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ars-main\"/>
    </mc:Choice>
  </mc:AlternateContent>
  <bookViews>
    <workbookView xWindow="0" yWindow="0" windowWidth="21600" windowHeight="9735" tabRatio="844" firstSheet="4" activeTab="8"/>
  </bookViews>
  <sheets>
    <sheet name="02-19" sheetId="1" state="hidden" r:id="rId1"/>
    <sheet name="02-19 (2)" sheetId="4" state="hidden" r:id="rId2"/>
    <sheet name="02-20" sheetId="2" state="hidden" r:id="rId3"/>
    <sheet name="انتقال بی انبار 02-19" sheetId="5" state="hidden" r:id="rId4"/>
    <sheet name="تزریق" sheetId="7" r:id="rId5"/>
    <sheet name="برشکاری رویه" sheetId="8" r:id="rId6"/>
    <sheet name="پیمانکاری" sheetId="11" r:id="rId7"/>
    <sheet name="دوخت" sheetId="12" r:id="rId8"/>
    <sheet name="تولید محصول" sheetId="15" r:id="rId9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  <definedName name="_xlnm._FilterDatabase" localSheetId="5" hidden="1">'برشکاری رویه'!$A$3:$T$829</definedName>
    <definedName name="_xlnm._FilterDatabase" localSheetId="6" hidden="1">پیمانکاری!$A$3:$Q$107</definedName>
    <definedName name="_xlnm._FilterDatabase" localSheetId="4" hidden="1">تزریق!$A$3:$AS$2824</definedName>
    <definedName name="_xlnm._FilterDatabase" localSheetId="8" hidden="1">'تولید محصول'!$A$2:$E$232</definedName>
    <definedName name="_xlnm._FilterDatabase" localSheetId="7" hidden="1">دوخت!$A$3:$Y$1438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032" i="7" l="1"/>
  <c r="E972" i="15" l="1"/>
  <c r="E971" i="15"/>
  <c r="Q3015" i="7"/>
  <c r="Q3009" i="7"/>
  <c r="Q2991" i="7"/>
  <c r="Q2985" i="7"/>
  <c r="Q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58" i="7"/>
  <c r="Q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30" i="7"/>
  <c r="Q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07" i="7"/>
  <c r="Q2892" i="7" l="1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892" i="7"/>
  <c r="Q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77" i="7"/>
  <c r="F2866" i="7"/>
  <c r="F2867" i="7"/>
  <c r="F2868" i="7"/>
  <c r="F2869" i="7"/>
  <c r="F2870" i="7"/>
  <c r="F2871" i="7"/>
  <c r="F2872" i="7"/>
  <c r="F2873" i="7"/>
  <c r="F2874" i="7"/>
  <c r="F2875" i="7"/>
  <c r="F2876" i="7"/>
  <c r="Q2865" i="7"/>
  <c r="F2865" i="7"/>
  <c r="Q2844" i="7"/>
  <c r="F2861" i="7"/>
  <c r="F2862" i="7"/>
  <c r="F2863" i="7"/>
  <c r="F286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44" i="7"/>
  <c r="Q2840" i="7"/>
  <c r="Q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25" i="7"/>
  <c r="Q2802" i="7" l="1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02" i="7"/>
  <c r="A2825" i="7"/>
  <c r="K2825" i="7"/>
  <c r="R2825" i="7"/>
  <c r="A2826" i="7"/>
  <c r="K2826" i="7"/>
  <c r="R2826" i="7"/>
  <c r="A2827" i="7"/>
  <c r="K2827" i="7"/>
  <c r="R2827" i="7"/>
  <c r="A2828" i="7"/>
  <c r="K2828" i="7"/>
  <c r="R2828" i="7"/>
  <c r="A2829" i="7"/>
  <c r="K2829" i="7"/>
  <c r="R2829" i="7"/>
  <c r="A2830" i="7"/>
  <c r="K2830" i="7"/>
  <c r="R2830" i="7"/>
  <c r="A2831" i="7"/>
  <c r="K2831" i="7"/>
  <c r="R2831" i="7"/>
  <c r="A2832" i="7"/>
  <c r="K2832" i="7"/>
  <c r="R2832" i="7"/>
  <c r="A2833" i="7"/>
  <c r="K2833" i="7"/>
  <c r="R2833" i="7"/>
  <c r="A2834" i="7"/>
  <c r="K2834" i="7"/>
  <c r="R2834" i="7"/>
  <c r="A2835" i="7"/>
  <c r="K2835" i="7"/>
  <c r="R2835" i="7"/>
  <c r="A2836" i="7"/>
  <c r="K2836" i="7"/>
  <c r="R2836" i="7"/>
  <c r="A2837" i="7"/>
  <c r="K2837" i="7"/>
  <c r="R2837" i="7"/>
  <c r="A2838" i="7"/>
  <c r="K2838" i="7"/>
  <c r="R2838" i="7"/>
  <c r="A2839" i="7"/>
  <c r="K2839" i="7"/>
  <c r="R2839" i="7"/>
  <c r="A2840" i="7"/>
  <c r="K2840" i="7"/>
  <c r="R2840" i="7"/>
  <c r="A2841" i="7"/>
  <c r="K2841" i="7"/>
  <c r="R2841" i="7"/>
  <c r="A2842" i="7"/>
  <c r="K2842" i="7"/>
  <c r="R2842" i="7"/>
  <c r="A2843" i="7"/>
  <c r="K2843" i="7"/>
  <c r="R2843" i="7"/>
  <c r="A2844" i="7"/>
  <c r="K2844" i="7"/>
  <c r="R2844" i="7"/>
  <c r="A2845" i="7"/>
  <c r="K2845" i="7"/>
  <c r="R2845" i="7"/>
  <c r="A2846" i="7"/>
  <c r="K2846" i="7"/>
  <c r="R2846" i="7"/>
  <c r="A2847" i="7"/>
  <c r="K2847" i="7"/>
  <c r="R2847" i="7"/>
  <c r="A2848" i="7"/>
  <c r="K2848" i="7"/>
  <c r="R2848" i="7"/>
  <c r="A2849" i="7"/>
  <c r="K2849" i="7"/>
  <c r="R2849" i="7"/>
  <c r="A2850" i="7"/>
  <c r="K2850" i="7"/>
  <c r="R2850" i="7"/>
  <c r="A2851" i="7"/>
  <c r="K2851" i="7"/>
  <c r="R2851" i="7"/>
  <c r="A2852" i="7"/>
  <c r="K2852" i="7"/>
  <c r="R2852" i="7"/>
  <c r="A2853" i="7"/>
  <c r="K2853" i="7"/>
  <c r="R2853" i="7"/>
  <c r="A2854" i="7"/>
  <c r="K2854" i="7"/>
  <c r="R2854" i="7"/>
  <c r="A2855" i="7"/>
  <c r="K2855" i="7"/>
  <c r="R2855" i="7"/>
  <c r="A2856" i="7"/>
  <c r="K2856" i="7"/>
  <c r="R2856" i="7"/>
  <c r="A2857" i="7"/>
  <c r="K2857" i="7"/>
  <c r="R2857" i="7"/>
  <c r="A2858" i="7"/>
  <c r="K2858" i="7"/>
  <c r="R2858" i="7"/>
  <c r="A2859" i="7"/>
  <c r="K2859" i="7"/>
  <c r="R2859" i="7"/>
  <c r="A2860" i="7"/>
  <c r="K2860" i="7"/>
  <c r="R2860" i="7"/>
  <c r="A2861" i="7"/>
  <c r="K2861" i="7"/>
  <c r="R2861" i="7"/>
  <c r="A2862" i="7"/>
  <c r="K2862" i="7"/>
  <c r="R2862" i="7"/>
  <c r="A2863" i="7"/>
  <c r="K2863" i="7"/>
  <c r="R2863" i="7"/>
  <c r="A2864" i="7"/>
  <c r="K2864" i="7"/>
  <c r="R2864" i="7"/>
  <c r="A2865" i="7"/>
  <c r="K2865" i="7"/>
  <c r="R2865" i="7"/>
  <c r="A2866" i="7"/>
  <c r="K2866" i="7"/>
  <c r="R2866" i="7"/>
  <c r="A2867" i="7"/>
  <c r="K2867" i="7"/>
  <c r="R2867" i="7"/>
  <c r="A2868" i="7"/>
  <c r="K2868" i="7"/>
  <c r="R2868" i="7"/>
  <c r="A2869" i="7"/>
  <c r="K2869" i="7"/>
  <c r="R2869" i="7"/>
  <c r="A2870" i="7"/>
  <c r="K2870" i="7"/>
  <c r="R2870" i="7"/>
  <c r="A2871" i="7"/>
  <c r="K2871" i="7"/>
  <c r="R2871" i="7"/>
  <c r="A2872" i="7"/>
  <c r="K2872" i="7"/>
  <c r="R2872" i="7"/>
  <c r="A2873" i="7"/>
  <c r="K2873" i="7"/>
  <c r="R2873" i="7"/>
  <c r="A2874" i="7"/>
  <c r="K2874" i="7"/>
  <c r="R2874" i="7"/>
  <c r="A2875" i="7"/>
  <c r="K2875" i="7"/>
  <c r="R2875" i="7"/>
  <c r="A2876" i="7"/>
  <c r="K2876" i="7"/>
  <c r="R2876" i="7"/>
  <c r="A2877" i="7"/>
  <c r="K2877" i="7"/>
  <c r="R2877" i="7"/>
  <c r="A2878" i="7"/>
  <c r="K2878" i="7"/>
  <c r="R2878" i="7"/>
  <c r="A2879" i="7"/>
  <c r="K2879" i="7"/>
  <c r="R2879" i="7"/>
  <c r="A2880" i="7"/>
  <c r="K2880" i="7"/>
  <c r="R2880" i="7"/>
  <c r="A2881" i="7"/>
  <c r="K2881" i="7"/>
  <c r="R2881" i="7"/>
  <c r="A2882" i="7"/>
  <c r="K2882" i="7"/>
  <c r="R2882" i="7"/>
  <c r="A2883" i="7"/>
  <c r="K2883" i="7"/>
  <c r="R2883" i="7"/>
  <c r="A2884" i="7"/>
  <c r="K2884" i="7"/>
  <c r="R2884" i="7"/>
  <c r="A2885" i="7"/>
  <c r="K2885" i="7"/>
  <c r="R2885" i="7"/>
  <c r="A2886" i="7"/>
  <c r="K2886" i="7"/>
  <c r="R2886" i="7"/>
  <c r="A2887" i="7"/>
  <c r="K2887" i="7"/>
  <c r="R2887" i="7"/>
  <c r="A2888" i="7"/>
  <c r="K2888" i="7"/>
  <c r="R2888" i="7"/>
  <c r="A2889" i="7"/>
  <c r="K2889" i="7"/>
  <c r="R2889" i="7"/>
  <c r="A2890" i="7"/>
  <c r="K2890" i="7"/>
  <c r="R2890" i="7"/>
  <c r="A2891" i="7"/>
  <c r="K2891" i="7"/>
  <c r="R2891" i="7"/>
  <c r="A2892" i="7"/>
  <c r="K2892" i="7"/>
  <c r="R2892" i="7"/>
  <c r="A2893" i="7"/>
  <c r="K2893" i="7"/>
  <c r="R2893" i="7"/>
  <c r="A2894" i="7"/>
  <c r="K2894" i="7"/>
  <c r="R2894" i="7"/>
  <c r="A2895" i="7"/>
  <c r="K2895" i="7"/>
  <c r="R2895" i="7"/>
  <c r="A2896" i="7"/>
  <c r="K2896" i="7"/>
  <c r="R2896" i="7"/>
  <c r="A2897" i="7"/>
  <c r="K2897" i="7"/>
  <c r="R2897" i="7"/>
  <c r="A2898" i="7"/>
  <c r="K2898" i="7"/>
  <c r="R2898" i="7"/>
  <c r="A2899" i="7"/>
  <c r="K2899" i="7"/>
  <c r="R2899" i="7"/>
  <c r="A2900" i="7"/>
  <c r="K2900" i="7"/>
  <c r="R2900" i="7"/>
  <c r="A2901" i="7"/>
  <c r="K2901" i="7"/>
  <c r="R2901" i="7"/>
  <c r="A2902" i="7"/>
  <c r="K2902" i="7"/>
  <c r="R2902" i="7"/>
  <c r="A2903" i="7"/>
  <c r="K2903" i="7"/>
  <c r="R2903" i="7"/>
  <c r="A2904" i="7"/>
  <c r="K2904" i="7"/>
  <c r="R2904" i="7"/>
  <c r="A2905" i="7"/>
  <c r="K2905" i="7"/>
  <c r="R2905" i="7"/>
  <c r="A2906" i="7"/>
  <c r="K2906" i="7"/>
  <c r="R2906" i="7"/>
  <c r="A2907" i="7"/>
  <c r="K2907" i="7"/>
  <c r="R2907" i="7"/>
  <c r="A2908" i="7"/>
  <c r="K2908" i="7"/>
  <c r="R2908" i="7"/>
  <c r="A2909" i="7"/>
  <c r="K2909" i="7"/>
  <c r="R2909" i="7"/>
  <c r="A2910" i="7"/>
  <c r="K2910" i="7"/>
  <c r="R2910" i="7"/>
  <c r="A2911" i="7"/>
  <c r="K2911" i="7"/>
  <c r="R2911" i="7"/>
  <c r="A2912" i="7"/>
  <c r="K2912" i="7"/>
  <c r="R2912" i="7"/>
  <c r="A2913" i="7"/>
  <c r="K2913" i="7"/>
  <c r="R2913" i="7"/>
  <c r="A2914" i="7"/>
  <c r="K2914" i="7"/>
  <c r="R2914" i="7"/>
  <c r="A2915" i="7"/>
  <c r="K2915" i="7"/>
  <c r="R2915" i="7"/>
  <c r="A2916" i="7"/>
  <c r="K2916" i="7"/>
  <c r="R2916" i="7"/>
  <c r="A2917" i="7"/>
  <c r="K2917" i="7"/>
  <c r="R2917" i="7"/>
  <c r="A2918" i="7"/>
  <c r="K2918" i="7"/>
  <c r="R2918" i="7"/>
  <c r="A2919" i="7"/>
  <c r="K2919" i="7"/>
  <c r="R2919" i="7"/>
  <c r="A2920" i="7"/>
  <c r="K2920" i="7"/>
  <c r="R2920" i="7"/>
  <c r="A2921" i="7"/>
  <c r="K2921" i="7"/>
  <c r="R2921" i="7"/>
  <c r="A2922" i="7"/>
  <c r="K2922" i="7"/>
  <c r="R2922" i="7"/>
  <c r="A2923" i="7"/>
  <c r="K2923" i="7"/>
  <c r="R2923" i="7"/>
  <c r="A2924" i="7"/>
  <c r="K2924" i="7"/>
  <c r="R2924" i="7"/>
  <c r="A2925" i="7"/>
  <c r="K2925" i="7"/>
  <c r="R2925" i="7"/>
  <c r="A2926" i="7"/>
  <c r="K2926" i="7"/>
  <c r="R2926" i="7"/>
  <c r="A2927" i="7"/>
  <c r="K2927" i="7"/>
  <c r="R2927" i="7"/>
  <c r="A2928" i="7"/>
  <c r="K2928" i="7"/>
  <c r="R2928" i="7"/>
  <c r="A2929" i="7"/>
  <c r="K2929" i="7"/>
  <c r="R2929" i="7"/>
  <c r="A2930" i="7"/>
  <c r="K2930" i="7"/>
  <c r="R2930" i="7"/>
  <c r="A2931" i="7"/>
  <c r="K2931" i="7"/>
  <c r="R2931" i="7"/>
  <c r="A2932" i="7"/>
  <c r="K2932" i="7"/>
  <c r="R2932" i="7"/>
  <c r="A2933" i="7"/>
  <c r="K2933" i="7"/>
  <c r="R2933" i="7"/>
  <c r="A2934" i="7"/>
  <c r="K2934" i="7"/>
  <c r="R2934" i="7"/>
  <c r="A2935" i="7"/>
  <c r="K2935" i="7"/>
  <c r="R2935" i="7"/>
  <c r="A2936" i="7"/>
  <c r="K2936" i="7"/>
  <c r="R2936" i="7"/>
  <c r="A2937" i="7"/>
  <c r="K2937" i="7"/>
  <c r="R2937" i="7"/>
  <c r="A2938" i="7"/>
  <c r="K2938" i="7"/>
  <c r="R2938" i="7"/>
  <c r="A2939" i="7"/>
  <c r="K2939" i="7"/>
  <c r="R2939" i="7"/>
  <c r="A2940" i="7"/>
  <c r="K2940" i="7"/>
  <c r="R2940" i="7"/>
  <c r="A2941" i="7"/>
  <c r="K2941" i="7"/>
  <c r="R2941" i="7"/>
  <c r="A2942" i="7"/>
  <c r="K2942" i="7"/>
  <c r="R2942" i="7"/>
  <c r="A2943" i="7"/>
  <c r="K2943" i="7"/>
  <c r="R2943" i="7"/>
  <c r="A2944" i="7"/>
  <c r="K2944" i="7"/>
  <c r="R2944" i="7"/>
  <c r="A2945" i="7"/>
  <c r="K2945" i="7"/>
  <c r="R2945" i="7"/>
  <c r="A2946" i="7"/>
  <c r="K2946" i="7"/>
  <c r="R2946" i="7"/>
  <c r="A2947" i="7"/>
  <c r="K2947" i="7"/>
  <c r="R2947" i="7"/>
  <c r="A2948" i="7"/>
  <c r="K2948" i="7"/>
  <c r="R2948" i="7"/>
  <c r="A2949" i="7"/>
  <c r="K2949" i="7"/>
  <c r="R2949" i="7"/>
  <c r="A2950" i="7"/>
  <c r="K2950" i="7"/>
  <c r="R2950" i="7"/>
  <c r="A2951" i="7"/>
  <c r="K2951" i="7"/>
  <c r="R2951" i="7"/>
  <c r="A2952" i="7"/>
  <c r="K2952" i="7"/>
  <c r="R2952" i="7"/>
  <c r="A2953" i="7"/>
  <c r="K2953" i="7"/>
  <c r="R2953" i="7"/>
  <c r="A2954" i="7"/>
  <c r="K2954" i="7"/>
  <c r="R2954" i="7"/>
  <c r="A2955" i="7"/>
  <c r="K2955" i="7"/>
  <c r="R2955" i="7"/>
  <c r="A2956" i="7"/>
  <c r="K2956" i="7"/>
  <c r="R2956" i="7"/>
  <c r="A2957" i="7"/>
  <c r="K2957" i="7"/>
  <c r="R2957" i="7"/>
  <c r="A2958" i="7"/>
  <c r="K2958" i="7"/>
  <c r="R2958" i="7"/>
  <c r="A2959" i="7"/>
  <c r="K2959" i="7"/>
  <c r="R2959" i="7"/>
  <c r="A2960" i="7"/>
  <c r="K2960" i="7"/>
  <c r="R2960" i="7"/>
  <c r="A2961" i="7"/>
  <c r="K2961" i="7"/>
  <c r="R2961" i="7"/>
  <c r="A2962" i="7"/>
  <c r="K2962" i="7"/>
  <c r="R2962" i="7"/>
  <c r="A2963" i="7"/>
  <c r="K2963" i="7"/>
  <c r="R2963" i="7"/>
  <c r="A2964" i="7"/>
  <c r="K2964" i="7"/>
  <c r="R2964" i="7"/>
  <c r="A2965" i="7"/>
  <c r="K2965" i="7"/>
  <c r="R2965" i="7"/>
  <c r="A2966" i="7"/>
  <c r="K2966" i="7"/>
  <c r="R2966" i="7"/>
  <c r="A2967" i="7"/>
  <c r="K2967" i="7"/>
  <c r="R2967" i="7"/>
  <c r="A2968" i="7"/>
  <c r="K2968" i="7"/>
  <c r="R2968" i="7"/>
  <c r="A2969" i="7"/>
  <c r="K2969" i="7"/>
  <c r="R2969" i="7"/>
  <c r="A2970" i="7"/>
  <c r="K2970" i="7"/>
  <c r="R2970" i="7"/>
  <c r="A2971" i="7"/>
  <c r="K2971" i="7"/>
  <c r="R2971" i="7"/>
  <c r="A2972" i="7"/>
  <c r="K2972" i="7"/>
  <c r="R2972" i="7"/>
  <c r="A2973" i="7"/>
  <c r="K2973" i="7"/>
  <c r="R2973" i="7"/>
  <c r="A2974" i="7"/>
  <c r="K2974" i="7"/>
  <c r="R2974" i="7"/>
  <c r="A2975" i="7"/>
  <c r="K2975" i="7"/>
  <c r="R2975" i="7"/>
  <c r="A2976" i="7"/>
  <c r="K2976" i="7"/>
  <c r="R2976" i="7"/>
  <c r="A2977" i="7"/>
  <c r="K2977" i="7"/>
  <c r="R2977" i="7"/>
  <c r="A2978" i="7"/>
  <c r="K2978" i="7"/>
  <c r="R2978" i="7"/>
  <c r="A2979" i="7"/>
  <c r="K2979" i="7"/>
  <c r="R2979" i="7"/>
  <c r="A2980" i="7"/>
  <c r="K2980" i="7"/>
  <c r="R2980" i="7"/>
  <c r="A2981" i="7"/>
  <c r="K2981" i="7"/>
  <c r="R2981" i="7"/>
  <c r="A2982" i="7"/>
  <c r="K2982" i="7"/>
  <c r="R2982" i="7"/>
  <c r="A2983" i="7"/>
  <c r="K2983" i="7"/>
  <c r="R2983" i="7"/>
  <c r="A2984" i="7"/>
  <c r="K2984" i="7"/>
  <c r="R2984" i="7"/>
  <c r="A2985" i="7"/>
  <c r="K2985" i="7"/>
  <c r="R2985" i="7"/>
  <c r="A2986" i="7"/>
  <c r="K2986" i="7"/>
  <c r="R2986" i="7"/>
  <c r="A2987" i="7"/>
  <c r="K2987" i="7"/>
  <c r="R2987" i="7"/>
  <c r="A2988" i="7"/>
  <c r="K2988" i="7"/>
  <c r="R2988" i="7"/>
  <c r="A2989" i="7"/>
  <c r="K2989" i="7"/>
  <c r="R2989" i="7"/>
  <c r="A2990" i="7"/>
  <c r="K2990" i="7"/>
  <c r="R2990" i="7"/>
  <c r="A2991" i="7"/>
  <c r="K2991" i="7"/>
  <c r="R2991" i="7"/>
  <c r="A2992" i="7"/>
  <c r="K2992" i="7"/>
  <c r="R2992" i="7"/>
  <c r="A2993" i="7"/>
  <c r="K2993" i="7"/>
  <c r="R2993" i="7"/>
  <c r="A2994" i="7"/>
  <c r="K2994" i="7"/>
  <c r="R2994" i="7"/>
  <c r="A2995" i="7"/>
  <c r="K2995" i="7"/>
  <c r="R2995" i="7"/>
  <c r="A2996" i="7"/>
  <c r="K2996" i="7"/>
  <c r="R2996" i="7"/>
  <c r="A2997" i="7"/>
  <c r="K2997" i="7"/>
  <c r="R2997" i="7"/>
  <c r="A2998" i="7"/>
  <c r="K2998" i="7"/>
  <c r="R2998" i="7"/>
  <c r="A2999" i="7"/>
  <c r="K2999" i="7"/>
  <c r="R2999" i="7"/>
  <c r="A3000" i="7"/>
  <c r="K3000" i="7"/>
  <c r="R3000" i="7"/>
  <c r="A3001" i="7"/>
  <c r="K3001" i="7"/>
  <c r="R3001" i="7"/>
  <c r="A3002" i="7"/>
  <c r="K3002" i="7"/>
  <c r="R3002" i="7"/>
  <c r="A3003" i="7"/>
  <c r="K3003" i="7"/>
  <c r="R3003" i="7"/>
  <c r="A3004" i="7"/>
  <c r="K3004" i="7"/>
  <c r="R3004" i="7"/>
  <c r="A3005" i="7"/>
  <c r="K3005" i="7"/>
  <c r="R3005" i="7"/>
  <c r="A3006" i="7"/>
  <c r="K3006" i="7"/>
  <c r="R3006" i="7"/>
  <c r="A3007" i="7"/>
  <c r="K3007" i="7"/>
  <c r="R3007" i="7"/>
  <c r="A3008" i="7"/>
  <c r="K3008" i="7"/>
  <c r="R3008" i="7"/>
  <c r="A3009" i="7"/>
  <c r="K3009" i="7"/>
  <c r="R3009" i="7"/>
  <c r="A3010" i="7"/>
  <c r="K3010" i="7"/>
  <c r="R3010" i="7"/>
  <c r="A3011" i="7"/>
  <c r="K3011" i="7"/>
  <c r="R3011" i="7"/>
  <c r="A3012" i="7"/>
  <c r="K3012" i="7"/>
  <c r="R3012" i="7"/>
  <c r="A3013" i="7"/>
  <c r="K3013" i="7"/>
  <c r="R3013" i="7"/>
  <c r="A3014" i="7"/>
  <c r="K3014" i="7"/>
  <c r="R3014" i="7"/>
  <c r="A3015" i="7"/>
  <c r="K3015" i="7"/>
  <c r="R3015" i="7"/>
  <c r="A3016" i="7"/>
  <c r="K3016" i="7"/>
  <c r="R3016" i="7"/>
  <c r="A3017" i="7"/>
  <c r="K3017" i="7"/>
  <c r="R3017" i="7"/>
  <c r="A3018" i="7"/>
  <c r="K3018" i="7"/>
  <c r="R3018" i="7"/>
  <c r="A3019" i="7"/>
  <c r="K3019" i="7"/>
  <c r="R3019" i="7"/>
  <c r="A3020" i="7"/>
  <c r="K3020" i="7"/>
  <c r="R3020" i="7"/>
  <c r="A3021" i="7"/>
  <c r="K3021" i="7"/>
  <c r="R3021" i="7"/>
  <c r="A3022" i="7"/>
  <c r="K3022" i="7"/>
  <c r="R3022" i="7"/>
  <c r="A3023" i="7"/>
  <c r="K3023" i="7"/>
  <c r="R3023" i="7"/>
  <c r="A3024" i="7"/>
  <c r="K3024" i="7"/>
  <c r="R3024" i="7"/>
  <c r="A3025" i="7"/>
  <c r="K3025" i="7"/>
  <c r="R3025" i="7"/>
  <c r="A3026" i="7"/>
  <c r="K3026" i="7"/>
  <c r="R3026" i="7"/>
  <c r="A3027" i="7"/>
  <c r="K3027" i="7"/>
  <c r="R3027" i="7"/>
  <c r="A3028" i="7"/>
  <c r="K3028" i="7"/>
  <c r="R3028" i="7"/>
  <c r="A3029" i="7"/>
  <c r="K3029" i="7"/>
  <c r="R3029" i="7"/>
  <c r="A3030" i="7"/>
  <c r="K3030" i="7"/>
  <c r="R3030" i="7"/>
  <c r="A3031" i="7"/>
  <c r="K3031" i="7"/>
  <c r="R3031" i="7"/>
  <c r="A3032" i="7"/>
  <c r="K3032" i="7"/>
  <c r="R3032" i="7"/>
  <c r="A3033" i="7"/>
  <c r="K3033" i="7"/>
  <c r="R3033" i="7"/>
  <c r="A3034" i="7"/>
  <c r="K3034" i="7"/>
  <c r="R3034" i="7"/>
  <c r="A3035" i="7"/>
  <c r="K3035" i="7"/>
  <c r="R3035" i="7"/>
  <c r="A3036" i="7"/>
  <c r="K3036" i="7"/>
  <c r="R3036" i="7"/>
  <c r="A3037" i="7"/>
  <c r="K3037" i="7"/>
  <c r="R3037" i="7"/>
  <c r="A3038" i="7"/>
  <c r="K3038" i="7"/>
  <c r="R3038" i="7"/>
  <c r="A3039" i="7"/>
  <c r="K3039" i="7"/>
  <c r="R3039" i="7"/>
  <c r="A3040" i="7"/>
  <c r="K3040" i="7"/>
  <c r="R3040" i="7"/>
  <c r="A3041" i="7"/>
  <c r="K3041" i="7"/>
  <c r="R3041" i="7"/>
  <c r="A3042" i="7"/>
  <c r="K3042" i="7"/>
  <c r="R3042" i="7"/>
  <c r="A3043" i="7"/>
  <c r="K3043" i="7"/>
  <c r="R3043" i="7"/>
  <c r="A3044" i="7"/>
  <c r="K3044" i="7"/>
  <c r="R3044" i="7"/>
  <c r="A3045" i="7"/>
  <c r="K3045" i="7"/>
  <c r="R3045" i="7"/>
  <c r="A3046" i="7"/>
  <c r="K3046" i="7"/>
  <c r="R3046" i="7"/>
  <c r="A3047" i="7"/>
  <c r="K3047" i="7"/>
  <c r="R3047" i="7"/>
  <c r="A3048" i="7"/>
  <c r="K3048" i="7"/>
  <c r="R3048" i="7"/>
  <c r="A3049" i="7"/>
  <c r="K3049" i="7"/>
  <c r="R3049" i="7"/>
  <c r="A3050" i="7"/>
  <c r="K3050" i="7"/>
  <c r="R3050" i="7"/>
  <c r="A3051" i="7"/>
  <c r="K3051" i="7"/>
  <c r="R3051" i="7"/>
  <c r="A3052" i="7"/>
  <c r="K3052" i="7"/>
  <c r="R3052" i="7"/>
  <c r="A3053" i="7"/>
  <c r="K3053" i="7"/>
  <c r="R3053" i="7"/>
  <c r="A3054" i="7"/>
  <c r="K3054" i="7"/>
  <c r="R3054" i="7"/>
  <c r="A3055" i="7"/>
  <c r="K3055" i="7"/>
  <c r="R3055" i="7"/>
  <c r="A3056" i="7"/>
  <c r="K3056" i="7"/>
  <c r="R3056" i="7"/>
  <c r="A3057" i="7"/>
  <c r="K3057" i="7"/>
  <c r="R3057" i="7"/>
  <c r="A3058" i="7"/>
  <c r="K3058" i="7"/>
  <c r="R3058" i="7"/>
  <c r="A3059" i="7"/>
  <c r="K3059" i="7"/>
  <c r="R3059" i="7"/>
  <c r="A3060" i="7"/>
  <c r="K3060" i="7"/>
  <c r="R3060" i="7"/>
  <c r="A3061" i="7"/>
  <c r="K3061" i="7"/>
  <c r="R3061" i="7"/>
  <c r="A3062" i="7"/>
  <c r="K3062" i="7"/>
  <c r="R3062" i="7"/>
  <c r="A3063" i="7"/>
  <c r="K3063" i="7"/>
  <c r="R3063" i="7"/>
  <c r="A3064" i="7"/>
  <c r="K3064" i="7"/>
  <c r="R3064" i="7"/>
  <c r="A3065" i="7"/>
  <c r="K3065" i="7"/>
  <c r="R3065" i="7"/>
  <c r="A3066" i="7"/>
  <c r="K3066" i="7"/>
  <c r="R3066" i="7"/>
  <c r="A3067" i="7"/>
  <c r="K3067" i="7"/>
  <c r="R3067" i="7"/>
  <c r="A3068" i="7"/>
  <c r="K3068" i="7"/>
  <c r="R3068" i="7"/>
  <c r="A3069" i="7"/>
  <c r="K3069" i="7"/>
  <c r="R3069" i="7"/>
  <c r="A3070" i="7"/>
  <c r="K3070" i="7"/>
  <c r="R3070" i="7"/>
  <c r="A3071" i="7"/>
  <c r="K3071" i="7"/>
  <c r="R3071" i="7"/>
  <c r="A3072" i="7"/>
  <c r="K3072" i="7"/>
  <c r="R3072" i="7"/>
  <c r="A3073" i="7"/>
  <c r="K3073" i="7"/>
  <c r="R3073" i="7"/>
  <c r="A3074" i="7"/>
  <c r="K3074" i="7"/>
  <c r="R3074" i="7"/>
  <c r="A3075" i="7"/>
  <c r="K3075" i="7"/>
  <c r="R3075" i="7"/>
  <c r="A3076" i="7"/>
  <c r="K3076" i="7"/>
  <c r="R3076" i="7"/>
  <c r="A3077" i="7"/>
  <c r="K3077" i="7"/>
  <c r="R3077" i="7"/>
  <c r="A3078" i="7"/>
  <c r="K3078" i="7"/>
  <c r="R3078" i="7"/>
  <c r="A3079" i="7"/>
  <c r="K3079" i="7"/>
  <c r="R3079" i="7"/>
  <c r="A3080" i="7"/>
  <c r="K3080" i="7"/>
  <c r="R3080" i="7"/>
  <c r="A3081" i="7"/>
  <c r="K3081" i="7"/>
  <c r="R3081" i="7"/>
  <c r="A3082" i="7"/>
  <c r="K3082" i="7"/>
  <c r="R3082" i="7"/>
  <c r="A3083" i="7"/>
  <c r="K3083" i="7"/>
  <c r="R3083" i="7"/>
  <c r="A3084" i="7"/>
  <c r="K3084" i="7"/>
  <c r="R3084" i="7"/>
  <c r="A3085" i="7"/>
  <c r="K3085" i="7"/>
  <c r="R3085" i="7"/>
  <c r="A3086" i="7"/>
  <c r="K3086" i="7"/>
  <c r="R3086" i="7"/>
  <c r="A3087" i="7"/>
  <c r="K3087" i="7"/>
  <c r="R3087" i="7"/>
  <c r="A3088" i="7"/>
  <c r="K3088" i="7"/>
  <c r="R3088" i="7"/>
  <c r="A3089" i="7"/>
  <c r="K3089" i="7"/>
  <c r="R3089" i="7"/>
  <c r="A3090" i="7"/>
  <c r="K3090" i="7"/>
  <c r="R3090" i="7"/>
  <c r="A3091" i="7"/>
  <c r="K3091" i="7"/>
  <c r="R3091" i="7"/>
  <c r="A3092" i="7"/>
  <c r="K3092" i="7"/>
  <c r="R3092" i="7"/>
  <c r="A3093" i="7"/>
  <c r="K3093" i="7"/>
  <c r="R3093" i="7"/>
  <c r="A3094" i="7"/>
  <c r="K3094" i="7"/>
  <c r="R3094" i="7"/>
  <c r="A3095" i="7"/>
  <c r="K3095" i="7"/>
  <c r="R3095" i="7"/>
  <c r="A3096" i="7"/>
  <c r="K3096" i="7"/>
  <c r="R3096" i="7"/>
  <c r="A3097" i="7"/>
  <c r="K3097" i="7"/>
  <c r="R3097" i="7"/>
  <c r="A3098" i="7"/>
  <c r="K3098" i="7"/>
  <c r="R3098" i="7"/>
  <c r="A3099" i="7"/>
  <c r="K3099" i="7"/>
  <c r="R3099" i="7"/>
  <c r="A3100" i="7"/>
  <c r="K3100" i="7"/>
  <c r="R3100" i="7"/>
  <c r="A3101" i="7"/>
  <c r="K3101" i="7"/>
  <c r="R3101" i="7"/>
  <c r="A3102" i="7"/>
  <c r="K3102" i="7"/>
  <c r="R3102" i="7"/>
  <c r="A3103" i="7"/>
  <c r="K3103" i="7"/>
  <c r="R3103" i="7"/>
  <c r="A3104" i="7"/>
  <c r="K3104" i="7"/>
  <c r="R3104" i="7"/>
  <c r="A3105" i="7"/>
  <c r="K3105" i="7"/>
  <c r="R3105" i="7"/>
  <c r="A3106" i="7"/>
  <c r="K3106" i="7"/>
  <c r="R3106" i="7"/>
  <c r="A3107" i="7"/>
  <c r="K3107" i="7"/>
  <c r="R3107" i="7"/>
  <c r="A3108" i="7"/>
  <c r="K3108" i="7"/>
  <c r="R3108" i="7"/>
  <c r="A3109" i="7"/>
  <c r="K3109" i="7"/>
  <c r="R3109" i="7"/>
  <c r="A3110" i="7"/>
  <c r="K3110" i="7"/>
  <c r="R3110" i="7"/>
  <c r="A3111" i="7"/>
  <c r="K3111" i="7"/>
  <c r="R3111" i="7"/>
  <c r="A3112" i="7"/>
  <c r="K3112" i="7"/>
  <c r="R3112" i="7"/>
  <c r="A3113" i="7"/>
  <c r="K3113" i="7"/>
  <c r="R3113" i="7"/>
  <c r="A3114" i="7"/>
  <c r="K3114" i="7"/>
  <c r="R3114" i="7"/>
  <c r="A3115" i="7"/>
  <c r="K3115" i="7"/>
  <c r="R3115" i="7"/>
  <c r="A3116" i="7"/>
  <c r="K3116" i="7"/>
  <c r="R3116" i="7"/>
  <c r="A3117" i="7"/>
  <c r="K3117" i="7"/>
  <c r="R3117" i="7"/>
  <c r="A3118" i="7"/>
  <c r="K3118" i="7"/>
  <c r="R3118" i="7"/>
  <c r="A3119" i="7"/>
  <c r="K3119" i="7"/>
  <c r="R3119" i="7"/>
  <c r="A3120" i="7"/>
  <c r="K3120" i="7"/>
  <c r="R3120" i="7"/>
  <c r="A3121" i="7"/>
  <c r="K3121" i="7"/>
  <c r="R3121" i="7"/>
  <c r="A3122" i="7"/>
  <c r="K3122" i="7"/>
  <c r="R3122" i="7"/>
  <c r="A3123" i="7"/>
  <c r="K3123" i="7"/>
  <c r="R3123" i="7"/>
  <c r="A3124" i="7"/>
  <c r="K3124" i="7"/>
  <c r="R3124" i="7"/>
  <c r="A3125" i="7"/>
  <c r="K3125" i="7"/>
  <c r="R3125" i="7"/>
  <c r="A3126" i="7"/>
  <c r="K3126" i="7"/>
  <c r="R3126" i="7"/>
  <c r="A3127" i="7"/>
  <c r="K3127" i="7"/>
  <c r="R3127" i="7"/>
  <c r="A3128" i="7"/>
  <c r="K3128" i="7"/>
  <c r="R3128" i="7"/>
  <c r="A3129" i="7"/>
  <c r="K3129" i="7"/>
  <c r="R3129" i="7"/>
  <c r="A3130" i="7"/>
  <c r="K3130" i="7"/>
  <c r="R3130" i="7"/>
  <c r="A3131" i="7"/>
  <c r="K3131" i="7"/>
  <c r="R3131" i="7"/>
  <c r="A3132" i="7"/>
  <c r="K3132" i="7"/>
  <c r="R3132" i="7"/>
  <c r="A3133" i="7"/>
  <c r="K3133" i="7"/>
  <c r="R3133" i="7"/>
  <c r="A3134" i="7"/>
  <c r="K3134" i="7"/>
  <c r="R3134" i="7"/>
  <c r="A3135" i="7"/>
  <c r="K3135" i="7"/>
  <c r="R3135" i="7"/>
  <c r="A3136" i="7"/>
  <c r="K3136" i="7"/>
  <c r="R3136" i="7"/>
  <c r="A3137" i="7"/>
  <c r="K3137" i="7"/>
  <c r="R3137" i="7"/>
  <c r="A3138" i="7"/>
  <c r="K3138" i="7"/>
  <c r="R3138" i="7"/>
  <c r="A3139" i="7"/>
  <c r="K3139" i="7"/>
  <c r="R3139" i="7"/>
  <c r="A3140" i="7"/>
  <c r="K3140" i="7"/>
  <c r="R3140" i="7"/>
  <c r="A3141" i="7"/>
  <c r="K3141" i="7"/>
  <c r="R3141" i="7"/>
  <c r="A3142" i="7"/>
  <c r="K3142" i="7"/>
  <c r="R3142" i="7"/>
  <c r="A3143" i="7"/>
  <c r="K3143" i="7"/>
  <c r="R3143" i="7"/>
  <c r="A3144" i="7"/>
  <c r="K3144" i="7"/>
  <c r="R3144" i="7"/>
  <c r="A3145" i="7"/>
  <c r="K3145" i="7"/>
  <c r="R3145" i="7"/>
  <c r="A3146" i="7"/>
  <c r="K3146" i="7"/>
  <c r="R3146" i="7"/>
  <c r="A3147" i="7"/>
  <c r="K3147" i="7"/>
  <c r="R3147" i="7"/>
  <c r="A3148" i="7"/>
  <c r="K3148" i="7"/>
  <c r="R3148" i="7"/>
  <c r="A3149" i="7"/>
  <c r="K3149" i="7"/>
  <c r="R3149" i="7"/>
  <c r="A3150" i="7"/>
  <c r="K3150" i="7"/>
  <c r="R3150" i="7"/>
  <c r="A3151" i="7"/>
  <c r="K3151" i="7"/>
  <c r="R3151" i="7"/>
  <c r="A3152" i="7"/>
  <c r="K3152" i="7"/>
  <c r="R3152" i="7"/>
  <c r="A3153" i="7"/>
  <c r="K3153" i="7"/>
  <c r="R3153" i="7"/>
  <c r="A3154" i="7"/>
  <c r="K3154" i="7"/>
  <c r="R3154" i="7"/>
  <c r="A3155" i="7"/>
  <c r="K3155" i="7"/>
  <c r="R3155" i="7"/>
  <c r="A3156" i="7"/>
  <c r="K3156" i="7"/>
  <c r="R3156" i="7"/>
  <c r="A3157" i="7"/>
  <c r="K3157" i="7"/>
  <c r="R3157" i="7"/>
  <c r="A3158" i="7"/>
  <c r="K3158" i="7"/>
  <c r="R3158" i="7"/>
  <c r="A3159" i="7"/>
  <c r="K3159" i="7"/>
  <c r="R3159" i="7"/>
  <c r="A3160" i="7"/>
  <c r="K3160" i="7"/>
  <c r="R3160" i="7"/>
  <c r="A3161" i="7"/>
  <c r="K3161" i="7"/>
  <c r="R3161" i="7"/>
  <c r="A3162" i="7"/>
  <c r="K3162" i="7"/>
  <c r="R3162" i="7"/>
  <c r="A3163" i="7"/>
  <c r="K3163" i="7"/>
  <c r="R3163" i="7"/>
  <c r="A3164" i="7"/>
  <c r="K3164" i="7"/>
  <c r="R3164" i="7"/>
  <c r="A3165" i="7"/>
  <c r="K3165" i="7"/>
  <c r="R3165" i="7"/>
  <c r="A3166" i="7"/>
  <c r="K3166" i="7"/>
  <c r="R3166" i="7"/>
  <c r="A3167" i="7"/>
  <c r="K3167" i="7"/>
  <c r="R3167" i="7"/>
  <c r="A3168" i="7"/>
  <c r="K3168" i="7"/>
  <c r="R3168" i="7"/>
  <c r="A3169" i="7"/>
  <c r="K3169" i="7"/>
  <c r="R3169" i="7"/>
  <c r="A3170" i="7"/>
  <c r="K3170" i="7"/>
  <c r="R3170" i="7"/>
  <c r="A3171" i="7"/>
  <c r="K3171" i="7"/>
  <c r="R3171" i="7"/>
  <c r="A3172" i="7"/>
  <c r="K3172" i="7"/>
  <c r="R3172" i="7"/>
  <c r="A3173" i="7"/>
  <c r="K3173" i="7"/>
  <c r="R3173" i="7"/>
  <c r="A3174" i="7"/>
  <c r="K3174" i="7"/>
  <c r="R3174" i="7"/>
  <c r="A3175" i="7"/>
  <c r="K3175" i="7"/>
  <c r="R3175" i="7"/>
  <c r="A3176" i="7"/>
  <c r="K3176" i="7"/>
  <c r="R3176" i="7"/>
  <c r="A3177" i="7"/>
  <c r="K3177" i="7"/>
  <c r="R3177" i="7"/>
  <c r="A3178" i="7"/>
  <c r="K3178" i="7"/>
  <c r="R3178" i="7"/>
  <c r="A3179" i="7"/>
  <c r="K3179" i="7"/>
  <c r="R3179" i="7"/>
  <c r="A3180" i="7"/>
  <c r="K3180" i="7"/>
  <c r="R3180" i="7"/>
  <c r="A3181" i="7"/>
  <c r="K3181" i="7"/>
  <c r="R3181" i="7"/>
  <c r="A3182" i="7"/>
  <c r="K3182" i="7"/>
  <c r="R3182" i="7"/>
  <c r="A3183" i="7"/>
  <c r="K3183" i="7"/>
  <c r="R3183" i="7"/>
  <c r="A3184" i="7"/>
  <c r="K3184" i="7"/>
  <c r="R3184" i="7"/>
  <c r="A3185" i="7"/>
  <c r="K3185" i="7"/>
  <c r="R3185" i="7"/>
  <c r="A3186" i="7"/>
  <c r="K3186" i="7"/>
  <c r="R3186" i="7"/>
  <c r="A3187" i="7"/>
  <c r="K3187" i="7"/>
  <c r="R3187" i="7"/>
  <c r="A3188" i="7"/>
  <c r="K3188" i="7"/>
  <c r="R3188" i="7"/>
  <c r="A3189" i="7"/>
  <c r="K3189" i="7"/>
  <c r="R3189" i="7"/>
  <c r="A3190" i="7"/>
  <c r="K3190" i="7"/>
  <c r="R3190" i="7"/>
  <c r="A3191" i="7"/>
  <c r="K3191" i="7"/>
  <c r="R3191" i="7"/>
  <c r="A3192" i="7"/>
  <c r="K3192" i="7"/>
  <c r="R3192" i="7"/>
  <c r="A3193" i="7"/>
  <c r="K3193" i="7"/>
  <c r="R3193" i="7"/>
  <c r="A3194" i="7"/>
  <c r="K3194" i="7"/>
  <c r="R3194" i="7"/>
  <c r="A3195" i="7"/>
  <c r="K3195" i="7"/>
  <c r="R3195" i="7"/>
  <c r="A3196" i="7"/>
  <c r="K3196" i="7"/>
  <c r="R3196" i="7"/>
  <c r="A3197" i="7"/>
  <c r="K3197" i="7"/>
  <c r="R3197" i="7"/>
  <c r="A3198" i="7"/>
  <c r="K3198" i="7"/>
  <c r="R3198" i="7"/>
  <c r="A3199" i="7"/>
  <c r="K3199" i="7"/>
  <c r="R3199" i="7"/>
  <c r="A3200" i="7"/>
  <c r="K3200" i="7"/>
  <c r="R3200" i="7"/>
  <c r="A3201" i="7"/>
  <c r="K3201" i="7"/>
  <c r="R3201" i="7"/>
  <c r="A3202" i="7"/>
  <c r="K3202" i="7"/>
  <c r="R3202" i="7"/>
  <c r="A3203" i="7"/>
  <c r="K3203" i="7"/>
  <c r="R3203" i="7"/>
  <c r="A3204" i="7"/>
  <c r="K3204" i="7"/>
  <c r="R3204" i="7"/>
  <c r="A3205" i="7"/>
  <c r="K3205" i="7"/>
  <c r="R3205" i="7"/>
  <c r="A3206" i="7"/>
  <c r="K3206" i="7"/>
  <c r="R3206" i="7"/>
  <c r="A3207" i="7"/>
  <c r="K3207" i="7"/>
  <c r="R3207" i="7"/>
  <c r="A3208" i="7"/>
  <c r="K3208" i="7"/>
  <c r="R3208" i="7"/>
  <c r="A3209" i="7"/>
  <c r="K3209" i="7"/>
  <c r="R3209" i="7"/>
  <c r="A3210" i="7"/>
  <c r="K3210" i="7"/>
  <c r="R3210" i="7"/>
  <c r="A3211" i="7"/>
  <c r="K3211" i="7"/>
  <c r="R3211" i="7"/>
  <c r="A3212" i="7"/>
  <c r="K3212" i="7"/>
  <c r="R3212" i="7"/>
  <c r="A3213" i="7"/>
  <c r="K3213" i="7"/>
  <c r="R3213" i="7"/>
  <c r="A3214" i="7"/>
  <c r="K3214" i="7"/>
  <c r="R3214" i="7"/>
  <c r="A3215" i="7"/>
  <c r="K3215" i="7"/>
  <c r="R3215" i="7"/>
  <c r="A3216" i="7"/>
  <c r="K3216" i="7"/>
  <c r="R3216" i="7"/>
  <c r="A3217" i="7"/>
  <c r="K3217" i="7"/>
  <c r="R3217" i="7"/>
  <c r="A3218" i="7"/>
  <c r="K3218" i="7"/>
  <c r="R3218" i="7"/>
  <c r="A3219" i="7"/>
  <c r="K3219" i="7"/>
  <c r="R3219" i="7"/>
  <c r="A3220" i="7"/>
  <c r="K3220" i="7"/>
  <c r="R3220" i="7"/>
  <c r="A3221" i="7"/>
  <c r="K3221" i="7"/>
  <c r="R3221" i="7"/>
  <c r="A3222" i="7"/>
  <c r="K3222" i="7"/>
  <c r="R3222" i="7"/>
  <c r="A3223" i="7"/>
  <c r="K3223" i="7"/>
  <c r="R3223" i="7"/>
  <c r="A3224" i="7"/>
  <c r="K3224" i="7"/>
  <c r="R3224" i="7"/>
  <c r="A3225" i="7"/>
  <c r="K3225" i="7"/>
  <c r="R3225" i="7"/>
  <c r="A3226" i="7"/>
  <c r="K3226" i="7"/>
  <c r="R3226" i="7"/>
  <c r="A3227" i="7"/>
  <c r="K3227" i="7"/>
  <c r="R3227" i="7"/>
  <c r="A3228" i="7"/>
  <c r="K3228" i="7"/>
  <c r="R3228" i="7"/>
  <c r="A3229" i="7"/>
  <c r="K3229" i="7"/>
  <c r="R3229" i="7"/>
  <c r="A3230" i="7"/>
  <c r="K3230" i="7"/>
  <c r="R3230" i="7"/>
  <c r="A3231" i="7"/>
  <c r="K3231" i="7"/>
  <c r="R3231" i="7"/>
  <c r="A3232" i="7"/>
  <c r="K3232" i="7"/>
  <c r="R3232" i="7"/>
  <c r="A3233" i="7"/>
  <c r="K3233" i="7"/>
  <c r="R3233" i="7"/>
  <c r="A3234" i="7"/>
  <c r="K3234" i="7"/>
  <c r="R3234" i="7"/>
  <c r="A3235" i="7"/>
  <c r="K3235" i="7"/>
  <c r="R3235" i="7"/>
  <c r="A3236" i="7"/>
  <c r="K3236" i="7"/>
  <c r="R3236" i="7"/>
  <c r="A3237" i="7"/>
  <c r="K3237" i="7"/>
  <c r="R3237" i="7"/>
  <c r="A3238" i="7"/>
  <c r="K3238" i="7"/>
  <c r="R3238" i="7"/>
  <c r="A3239" i="7"/>
  <c r="K3239" i="7"/>
  <c r="R3239" i="7"/>
  <c r="A3240" i="7"/>
  <c r="K3240" i="7"/>
  <c r="R3240" i="7"/>
  <c r="A3241" i="7"/>
  <c r="K3241" i="7"/>
  <c r="R3241" i="7"/>
  <c r="A3242" i="7"/>
  <c r="K3242" i="7"/>
  <c r="R3242" i="7"/>
  <c r="A3243" i="7"/>
  <c r="K3243" i="7"/>
  <c r="R3243" i="7"/>
  <c r="A3244" i="7"/>
  <c r="K3244" i="7"/>
  <c r="R3244" i="7"/>
  <c r="A3245" i="7"/>
  <c r="K3245" i="7"/>
  <c r="R3245" i="7"/>
  <c r="A3246" i="7"/>
  <c r="K3246" i="7"/>
  <c r="R3246" i="7"/>
  <c r="A3247" i="7"/>
  <c r="K3247" i="7"/>
  <c r="R3247" i="7"/>
  <c r="A3248" i="7"/>
  <c r="K3248" i="7"/>
  <c r="R3248" i="7"/>
  <c r="A3249" i="7"/>
  <c r="K3249" i="7"/>
  <c r="R3249" i="7"/>
  <c r="A3250" i="7"/>
  <c r="K3250" i="7"/>
  <c r="R3250" i="7"/>
  <c r="A3251" i="7"/>
  <c r="K3251" i="7"/>
  <c r="R3251" i="7"/>
  <c r="A3252" i="7"/>
  <c r="K3252" i="7"/>
  <c r="R3252" i="7"/>
  <c r="A3253" i="7"/>
  <c r="K3253" i="7"/>
  <c r="R3253" i="7"/>
  <c r="A3254" i="7"/>
  <c r="K3254" i="7"/>
  <c r="R3254" i="7"/>
  <c r="A3255" i="7"/>
  <c r="K3255" i="7"/>
  <c r="R3255" i="7"/>
  <c r="A3256" i="7"/>
  <c r="K3256" i="7"/>
  <c r="R3256" i="7"/>
  <c r="A3257" i="7"/>
  <c r="K3257" i="7"/>
  <c r="R3257" i="7"/>
  <c r="A3258" i="7"/>
  <c r="K3258" i="7"/>
  <c r="R3258" i="7"/>
  <c r="A3259" i="7"/>
  <c r="K3259" i="7"/>
  <c r="R3259" i="7"/>
  <c r="A3260" i="7"/>
  <c r="K3260" i="7"/>
  <c r="R3260" i="7"/>
  <c r="A3261" i="7"/>
  <c r="K3261" i="7"/>
  <c r="R3261" i="7"/>
  <c r="A3262" i="7"/>
  <c r="K3262" i="7"/>
  <c r="R3262" i="7"/>
  <c r="A3263" i="7"/>
  <c r="K3263" i="7"/>
  <c r="R3263" i="7"/>
  <c r="A3264" i="7"/>
  <c r="K3264" i="7"/>
  <c r="R3264" i="7"/>
  <c r="A3265" i="7"/>
  <c r="K3265" i="7"/>
  <c r="R3265" i="7"/>
  <c r="A3266" i="7"/>
  <c r="K3266" i="7"/>
  <c r="R3266" i="7"/>
  <c r="A3267" i="7"/>
  <c r="K3267" i="7"/>
  <c r="R3267" i="7"/>
  <c r="A3268" i="7"/>
  <c r="K3268" i="7"/>
  <c r="R3268" i="7"/>
  <c r="A3269" i="7"/>
  <c r="K3269" i="7"/>
  <c r="R3269" i="7"/>
  <c r="A3270" i="7"/>
  <c r="K3270" i="7"/>
  <c r="R3270" i="7"/>
  <c r="A3271" i="7"/>
  <c r="K3271" i="7"/>
  <c r="R3271" i="7"/>
  <c r="A3272" i="7"/>
  <c r="K3272" i="7"/>
  <c r="R3272" i="7"/>
  <c r="A3273" i="7"/>
  <c r="K3273" i="7"/>
  <c r="R3273" i="7"/>
  <c r="A3274" i="7"/>
  <c r="K3274" i="7"/>
  <c r="R3274" i="7"/>
  <c r="A3275" i="7"/>
  <c r="K3275" i="7"/>
  <c r="R3275" i="7"/>
  <c r="A3276" i="7"/>
  <c r="K3276" i="7"/>
  <c r="R3276" i="7"/>
  <c r="A3277" i="7"/>
  <c r="K3277" i="7"/>
  <c r="R3277" i="7"/>
  <c r="A3278" i="7"/>
  <c r="K3278" i="7"/>
  <c r="R3278" i="7"/>
  <c r="A3279" i="7"/>
  <c r="K3279" i="7"/>
  <c r="R3279" i="7"/>
  <c r="A3280" i="7"/>
  <c r="K3280" i="7"/>
  <c r="R3280" i="7"/>
  <c r="A3281" i="7"/>
  <c r="K3281" i="7"/>
  <c r="R3281" i="7"/>
  <c r="A3282" i="7"/>
  <c r="K3282" i="7"/>
  <c r="R3282" i="7"/>
  <c r="A3283" i="7"/>
  <c r="K3283" i="7"/>
  <c r="R3283" i="7"/>
  <c r="A3284" i="7"/>
  <c r="K3284" i="7"/>
  <c r="R3284" i="7"/>
  <c r="A3285" i="7"/>
  <c r="K3285" i="7"/>
  <c r="R3285" i="7"/>
  <c r="A3286" i="7"/>
  <c r="K3286" i="7"/>
  <c r="R3286" i="7"/>
  <c r="A3287" i="7"/>
  <c r="K3287" i="7"/>
  <c r="R3287" i="7"/>
  <c r="A3288" i="7"/>
  <c r="K3288" i="7"/>
  <c r="R3288" i="7"/>
  <c r="A3289" i="7"/>
  <c r="K3289" i="7"/>
  <c r="R3289" i="7"/>
  <c r="A3290" i="7"/>
  <c r="K3290" i="7"/>
  <c r="R3290" i="7"/>
  <c r="A3291" i="7"/>
  <c r="K3291" i="7"/>
  <c r="R3291" i="7"/>
  <c r="A3292" i="7"/>
  <c r="K3292" i="7"/>
  <c r="R3292" i="7"/>
  <c r="A3293" i="7"/>
  <c r="K3293" i="7"/>
  <c r="R3293" i="7"/>
  <c r="A3294" i="7"/>
  <c r="K3294" i="7"/>
  <c r="R3294" i="7"/>
  <c r="A3295" i="7"/>
  <c r="K3295" i="7"/>
  <c r="R3295" i="7"/>
  <c r="A3296" i="7"/>
  <c r="K3296" i="7"/>
  <c r="R3296" i="7"/>
  <c r="A3297" i="7"/>
  <c r="K3297" i="7"/>
  <c r="R3297" i="7"/>
  <c r="A3298" i="7"/>
  <c r="K3298" i="7"/>
  <c r="R3298" i="7"/>
  <c r="A3299" i="7"/>
  <c r="K3299" i="7"/>
  <c r="R3299" i="7"/>
  <c r="A3300" i="7"/>
  <c r="K3300" i="7"/>
  <c r="R3300" i="7"/>
  <c r="A3301" i="7"/>
  <c r="K3301" i="7"/>
  <c r="R3301" i="7"/>
  <c r="A3302" i="7"/>
  <c r="K3302" i="7"/>
  <c r="R3302" i="7"/>
  <c r="A3303" i="7"/>
  <c r="K3303" i="7"/>
  <c r="R3303" i="7"/>
  <c r="A3304" i="7"/>
  <c r="K3304" i="7"/>
  <c r="R3304" i="7"/>
  <c r="A3305" i="7"/>
  <c r="K3305" i="7"/>
  <c r="R3305" i="7"/>
  <c r="A3306" i="7"/>
  <c r="K3306" i="7"/>
  <c r="R3306" i="7"/>
  <c r="A3307" i="7"/>
  <c r="K3307" i="7"/>
  <c r="R3307" i="7"/>
  <c r="A3308" i="7"/>
  <c r="K3308" i="7"/>
  <c r="R3308" i="7"/>
  <c r="A3309" i="7"/>
  <c r="K3309" i="7"/>
  <c r="R3309" i="7"/>
  <c r="A3310" i="7"/>
  <c r="K3310" i="7"/>
  <c r="R3310" i="7"/>
  <c r="A3311" i="7"/>
  <c r="K3311" i="7"/>
  <c r="R3311" i="7"/>
  <c r="A3312" i="7"/>
  <c r="K3312" i="7"/>
  <c r="R3312" i="7"/>
  <c r="A3313" i="7"/>
  <c r="K3313" i="7"/>
  <c r="R3313" i="7"/>
  <c r="A3314" i="7"/>
  <c r="K3314" i="7"/>
  <c r="R3314" i="7"/>
  <c r="A3315" i="7"/>
  <c r="K3315" i="7"/>
  <c r="R3315" i="7"/>
  <c r="A3316" i="7"/>
  <c r="K3316" i="7"/>
  <c r="R3316" i="7"/>
  <c r="A3317" i="7"/>
  <c r="K3317" i="7"/>
  <c r="R3317" i="7"/>
  <c r="A3318" i="7"/>
  <c r="K3318" i="7"/>
  <c r="R3318" i="7"/>
  <c r="A3319" i="7"/>
  <c r="K3319" i="7"/>
  <c r="R3319" i="7"/>
  <c r="A3320" i="7"/>
  <c r="K3320" i="7"/>
  <c r="R3320" i="7"/>
  <c r="A3321" i="7"/>
  <c r="K3321" i="7"/>
  <c r="R3321" i="7"/>
  <c r="A3322" i="7"/>
  <c r="K3322" i="7"/>
  <c r="R3322" i="7"/>
  <c r="A3323" i="7"/>
  <c r="K3323" i="7"/>
  <c r="R3323" i="7"/>
  <c r="A3324" i="7"/>
  <c r="K3324" i="7"/>
  <c r="R3324" i="7"/>
  <c r="A3325" i="7"/>
  <c r="K3325" i="7"/>
  <c r="R3325" i="7"/>
  <c r="A3326" i="7"/>
  <c r="K3326" i="7"/>
  <c r="R3326" i="7"/>
  <c r="A3327" i="7"/>
  <c r="K3327" i="7"/>
  <c r="R3327" i="7"/>
  <c r="A3328" i="7"/>
  <c r="K3328" i="7"/>
  <c r="R3328" i="7"/>
  <c r="A3329" i="7"/>
  <c r="K3329" i="7"/>
  <c r="R3329" i="7"/>
  <c r="A3330" i="7"/>
  <c r="K3330" i="7"/>
  <c r="R3330" i="7"/>
  <c r="A3331" i="7"/>
  <c r="K3331" i="7"/>
  <c r="R3331" i="7"/>
  <c r="A3332" i="7"/>
  <c r="K3332" i="7"/>
  <c r="R3332" i="7"/>
  <c r="A3333" i="7"/>
  <c r="K3333" i="7"/>
  <c r="R3333" i="7"/>
  <c r="A3334" i="7"/>
  <c r="K3334" i="7"/>
  <c r="R3334" i="7"/>
  <c r="A3335" i="7"/>
  <c r="K3335" i="7"/>
  <c r="R3335" i="7"/>
  <c r="A3336" i="7"/>
  <c r="K3336" i="7"/>
  <c r="R3336" i="7"/>
  <c r="A3337" i="7"/>
  <c r="K3337" i="7"/>
  <c r="R3337" i="7"/>
  <c r="A3338" i="7"/>
  <c r="K3338" i="7"/>
  <c r="R3338" i="7"/>
  <c r="A3339" i="7"/>
  <c r="K3339" i="7"/>
  <c r="R3339" i="7"/>
  <c r="A3340" i="7"/>
  <c r="K3340" i="7"/>
  <c r="R3340" i="7"/>
  <c r="A3341" i="7"/>
  <c r="K3341" i="7"/>
  <c r="R3341" i="7"/>
  <c r="A3342" i="7"/>
  <c r="K3342" i="7"/>
  <c r="R3342" i="7"/>
  <c r="A3343" i="7"/>
  <c r="K3343" i="7"/>
  <c r="R3343" i="7"/>
  <c r="A3344" i="7"/>
  <c r="K3344" i="7"/>
  <c r="R3344" i="7"/>
  <c r="A3345" i="7"/>
  <c r="K3345" i="7"/>
  <c r="R3345" i="7"/>
  <c r="A3346" i="7"/>
  <c r="K3346" i="7"/>
  <c r="R3346" i="7"/>
  <c r="A3347" i="7"/>
  <c r="K3347" i="7"/>
  <c r="R3347" i="7"/>
  <c r="A3348" i="7"/>
  <c r="K3348" i="7"/>
  <c r="R3348" i="7"/>
  <c r="A3349" i="7"/>
  <c r="K3349" i="7"/>
  <c r="R3349" i="7"/>
  <c r="A3350" i="7"/>
  <c r="K3350" i="7"/>
  <c r="R3350" i="7"/>
  <c r="A3351" i="7"/>
  <c r="K3351" i="7"/>
  <c r="R3351" i="7"/>
  <c r="A3352" i="7"/>
  <c r="K3352" i="7"/>
  <c r="R3352" i="7"/>
  <c r="A3353" i="7"/>
  <c r="K3353" i="7"/>
  <c r="R3353" i="7"/>
  <c r="A3354" i="7"/>
  <c r="K3354" i="7"/>
  <c r="R3354" i="7"/>
  <c r="A3355" i="7"/>
  <c r="K3355" i="7"/>
  <c r="R3355" i="7"/>
  <c r="A3356" i="7"/>
  <c r="K3356" i="7"/>
  <c r="R3356" i="7"/>
  <c r="A3357" i="7"/>
  <c r="K3357" i="7"/>
  <c r="R3357" i="7"/>
  <c r="A3358" i="7"/>
  <c r="K3358" i="7"/>
  <c r="R3358" i="7"/>
  <c r="A3359" i="7"/>
  <c r="K3359" i="7"/>
  <c r="R3359" i="7"/>
  <c r="A3360" i="7"/>
  <c r="K3360" i="7"/>
  <c r="R3360" i="7"/>
  <c r="A3361" i="7"/>
  <c r="K3361" i="7"/>
  <c r="R3361" i="7"/>
  <c r="A3362" i="7"/>
  <c r="K3362" i="7"/>
  <c r="R3362" i="7"/>
  <c r="A3363" i="7"/>
  <c r="K3363" i="7"/>
  <c r="R3363" i="7"/>
  <c r="A3364" i="7"/>
  <c r="K3364" i="7"/>
  <c r="R3364" i="7"/>
  <c r="A3365" i="7"/>
  <c r="K3365" i="7"/>
  <c r="R3365" i="7"/>
  <c r="A3366" i="7"/>
  <c r="K3366" i="7"/>
  <c r="R3366" i="7"/>
  <c r="A3367" i="7"/>
  <c r="K3367" i="7"/>
  <c r="R3367" i="7"/>
  <c r="A3368" i="7"/>
  <c r="K3368" i="7"/>
  <c r="R3368" i="7"/>
  <c r="A3369" i="7"/>
  <c r="K3369" i="7"/>
  <c r="R3369" i="7"/>
  <c r="A3370" i="7"/>
  <c r="K3370" i="7"/>
  <c r="R3370" i="7"/>
  <c r="A3371" i="7"/>
  <c r="K3371" i="7"/>
  <c r="R3371" i="7"/>
  <c r="Q2796" i="7"/>
  <c r="Q2792" i="7"/>
  <c r="Q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69" i="7"/>
  <c r="Q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45" i="7"/>
  <c r="Q2739" i="7"/>
  <c r="E915" i="15" l="1"/>
  <c r="E914" i="15"/>
  <c r="E875" i="15"/>
  <c r="E874" i="15"/>
  <c r="E863" i="15"/>
  <c r="E815" i="15"/>
  <c r="E774" i="15"/>
  <c r="E722" i="15" l="1"/>
  <c r="E720" i="15"/>
  <c r="Q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23" i="7"/>
  <c r="Q2719" i="7" l="1"/>
  <c r="Q2700" i="7"/>
  <c r="Q2674" i="7"/>
  <c r="Q2670" i="7"/>
  <c r="Q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42" i="7"/>
  <c r="Q2615" i="7" l="1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15" i="7"/>
  <c r="Q2604" i="7"/>
  <c r="Q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577" i="7"/>
  <c r="N621" i="8"/>
  <c r="E655" i="15"/>
  <c r="Q2571" i="7" l="1"/>
  <c r="Q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44" i="7"/>
  <c r="Q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14" i="7"/>
  <c r="Q2508" i="7"/>
  <c r="Q2484" i="7" l="1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484" i="7"/>
  <c r="Q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45" i="7"/>
  <c r="Q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07" i="7"/>
  <c r="Q2397" i="7"/>
  <c r="F2392" i="7"/>
  <c r="F2393" i="7"/>
  <c r="F2394" i="7"/>
  <c r="F2395" i="7"/>
  <c r="F2396" i="7"/>
  <c r="Q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61" i="7"/>
  <c r="F2356" i="7"/>
  <c r="F2357" i="7"/>
  <c r="F2358" i="7"/>
  <c r="F2359" i="7"/>
  <c r="F2360" i="7"/>
  <c r="Q2325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25" i="7"/>
  <c r="N613" i="8"/>
  <c r="S613" i="8"/>
  <c r="N614" i="8"/>
  <c r="S614" i="8"/>
  <c r="N615" i="8"/>
  <c r="S615" i="8"/>
  <c r="N616" i="8"/>
  <c r="S616" i="8"/>
  <c r="N617" i="8"/>
  <c r="S617" i="8"/>
  <c r="N618" i="8"/>
  <c r="S618" i="8"/>
  <c r="N619" i="8"/>
  <c r="S619" i="8"/>
  <c r="N620" i="8"/>
  <c r="S620" i="8"/>
  <c r="S621" i="8"/>
  <c r="N622" i="8"/>
  <c r="S622" i="8"/>
  <c r="N623" i="8"/>
  <c r="S623" i="8"/>
  <c r="N624" i="8"/>
  <c r="S624" i="8"/>
  <c r="N625" i="8"/>
  <c r="S625" i="8"/>
  <c r="N626" i="8"/>
  <c r="S626" i="8"/>
  <c r="N627" i="8"/>
  <c r="S627" i="8"/>
  <c r="N628" i="8"/>
  <c r="S628" i="8"/>
  <c r="N629" i="8"/>
  <c r="S629" i="8"/>
  <c r="N630" i="8"/>
  <c r="S630" i="8"/>
  <c r="N631" i="8"/>
  <c r="S631" i="8"/>
  <c r="N632" i="8"/>
  <c r="S632" i="8"/>
  <c r="N633" i="8"/>
  <c r="S633" i="8"/>
  <c r="N634" i="8"/>
  <c r="S634" i="8"/>
  <c r="N635" i="8"/>
  <c r="S635" i="8"/>
  <c r="N636" i="8"/>
  <c r="S636" i="8"/>
  <c r="N637" i="8"/>
  <c r="S637" i="8"/>
  <c r="N638" i="8"/>
  <c r="S638" i="8"/>
  <c r="N639" i="8"/>
  <c r="S639" i="8"/>
  <c r="N640" i="8"/>
  <c r="S640" i="8"/>
  <c r="N641" i="8"/>
  <c r="S641" i="8"/>
  <c r="N642" i="8"/>
  <c r="S642" i="8"/>
  <c r="N643" i="8"/>
  <c r="S643" i="8"/>
  <c r="N644" i="8"/>
  <c r="S644" i="8"/>
  <c r="N645" i="8"/>
  <c r="S645" i="8"/>
  <c r="N646" i="8"/>
  <c r="S646" i="8"/>
  <c r="N647" i="8"/>
  <c r="S647" i="8"/>
  <c r="N648" i="8"/>
  <c r="S648" i="8"/>
  <c r="N649" i="8"/>
  <c r="S649" i="8"/>
  <c r="N650" i="8"/>
  <c r="S650" i="8"/>
  <c r="N651" i="8"/>
  <c r="S651" i="8"/>
  <c r="N652" i="8"/>
  <c r="S652" i="8"/>
  <c r="N653" i="8"/>
  <c r="S653" i="8"/>
  <c r="N654" i="8"/>
  <c r="S654" i="8"/>
  <c r="N655" i="8"/>
  <c r="S655" i="8"/>
  <c r="N656" i="8"/>
  <c r="S656" i="8"/>
  <c r="N657" i="8"/>
  <c r="S657" i="8"/>
  <c r="N658" i="8"/>
  <c r="S658" i="8"/>
  <c r="N659" i="8"/>
  <c r="S659" i="8"/>
  <c r="N660" i="8"/>
  <c r="S660" i="8"/>
  <c r="N661" i="8"/>
  <c r="S661" i="8"/>
  <c r="N662" i="8"/>
  <c r="S662" i="8"/>
  <c r="N663" i="8"/>
  <c r="S663" i="8"/>
  <c r="N664" i="8"/>
  <c r="S664" i="8"/>
  <c r="N665" i="8"/>
  <c r="S665" i="8"/>
  <c r="N666" i="8"/>
  <c r="S666" i="8"/>
  <c r="N667" i="8"/>
  <c r="S667" i="8"/>
  <c r="N668" i="8"/>
  <c r="S668" i="8"/>
  <c r="N669" i="8"/>
  <c r="S669" i="8"/>
  <c r="N670" i="8"/>
  <c r="S670" i="8"/>
  <c r="N671" i="8"/>
  <c r="S671" i="8"/>
  <c r="N672" i="8"/>
  <c r="S672" i="8"/>
  <c r="N673" i="8"/>
  <c r="S673" i="8"/>
  <c r="N674" i="8"/>
  <c r="S674" i="8"/>
  <c r="N675" i="8"/>
  <c r="S675" i="8"/>
  <c r="N676" i="8"/>
  <c r="S676" i="8"/>
  <c r="N677" i="8"/>
  <c r="S677" i="8"/>
  <c r="N678" i="8"/>
  <c r="S678" i="8"/>
  <c r="N679" i="8"/>
  <c r="S679" i="8"/>
  <c r="N680" i="8"/>
  <c r="S680" i="8"/>
  <c r="N681" i="8"/>
  <c r="S681" i="8"/>
  <c r="N682" i="8"/>
  <c r="S682" i="8"/>
  <c r="N683" i="8"/>
  <c r="S683" i="8"/>
  <c r="N684" i="8"/>
  <c r="S684" i="8"/>
  <c r="N685" i="8"/>
  <c r="S685" i="8"/>
  <c r="N686" i="8"/>
  <c r="S686" i="8"/>
  <c r="N687" i="8"/>
  <c r="S687" i="8"/>
  <c r="N688" i="8"/>
  <c r="S688" i="8"/>
  <c r="N689" i="8"/>
  <c r="S689" i="8"/>
  <c r="N690" i="8"/>
  <c r="S690" i="8"/>
  <c r="N691" i="8"/>
  <c r="S691" i="8"/>
  <c r="N692" i="8"/>
  <c r="S692" i="8"/>
  <c r="N693" i="8"/>
  <c r="S693" i="8"/>
  <c r="N694" i="8"/>
  <c r="S694" i="8"/>
  <c r="N695" i="8"/>
  <c r="S695" i="8"/>
  <c r="N696" i="8"/>
  <c r="S696" i="8"/>
  <c r="N697" i="8"/>
  <c r="S697" i="8"/>
  <c r="N698" i="8"/>
  <c r="S698" i="8"/>
  <c r="N699" i="8"/>
  <c r="S699" i="8"/>
  <c r="N700" i="8"/>
  <c r="S700" i="8"/>
  <c r="N701" i="8"/>
  <c r="S701" i="8"/>
  <c r="N702" i="8"/>
  <c r="S702" i="8"/>
  <c r="N703" i="8"/>
  <c r="S703" i="8"/>
  <c r="N704" i="8"/>
  <c r="S704" i="8"/>
  <c r="N705" i="8"/>
  <c r="S705" i="8"/>
  <c r="N706" i="8"/>
  <c r="S706" i="8"/>
  <c r="N707" i="8"/>
  <c r="S707" i="8"/>
  <c r="N708" i="8"/>
  <c r="S708" i="8"/>
  <c r="N709" i="8"/>
  <c r="S709" i="8"/>
  <c r="N710" i="8"/>
  <c r="S710" i="8"/>
  <c r="N711" i="8"/>
  <c r="S711" i="8"/>
  <c r="N712" i="8"/>
  <c r="S712" i="8"/>
  <c r="N713" i="8"/>
  <c r="S713" i="8"/>
  <c r="N714" i="8"/>
  <c r="S714" i="8"/>
  <c r="N715" i="8"/>
  <c r="S715" i="8"/>
  <c r="N716" i="8"/>
  <c r="S716" i="8"/>
  <c r="N717" i="8"/>
  <c r="S717" i="8"/>
  <c r="N718" i="8"/>
  <c r="S718" i="8"/>
  <c r="N719" i="8"/>
  <c r="S719" i="8"/>
  <c r="N720" i="8"/>
  <c r="S720" i="8"/>
  <c r="N721" i="8"/>
  <c r="S721" i="8"/>
  <c r="N722" i="8"/>
  <c r="S722" i="8"/>
  <c r="N723" i="8"/>
  <c r="S723" i="8"/>
  <c r="N724" i="8"/>
  <c r="S724" i="8"/>
  <c r="N725" i="8"/>
  <c r="S725" i="8"/>
  <c r="N726" i="8"/>
  <c r="S726" i="8"/>
  <c r="N727" i="8"/>
  <c r="S727" i="8"/>
  <c r="N728" i="8"/>
  <c r="S728" i="8"/>
  <c r="N729" i="8"/>
  <c r="S729" i="8"/>
  <c r="N730" i="8"/>
  <c r="S730" i="8"/>
  <c r="N731" i="8"/>
  <c r="S731" i="8"/>
  <c r="N732" i="8"/>
  <c r="S732" i="8"/>
  <c r="N733" i="8"/>
  <c r="S733" i="8"/>
  <c r="N734" i="8"/>
  <c r="S734" i="8"/>
  <c r="N735" i="8"/>
  <c r="S735" i="8"/>
  <c r="N736" i="8"/>
  <c r="S736" i="8"/>
  <c r="N737" i="8"/>
  <c r="S737" i="8"/>
  <c r="N738" i="8"/>
  <c r="S738" i="8"/>
  <c r="N739" i="8"/>
  <c r="S739" i="8"/>
  <c r="N740" i="8"/>
  <c r="S740" i="8"/>
  <c r="N741" i="8"/>
  <c r="S741" i="8"/>
  <c r="N742" i="8"/>
  <c r="S742" i="8"/>
  <c r="N743" i="8"/>
  <c r="S743" i="8"/>
  <c r="N744" i="8"/>
  <c r="S744" i="8"/>
  <c r="N745" i="8"/>
  <c r="S745" i="8"/>
  <c r="N746" i="8"/>
  <c r="S746" i="8"/>
  <c r="N747" i="8"/>
  <c r="S747" i="8"/>
  <c r="N748" i="8"/>
  <c r="S748" i="8"/>
  <c r="N749" i="8"/>
  <c r="S749" i="8"/>
  <c r="N750" i="8"/>
  <c r="S750" i="8"/>
  <c r="N751" i="8"/>
  <c r="S751" i="8"/>
  <c r="N752" i="8"/>
  <c r="S752" i="8"/>
  <c r="N753" i="8"/>
  <c r="S753" i="8"/>
  <c r="N754" i="8"/>
  <c r="S754" i="8"/>
  <c r="N755" i="8"/>
  <c r="S755" i="8"/>
  <c r="N756" i="8"/>
  <c r="S756" i="8"/>
  <c r="N757" i="8"/>
  <c r="S757" i="8"/>
  <c r="N758" i="8"/>
  <c r="S758" i="8"/>
  <c r="N759" i="8"/>
  <c r="S759" i="8"/>
  <c r="N760" i="8"/>
  <c r="S760" i="8"/>
  <c r="N761" i="8"/>
  <c r="S761" i="8"/>
  <c r="N762" i="8"/>
  <c r="S762" i="8"/>
  <c r="N763" i="8"/>
  <c r="S763" i="8"/>
  <c r="N764" i="8"/>
  <c r="S764" i="8"/>
  <c r="N765" i="8"/>
  <c r="S765" i="8"/>
  <c r="N766" i="8"/>
  <c r="S766" i="8"/>
  <c r="N767" i="8"/>
  <c r="S767" i="8"/>
  <c r="N768" i="8"/>
  <c r="S768" i="8"/>
  <c r="N769" i="8"/>
  <c r="S769" i="8"/>
  <c r="N770" i="8"/>
  <c r="S770" i="8"/>
  <c r="N771" i="8"/>
  <c r="S771" i="8"/>
  <c r="N772" i="8"/>
  <c r="S772" i="8"/>
  <c r="N773" i="8"/>
  <c r="S773" i="8"/>
  <c r="N774" i="8"/>
  <c r="S774" i="8"/>
  <c r="N775" i="8"/>
  <c r="S775" i="8"/>
  <c r="N776" i="8"/>
  <c r="S776" i="8"/>
  <c r="N777" i="8"/>
  <c r="S777" i="8"/>
  <c r="N778" i="8"/>
  <c r="S778" i="8"/>
  <c r="N779" i="8"/>
  <c r="S779" i="8"/>
  <c r="N780" i="8"/>
  <c r="S780" i="8"/>
  <c r="N781" i="8"/>
  <c r="S781" i="8"/>
  <c r="N782" i="8"/>
  <c r="S782" i="8"/>
  <c r="N783" i="8"/>
  <c r="S783" i="8"/>
  <c r="N784" i="8"/>
  <c r="S784" i="8"/>
  <c r="N785" i="8"/>
  <c r="S785" i="8"/>
  <c r="N786" i="8"/>
  <c r="S786" i="8"/>
  <c r="N787" i="8"/>
  <c r="S787" i="8"/>
  <c r="N788" i="8"/>
  <c r="S788" i="8"/>
  <c r="N789" i="8"/>
  <c r="S789" i="8"/>
  <c r="N790" i="8"/>
  <c r="S790" i="8"/>
  <c r="N791" i="8"/>
  <c r="S791" i="8"/>
  <c r="N792" i="8"/>
  <c r="S792" i="8"/>
  <c r="N793" i="8"/>
  <c r="S793" i="8"/>
  <c r="N794" i="8"/>
  <c r="S794" i="8"/>
  <c r="N795" i="8"/>
  <c r="S795" i="8"/>
  <c r="N796" i="8"/>
  <c r="S796" i="8"/>
  <c r="N797" i="8"/>
  <c r="S797" i="8"/>
  <c r="N798" i="8"/>
  <c r="S798" i="8"/>
  <c r="N799" i="8"/>
  <c r="S799" i="8"/>
  <c r="N800" i="8"/>
  <c r="S800" i="8"/>
  <c r="N801" i="8"/>
  <c r="S801" i="8"/>
  <c r="N802" i="8"/>
  <c r="S802" i="8"/>
  <c r="N803" i="8"/>
  <c r="S803" i="8"/>
  <c r="N804" i="8"/>
  <c r="S804" i="8"/>
  <c r="N805" i="8"/>
  <c r="S805" i="8"/>
  <c r="N806" i="8"/>
  <c r="S806" i="8"/>
  <c r="N807" i="8"/>
  <c r="S807" i="8"/>
  <c r="N808" i="8"/>
  <c r="S808" i="8"/>
  <c r="N809" i="8"/>
  <c r="S809" i="8"/>
  <c r="N810" i="8"/>
  <c r="S810" i="8"/>
  <c r="N811" i="8"/>
  <c r="S811" i="8"/>
  <c r="N812" i="8"/>
  <c r="S812" i="8"/>
  <c r="N813" i="8"/>
  <c r="S813" i="8"/>
  <c r="N814" i="8"/>
  <c r="S814" i="8"/>
  <c r="N815" i="8"/>
  <c r="S815" i="8"/>
  <c r="N816" i="8"/>
  <c r="S816" i="8"/>
  <c r="N817" i="8"/>
  <c r="S817" i="8"/>
  <c r="N818" i="8"/>
  <c r="S818" i="8"/>
  <c r="N819" i="8"/>
  <c r="S819" i="8"/>
  <c r="N820" i="8"/>
  <c r="S820" i="8"/>
  <c r="N821" i="8"/>
  <c r="S821" i="8"/>
  <c r="N822" i="8"/>
  <c r="S822" i="8"/>
  <c r="N823" i="8"/>
  <c r="S823" i="8"/>
  <c r="N824" i="8"/>
  <c r="S824" i="8"/>
  <c r="N825" i="8"/>
  <c r="S825" i="8"/>
  <c r="N826" i="8"/>
  <c r="S826" i="8"/>
  <c r="N827" i="8"/>
  <c r="S827" i="8"/>
  <c r="N828" i="8"/>
  <c r="S828" i="8"/>
  <c r="N829" i="8"/>
  <c r="S829" i="8"/>
  <c r="E636" i="15" l="1"/>
  <c r="E634" i="15"/>
  <c r="E633" i="15"/>
  <c r="E630" i="15"/>
  <c r="E612" i="15"/>
  <c r="R2321" i="7"/>
  <c r="R2313" i="7"/>
  <c r="A2325" i="7"/>
  <c r="E582" i="15" l="1"/>
  <c r="E554" i="15"/>
  <c r="E530" i="15"/>
  <c r="E516" i="15"/>
  <c r="E515" i="15"/>
  <c r="E509" i="15"/>
  <c r="E487" i="15"/>
  <c r="E486" i="15"/>
  <c r="E483" i="15"/>
  <c r="E463" i="15"/>
  <c r="E460" i="15"/>
  <c r="L1439" i="12" l="1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Q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283" i="7"/>
  <c r="Q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44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11" i="7"/>
  <c r="Q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179" i="7"/>
  <c r="Q2152" i="7" l="1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52" i="7"/>
  <c r="F2144" i="7"/>
  <c r="F2145" i="7"/>
  <c r="F2146" i="7"/>
  <c r="F2147" i="7"/>
  <c r="F2148" i="7"/>
  <c r="F2149" i="7"/>
  <c r="F2150" i="7"/>
  <c r="F2151" i="7"/>
  <c r="Q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12" i="7"/>
  <c r="Q2088" i="7" l="1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088" i="7"/>
  <c r="Q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65" i="7"/>
  <c r="Q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34" i="7"/>
  <c r="Q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1998" i="7"/>
  <c r="Q1963" i="7"/>
  <c r="F1964" i="7" l="1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63" i="7"/>
  <c r="F1944" i="7" l="1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Q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18" i="7"/>
  <c r="Q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894" i="7"/>
  <c r="F1874" i="7" l="1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Q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50" i="7"/>
  <c r="Q1847" i="7"/>
  <c r="Q1810" i="7"/>
  <c r="F1846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10" i="7"/>
  <c r="Q1807" i="7"/>
  <c r="N515" i="8"/>
  <c r="S515" i="8"/>
  <c r="N516" i="8"/>
  <c r="S516" i="8"/>
  <c r="N517" i="8"/>
  <c r="S517" i="8"/>
  <c r="N518" i="8"/>
  <c r="S518" i="8"/>
  <c r="N519" i="8"/>
  <c r="S519" i="8"/>
  <c r="N520" i="8"/>
  <c r="S520" i="8"/>
  <c r="N521" i="8"/>
  <c r="S521" i="8"/>
  <c r="N522" i="8"/>
  <c r="S522" i="8"/>
  <c r="N523" i="8"/>
  <c r="S523" i="8"/>
  <c r="N524" i="8"/>
  <c r="S524" i="8"/>
  <c r="N525" i="8"/>
  <c r="S525" i="8"/>
  <c r="N526" i="8"/>
  <c r="S526" i="8"/>
  <c r="N527" i="8"/>
  <c r="S527" i="8"/>
  <c r="N528" i="8"/>
  <c r="S528" i="8"/>
  <c r="N529" i="8"/>
  <c r="S529" i="8"/>
  <c r="N530" i="8"/>
  <c r="S530" i="8"/>
  <c r="N531" i="8"/>
  <c r="S531" i="8"/>
  <c r="N532" i="8"/>
  <c r="S532" i="8"/>
  <c r="N533" i="8"/>
  <c r="S533" i="8"/>
  <c r="N534" i="8"/>
  <c r="S534" i="8"/>
  <c r="N535" i="8"/>
  <c r="S535" i="8"/>
  <c r="N536" i="8"/>
  <c r="S536" i="8"/>
  <c r="N537" i="8"/>
  <c r="S537" i="8"/>
  <c r="N538" i="8"/>
  <c r="S538" i="8"/>
  <c r="N539" i="8"/>
  <c r="S539" i="8"/>
  <c r="N540" i="8"/>
  <c r="S540" i="8"/>
  <c r="N541" i="8"/>
  <c r="S541" i="8"/>
  <c r="N542" i="8"/>
  <c r="S542" i="8"/>
  <c r="N543" i="8"/>
  <c r="S543" i="8"/>
  <c r="N544" i="8"/>
  <c r="S544" i="8"/>
  <c r="N545" i="8"/>
  <c r="S545" i="8"/>
  <c r="N546" i="8"/>
  <c r="S546" i="8"/>
  <c r="N547" i="8"/>
  <c r="S547" i="8"/>
  <c r="N548" i="8"/>
  <c r="S548" i="8"/>
  <c r="N549" i="8"/>
  <c r="S549" i="8"/>
  <c r="N550" i="8"/>
  <c r="S550" i="8"/>
  <c r="N551" i="8"/>
  <c r="S551" i="8"/>
  <c r="N552" i="8"/>
  <c r="S552" i="8"/>
  <c r="N553" i="8"/>
  <c r="S553" i="8"/>
  <c r="N554" i="8"/>
  <c r="S554" i="8"/>
  <c r="N555" i="8"/>
  <c r="S555" i="8"/>
  <c r="N556" i="8"/>
  <c r="S556" i="8"/>
  <c r="N557" i="8"/>
  <c r="S557" i="8"/>
  <c r="N558" i="8"/>
  <c r="S558" i="8"/>
  <c r="N559" i="8"/>
  <c r="S559" i="8"/>
  <c r="N560" i="8"/>
  <c r="S560" i="8"/>
  <c r="N561" i="8"/>
  <c r="S561" i="8"/>
  <c r="N562" i="8"/>
  <c r="S562" i="8"/>
  <c r="N563" i="8"/>
  <c r="S563" i="8"/>
  <c r="N564" i="8"/>
  <c r="S564" i="8"/>
  <c r="S565" i="8"/>
  <c r="N566" i="8"/>
  <c r="S566" i="8"/>
  <c r="N567" i="8"/>
  <c r="S567" i="8"/>
  <c r="N568" i="8"/>
  <c r="S568" i="8"/>
  <c r="N569" i="8"/>
  <c r="S569" i="8"/>
  <c r="N570" i="8"/>
  <c r="S570" i="8"/>
  <c r="N571" i="8"/>
  <c r="S571" i="8"/>
  <c r="N572" i="8"/>
  <c r="S572" i="8"/>
  <c r="N573" i="8"/>
  <c r="S573" i="8"/>
  <c r="N574" i="8"/>
  <c r="S574" i="8"/>
  <c r="N575" i="8"/>
  <c r="S575" i="8"/>
  <c r="N576" i="8"/>
  <c r="S576" i="8"/>
  <c r="N577" i="8"/>
  <c r="S577" i="8"/>
  <c r="N578" i="8"/>
  <c r="S578" i="8"/>
  <c r="N579" i="8"/>
  <c r="S579" i="8"/>
  <c r="N580" i="8"/>
  <c r="S580" i="8"/>
  <c r="N581" i="8"/>
  <c r="S581" i="8"/>
  <c r="N582" i="8"/>
  <c r="S582" i="8"/>
  <c r="N583" i="8"/>
  <c r="S583" i="8"/>
  <c r="N584" i="8"/>
  <c r="S584" i="8"/>
  <c r="N585" i="8"/>
  <c r="S585" i="8"/>
  <c r="N586" i="8"/>
  <c r="S586" i="8"/>
  <c r="N587" i="8"/>
  <c r="S587" i="8"/>
  <c r="N588" i="8"/>
  <c r="S588" i="8"/>
  <c r="N589" i="8"/>
  <c r="S589" i="8"/>
  <c r="N590" i="8"/>
  <c r="S590" i="8"/>
  <c r="N591" i="8"/>
  <c r="S591" i="8"/>
  <c r="N592" i="8"/>
  <c r="S592" i="8"/>
  <c r="N593" i="8"/>
  <c r="S593" i="8"/>
  <c r="N594" i="8"/>
  <c r="S594" i="8"/>
  <c r="N595" i="8"/>
  <c r="S595" i="8"/>
  <c r="N596" i="8"/>
  <c r="S596" i="8"/>
  <c r="N597" i="8"/>
  <c r="S597" i="8"/>
  <c r="N598" i="8"/>
  <c r="S598" i="8"/>
  <c r="N599" i="8"/>
  <c r="S599" i="8"/>
  <c r="N600" i="8"/>
  <c r="S600" i="8"/>
  <c r="N601" i="8"/>
  <c r="S601" i="8"/>
  <c r="N602" i="8"/>
  <c r="S602" i="8"/>
  <c r="N603" i="8"/>
  <c r="S603" i="8"/>
  <c r="N604" i="8"/>
  <c r="S604" i="8"/>
  <c r="N605" i="8"/>
  <c r="S605" i="8"/>
  <c r="N606" i="8"/>
  <c r="S606" i="8"/>
  <c r="N607" i="8"/>
  <c r="S607" i="8"/>
  <c r="N608" i="8"/>
  <c r="S608" i="8"/>
  <c r="N609" i="8"/>
  <c r="S609" i="8"/>
  <c r="N610" i="8"/>
  <c r="S610" i="8"/>
  <c r="N611" i="8"/>
  <c r="S611" i="8"/>
  <c r="N612" i="8"/>
  <c r="S612" i="8"/>
  <c r="T601" i="8" l="1"/>
  <c r="T598" i="8"/>
  <c r="T593" i="8"/>
  <c r="T589" i="8"/>
  <c r="T586" i="8"/>
  <c r="T582" i="8"/>
  <c r="T577" i="8"/>
  <c r="T574" i="8"/>
  <c r="T571" i="8"/>
  <c r="T567" i="8"/>
  <c r="T563" i="8"/>
  <c r="T560" i="8"/>
  <c r="T557" i="8"/>
  <c r="T548" i="8"/>
  <c r="T542" i="8"/>
  <c r="T539" i="8"/>
  <c r="T531" i="8"/>
  <c r="T528" i="8"/>
  <c r="T523" i="8"/>
  <c r="T518" i="8"/>
  <c r="Q1763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63" i="7"/>
  <c r="Q1758" i="7"/>
  <c r="Q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20" i="7"/>
  <c r="Q1715" i="7"/>
  <c r="Q481" i="8" l="1"/>
  <c r="Q474" i="8"/>
  <c r="F1685" i="7" l="1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684" i="7"/>
  <c r="Q1678" i="7"/>
  <c r="Q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47" i="7"/>
  <c r="Q1612" i="7" l="1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Q1589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Q1583" i="7"/>
  <c r="Q1577" i="7" l="1"/>
  <c r="Q1549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K1567" i="7"/>
  <c r="R1567" i="7"/>
  <c r="K1568" i="7"/>
  <c r="R1568" i="7"/>
  <c r="K1569" i="7"/>
  <c r="R1569" i="7"/>
  <c r="K1570" i="7"/>
  <c r="R1570" i="7"/>
  <c r="K1571" i="7"/>
  <c r="R1571" i="7"/>
  <c r="K1572" i="7"/>
  <c r="R1572" i="7"/>
  <c r="K1573" i="7"/>
  <c r="R1573" i="7"/>
  <c r="K1574" i="7"/>
  <c r="R1574" i="7"/>
  <c r="K1575" i="7"/>
  <c r="R1575" i="7"/>
  <c r="K1576" i="7"/>
  <c r="R1576" i="7"/>
  <c r="A1577" i="7"/>
  <c r="K1577" i="7"/>
  <c r="R1577" i="7"/>
  <c r="K1578" i="7"/>
  <c r="R1578" i="7"/>
  <c r="K1579" i="7"/>
  <c r="R1579" i="7"/>
  <c r="K1580" i="7"/>
  <c r="R1580" i="7"/>
  <c r="K1581" i="7"/>
  <c r="R1581" i="7"/>
  <c r="K1582" i="7"/>
  <c r="R1582" i="7"/>
  <c r="A1583" i="7"/>
  <c r="K1583" i="7"/>
  <c r="R1583" i="7"/>
  <c r="K1584" i="7"/>
  <c r="R1584" i="7"/>
  <c r="K1585" i="7"/>
  <c r="R1585" i="7"/>
  <c r="K1586" i="7"/>
  <c r="R1586" i="7"/>
  <c r="K1587" i="7"/>
  <c r="R1587" i="7"/>
  <c r="K1588" i="7"/>
  <c r="R1588" i="7"/>
  <c r="A1589" i="7"/>
  <c r="K1589" i="7"/>
  <c r="R1589" i="7"/>
  <c r="K1590" i="7"/>
  <c r="R1590" i="7"/>
  <c r="K1591" i="7"/>
  <c r="R1591" i="7"/>
  <c r="K1592" i="7"/>
  <c r="R1592" i="7"/>
  <c r="K1593" i="7"/>
  <c r="R1593" i="7"/>
  <c r="K1594" i="7"/>
  <c r="R1594" i="7"/>
  <c r="K1595" i="7"/>
  <c r="R1595" i="7"/>
  <c r="K1596" i="7"/>
  <c r="R1596" i="7"/>
  <c r="K1597" i="7"/>
  <c r="R1597" i="7"/>
  <c r="K1598" i="7"/>
  <c r="R1598" i="7"/>
  <c r="K1599" i="7"/>
  <c r="R1599" i="7"/>
  <c r="K1600" i="7"/>
  <c r="R1600" i="7"/>
  <c r="K1601" i="7"/>
  <c r="R1601" i="7"/>
  <c r="K1602" i="7"/>
  <c r="R1602" i="7"/>
  <c r="K1603" i="7"/>
  <c r="R1603" i="7"/>
  <c r="K1604" i="7"/>
  <c r="R1604" i="7"/>
  <c r="K1605" i="7"/>
  <c r="R1605" i="7"/>
  <c r="K1606" i="7"/>
  <c r="R1606" i="7"/>
  <c r="K1607" i="7"/>
  <c r="R1607" i="7"/>
  <c r="K1608" i="7"/>
  <c r="R1608" i="7"/>
  <c r="K1609" i="7"/>
  <c r="R1609" i="7"/>
  <c r="K1610" i="7"/>
  <c r="R1610" i="7"/>
  <c r="K1611" i="7"/>
  <c r="R1611" i="7"/>
  <c r="A1612" i="7"/>
  <c r="K1612" i="7"/>
  <c r="R1612" i="7"/>
  <c r="K1613" i="7"/>
  <c r="R1613" i="7"/>
  <c r="K1614" i="7"/>
  <c r="R1614" i="7"/>
  <c r="K1615" i="7"/>
  <c r="R1615" i="7"/>
  <c r="K1616" i="7"/>
  <c r="R1616" i="7"/>
  <c r="K1617" i="7"/>
  <c r="R1617" i="7"/>
  <c r="K1618" i="7"/>
  <c r="R1618" i="7"/>
  <c r="K1619" i="7"/>
  <c r="R1619" i="7"/>
  <c r="K1620" i="7"/>
  <c r="R1620" i="7"/>
  <c r="K1621" i="7"/>
  <c r="R1621" i="7"/>
  <c r="K1622" i="7"/>
  <c r="R1622" i="7"/>
  <c r="K1623" i="7"/>
  <c r="R1623" i="7"/>
  <c r="K1624" i="7"/>
  <c r="R1624" i="7"/>
  <c r="K1625" i="7"/>
  <c r="R1625" i="7"/>
  <c r="K1626" i="7"/>
  <c r="R1626" i="7"/>
  <c r="K1627" i="7"/>
  <c r="R1627" i="7"/>
  <c r="K1628" i="7"/>
  <c r="R1628" i="7"/>
  <c r="K1629" i="7"/>
  <c r="R1629" i="7"/>
  <c r="K1630" i="7"/>
  <c r="R1630" i="7"/>
  <c r="K1631" i="7"/>
  <c r="R1631" i="7"/>
  <c r="K1632" i="7"/>
  <c r="R1632" i="7"/>
  <c r="K1633" i="7"/>
  <c r="R1633" i="7"/>
  <c r="K1634" i="7"/>
  <c r="R1634" i="7"/>
  <c r="K1635" i="7"/>
  <c r="R1635" i="7"/>
  <c r="K1636" i="7"/>
  <c r="R1636" i="7"/>
  <c r="K1637" i="7"/>
  <c r="R1637" i="7"/>
  <c r="K1638" i="7"/>
  <c r="R1638" i="7"/>
  <c r="K1639" i="7"/>
  <c r="R1639" i="7"/>
  <c r="K1640" i="7"/>
  <c r="R1640" i="7"/>
  <c r="K1641" i="7"/>
  <c r="R1641" i="7"/>
  <c r="K1642" i="7"/>
  <c r="R1642" i="7"/>
  <c r="K1643" i="7"/>
  <c r="R1643" i="7"/>
  <c r="K1644" i="7"/>
  <c r="R1644" i="7"/>
  <c r="K1645" i="7"/>
  <c r="R1645" i="7"/>
  <c r="K1646" i="7"/>
  <c r="R1646" i="7"/>
  <c r="A1647" i="7"/>
  <c r="K1647" i="7"/>
  <c r="R1647" i="7"/>
  <c r="K1648" i="7"/>
  <c r="R1648" i="7"/>
  <c r="K1649" i="7"/>
  <c r="R1649" i="7"/>
  <c r="K1650" i="7"/>
  <c r="R1650" i="7"/>
  <c r="K1651" i="7"/>
  <c r="R1651" i="7"/>
  <c r="K1652" i="7"/>
  <c r="R1652" i="7"/>
  <c r="K1653" i="7"/>
  <c r="R1653" i="7"/>
  <c r="K1654" i="7"/>
  <c r="R1654" i="7"/>
  <c r="K1655" i="7"/>
  <c r="R1655" i="7"/>
  <c r="K1656" i="7"/>
  <c r="R1656" i="7"/>
  <c r="K1657" i="7"/>
  <c r="R1657" i="7"/>
  <c r="K1658" i="7"/>
  <c r="R1658" i="7"/>
  <c r="K1659" i="7"/>
  <c r="R1659" i="7"/>
  <c r="K1660" i="7"/>
  <c r="R1660" i="7"/>
  <c r="K1661" i="7"/>
  <c r="R1661" i="7"/>
  <c r="K1662" i="7"/>
  <c r="R1662" i="7"/>
  <c r="K1663" i="7"/>
  <c r="R1663" i="7"/>
  <c r="K1664" i="7"/>
  <c r="R1664" i="7"/>
  <c r="K1665" i="7"/>
  <c r="R1665" i="7"/>
  <c r="K1666" i="7"/>
  <c r="R1666" i="7"/>
  <c r="K1667" i="7"/>
  <c r="R1667" i="7"/>
  <c r="K1668" i="7"/>
  <c r="R1668" i="7"/>
  <c r="K1669" i="7"/>
  <c r="R1669" i="7"/>
  <c r="K1670" i="7"/>
  <c r="R1670" i="7"/>
  <c r="K1671" i="7"/>
  <c r="R1671" i="7"/>
  <c r="K1672" i="7"/>
  <c r="R1672" i="7"/>
  <c r="K1673" i="7"/>
  <c r="R1673" i="7"/>
  <c r="K1674" i="7"/>
  <c r="R1674" i="7"/>
  <c r="K1675" i="7"/>
  <c r="R1675" i="7"/>
  <c r="K1676" i="7"/>
  <c r="R1676" i="7"/>
  <c r="K1677" i="7"/>
  <c r="R1677" i="7"/>
  <c r="A1678" i="7"/>
  <c r="K1678" i="7"/>
  <c r="K1679" i="7"/>
  <c r="K1680" i="7"/>
  <c r="K1681" i="7"/>
  <c r="K1682" i="7"/>
  <c r="K1683" i="7"/>
  <c r="A1684" i="7"/>
  <c r="K1684" i="7"/>
  <c r="R1684" i="7"/>
  <c r="K1685" i="7"/>
  <c r="R1685" i="7"/>
  <c r="K1686" i="7"/>
  <c r="R1686" i="7"/>
  <c r="K1687" i="7"/>
  <c r="R1687" i="7"/>
  <c r="K1688" i="7"/>
  <c r="R1688" i="7"/>
  <c r="K1689" i="7"/>
  <c r="R1689" i="7"/>
  <c r="K1690" i="7"/>
  <c r="R1690" i="7"/>
  <c r="K1691" i="7"/>
  <c r="R1691" i="7"/>
  <c r="K1692" i="7"/>
  <c r="R1692" i="7"/>
  <c r="K1693" i="7"/>
  <c r="R1693" i="7"/>
  <c r="K1694" i="7"/>
  <c r="R1694" i="7"/>
  <c r="K1695" i="7"/>
  <c r="R1695" i="7"/>
  <c r="K1696" i="7"/>
  <c r="K1697" i="7"/>
  <c r="K1698" i="7"/>
  <c r="K1699" i="7"/>
  <c r="K1700" i="7"/>
  <c r="K1701" i="7"/>
  <c r="K1702" i="7"/>
  <c r="R1702" i="7"/>
  <c r="K1703" i="7"/>
  <c r="R1703" i="7"/>
  <c r="K1704" i="7"/>
  <c r="R1704" i="7"/>
  <c r="K1705" i="7"/>
  <c r="R1705" i="7"/>
  <c r="K1706" i="7"/>
  <c r="R1706" i="7"/>
  <c r="K1707" i="7"/>
  <c r="R1707" i="7"/>
  <c r="K1708" i="7"/>
  <c r="R1708" i="7"/>
  <c r="K1709" i="7"/>
  <c r="R1709" i="7"/>
  <c r="K1710" i="7"/>
  <c r="R1710" i="7"/>
  <c r="K1711" i="7"/>
  <c r="K1712" i="7"/>
  <c r="K1713" i="7"/>
  <c r="K1714" i="7"/>
  <c r="A1715" i="7"/>
  <c r="K1715" i="7"/>
  <c r="K1716" i="7"/>
  <c r="R1716" i="7"/>
  <c r="K1717" i="7"/>
  <c r="R1717" i="7"/>
  <c r="K1718" i="7"/>
  <c r="R1718" i="7"/>
  <c r="K1719" i="7"/>
  <c r="R1719" i="7"/>
  <c r="A1720" i="7"/>
  <c r="K1720" i="7"/>
  <c r="R1720" i="7"/>
  <c r="K1721" i="7"/>
  <c r="R1721" i="7"/>
  <c r="K1722" i="7"/>
  <c r="R1722" i="7"/>
  <c r="K1723" i="7"/>
  <c r="R1723" i="7"/>
  <c r="K1724" i="7"/>
  <c r="R1724" i="7"/>
  <c r="K1725" i="7"/>
  <c r="R1725" i="7"/>
  <c r="K1726" i="7"/>
  <c r="R1726" i="7"/>
  <c r="K1727" i="7"/>
  <c r="R1727" i="7"/>
  <c r="K1728" i="7"/>
  <c r="R1728" i="7"/>
  <c r="K1729" i="7"/>
  <c r="R1729" i="7"/>
  <c r="K1730" i="7"/>
  <c r="R1730" i="7"/>
  <c r="K1731" i="7"/>
  <c r="R1731" i="7"/>
  <c r="K1732" i="7"/>
  <c r="R1732" i="7"/>
  <c r="K1733" i="7"/>
  <c r="R1733" i="7"/>
  <c r="K1734" i="7"/>
  <c r="R1734" i="7"/>
  <c r="K1735" i="7"/>
  <c r="R1735" i="7"/>
  <c r="K1736" i="7"/>
  <c r="R1736" i="7"/>
  <c r="K1737" i="7"/>
  <c r="R1737" i="7"/>
  <c r="K1738" i="7"/>
  <c r="R1738" i="7"/>
  <c r="K1739" i="7"/>
  <c r="R1739" i="7"/>
  <c r="K1740" i="7"/>
  <c r="R1740" i="7"/>
  <c r="K1741" i="7"/>
  <c r="R1741" i="7"/>
  <c r="K1742" i="7"/>
  <c r="R1742" i="7"/>
  <c r="K1743" i="7"/>
  <c r="R1743" i="7"/>
  <c r="K1744" i="7"/>
  <c r="R1744" i="7"/>
  <c r="K1745" i="7"/>
  <c r="R1745" i="7"/>
  <c r="K1746" i="7"/>
  <c r="R1746" i="7"/>
  <c r="K1747" i="7"/>
  <c r="R1747" i="7"/>
  <c r="K1748" i="7"/>
  <c r="R1748" i="7"/>
  <c r="K1749" i="7"/>
  <c r="R1749" i="7"/>
  <c r="K1750" i="7"/>
  <c r="R1750" i="7"/>
  <c r="K1751" i="7"/>
  <c r="R1751" i="7"/>
  <c r="K1752" i="7"/>
  <c r="R1752" i="7"/>
  <c r="K1753" i="7"/>
  <c r="R1753" i="7"/>
  <c r="K1754" i="7"/>
  <c r="R1754" i="7"/>
  <c r="K1755" i="7"/>
  <c r="R1755" i="7"/>
  <c r="K1756" i="7"/>
  <c r="R1756" i="7"/>
  <c r="K1757" i="7"/>
  <c r="R1757" i="7"/>
  <c r="A1758" i="7"/>
  <c r="K1758" i="7"/>
  <c r="R1758" i="7"/>
  <c r="K1759" i="7"/>
  <c r="R1759" i="7"/>
  <c r="K1760" i="7"/>
  <c r="R1760" i="7"/>
  <c r="K1761" i="7"/>
  <c r="R1761" i="7"/>
  <c r="K1762" i="7"/>
  <c r="R1762" i="7"/>
  <c r="A1763" i="7"/>
  <c r="K1763" i="7"/>
  <c r="R1763" i="7"/>
  <c r="K1764" i="7"/>
  <c r="R1764" i="7"/>
  <c r="K1765" i="7"/>
  <c r="R1765" i="7"/>
  <c r="K1766" i="7"/>
  <c r="R1766" i="7"/>
  <c r="K1767" i="7"/>
  <c r="R1767" i="7"/>
  <c r="K1768" i="7"/>
  <c r="R1768" i="7"/>
  <c r="K1769" i="7"/>
  <c r="R1769" i="7"/>
  <c r="K1770" i="7"/>
  <c r="R1770" i="7"/>
  <c r="K1771" i="7"/>
  <c r="R1771" i="7"/>
  <c r="K1772" i="7"/>
  <c r="R1772" i="7"/>
  <c r="K1773" i="7"/>
  <c r="R1773" i="7"/>
  <c r="K1774" i="7"/>
  <c r="R1774" i="7"/>
  <c r="K1775" i="7"/>
  <c r="R1775" i="7"/>
  <c r="K1776" i="7"/>
  <c r="R1776" i="7"/>
  <c r="K1777" i="7"/>
  <c r="R1777" i="7"/>
  <c r="K1778" i="7"/>
  <c r="R1778" i="7"/>
  <c r="K1779" i="7"/>
  <c r="R1779" i="7"/>
  <c r="K1780" i="7"/>
  <c r="R1780" i="7"/>
  <c r="K1781" i="7"/>
  <c r="R1781" i="7"/>
  <c r="K1782" i="7"/>
  <c r="R1782" i="7"/>
  <c r="K1783" i="7"/>
  <c r="R1783" i="7"/>
  <c r="K1784" i="7"/>
  <c r="R1784" i="7"/>
  <c r="K1785" i="7"/>
  <c r="R1785" i="7"/>
  <c r="K1786" i="7"/>
  <c r="R1786" i="7"/>
  <c r="K1787" i="7"/>
  <c r="R1787" i="7"/>
  <c r="K1788" i="7"/>
  <c r="R1788" i="7"/>
  <c r="K1789" i="7"/>
  <c r="R1789" i="7"/>
  <c r="K1790" i="7"/>
  <c r="R1790" i="7"/>
  <c r="K1791" i="7"/>
  <c r="R1791" i="7"/>
  <c r="K1792" i="7"/>
  <c r="R1792" i="7"/>
  <c r="K1793" i="7"/>
  <c r="R1793" i="7"/>
  <c r="K1794" i="7"/>
  <c r="R1794" i="7"/>
  <c r="K1795" i="7"/>
  <c r="R1795" i="7"/>
  <c r="K1796" i="7"/>
  <c r="R1796" i="7"/>
  <c r="K1797" i="7"/>
  <c r="R1797" i="7"/>
  <c r="K1798" i="7"/>
  <c r="R1798" i="7"/>
  <c r="K1799" i="7"/>
  <c r="R1799" i="7"/>
  <c r="K1800" i="7"/>
  <c r="R1800" i="7"/>
  <c r="K1801" i="7"/>
  <c r="R1801" i="7"/>
  <c r="K1802" i="7"/>
  <c r="R1802" i="7"/>
  <c r="K1803" i="7"/>
  <c r="R1803" i="7"/>
  <c r="K1804" i="7"/>
  <c r="R1804" i="7"/>
  <c r="K1805" i="7"/>
  <c r="R1805" i="7"/>
  <c r="K1806" i="7"/>
  <c r="R1806" i="7"/>
  <c r="A1807" i="7"/>
  <c r="K1807" i="7"/>
  <c r="R1807" i="7"/>
  <c r="K1808" i="7"/>
  <c r="R1808" i="7"/>
  <c r="K1809" i="7"/>
  <c r="R1809" i="7"/>
  <c r="A1810" i="7"/>
  <c r="K1810" i="7"/>
  <c r="R1810" i="7"/>
  <c r="K1811" i="7"/>
  <c r="R1811" i="7"/>
  <c r="K1812" i="7"/>
  <c r="R1812" i="7"/>
  <c r="K1813" i="7"/>
  <c r="R1813" i="7"/>
  <c r="K1814" i="7"/>
  <c r="R1814" i="7"/>
  <c r="K1815" i="7"/>
  <c r="R1815" i="7"/>
  <c r="K1816" i="7"/>
  <c r="R1816" i="7"/>
  <c r="K1817" i="7"/>
  <c r="R1817" i="7"/>
  <c r="K1818" i="7"/>
  <c r="R1818" i="7"/>
  <c r="K1819" i="7"/>
  <c r="R1819" i="7"/>
  <c r="K1820" i="7"/>
  <c r="R1820" i="7"/>
  <c r="K1821" i="7"/>
  <c r="R1821" i="7"/>
  <c r="K1822" i="7"/>
  <c r="R1822" i="7"/>
  <c r="K1823" i="7"/>
  <c r="R1823" i="7"/>
  <c r="K1824" i="7"/>
  <c r="R1824" i="7"/>
  <c r="K1825" i="7"/>
  <c r="R1825" i="7"/>
  <c r="K1826" i="7"/>
  <c r="R1826" i="7"/>
  <c r="K1827" i="7"/>
  <c r="R1827" i="7"/>
  <c r="K1828" i="7"/>
  <c r="R1828" i="7"/>
  <c r="K1829" i="7"/>
  <c r="R1829" i="7"/>
  <c r="K1830" i="7"/>
  <c r="R1830" i="7"/>
  <c r="K1831" i="7"/>
  <c r="R1831" i="7"/>
  <c r="K1832" i="7"/>
  <c r="R1832" i="7"/>
  <c r="K1833" i="7"/>
  <c r="R1833" i="7"/>
  <c r="K1834" i="7"/>
  <c r="R1834" i="7"/>
  <c r="K1835" i="7"/>
  <c r="R1835" i="7"/>
  <c r="K1836" i="7"/>
  <c r="R1836" i="7"/>
  <c r="K1837" i="7"/>
  <c r="R1837" i="7"/>
  <c r="K1838" i="7"/>
  <c r="R1838" i="7"/>
  <c r="K1839" i="7"/>
  <c r="R1839" i="7"/>
  <c r="K1840" i="7"/>
  <c r="R1840" i="7"/>
  <c r="K1841" i="7"/>
  <c r="R1841" i="7"/>
  <c r="K1842" i="7"/>
  <c r="R1842" i="7"/>
  <c r="K1843" i="7"/>
  <c r="R1843" i="7"/>
  <c r="K1844" i="7"/>
  <c r="R1844" i="7"/>
  <c r="K1845" i="7"/>
  <c r="R1845" i="7"/>
  <c r="K1846" i="7"/>
  <c r="R1846" i="7"/>
  <c r="A1847" i="7"/>
  <c r="K1847" i="7"/>
  <c r="R1847" i="7"/>
  <c r="A1848" i="7"/>
  <c r="K1848" i="7"/>
  <c r="R1848" i="7"/>
  <c r="A1849" i="7"/>
  <c r="K1849" i="7"/>
  <c r="R1849" i="7"/>
  <c r="K1850" i="7"/>
  <c r="R1850" i="7"/>
  <c r="K1851" i="7"/>
  <c r="R1851" i="7"/>
  <c r="K1852" i="7"/>
  <c r="R1852" i="7"/>
  <c r="K1853" i="7"/>
  <c r="R1853" i="7"/>
  <c r="K1854" i="7"/>
  <c r="R1854" i="7"/>
  <c r="K1855" i="7"/>
  <c r="R1855" i="7"/>
  <c r="K1856" i="7"/>
  <c r="R1856" i="7"/>
  <c r="K1857" i="7"/>
  <c r="R1857" i="7"/>
  <c r="K1858" i="7"/>
  <c r="R1858" i="7"/>
  <c r="K1859" i="7"/>
  <c r="R1859" i="7"/>
  <c r="K1860" i="7"/>
  <c r="R1860" i="7"/>
  <c r="K1861" i="7"/>
  <c r="R1861" i="7"/>
  <c r="K1862" i="7"/>
  <c r="R1862" i="7"/>
  <c r="K1863" i="7"/>
  <c r="R1863" i="7"/>
  <c r="K1864" i="7"/>
  <c r="R1864" i="7"/>
  <c r="K1865" i="7"/>
  <c r="R1865" i="7"/>
  <c r="K1866" i="7"/>
  <c r="R1866" i="7"/>
  <c r="K1867" i="7"/>
  <c r="R1867" i="7"/>
  <c r="K1868" i="7"/>
  <c r="R1868" i="7"/>
  <c r="K1869" i="7"/>
  <c r="R1869" i="7"/>
  <c r="K1870" i="7"/>
  <c r="R1870" i="7"/>
  <c r="K1871" i="7"/>
  <c r="R1871" i="7"/>
  <c r="K1872" i="7"/>
  <c r="R1872" i="7"/>
  <c r="K1873" i="7"/>
  <c r="R1873" i="7"/>
  <c r="K1874" i="7"/>
  <c r="R1874" i="7"/>
  <c r="K1875" i="7"/>
  <c r="R1875" i="7"/>
  <c r="K1876" i="7"/>
  <c r="R1876" i="7"/>
  <c r="K1877" i="7"/>
  <c r="R1877" i="7"/>
  <c r="K1878" i="7"/>
  <c r="R1878" i="7"/>
  <c r="K1879" i="7"/>
  <c r="R1879" i="7"/>
  <c r="K1880" i="7"/>
  <c r="R1880" i="7"/>
  <c r="K1881" i="7"/>
  <c r="R1881" i="7"/>
  <c r="K1882" i="7"/>
  <c r="R1882" i="7"/>
  <c r="K1883" i="7"/>
  <c r="R1883" i="7"/>
  <c r="K1884" i="7"/>
  <c r="R1884" i="7"/>
  <c r="K1885" i="7"/>
  <c r="R1885" i="7"/>
  <c r="K1886" i="7"/>
  <c r="R1886" i="7"/>
  <c r="K1887" i="7"/>
  <c r="R1887" i="7"/>
  <c r="K1888" i="7"/>
  <c r="R1888" i="7"/>
  <c r="K1889" i="7"/>
  <c r="R1889" i="7"/>
  <c r="K1890" i="7"/>
  <c r="R1890" i="7"/>
  <c r="K1891" i="7"/>
  <c r="R1891" i="7"/>
  <c r="K1892" i="7"/>
  <c r="R1892" i="7"/>
  <c r="K1893" i="7"/>
  <c r="R1893" i="7"/>
  <c r="K1894" i="7"/>
  <c r="R1894" i="7"/>
  <c r="K1895" i="7"/>
  <c r="R1895" i="7"/>
  <c r="K1896" i="7"/>
  <c r="R1896" i="7"/>
  <c r="K1897" i="7"/>
  <c r="R1897" i="7"/>
  <c r="K1898" i="7"/>
  <c r="R1898" i="7"/>
  <c r="K1899" i="7"/>
  <c r="R1899" i="7"/>
  <c r="K1900" i="7"/>
  <c r="R1900" i="7"/>
  <c r="K1901" i="7"/>
  <c r="R1901" i="7"/>
  <c r="K1902" i="7"/>
  <c r="R1902" i="7"/>
  <c r="K1903" i="7"/>
  <c r="R1903" i="7"/>
  <c r="K1904" i="7"/>
  <c r="R1904" i="7"/>
  <c r="K1905" i="7"/>
  <c r="R1905" i="7"/>
  <c r="K1906" i="7"/>
  <c r="R1906" i="7"/>
  <c r="K1907" i="7"/>
  <c r="R1907" i="7"/>
  <c r="K1908" i="7"/>
  <c r="R1908" i="7"/>
  <c r="K1909" i="7"/>
  <c r="R1909" i="7"/>
  <c r="K1910" i="7"/>
  <c r="R1910" i="7"/>
  <c r="K1911" i="7"/>
  <c r="R1911" i="7"/>
  <c r="K1912" i="7"/>
  <c r="R1912" i="7"/>
  <c r="K1913" i="7"/>
  <c r="R1913" i="7"/>
  <c r="K1914" i="7"/>
  <c r="R1914" i="7"/>
  <c r="K1915" i="7"/>
  <c r="R1915" i="7"/>
  <c r="K1916" i="7"/>
  <c r="R1916" i="7"/>
  <c r="K1917" i="7"/>
  <c r="R1917" i="7"/>
  <c r="A1918" i="7"/>
  <c r="K1918" i="7"/>
  <c r="R1918" i="7"/>
  <c r="K1919" i="7"/>
  <c r="R1919" i="7"/>
  <c r="K1920" i="7"/>
  <c r="R1920" i="7"/>
  <c r="K1921" i="7"/>
  <c r="R1921" i="7"/>
  <c r="K1922" i="7"/>
  <c r="R1922" i="7"/>
  <c r="K1923" i="7"/>
  <c r="R1923" i="7"/>
  <c r="K1924" i="7"/>
  <c r="R1924" i="7"/>
  <c r="K1925" i="7"/>
  <c r="R1925" i="7"/>
  <c r="K1926" i="7"/>
  <c r="R1926" i="7"/>
  <c r="K1927" i="7"/>
  <c r="R1927" i="7"/>
  <c r="K1928" i="7"/>
  <c r="R1928" i="7"/>
  <c r="K1929" i="7"/>
  <c r="R1929" i="7"/>
  <c r="K1930" i="7"/>
  <c r="R1930" i="7"/>
  <c r="K1931" i="7"/>
  <c r="R1931" i="7"/>
  <c r="K1932" i="7"/>
  <c r="R1932" i="7"/>
  <c r="K1933" i="7"/>
  <c r="R1933" i="7"/>
  <c r="K1934" i="7"/>
  <c r="R1934" i="7"/>
  <c r="K1935" i="7"/>
  <c r="R1935" i="7"/>
  <c r="K1936" i="7"/>
  <c r="R1936" i="7"/>
  <c r="K1937" i="7"/>
  <c r="R1937" i="7"/>
  <c r="K1938" i="7"/>
  <c r="R1938" i="7"/>
  <c r="K1939" i="7"/>
  <c r="R1939" i="7"/>
  <c r="K1940" i="7"/>
  <c r="R1940" i="7"/>
  <c r="K1941" i="7"/>
  <c r="R1941" i="7"/>
  <c r="K1942" i="7"/>
  <c r="R1942" i="7"/>
  <c r="K1943" i="7"/>
  <c r="R1943" i="7"/>
  <c r="K1944" i="7"/>
  <c r="R1944" i="7"/>
  <c r="K1945" i="7"/>
  <c r="R1945" i="7"/>
  <c r="K1946" i="7"/>
  <c r="R1946" i="7"/>
  <c r="K1947" i="7"/>
  <c r="R1947" i="7"/>
  <c r="K1948" i="7"/>
  <c r="R1948" i="7"/>
  <c r="K1949" i="7"/>
  <c r="R1949" i="7"/>
  <c r="K1950" i="7"/>
  <c r="R1950" i="7"/>
  <c r="K1951" i="7"/>
  <c r="R1951" i="7"/>
  <c r="K1952" i="7"/>
  <c r="R1952" i="7"/>
  <c r="K1953" i="7"/>
  <c r="R1953" i="7"/>
  <c r="K1954" i="7"/>
  <c r="R1954" i="7"/>
  <c r="K1955" i="7"/>
  <c r="R1955" i="7"/>
  <c r="K1956" i="7"/>
  <c r="R1956" i="7"/>
  <c r="K1957" i="7"/>
  <c r="R1957" i="7"/>
  <c r="K1958" i="7"/>
  <c r="R1958" i="7"/>
  <c r="K1959" i="7"/>
  <c r="R1959" i="7"/>
  <c r="K1960" i="7"/>
  <c r="R1960" i="7"/>
  <c r="K1961" i="7"/>
  <c r="R1961" i="7"/>
  <c r="K1962" i="7"/>
  <c r="R1962" i="7"/>
  <c r="A1963" i="7"/>
  <c r="K1963" i="7"/>
  <c r="R1963" i="7"/>
  <c r="A1964" i="7"/>
  <c r="K1964" i="7"/>
  <c r="R1964" i="7"/>
  <c r="A1965" i="7"/>
  <c r="K1965" i="7"/>
  <c r="R1965" i="7"/>
  <c r="A1966" i="7"/>
  <c r="K1966" i="7"/>
  <c r="R1966" i="7"/>
  <c r="A1967" i="7"/>
  <c r="K1967" i="7"/>
  <c r="R1967" i="7"/>
  <c r="A1968" i="7"/>
  <c r="K1968" i="7"/>
  <c r="R1968" i="7"/>
  <c r="A1969" i="7"/>
  <c r="K1969" i="7"/>
  <c r="R1969" i="7"/>
  <c r="A1970" i="7"/>
  <c r="K1970" i="7"/>
  <c r="R1970" i="7"/>
  <c r="A1971" i="7"/>
  <c r="K1971" i="7"/>
  <c r="R1971" i="7"/>
  <c r="A1972" i="7"/>
  <c r="K1972" i="7"/>
  <c r="R1972" i="7"/>
  <c r="A1973" i="7"/>
  <c r="K1973" i="7"/>
  <c r="R1973" i="7"/>
  <c r="A1974" i="7"/>
  <c r="K1974" i="7"/>
  <c r="R1974" i="7"/>
  <c r="A1975" i="7"/>
  <c r="K1975" i="7"/>
  <c r="R1975" i="7"/>
  <c r="A1976" i="7"/>
  <c r="K1976" i="7"/>
  <c r="R1976" i="7"/>
  <c r="A1977" i="7"/>
  <c r="K1977" i="7"/>
  <c r="R1977" i="7"/>
  <c r="A1978" i="7"/>
  <c r="K1978" i="7"/>
  <c r="R1978" i="7"/>
  <c r="A1979" i="7"/>
  <c r="K1979" i="7"/>
  <c r="R1979" i="7"/>
  <c r="A1980" i="7"/>
  <c r="K1980" i="7"/>
  <c r="R1980" i="7"/>
  <c r="A1981" i="7"/>
  <c r="K1981" i="7"/>
  <c r="R1981" i="7"/>
  <c r="A1982" i="7"/>
  <c r="K1982" i="7"/>
  <c r="R1982" i="7"/>
  <c r="A1983" i="7"/>
  <c r="K1983" i="7"/>
  <c r="R1983" i="7"/>
  <c r="A1984" i="7"/>
  <c r="K1984" i="7"/>
  <c r="R1984" i="7"/>
  <c r="A1985" i="7"/>
  <c r="K1985" i="7"/>
  <c r="R1985" i="7"/>
  <c r="A1986" i="7"/>
  <c r="K1986" i="7"/>
  <c r="R1986" i="7"/>
  <c r="A1987" i="7"/>
  <c r="K1987" i="7"/>
  <c r="R1987" i="7"/>
  <c r="A1988" i="7"/>
  <c r="K1988" i="7"/>
  <c r="R1988" i="7"/>
  <c r="A1989" i="7"/>
  <c r="K1989" i="7"/>
  <c r="R1989" i="7"/>
  <c r="A1990" i="7"/>
  <c r="K1990" i="7"/>
  <c r="R1990" i="7"/>
  <c r="A1991" i="7"/>
  <c r="K1991" i="7"/>
  <c r="R1991" i="7"/>
  <c r="A1992" i="7"/>
  <c r="K1992" i="7"/>
  <c r="R1992" i="7"/>
  <c r="A1993" i="7"/>
  <c r="K1993" i="7"/>
  <c r="R1993" i="7"/>
  <c r="A1994" i="7"/>
  <c r="K1994" i="7"/>
  <c r="R1994" i="7"/>
  <c r="A1995" i="7"/>
  <c r="K1995" i="7"/>
  <c r="R1995" i="7"/>
  <c r="A1996" i="7"/>
  <c r="K1996" i="7"/>
  <c r="R1996" i="7"/>
  <c r="A1997" i="7"/>
  <c r="K1997" i="7"/>
  <c r="R1997" i="7"/>
  <c r="A1998" i="7"/>
  <c r="K1998" i="7"/>
  <c r="R1998" i="7"/>
  <c r="K1999" i="7"/>
  <c r="R1999" i="7"/>
  <c r="K2000" i="7"/>
  <c r="R2000" i="7"/>
  <c r="K2001" i="7"/>
  <c r="R2001" i="7"/>
  <c r="K2002" i="7"/>
  <c r="R2002" i="7"/>
  <c r="K2003" i="7"/>
  <c r="R2003" i="7"/>
  <c r="K2004" i="7"/>
  <c r="R2004" i="7"/>
  <c r="K2005" i="7"/>
  <c r="R2005" i="7"/>
  <c r="K2006" i="7"/>
  <c r="R2006" i="7"/>
  <c r="K2007" i="7"/>
  <c r="R2007" i="7"/>
  <c r="K2008" i="7"/>
  <c r="R2008" i="7"/>
  <c r="K2009" i="7"/>
  <c r="R2009" i="7"/>
  <c r="K2010" i="7"/>
  <c r="R2010" i="7"/>
  <c r="K2011" i="7"/>
  <c r="R2011" i="7"/>
  <c r="K2012" i="7"/>
  <c r="R2012" i="7"/>
  <c r="K2013" i="7"/>
  <c r="R2013" i="7"/>
  <c r="K2014" i="7"/>
  <c r="R2014" i="7"/>
  <c r="K2015" i="7"/>
  <c r="R2015" i="7"/>
  <c r="K2016" i="7"/>
  <c r="R2016" i="7"/>
  <c r="K2017" i="7"/>
  <c r="R2017" i="7"/>
  <c r="K2018" i="7"/>
  <c r="R2018" i="7"/>
  <c r="K2019" i="7"/>
  <c r="R2019" i="7"/>
  <c r="K2020" i="7"/>
  <c r="R2020" i="7"/>
  <c r="K2021" i="7"/>
  <c r="R2021" i="7"/>
  <c r="K2022" i="7"/>
  <c r="R2022" i="7"/>
  <c r="K2023" i="7"/>
  <c r="R2023" i="7"/>
  <c r="K2024" i="7"/>
  <c r="R2024" i="7"/>
  <c r="K2025" i="7"/>
  <c r="R2025" i="7"/>
  <c r="K2026" i="7"/>
  <c r="R2026" i="7"/>
  <c r="K2027" i="7"/>
  <c r="R2027" i="7"/>
  <c r="K2028" i="7"/>
  <c r="R2028" i="7"/>
  <c r="K2029" i="7"/>
  <c r="R2029" i="7"/>
  <c r="K2030" i="7"/>
  <c r="R2030" i="7"/>
  <c r="K2031" i="7"/>
  <c r="R2031" i="7"/>
  <c r="K2032" i="7"/>
  <c r="R2032" i="7"/>
  <c r="K2033" i="7"/>
  <c r="R2033" i="7"/>
  <c r="A2034" i="7"/>
  <c r="K2034" i="7"/>
  <c r="R2034" i="7"/>
  <c r="K2035" i="7"/>
  <c r="R2035" i="7"/>
  <c r="K2036" i="7"/>
  <c r="R2036" i="7"/>
  <c r="K2037" i="7"/>
  <c r="R2037" i="7"/>
  <c r="K2038" i="7"/>
  <c r="R2038" i="7"/>
  <c r="K2039" i="7"/>
  <c r="R2039" i="7"/>
  <c r="K2040" i="7"/>
  <c r="R2040" i="7"/>
  <c r="K2041" i="7"/>
  <c r="R2041" i="7"/>
  <c r="K2042" i="7"/>
  <c r="R2042" i="7"/>
  <c r="K2043" i="7"/>
  <c r="R2043" i="7"/>
  <c r="K2044" i="7"/>
  <c r="R2044" i="7"/>
  <c r="K2045" i="7"/>
  <c r="R2045" i="7"/>
  <c r="K2046" i="7"/>
  <c r="R2046" i="7"/>
  <c r="K2047" i="7"/>
  <c r="R2047" i="7"/>
  <c r="K2048" i="7"/>
  <c r="R2048" i="7"/>
  <c r="K2049" i="7"/>
  <c r="R2049" i="7"/>
  <c r="K2050" i="7"/>
  <c r="R2050" i="7"/>
  <c r="K2051" i="7"/>
  <c r="R2051" i="7"/>
  <c r="K2052" i="7"/>
  <c r="R2052" i="7"/>
  <c r="K2053" i="7"/>
  <c r="R2053" i="7"/>
  <c r="K2054" i="7"/>
  <c r="R2054" i="7"/>
  <c r="K2055" i="7"/>
  <c r="R2055" i="7"/>
  <c r="K2056" i="7"/>
  <c r="R2056" i="7"/>
  <c r="K2057" i="7"/>
  <c r="R2057" i="7"/>
  <c r="K2058" i="7"/>
  <c r="R2058" i="7"/>
  <c r="K2059" i="7"/>
  <c r="R2059" i="7"/>
  <c r="K2060" i="7"/>
  <c r="R2060" i="7"/>
  <c r="K2061" i="7"/>
  <c r="R2061" i="7"/>
  <c r="K2062" i="7"/>
  <c r="R2062" i="7"/>
  <c r="K2063" i="7"/>
  <c r="R2063" i="7"/>
  <c r="K2064" i="7"/>
  <c r="R2064" i="7"/>
  <c r="K2065" i="7"/>
  <c r="R2065" i="7"/>
  <c r="K2066" i="7"/>
  <c r="R2066" i="7"/>
  <c r="K2067" i="7"/>
  <c r="R2067" i="7"/>
  <c r="K2068" i="7"/>
  <c r="R2068" i="7"/>
  <c r="K2069" i="7"/>
  <c r="R2069" i="7"/>
  <c r="K2070" i="7"/>
  <c r="R2070" i="7"/>
  <c r="K2071" i="7"/>
  <c r="R2071" i="7"/>
  <c r="K2072" i="7"/>
  <c r="R2072" i="7"/>
  <c r="K2073" i="7"/>
  <c r="R2073" i="7"/>
  <c r="K2074" i="7"/>
  <c r="R2074" i="7"/>
  <c r="K2075" i="7"/>
  <c r="R2075" i="7"/>
  <c r="K2076" i="7"/>
  <c r="R2076" i="7"/>
  <c r="K2077" i="7"/>
  <c r="R2077" i="7"/>
  <c r="K2078" i="7"/>
  <c r="R2078" i="7"/>
  <c r="K2079" i="7"/>
  <c r="R2079" i="7"/>
  <c r="K2080" i="7"/>
  <c r="R2080" i="7"/>
  <c r="K2081" i="7"/>
  <c r="R2081" i="7"/>
  <c r="K2082" i="7"/>
  <c r="R2082" i="7"/>
  <c r="K2083" i="7"/>
  <c r="R2083" i="7"/>
  <c r="K2084" i="7"/>
  <c r="R2084" i="7"/>
  <c r="K2085" i="7"/>
  <c r="R2085" i="7"/>
  <c r="K2086" i="7"/>
  <c r="R2086" i="7"/>
  <c r="K2087" i="7"/>
  <c r="R2087" i="7"/>
  <c r="A2088" i="7"/>
  <c r="K2088" i="7"/>
  <c r="R2088" i="7"/>
  <c r="K2089" i="7"/>
  <c r="R2089" i="7"/>
  <c r="K2090" i="7"/>
  <c r="R2090" i="7"/>
  <c r="K2091" i="7"/>
  <c r="R2091" i="7"/>
  <c r="K2092" i="7"/>
  <c r="R2092" i="7"/>
  <c r="K2093" i="7"/>
  <c r="R2093" i="7"/>
  <c r="K2094" i="7"/>
  <c r="R2094" i="7"/>
  <c r="K2095" i="7"/>
  <c r="R2095" i="7"/>
  <c r="K2096" i="7"/>
  <c r="R2096" i="7"/>
  <c r="K2097" i="7"/>
  <c r="R2097" i="7"/>
  <c r="K2098" i="7"/>
  <c r="R2098" i="7"/>
  <c r="K2099" i="7"/>
  <c r="R2099" i="7"/>
  <c r="K2100" i="7"/>
  <c r="R2100" i="7"/>
  <c r="K2101" i="7"/>
  <c r="R2101" i="7"/>
  <c r="K2102" i="7"/>
  <c r="R2102" i="7"/>
  <c r="K2103" i="7"/>
  <c r="R2103" i="7"/>
  <c r="K2104" i="7"/>
  <c r="R2104" i="7"/>
  <c r="K2105" i="7"/>
  <c r="R2105" i="7"/>
  <c r="K2106" i="7"/>
  <c r="R2106" i="7"/>
  <c r="K2107" i="7"/>
  <c r="R2107" i="7"/>
  <c r="K2108" i="7"/>
  <c r="R2108" i="7"/>
  <c r="K2109" i="7"/>
  <c r="R2109" i="7"/>
  <c r="K2110" i="7"/>
  <c r="R2110" i="7"/>
  <c r="K2111" i="7"/>
  <c r="R2111" i="7"/>
  <c r="A2112" i="7"/>
  <c r="K2112" i="7"/>
  <c r="R2112" i="7"/>
  <c r="K2113" i="7"/>
  <c r="R2113" i="7"/>
  <c r="K2114" i="7"/>
  <c r="R2114" i="7"/>
  <c r="K2115" i="7"/>
  <c r="R2115" i="7"/>
  <c r="K2116" i="7"/>
  <c r="R2116" i="7"/>
  <c r="K2117" i="7"/>
  <c r="R2117" i="7"/>
  <c r="K2118" i="7"/>
  <c r="R2118" i="7"/>
  <c r="K2119" i="7"/>
  <c r="R2119" i="7"/>
  <c r="K2120" i="7"/>
  <c r="R2120" i="7"/>
  <c r="K2121" i="7"/>
  <c r="R2121" i="7"/>
  <c r="K2122" i="7"/>
  <c r="R2122" i="7"/>
  <c r="K2123" i="7"/>
  <c r="R2123" i="7"/>
  <c r="K2124" i="7"/>
  <c r="R2124" i="7"/>
  <c r="K2125" i="7"/>
  <c r="R2125" i="7"/>
  <c r="K2126" i="7"/>
  <c r="R2126" i="7"/>
  <c r="K2127" i="7"/>
  <c r="R2127" i="7"/>
  <c r="K2128" i="7"/>
  <c r="R2128" i="7"/>
  <c r="K2129" i="7"/>
  <c r="R2129" i="7"/>
  <c r="K2130" i="7"/>
  <c r="R2130" i="7"/>
  <c r="K2131" i="7"/>
  <c r="R2131" i="7"/>
  <c r="K2132" i="7"/>
  <c r="R2132" i="7"/>
  <c r="K2133" i="7"/>
  <c r="R2133" i="7"/>
  <c r="K2134" i="7"/>
  <c r="R2134" i="7"/>
  <c r="K2135" i="7"/>
  <c r="R2135" i="7"/>
  <c r="K2136" i="7"/>
  <c r="R2136" i="7"/>
  <c r="K2137" i="7"/>
  <c r="R2137" i="7"/>
  <c r="K2138" i="7"/>
  <c r="R2138" i="7"/>
  <c r="K2139" i="7"/>
  <c r="R2139" i="7"/>
  <c r="K2140" i="7"/>
  <c r="R2140" i="7"/>
  <c r="K2141" i="7"/>
  <c r="R2141" i="7"/>
  <c r="K2142" i="7"/>
  <c r="R2142" i="7"/>
  <c r="K2143" i="7"/>
  <c r="R2143" i="7"/>
  <c r="K2144" i="7"/>
  <c r="R2144" i="7"/>
  <c r="K2145" i="7"/>
  <c r="R2145" i="7"/>
  <c r="K2146" i="7"/>
  <c r="R2146" i="7"/>
  <c r="K2147" i="7"/>
  <c r="R2147" i="7"/>
  <c r="K2148" i="7"/>
  <c r="R2148" i="7"/>
  <c r="K2149" i="7"/>
  <c r="R2149" i="7"/>
  <c r="K2150" i="7"/>
  <c r="R2150" i="7"/>
  <c r="K2151" i="7"/>
  <c r="R2151" i="7"/>
  <c r="A2152" i="7"/>
  <c r="K2152" i="7"/>
  <c r="R2152" i="7"/>
  <c r="A2153" i="7"/>
  <c r="K2153" i="7"/>
  <c r="R2153" i="7"/>
  <c r="A2154" i="7"/>
  <c r="K2154" i="7"/>
  <c r="R2154" i="7"/>
  <c r="A2155" i="7"/>
  <c r="K2155" i="7"/>
  <c r="R2155" i="7"/>
  <c r="A2156" i="7"/>
  <c r="K2156" i="7"/>
  <c r="R2156" i="7"/>
  <c r="A2157" i="7"/>
  <c r="K2157" i="7"/>
  <c r="R2157" i="7"/>
  <c r="A2158" i="7"/>
  <c r="K2158" i="7"/>
  <c r="R2158" i="7"/>
  <c r="A2159" i="7"/>
  <c r="K2159" i="7"/>
  <c r="R2159" i="7"/>
  <c r="A2160" i="7"/>
  <c r="K2160" i="7"/>
  <c r="R2160" i="7"/>
  <c r="A2161" i="7"/>
  <c r="K2161" i="7"/>
  <c r="R2161" i="7"/>
  <c r="A2162" i="7"/>
  <c r="K2162" i="7"/>
  <c r="R2162" i="7"/>
  <c r="A2163" i="7"/>
  <c r="K2163" i="7"/>
  <c r="R2163" i="7"/>
  <c r="A2164" i="7"/>
  <c r="K2164" i="7"/>
  <c r="R2164" i="7"/>
  <c r="A2165" i="7"/>
  <c r="K2165" i="7"/>
  <c r="R2165" i="7"/>
  <c r="A2166" i="7"/>
  <c r="K2166" i="7"/>
  <c r="R2166" i="7"/>
  <c r="A2167" i="7"/>
  <c r="K2167" i="7"/>
  <c r="R2167" i="7"/>
  <c r="A2168" i="7"/>
  <c r="K2168" i="7"/>
  <c r="R2168" i="7"/>
  <c r="A2169" i="7"/>
  <c r="K2169" i="7"/>
  <c r="R2169" i="7"/>
  <c r="A2170" i="7"/>
  <c r="K2170" i="7"/>
  <c r="R2170" i="7"/>
  <c r="A2171" i="7"/>
  <c r="K2171" i="7"/>
  <c r="R2171" i="7"/>
  <c r="A2172" i="7"/>
  <c r="K2172" i="7"/>
  <c r="R2172" i="7"/>
  <c r="A2173" i="7"/>
  <c r="K2173" i="7"/>
  <c r="R2173" i="7"/>
  <c r="A2174" i="7"/>
  <c r="K2174" i="7"/>
  <c r="R2174" i="7"/>
  <c r="A2175" i="7"/>
  <c r="K2175" i="7"/>
  <c r="R2175" i="7"/>
  <c r="A2176" i="7"/>
  <c r="K2176" i="7"/>
  <c r="R2176" i="7"/>
  <c r="A2177" i="7"/>
  <c r="K2177" i="7"/>
  <c r="R2177" i="7"/>
  <c r="A2178" i="7"/>
  <c r="K2178" i="7"/>
  <c r="R2178" i="7"/>
  <c r="A2179" i="7"/>
  <c r="K2179" i="7"/>
  <c r="R2179" i="7"/>
  <c r="A2180" i="7"/>
  <c r="K2180" i="7"/>
  <c r="R2180" i="7"/>
  <c r="A2181" i="7"/>
  <c r="K2181" i="7"/>
  <c r="R2181" i="7"/>
  <c r="A2182" i="7"/>
  <c r="K2182" i="7"/>
  <c r="R2182" i="7"/>
  <c r="A2183" i="7"/>
  <c r="K2183" i="7"/>
  <c r="R2183" i="7"/>
  <c r="A2184" i="7"/>
  <c r="K2184" i="7"/>
  <c r="R2184" i="7"/>
  <c r="A2185" i="7"/>
  <c r="K2185" i="7"/>
  <c r="R2185" i="7"/>
  <c r="A2186" i="7"/>
  <c r="K2186" i="7"/>
  <c r="R2186" i="7"/>
  <c r="A2187" i="7"/>
  <c r="K2187" i="7"/>
  <c r="R2187" i="7"/>
  <c r="A2188" i="7"/>
  <c r="K2188" i="7"/>
  <c r="R2188" i="7"/>
  <c r="A2189" i="7"/>
  <c r="K2189" i="7"/>
  <c r="R2189" i="7"/>
  <c r="A2190" i="7"/>
  <c r="K2190" i="7"/>
  <c r="R2190" i="7"/>
  <c r="A2191" i="7"/>
  <c r="K2191" i="7"/>
  <c r="R2191" i="7"/>
  <c r="A2192" i="7"/>
  <c r="K2192" i="7"/>
  <c r="R2192" i="7"/>
  <c r="A2193" i="7"/>
  <c r="K2193" i="7"/>
  <c r="R2193" i="7"/>
  <c r="A2194" i="7"/>
  <c r="K2194" i="7"/>
  <c r="R2194" i="7"/>
  <c r="A2195" i="7"/>
  <c r="K2195" i="7"/>
  <c r="R2195" i="7"/>
  <c r="A2196" i="7"/>
  <c r="K2196" i="7"/>
  <c r="R2196" i="7"/>
  <c r="A2197" i="7"/>
  <c r="K2197" i="7"/>
  <c r="R2197" i="7"/>
  <c r="A2198" i="7"/>
  <c r="K2198" i="7"/>
  <c r="R2198" i="7"/>
  <c r="A2199" i="7"/>
  <c r="K2199" i="7"/>
  <c r="R2199" i="7"/>
  <c r="A2200" i="7"/>
  <c r="K2200" i="7"/>
  <c r="R2200" i="7"/>
  <c r="A2201" i="7"/>
  <c r="K2201" i="7"/>
  <c r="R2201" i="7"/>
  <c r="A2202" i="7"/>
  <c r="K2202" i="7"/>
  <c r="R2202" i="7"/>
  <c r="A2203" i="7"/>
  <c r="K2203" i="7"/>
  <c r="R2203" i="7"/>
  <c r="A2204" i="7"/>
  <c r="K2204" i="7"/>
  <c r="R2204" i="7"/>
  <c r="A2205" i="7"/>
  <c r="K2205" i="7"/>
  <c r="R2205" i="7"/>
  <c r="A2206" i="7"/>
  <c r="K2206" i="7"/>
  <c r="R2206" i="7"/>
  <c r="A2207" i="7"/>
  <c r="K2207" i="7"/>
  <c r="R2207" i="7"/>
  <c r="A2208" i="7"/>
  <c r="K2208" i="7"/>
  <c r="R2208" i="7"/>
  <c r="A2209" i="7"/>
  <c r="K2209" i="7"/>
  <c r="R2209" i="7"/>
  <c r="A2210" i="7"/>
  <c r="K2210" i="7"/>
  <c r="R2210" i="7"/>
  <c r="A2211" i="7"/>
  <c r="K2211" i="7"/>
  <c r="R2211" i="7"/>
  <c r="A2212" i="7"/>
  <c r="K2212" i="7"/>
  <c r="R2212" i="7"/>
  <c r="A2213" i="7"/>
  <c r="K2213" i="7"/>
  <c r="R2213" i="7"/>
  <c r="A2214" i="7"/>
  <c r="K2214" i="7"/>
  <c r="R2214" i="7"/>
  <c r="A2215" i="7"/>
  <c r="K2215" i="7"/>
  <c r="R2215" i="7"/>
  <c r="A2216" i="7"/>
  <c r="K2216" i="7"/>
  <c r="R2216" i="7"/>
  <c r="A2217" i="7"/>
  <c r="K2217" i="7"/>
  <c r="R2217" i="7"/>
  <c r="A2218" i="7"/>
  <c r="K2218" i="7"/>
  <c r="R2218" i="7"/>
  <c r="A2219" i="7"/>
  <c r="K2219" i="7"/>
  <c r="R2219" i="7"/>
  <c r="A2220" i="7"/>
  <c r="K2220" i="7"/>
  <c r="R2220" i="7"/>
  <c r="A2221" i="7"/>
  <c r="K2221" i="7"/>
  <c r="R2221" i="7"/>
  <c r="A2222" i="7"/>
  <c r="K2222" i="7"/>
  <c r="R2222" i="7"/>
  <c r="A2223" i="7"/>
  <c r="K2223" i="7"/>
  <c r="R2223" i="7"/>
  <c r="A2224" i="7"/>
  <c r="K2224" i="7"/>
  <c r="R2224" i="7"/>
  <c r="A2225" i="7"/>
  <c r="K2225" i="7"/>
  <c r="R2225" i="7"/>
  <c r="A2226" i="7"/>
  <c r="K2226" i="7"/>
  <c r="R2226" i="7"/>
  <c r="A2227" i="7"/>
  <c r="K2227" i="7"/>
  <c r="R2227" i="7"/>
  <c r="A2228" i="7"/>
  <c r="K2228" i="7"/>
  <c r="R2228" i="7"/>
  <c r="A2229" i="7"/>
  <c r="K2229" i="7"/>
  <c r="R2229" i="7"/>
  <c r="A2230" i="7"/>
  <c r="K2230" i="7"/>
  <c r="R2230" i="7"/>
  <c r="A2231" i="7"/>
  <c r="K2231" i="7"/>
  <c r="R2231" i="7"/>
  <c r="A2232" i="7"/>
  <c r="K2232" i="7"/>
  <c r="R2232" i="7"/>
  <c r="A2233" i="7"/>
  <c r="K2233" i="7"/>
  <c r="R2233" i="7"/>
  <c r="A2234" i="7"/>
  <c r="K2234" i="7"/>
  <c r="R2234" i="7"/>
  <c r="A2235" i="7"/>
  <c r="K2235" i="7"/>
  <c r="R2235" i="7"/>
  <c r="A2236" i="7"/>
  <c r="K2236" i="7"/>
  <c r="R2236" i="7"/>
  <c r="A2237" i="7"/>
  <c r="K2237" i="7"/>
  <c r="R2237" i="7"/>
  <c r="A2238" i="7"/>
  <c r="K2238" i="7"/>
  <c r="R2238" i="7"/>
  <c r="A2239" i="7"/>
  <c r="K2239" i="7"/>
  <c r="R2239" i="7"/>
  <c r="A2240" i="7"/>
  <c r="K2240" i="7"/>
  <c r="R2240" i="7"/>
  <c r="A2241" i="7"/>
  <c r="K2241" i="7"/>
  <c r="R2241" i="7"/>
  <c r="A2242" i="7"/>
  <c r="K2242" i="7"/>
  <c r="R2242" i="7"/>
  <c r="A2243" i="7"/>
  <c r="K2243" i="7"/>
  <c r="R2243" i="7"/>
  <c r="A2244" i="7"/>
  <c r="K2244" i="7"/>
  <c r="R2244" i="7"/>
  <c r="A2245" i="7"/>
  <c r="K2245" i="7"/>
  <c r="R2245" i="7"/>
  <c r="A2246" i="7"/>
  <c r="K2246" i="7"/>
  <c r="R2246" i="7"/>
  <c r="A2247" i="7"/>
  <c r="K2247" i="7"/>
  <c r="R2247" i="7"/>
  <c r="A2248" i="7"/>
  <c r="K2248" i="7"/>
  <c r="R2248" i="7"/>
  <c r="A2249" i="7"/>
  <c r="K2249" i="7"/>
  <c r="R2249" i="7"/>
  <c r="A2250" i="7"/>
  <c r="K2250" i="7"/>
  <c r="R2250" i="7"/>
  <c r="A2251" i="7"/>
  <c r="K2251" i="7"/>
  <c r="R2251" i="7"/>
  <c r="A2252" i="7"/>
  <c r="K2252" i="7"/>
  <c r="R2252" i="7"/>
  <c r="A2253" i="7"/>
  <c r="K2253" i="7"/>
  <c r="R2253" i="7"/>
  <c r="A2254" i="7"/>
  <c r="K2254" i="7"/>
  <c r="R2254" i="7"/>
  <c r="A2255" i="7"/>
  <c r="K2255" i="7"/>
  <c r="R2255" i="7"/>
  <c r="A2256" i="7"/>
  <c r="K2256" i="7"/>
  <c r="R2256" i="7"/>
  <c r="A2257" i="7"/>
  <c r="K2257" i="7"/>
  <c r="R2257" i="7"/>
  <c r="A2258" i="7"/>
  <c r="K2258" i="7"/>
  <c r="R2258" i="7"/>
  <c r="A2259" i="7"/>
  <c r="K2259" i="7"/>
  <c r="R2259" i="7"/>
  <c r="A2260" i="7"/>
  <c r="K2260" i="7"/>
  <c r="R2260" i="7"/>
  <c r="A2261" i="7"/>
  <c r="K2261" i="7"/>
  <c r="R2261" i="7"/>
  <c r="A2262" i="7"/>
  <c r="K2262" i="7"/>
  <c r="R2262" i="7"/>
  <c r="A2263" i="7"/>
  <c r="K2263" i="7"/>
  <c r="R2263" i="7"/>
  <c r="A2264" i="7"/>
  <c r="K2264" i="7"/>
  <c r="R2264" i="7"/>
  <c r="A2265" i="7"/>
  <c r="K2265" i="7"/>
  <c r="R2265" i="7"/>
  <c r="A2266" i="7"/>
  <c r="K2266" i="7"/>
  <c r="R2266" i="7"/>
  <c r="A2267" i="7"/>
  <c r="K2267" i="7"/>
  <c r="R2267" i="7"/>
  <c r="A2268" i="7"/>
  <c r="K2268" i="7"/>
  <c r="R2268" i="7"/>
  <c r="A2269" i="7"/>
  <c r="K2269" i="7"/>
  <c r="R2269" i="7"/>
  <c r="A2270" i="7"/>
  <c r="K2270" i="7"/>
  <c r="R2270" i="7"/>
  <c r="A2271" i="7"/>
  <c r="K2271" i="7"/>
  <c r="R2271" i="7"/>
  <c r="A2272" i="7"/>
  <c r="K2272" i="7"/>
  <c r="R2272" i="7"/>
  <c r="A2273" i="7"/>
  <c r="K2273" i="7"/>
  <c r="R2273" i="7"/>
  <c r="A2274" i="7"/>
  <c r="K2274" i="7"/>
  <c r="R2274" i="7"/>
  <c r="A2275" i="7"/>
  <c r="K2275" i="7"/>
  <c r="R2275" i="7"/>
  <c r="A2276" i="7"/>
  <c r="K2276" i="7"/>
  <c r="R2276" i="7"/>
  <c r="A2277" i="7"/>
  <c r="K2277" i="7"/>
  <c r="R2277" i="7"/>
  <c r="A2278" i="7"/>
  <c r="K2278" i="7"/>
  <c r="R2278" i="7"/>
  <c r="A2279" i="7"/>
  <c r="K2279" i="7"/>
  <c r="R2279" i="7"/>
  <c r="A2280" i="7"/>
  <c r="K2280" i="7"/>
  <c r="R2280" i="7"/>
  <c r="A2281" i="7"/>
  <c r="K2281" i="7"/>
  <c r="R2281" i="7"/>
  <c r="A2282" i="7"/>
  <c r="K2282" i="7"/>
  <c r="R2282" i="7"/>
  <c r="A2283" i="7"/>
  <c r="K2283" i="7"/>
  <c r="R2283" i="7"/>
  <c r="A2284" i="7"/>
  <c r="K2284" i="7"/>
  <c r="R2284" i="7"/>
  <c r="A2285" i="7"/>
  <c r="K2285" i="7"/>
  <c r="R2285" i="7"/>
  <c r="A2286" i="7"/>
  <c r="K2286" i="7"/>
  <c r="R2286" i="7"/>
  <c r="A2287" i="7"/>
  <c r="K2287" i="7"/>
  <c r="R2287" i="7"/>
  <c r="A2288" i="7"/>
  <c r="K2288" i="7"/>
  <c r="R2288" i="7"/>
  <c r="A2289" i="7"/>
  <c r="K2289" i="7"/>
  <c r="R2289" i="7"/>
  <c r="A2290" i="7"/>
  <c r="K2290" i="7"/>
  <c r="R2290" i="7"/>
  <c r="A2291" i="7"/>
  <c r="K2291" i="7"/>
  <c r="R2291" i="7"/>
  <c r="A2292" i="7"/>
  <c r="K2292" i="7"/>
  <c r="R2292" i="7"/>
  <c r="A2293" i="7"/>
  <c r="K2293" i="7"/>
  <c r="R2293" i="7"/>
  <c r="A2294" i="7"/>
  <c r="K2294" i="7"/>
  <c r="R2294" i="7"/>
  <c r="A2295" i="7"/>
  <c r="K2295" i="7"/>
  <c r="R2295" i="7"/>
  <c r="A2296" i="7"/>
  <c r="K2296" i="7"/>
  <c r="R2296" i="7"/>
  <c r="A2297" i="7"/>
  <c r="K2297" i="7"/>
  <c r="R2297" i="7"/>
  <c r="A2298" i="7"/>
  <c r="K2298" i="7"/>
  <c r="R2298" i="7"/>
  <c r="A2299" i="7"/>
  <c r="K2299" i="7"/>
  <c r="R2299" i="7"/>
  <c r="A2300" i="7"/>
  <c r="K2300" i="7"/>
  <c r="R2300" i="7"/>
  <c r="A2301" i="7"/>
  <c r="K2301" i="7"/>
  <c r="R2301" i="7"/>
  <c r="A2302" i="7"/>
  <c r="K2302" i="7"/>
  <c r="R2302" i="7"/>
  <c r="A2303" i="7"/>
  <c r="K2303" i="7"/>
  <c r="R2303" i="7"/>
  <c r="A2304" i="7"/>
  <c r="K2304" i="7"/>
  <c r="R2304" i="7"/>
  <c r="A2305" i="7"/>
  <c r="K2305" i="7"/>
  <c r="R2305" i="7"/>
  <c r="A2306" i="7"/>
  <c r="K2306" i="7"/>
  <c r="R2306" i="7"/>
  <c r="A2307" i="7"/>
  <c r="K2307" i="7"/>
  <c r="R2307" i="7"/>
  <c r="A2308" i="7"/>
  <c r="K2308" i="7"/>
  <c r="R2308" i="7"/>
  <c r="A2309" i="7"/>
  <c r="K2309" i="7"/>
  <c r="R2309" i="7"/>
  <c r="A2310" i="7"/>
  <c r="K2310" i="7"/>
  <c r="R2310" i="7"/>
  <c r="A2311" i="7"/>
  <c r="K2311" i="7"/>
  <c r="R2311" i="7"/>
  <c r="A2312" i="7"/>
  <c r="K2312" i="7"/>
  <c r="R2312" i="7"/>
  <c r="A2313" i="7"/>
  <c r="K2313" i="7"/>
  <c r="A2314" i="7"/>
  <c r="K2314" i="7"/>
  <c r="R2314" i="7"/>
  <c r="A2315" i="7"/>
  <c r="K2315" i="7"/>
  <c r="R2315" i="7"/>
  <c r="A2316" i="7"/>
  <c r="K2316" i="7"/>
  <c r="R2316" i="7"/>
  <c r="A2317" i="7"/>
  <c r="K2317" i="7"/>
  <c r="R2317" i="7"/>
  <c r="A2318" i="7"/>
  <c r="K2318" i="7"/>
  <c r="R2318" i="7"/>
  <c r="A2319" i="7"/>
  <c r="K2319" i="7"/>
  <c r="R2319" i="7"/>
  <c r="A2320" i="7"/>
  <c r="K2320" i="7"/>
  <c r="R2320" i="7"/>
  <c r="A2321" i="7"/>
  <c r="K2321" i="7"/>
  <c r="A2322" i="7"/>
  <c r="K2322" i="7"/>
  <c r="R2322" i="7"/>
  <c r="A2323" i="7"/>
  <c r="K2323" i="7"/>
  <c r="R2323" i="7"/>
  <c r="A2324" i="7"/>
  <c r="K2324" i="7"/>
  <c r="R2324" i="7"/>
  <c r="K2325" i="7"/>
  <c r="R2325" i="7"/>
  <c r="A2326" i="7"/>
  <c r="K2326" i="7"/>
  <c r="R2326" i="7"/>
  <c r="A2327" i="7"/>
  <c r="K2327" i="7"/>
  <c r="R2327" i="7"/>
  <c r="A2328" i="7"/>
  <c r="K2328" i="7"/>
  <c r="R2328" i="7"/>
  <c r="A2329" i="7"/>
  <c r="K2329" i="7"/>
  <c r="R2329" i="7"/>
  <c r="A2330" i="7"/>
  <c r="K2330" i="7"/>
  <c r="R2330" i="7"/>
  <c r="A2331" i="7"/>
  <c r="K2331" i="7"/>
  <c r="R2331" i="7"/>
  <c r="A2332" i="7"/>
  <c r="K2332" i="7"/>
  <c r="R2332" i="7"/>
  <c r="A2333" i="7"/>
  <c r="K2333" i="7"/>
  <c r="R2333" i="7"/>
  <c r="A2334" i="7"/>
  <c r="K2334" i="7"/>
  <c r="R2334" i="7"/>
  <c r="A2335" i="7"/>
  <c r="K2335" i="7"/>
  <c r="R2335" i="7"/>
  <c r="A2336" i="7"/>
  <c r="K2336" i="7"/>
  <c r="R2336" i="7"/>
  <c r="A2337" i="7"/>
  <c r="K2337" i="7"/>
  <c r="R2337" i="7"/>
  <c r="A2338" i="7"/>
  <c r="K2338" i="7"/>
  <c r="R2338" i="7"/>
  <c r="A2339" i="7"/>
  <c r="K2339" i="7"/>
  <c r="R2339" i="7"/>
  <c r="A2340" i="7"/>
  <c r="K2340" i="7"/>
  <c r="R2340" i="7"/>
  <c r="A2341" i="7"/>
  <c r="K2341" i="7"/>
  <c r="R2341" i="7"/>
  <c r="A2342" i="7"/>
  <c r="K2342" i="7"/>
  <c r="R2342" i="7"/>
  <c r="A2343" i="7"/>
  <c r="K2343" i="7"/>
  <c r="R2343" i="7"/>
  <c r="A2344" i="7"/>
  <c r="K2344" i="7"/>
  <c r="R2344" i="7"/>
  <c r="A2345" i="7"/>
  <c r="K2345" i="7"/>
  <c r="R2345" i="7"/>
  <c r="A2346" i="7"/>
  <c r="K2346" i="7"/>
  <c r="R2346" i="7"/>
  <c r="A2347" i="7"/>
  <c r="K2347" i="7"/>
  <c r="R2347" i="7"/>
  <c r="A2348" i="7"/>
  <c r="K2348" i="7"/>
  <c r="R2348" i="7"/>
  <c r="A2349" i="7"/>
  <c r="K2349" i="7"/>
  <c r="R2349" i="7"/>
  <c r="A2350" i="7"/>
  <c r="K2350" i="7"/>
  <c r="R2350" i="7"/>
  <c r="A2351" i="7"/>
  <c r="K2351" i="7"/>
  <c r="R2351" i="7"/>
  <c r="A2352" i="7"/>
  <c r="K2352" i="7"/>
  <c r="R2352" i="7"/>
  <c r="A2353" i="7"/>
  <c r="K2353" i="7"/>
  <c r="R2353" i="7"/>
  <c r="A2354" i="7"/>
  <c r="K2354" i="7"/>
  <c r="R2354" i="7"/>
  <c r="A2355" i="7"/>
  <c r="K2355" i="7"/>
  <c r="R2355" i="7"/>
  <c r="A2356" i="7"/>
  <c r="K2356" i="7"/>
  <c r="R2356" i="7"/>
  <c r="A2357" i="7"/>
  <c r="K2357" i="7"/>
  <c r="R2357" i="7"/>
  <c r="A2358" i="7"/>
  <c r="K2358" i="7"/>
  <c r="R2358" i="7"/>
  <c r="A2359" i="7"/>
  <c r="K2359" i="7"/>
  <c r="R2359" i="7"/>
  <c r="A2360" i="7"/>
  <c r="K2360" i="7"/>
  <c r="R2360" i="7"/>
  <c r="A2361" i="7"/>
  <c r="K2361" i="7"/>
  <c r="R2361" i="7"/>
  <c r="A2362" i="7"/>
  <c r="K2362" i="7"/>
  <c r="R2362" i="7"/>
  <c r="A2363" i="7"/>
  <c r="K2363" i="7"/>
  <c r="R2363" i="7"/>
  <c r="A2364" i="7"/>
  <c r="K2364" i="7"/>
  <c r="R2364" i="7"/>
  <c r="A2365" i="7"/>
  <c r="K2365" i="7"/>
  <c r="R2365" i="7"/>
  <c r="A2366" i="7"/>
  <c r="K2366" i="7"/>
  <c r="R2366" i="7"/>
  <c r="A2367" i="7"/>
  <c r="K2367" i="7"/>
  <c r="R2367" i="7"/>
  <c r="A2368" i="7"/>
  <c r="K2368" i="7"/>
  <c r="R2368" i="7"/>
  <c r="A2369" i="7"/>
  <c r="K2369" i="7"/>
  <c r="R2369" i="7"/>
  <c r="A2370" i="7"/>
  <c r="K2370" i="7"/>
  <c r="R2370" i="7"/>
  <c r="A2371" i="7"/>
  <c r="K2371" i="7"/>
  <c r="R2371" i="7"/>
  <c r="A2372" i="7"/>
  <c r="K2372" i="7"/>
  <c r="R2372" i="7"/>
  <c r="A2373" i="7"/>
  <c r="K2373" i="7"/>
  <c r="R2373" i="7"/>
  <c r="A2374" i="7"/>
  <c r="K2374" i="7"/>
  <c r="R2374" i="7"/>
  <c r="A2375" i="7"/>
  <c r="K2375" i="7"/>
  <c r="R2375" i="7"/>
  <c r="A2376" i="7"/>
  <c r="K2376" i="7"/>
  <c r="R2376" i="7"/>
  <c r="A2377" i="7"/>
  <c r="K2377" i="7"/>
  <c r="R2377" i="7"/>
  <c r="A2378" i="7"/>
  <c r="K2378" i="7"/>
  <c r="R2378" i="7"/>
  <c r="A2379" i="7"/>
  <c r="K2379" i="7"/>
  <c r="R2379" i="7"/>
  <c r="A2380" i="7"/>
  <c r="K2380" i="7"/>
  <c r="R2380" i="7"/>
  <c r="A2381" i="7"/>
  <c r="K2381" i="7"/>
  <c r="R2381" i="7"/>
  <c r="A2382" i="7"/>
  <c r="K2382" i="7"/>
  <c r="R2382" i="7"/>
  <c r="A2383" i="7"/>
  <c r="K2383" i="7"/>
  <c r="R2383" i="7"/>
  <c r="A2384" i="7"/>
  <c r="K2384" i="7"/>
  <c r="R2384" i="7"/>
  <c r="A2385" i="7"/>
  <c r="K2385" i="7"/>
  <c r="R2385" i="7"/>
  <c r="A2386" i="7"/>
  <c r="K2386" i="7"/>
  <c r="R2386" i="7"/>
  <c r="A2387" i="7"/>
  <c r="K2387" i="7"/>
  <c r="R2387" i="7"/>
  <c r="A2388" i="7"/>
  <c r="K2388" i="7"/>
  <c r="R2388" i="7"/>
  <c r="A2389" i="7"/>
  <c r="K2389" i="7"/>
  <c r="R2389" i="7"/>
  <c r="A2390" i="7"/>
  <c r="K2390" i="7"/>
  <c r="R2390" i="7"/>
  <c r="A2391" i="7"/>
  <c r="K2391" i="7"/>
  <c r="R2391" i="7"/>
  <c r="A2392" i="7"/>
  <c r="K2392" i="7"/>
  <c r="R2392" i="7"/>
  <c r="A2393" i="7"/>
  <c r="K2393" i="7"/>
  <c r="R2393" i="7"/>
  <c r="A2394" i="7"/>
  <c r="K2394" i="7"/>
  <c r="R2394" i="7"/>
  <c r="A2395" i="7"/>
  <c r="K2395" i="7"/>
  <c r="R2395" i="7"/>
  <c r="A2396" i="7"/>
  <c r="K2396" i="7"/>
  <c r="R2396" i="7"/>
  <c r="A2397" i="7"/>
  <c r="K2397" i="7"/>
  <c r="R2397" i="7"/>
  <c r="A2398" i="7"/>
  <c r="K2398" i="7"/>
  <c r="R2398" i="7"/>
  <c r="A2399" i="7"/>
  <c r="K2399" i="7"/>
  <c r="R2399" i="7"/>
  <c r="A2400" i="7"/>
  <c r="K2400" i="7"/>
  <c r="R2400" i="7"/>
  <c r="A2401" i="7"/>
  <c r="K2401" i="7"/>
  <c r="R2401" i="7"/>
  <c r="A2402" i="7"/>
  <c r="K2402" i="7"/>
  <c r="R2402" i="7"/>
  <c r="A2403" i="7"/>
  <c r="K2403" i="7"/>
  <c r="R2403" i="7"/>
  <c r="A2404" i="7"/>
  <c r="K2404" i="7"/>
  <c r="R2404" i="7"/>
  <c r="A2405" i="7"/>
  <c r="K2405" i="7"/>
  <c r="R2405" i="7"/>
  <c r="A2406" i="7"/>
  <c r="K2406" i="7"/>
  <c r="R2406" i="7"/>
  <c r="A2407" i="7"/>
  <c r="K2407" i="7"/>
  <c r="R2407" i="7"/>
  <c r="A2408" i="7"/>
  <c r="K2408" i="7"/>
  <c r="R2408" i="7"/>
  <c r="A2409" i="7"/>
  <c r="K2409" i="7"/>
  <c r="R2409" i="7"/>
  <c r="A2410" i="7"/>
  <c r="K2410" i="7"/>
  <c r="R2410" i="7"/>
  <c r="A2411" i="7"/>
  <c r="K2411" i="7"/>
  <c r="R2411" i="7"/>
  <c r="A2412" i="7"/>
  <c r="K2412" i="7"/>
  <c r="R2412" i="7"/>
  <c r="A2413" i="7"/>
  <c r="K2413" i="7"/>
  <c r="R2413" i="7"/>
  <c r="A2414" i="7"/>
  <c r="K2414" i="7"/>
  <c r="R2414" i="7"/>
  <c r="A2415" i="7"/>
  <c r="K2415" i="7"/>
  <c r="R2415" i="7"/>
  <c r="A2416" i="7"/>
  <c r="K2416" i="7"/>
  <c r="R2416" i="7"/>
  <c r="A2417" i="7"/>
  <c r="K2417" i="7"/>
  <c r="R2417" i="7"/>
  <c r="A2418" i="7"/>
  <c r="K2418" i="7"/>
  <c r="R2418" i="7"/>
  <c r="A2419" i="7"/>
  <c r="K2419" i="7"/>
  <c r="R2419" i="7"/>
  <c r="A2420" i="7"/>
  <c r="K2420" i="7"/>
  <c r="R2420" i="7"/>
  <c r="A2421" i="7"/>
  <c r="K2421" i="7"/>
  <c r="R2421" i="7"/>
  <c r="A2422" i="7"/>
  <c r="K2422" i="7"/>
  <c r="R2422" i="7"/>
  <c r="A2423" i="7"/>
  <c r="K2423" i="7"/>
  <c r="R2423" i="7"/>
  <c r="A2424" i="7"/>
  <c r="K2424" i="7"/>
  <c r="R2424" i="7"/>
  <c r="A2425" i="7"/>
  <c r="K2425" i="7"/>
  <c r="R2425" i="7"/>
  <c r="A2426" i="7"/>
  <c r="K2426" i="7"/>
  <c r="R2426" i="7"/>
  <c r="A2427" i="7"/>
  <c r="K2427" i="7"/>
  <c r="R2427" i="7"/>
  <c r="A2428" i="7"/>
  <c r="K2428" i="7"/>
  <c r="R2428" i="7"/>
  <c r="A2429" i="7"/>
  <c r="K2429" i="7"/>
  <c r="R2429" i="7"/>
  <c r="A2430" i="7"/>
  <c r="K2430" i="7"/>
  <c r="R2430" i="7"/>
  <c r="A2431" i="7"/>
  <c r="K2431" i="7"/>
  <c r="R2431" i="7"/>
  <c r="A2432" i="7"/>
  <c r="K2432" i="7"/>
  <c r="R2432" i="7"/>
  <c r="A2433" i="7"/>
  <c r="K2433" i="7"/>
  <c r="R2433" i="7"/>
  <c r="A2434" i="7"/>
  <c r="K2434" i="7"/>
  <c r="R2434" i="7"/>
  <c r="A2435" i="7"/>
  <c r="K2435" i="7"/>
  <c r="R2435" i="7"/>
  <c r="A2436" i="7"/>
  <c r="K2436" i="7"/>
  <c r="R2436" i="7"/>
  <c r="A2437" i="7"/>
  <c r="K2437" i="7"/>
  <c r="R2437" i="7"/>
  <c r="A2438" i="7"/>
  <c r="K2438" i="7"/>
  <c r="R2438" i="7"/>
  <c r="A2439" i="7"/>
  <c r="K2439" i="7"/>
  <c r="R2439" i="7"/>
  <c r="A2440" i="7"/>
  <c r="K2440" i="7"/>
  <c r="R2440" i="7"/>
  <c r="A2441" i="7"/>
  <c r="K2441" i="7"/>
  <c r="R2441" i="7"/>
  <c r="A2442" i="7"/>
  <c r="K2442" i="7"/>
  <c r="R2442" i="7"/>
  <c r="A2443" i="7"/>
  <c r="K2443" i="7"/>
  <c r="R2443" i="7"/>
  <c r="A2444" i="7"/>
  <c r="K2444" i="7"/>
  <c r="R2444" i="7"/>
  <c r="A2445" i="7"/>
  <c r="K2445" i="7"/>
  <c r="R2445" i="7"/>
  <c r="A2446" i="7"/>
  <c r="K2446" i="7"/>
  <c r="R2446" i="7"/>
  <c r="A2447" i="7"/>
  <c r="K2447" i="7"/>
  <c r="R2447" i="7"/>
  <c r="A2448" i="7"/>
  <c r="K2448" i="7"/>
  <c r="R2448" i="7"/>
  <c r="A2449" i="7"/>
  <c r="K2449" i="7"/>
  <c r="R2449" i="7"/>
  <c r="A2450" i="7"/>
  <c r="K2450" i="7"/>
  <c r="R2450" i="7"/>
  <c r="A2451" i="7"/>
  <c r="K2451" i="7"/>
  <c r="R2451" i="7"/>
  <c r="A2452" i="7"/>
  <c r="K2452" i="7"/>
  <c r="R2452" i="7"/>
  <c r="A2453" i="7"/>
  <c r="K2453" i="7"/>
  <c r="R2453" i="7"/>
  <c r="A2454" i="7"/>
  <c r="K2454" i="7"/>
  <c r="R2454" i="7"/>
  <c r="A2455" i="7"/>
  <c r="K2455" i="7"/>
  <c r="R2455" i="7"/>
  <c r="A2456" i="7"/>
  <c r="K2456" i="7"/>
  <c r="R2456" i="7"/>
  <c r="A2457" i="7"/>
  <c r="K2457" i="7"/>
  <c r="R2457" i="7"/>
  <c r="A2458" i="7"/>
  <c r="K2458" i="7"/>
  <c r="R2458" i="7"/>
  <c r="A2459" i="7"/>
  <c r="K2459" i="7"/>
  <c r="R2459" i="7"/>
  <c r="A2460" i="7"/>
  <c r="K2460" i="7"/>
  <c r="R2460" i="7"/>
  <c r="A2461" i="7"/>
  <c r="K2461" i="7"/>
  <c r="R2461" i="7"/>
  <c r="A2462" i="7"/>
  <c r="K2462" i="7"/>
  <c r="R2462" i="7"/>
  <c r="A2463" i="7"/>
  <c r="K2463" i="7"/>
  <c r="R2463" i="7"/>
  <c r="A2464" i="7"/>
  <c r="K2464" i="7"/>
  <c r="R2464" i="7"/>
  <c r="A2465" i="7"/>
  <c r="K2465" i="7"/>
  <c r="R2465" i="7"/>
  <c r="A2466" i="7"/>
  <c r="K2466" i="7"/>
  <c r="R2466" i="7"/>
  <c r="A2467" i="7"/>
  <c r="K2467" i="7"/>
  <c r="R2467" i="7"/>
  <c r="A2468" i="7"/>
  <c r="K2468" i="7"/>
  <c r="R2468" i="7"/>
  <c r="A2469" i="7"/>
  <c r="K2469" i="7"/>
  <c r="R2469" i="7"/>
  <c r="A2470" i="7"/>
  <c r="K2470" i="7"/>
  <c r="R2470" i="7"/>
  <c r="A2471" i="7"/>
  <c r="K2471" i="7"/>
  <c r="R2471" i="7"/>
  <c r="A2472" i="7"/>
  <c r="K2472" i="7"/>
  <c r="R2472" i="7"/>
  <c r="A2473" i="7"/>
  <c r="K2473" i="7"/>
  <c r="R2473" i="7"/>
  <c r="A2474" i="7"/>
  <c r="K2474" i="7"/>
  <c r="R2474" i="7"/>
  <c r="A2475" i="7"/>
  <c r="K2475" i="7"/>
  <c r="R2475" i="7"/>
  <c r="A2476" i="7"/>
  <c r="K2476" i="7"/>
  <c r="R2476" i="7"/>
  <c r="A2477" i="7"/>
  <c r="K2477" i="7"/>
  <c r="R2477" i="7"/>
  <c r="A2478" i="7"/>
  <c r="K2478" i="7"/>
  <c r="R2478" i="7"/>
  <c r="A2479" i="7"/>
  <c r="K2479" i="7"/>
  <c r="R2479" i="7"/>
  <c r="A2480" i="7"/>
  <c r="K2480" i="7"/>
  <c r="R2480" i="7"/>
  <c r="A2481" i="7"/>
  <c r="K2481" i="7"/>
  <c r="R2481" i="7"/>
  <c r="A2482" i="7"/>
  <c r="K2482" i="7"/>
  <c r="R2482" i="7"/>
  <c r="A2483" i="7"/>
  <c r="K2483" i="7"/>
  <c r="R2483" i="7"/>
  <c r="A2484" i="7"/>
  <c r="K2484" i="7"/>
  <c r="R2484" i="7"/>
  <c r="A2485" i="7"/>
  <c r="K2485" i="7"/>
  <c r="R2485" i="7"/>
  <c r="A2486" i="7"/>
  <c r="K2486" i="7"/>
  <c r="R2486" i="7"/>
  <c r="A2487" i="7"/>
  <c r="K2487" i="7"/>
  <c r="R2487" i="7"/>
  <c r="A2488" i="7"/>
  <c r="K2488" i="7"/>
  <c r="R2488" i="7"/>
  <c r="A2489" i="7"/>
  <c r="K2489" i="7"/>
  <c r="R2489" i="7"/>
  <c r="A2490" i="7"/>
  <c r="K2490" i="7"/>
  <c r="R2490" i="7"/>
  <c r="A2491" i="7"/>
  <c r="K2491" i="7"/>
  <c r="R2491" i="7"/>
  <c r="A2492" i="7"/>
  <c r="K2492" i="7"/>
  <c r="R2492" i="7"/>
  <c r="A2493" i="7"/>
  <c r="K2493" i="7"/>
  <c r="R2493" i="7"/>
  <c r="A2494" i="7"/>
  <c r="K2494" i="7"/>
  <c r="R2494" i="7"/>
  <c r="A2495" i="7"/>
  <c r="K2495" i="7"/>
  <c r="R2495" i="7"/>
  <c r="A2496" i="7"/>
  <c r="K2496" i="7"/>
  <c r="R2496" i="7"/>
  <c r="A2497" i="7"/>
  <c r="K2497" i="7"/>
  <c r="R2497" i="7"/>
  <c r="A2498" i="7"/>
  <c r="K2498" i="7"/>
  <c r="R2498" i="7"/>
  <c r="A2499" i="7"/>
  <c r="K2499" i="7"/>
  <c r="R2499" i="7"/>
  <c r="A2500" i="7"/>
  <c r="K2500" i="7"/>
  <c r="R2500" i="7"/>
  <c r="A2501" i="7"/>
  <c r="K2501" i="7"/>
  <c r="R2501" i="7"/>
  <c r="A2502" i="7"/>
  <c r="K2502" i="7"/>
  <c r="R2502" i="7"/>
  <c r="A2503" i="7"/>
  <c r="K2503" i="7"/>
  <c r="R2503" i="7"/>
  <c r="A2504" i="7"/>
  <c r="K2504" i="7"/>
  <c r="R2504" i="7"/>
  <c r="A2505" i="7"/>
  <c r="K2505" i="7"/>
  <c r="R2505" i="7"/>
  <c r="A2506" i="7"/>
  <c r="K2506" i="7"/>
  <c r="R2506" i="7"/>
  <c r="A2507" i="7"/>
  <c r="K2507" i="7"/>
  <c r="R2507" i="7"/>
  <c r="A2508" i="7"/>
  <c r="K2508" i="7"/>
  <c r="R2508" i="7"/>
  <c r="A2509" i="7"/>
  <c r="K2509" i="7"/>
  <c r="R2509" i="7"/>
  <c r="A2510" i="7"/>
  <c r="K2510" i="7"/>
  <c r="R2510" i="7"/>
  <c r="A2511" i="7"/>
  <c r="K2511" i="7"/>
  <c r="R2511" i="7"/>
  <c r="A2512" i="7"/>
  <c r="K2512" i="7"/>
  <c r="R2512" i="7"/>
  <c r="A2513" i="7"/>
  <c r="K2513" i="7"/>
  <c r="R2513" i="7"/>
  <c r="A2514" i="7"/>
  <c r="K2514" i="7"/>
  <c r="R2514" i="7"/>
  <c r="A2515" i="7"/>
  <c r="K2515" i="7"/>
  <c r="R2515" i="7"/>
  <c r="A2516" i="7"/>
  <c r="K2516" i="7"/>
  <c r="R2516" i="7"/>
  <c r="A2517" i="7"/>
  <c r="K2517" i="7"/>
  <c r="R2517" i="7"/>
  <c r="A2518" i="7"/>
  <c r="K2518" i="7"/>
  <c r="R2518" i="7"/>
  <c r="A2519" i="7"/>
  <c r="K2519" i="7"/>
  <c r="R2519" i="7"/>
  <c r="A2520" i="7"/>
  <c r="K2520" i="7"/>
  <c r="R2520" i="7"/>
  <c r="A2521" i="7"/>
  <c r="K2521" i="7"/>
  <c r="R2521" i="7"/>
  <c r="A2522" i="7"/>
  <c r="K2522" i="7"/>
  <c r="R2522" i="7"/>
  <c r="A2523" i="7"/>
  <c r="K2523" i="7"/>
  <c r="R2523" i="7"/>
  <c r="A2524" i="7"/>
  <c r="K2524" i="7"/>
  <c r="R2524" i="7"/>
  <c r="A2525" i="7"/>
  <c r="K2525" i="7"/>
  <c r="R2525" i="7"/>
  <c r="A2526" i="7"/>
  <c r="K2526" i="7"/>
  <c r="R2526" i="7"/>
  <c r="A2527" i="7"/>
  <c r="K2527" i="7"/>
  <c r="R2527" i="7"/>
  <c r="A2528" i="7"/>
  <c r="K2528" i="7"/>
  <c r="R2528" i="7"/>
  <c r="A2529" i="7"/>
  <c r="K2529" i="7"/>
  <c r="R2529" i="7"/>
  <c r="A2530" i="7"/>
  <c r="K2530" i="7"/>
  <c r="R2530" i="7"/>
  <c r="A2531" i="7"/>
  <c r="K2531" i="7"/>
  <c r="R2531" i="7"/>
  <c r="A2532" i="7"/>
  <c r="K2532" i="7"/>
  <c r="R2532" i="7"/>
  <c r="A2533" i="7"/>
  <c r="K2533" i="7"/>
  <c r="R2533" i="7"/>
  <c r="A2534" i="7"/>
  <c r="K2534" i="7"/>
  <c r="R2534" i="7"/>
  <c r="A2535" i="7"/>
  <c r="K2535" i="7"/>
  <c r="R2535" i="7"/>
  <c r="A2536" i="7"/>
  <c r="K2536" i="7"/>
  <c r="R2536" i="7"/>
  <c r="A2537" i="7"/>
  <c r="K2537" i="7"/>
  <c r="R2537" i="7"/>
  <c r="A2538" i="7"/>
  <c r="K2538" i="7"/>
  <c r="R2538" i="7"/>
  <c r="A2539" i="7"/>
  <c r="K2539" i="7"/>
  <c r="R2539" i="7"/>
  <c r="A2540" i="7"/>
  <c r="K2540" i="7"/>
  <c r="R2540" i="7"/>
  <c r="A2541" i="7"/>
  <c r="K2541" i="7"/>
  <c r="R2541" i="7"/>
  <c r="A2542" i="7"/>
  <c r="K2542" i="7"/>
  <c r="R2542" i="7"/>
  <c r="A2543" i="7"/>
  <c r="K2543" i="7"/>
  <c r="R2543" i="7"/>
  <c r="A2544" i="7"/>
  <c r="K2544" i="7"/>
  <c r="R2544" i="7"/>
  <c r="A2545" i="7"/>
  <c r="K2545" i="7"/>
  <c r="R2545" i="7"/>
  <c r="A2546" i="7"/>
  <c r="K2546" i="7"/>
  <c r="R2546" i="7"/>
  <c r="A2547" i="7"/>
  <c r="K2547" i="7"/>
  <c r="R2547" i="7"/>
  <c r="A2548" i="7"/>
  <c r="K2548" i="7"/>
  <c r="R2548" i="7"/>
  <c r="A2549" i="7"/>
  <c r="K2549" i="7"/>
  <c r="R2549" i="7"/>
  <c r="A2550" i="7"/>
  <c r="K2550" i="7"/>
  <c r="R2550" i="7"/>
  <c r="A2551" i="7"/>
  <c r="K2551" i="7"/>
  <c r="R2551" i="7"/>
  <c r="A2552" i="7"/>
  <c r="K2552" i="7"/>
  <c r="R2552" i="7"/>
  <c r="A2553" i="7"/>
  <c r="K2553" i="7"/>
  <c r="R2553" i="7"/>
  <c r="A2554" i="7"/>
  <c r="K2554" i="7"/>
  <c r="R2554" i="7"/>
  <c r="A2555" i="7"/>
  <c r="K2555" i="7"/>
  <c r="R2555" i="7"/>
  <c r="A2556" i="7"/>
  <c r="K2556" i="7"/>
  <c r="R2556" i="7"/>
  <c r="A2557" i="7"/>
  <c r="K2557" i="7"/>
  <c r="R2557" i="7"/>
  <c r="A2558" i="7"/>
  <c r="K2558" i="7"/>
  <c r="R2558" i="7"/>
  <c r="A2559" i="7"/>
  <c r="K2559" i="7"/>
  <c r="R2559" i="7"/>
  <c r="A2560" i="7"/>
  <c r="K2560" i="7"/>
  <c r="R2560" i="7"/>
  <c r="A2561" i="7"/>
  <c r="K2561" i="7"/>
  <c r="R2561" i="7"/>
  <c r="A2562" i="7"/>
  <c r="K2562" i="7"/>
  <c r="R2562" i="7"/>
  <c r="A2563" i="7"/>
  <c r="K2563" i="7"/>
  <c r="R2563" i="7"/>
  <c r="A2564" i="7"/>
  <c r="K2564" i="7"/>
  <c r="R2564" i="7"/>
  <c r="A2565" i="7"/>
  <c r="K2565" i="7"/>
  <c r="R2565" i="7"/>
  <c r="A2566" i="7"/>
  <c r="K2566" i="7"/>
  <c r="R2566" i="7"/>
  <c r="A2567" i="7"/>
  <c r="K2567" i="7"/>
  <c r="R2567" i="7"/>
  <c r="A2568" i="7"/>
  <c r="K2568" i="7"/>
  <c r="R2568" i="7"/>
  <c r="A2569" i="7"/>
  <c r="K2569" i="7"/>
  <c r="R2569" i="7"/>
  <c r="A2570" i="7"/>
  <c r="K2570" i="7"/>
  <c r="R2570" i="7"/>
  <c r="A2571" i="7"/>
  <c r="K2571" i="7"/>
  <c r="R2571" i="7"/>
  <c r="A2572" i="7"/>
  <c r="K2572" i="7"/>
  <c r="R2572" i="7"/>
  <c r="A2573" i="7"/>
  <c r="K2573" i="7"/>
  <c r="R2573" i="7"/>
  <c r="A2574" i="7"/>
  <c r="K2574" i="7"/>
  <c r="R2574" i="7"/>
  <c r="A2575" i="7"/>
  <c r="K2575" i="7"/>
  <c r="R2575" i="7"/>
  <c r="A2576" i="7"/>
  <c r="K2576" i="7"/>
  <c r="R2576" i="7"/>
  <c r="A2577" i="7"/>
  <c r="K2577" i="7"/>
  <c r="R2577" i="7"/>
  <c r="A2578" i="7"/>
  <c r="K2578" i="7"/>
  <c r="R2578" i="7"/>
  <c r="A2579" i="7"/>
  <c r="K2579" i="7"/>
  <c r="R2579" i="7"/>
  <c r="A2580" i="7"/>
  <c r="K2580" i="7"/>
  <c r="R2580" i="7"/>
  <c r="A2581" i="7"/>
  <c r="K2581" i="7"/>
  <c r="R2581" i="7"/>
  <c r="A2582" i="7"/>
  <c r="K2582" i="7"/>
  <c r="R2582" i="7"/>
  <c r="A2583" i="7"/>
  <c r="K2583" i="7"/>
  <c r="R2583" i="7"/>
  <c r="A2584" i="7"/>
  <c r="K2584" i="7"/>
  <c r="R2584" i="7"/>
  <c r="A2585" i="7"/>
  <c r="K2585" i="7"/>
  <c r="R2585" i="7"/>
  <c r="A2586" i="7"/>
  <c r="K2586" i="7"/>
  <c r="R2586" i="7"/>
  <c r="A2587" i="7"/>
  <c r="K2587" i="7"/>
  <c r="R2587" i="7"/>
  <c r="A2588" i="7"/>
  <c r="K2588" i="7"/>
  <c r="R2588" i="7"/>
  <c r="A2589" i="7"/>
  <c r="K2589" i="7"/>
  <c r="R2589" i="7"/>
  <c r="A2590" i="7"/>
  <c r="K2590" i="7"/>
  <c r="R2590" i="7"/>
  <c r="A2591" i="7"/>
  <c r="K2591" i="7"/>
  <c r="R2591" i="7"/>
  <c r="A2592" i="7"/>
  <c r="K2592" i="7"/>
  <c r="R2592" i="7"/>
  <c r="A2593" i="7"/>
  <c r="K2593" i="7"/>
  <c r="R2593" i="7"/>
  <c r="A2594" i="7"/>
  <c r="K2594" i="7"/>
  <c r="R2594" i="7"/>
  <c r="A2595" i="7"/>
  <c r="K2595" i="7"/>
  <c r="R2595" i="7"/>
  <c r="A2596" i="7"/>
  <c r="K2596" i="7"/>
  <c r="R2596" i="7"/>
  <c r="A2597" i="7"/>
  <c r="K2597" i="7"/>
  <c r="R2597" i="7"/>
  <c r="A2598" i="7"/>
  <c r="K2598" i="7"/>
  <c r="R2598" i="7"/>
  <c r="A2599" i="7"/>
  <c r="K2599" i="7"/>
  <c r="R2599" i="7"/>
  <c r="A2600" i="7"/>
  <c r="K2600" i="7"/>
  <c r="R2600" i="7"/>
  <c r="A2601" i="7"/>
  <c r="K2601" i="7"/>
  <c r="R2601" i="7"/>
  <c r="A2602" i="7"/>
  <c r="K2602" i="7"/>
  <c r="R2602" i="7"/>
  <c r="A2603" i="7"/>
  <c r="K2603" i="7"/>
  <c r="R2603" i="7"/>
  <c r="A2604" i="7"/>
  <c r="K2604" i="7"/>
  <c r="R2604" i="7"/>
  <c r="A2605" i="7"/>
  <c r="K2605" i="7"/>
  <c r="R2605" i="7"/>
  <c r="A2606" i="7"/>
  <c r="K2606" i="7"/>
  <c r="R2606" i="7"/>
  <c r="A2607" i="7"/>
  <c r="K2607" i="7"/>
  <c r="R2607" i="7"/>
  <c r="A2608" i="7"/>
  <c r="K2608" i="7"/>
  <c r="R2608" i="7"/>
  <c r="A2609" i="7"/>
  <c r="K2609" i="7"/>
  <c r="R2609" i="7"/>
  <c r="A2610" i="7"/>
  <c r="K2610" i="7"/>
  <c r="R2610" i="7"/>
  <c r="A2611" i="7"/>
  <c r="K2611" i="7"/>
  <c r="R2611" i="7"/>
  <c r="A2612" i="7"/>
  <c r="K2612" i="7"/>
  <c r="R2612" i="7"/>
  <c r="A2613" i="7"/>
  <c r="K2613" i="7"/>
  <c r="R2613" i="7"/>
  <c r="A2614" i="7"/>
  <c r="K2614" i="7"/>
  <c r="R2614" i="7"/>
  <c r="A2615" i="7"/>
  <c r="K2615" i="7"/>
  <c r="R2615" i="7"/>
  <c r="A2616" i="7"/>
  <c r="K2616" i="7"/>
  <c r="R2616" i="7"/>
  <c r="A2617" i="7"/>
  <c r="K2617" i="7"/>
  <c r="R2617" i="7"/>
  <c r="A2618" i="7"/>
  <c r="K2618" i="7"/>
  <c r="R2618" i="7"/>
  <c r="A2619" i="7"/>
  <c r="K2619" i="7"/>
  <c r="R2619" i="7"/>
  <c r="A2620" i="7"/>
  <c r="K2620" i="7"/>
  <c r="R2620" i="7"/>
  <c r="A2621" i="7"/>
  <c r="K2621" i="7"/>
  <c r="R2621" i="7"/>
  <c r="A2622" i="7"/>
  <c r="K2622" i="7"/>
  <c r="R2622" i="7"/>
  <c r="A2623" i="7"/>
  <c r="K2623" i="7"/>
  <c r="R2623" i="7"/>
  <c r="A2624" i="7"/>
  <c r="K2624" i="7"/>
  <c r="R2624" i="7"/>
  <c r="A2625" i="7"/>
  <c r="K2625" i="7"/>
  <c r="R2625" i="7"/>
  <c r="A2626" i="7"/>
  <c r="K2626" i="7"/>
  <c r="R2626" i="7"/>
  <c r="A2627" i="7"/>
  <c r="K2627" i="7"/>
  <c r="R2627" i="7"/>
  <c r="A2628" i="7"/>
  <c r="K2628" i="7"/>
  <c r="R2628" i="7"/>
  <c r="A2629" i="7"/>
  <c r="K2629" i="7"/>
  <c r="R2629" i="7"/>
  <c r="A2630" i="7"/>
  <c r="K2630" i="7"/>
  <c r="R2630" i="7"/>
  <c r="A2631" i="7"/>
  <c r="K2631" i="7"/>
  <c r="R2631" i="7"/>
  <c r="A2632" i="7"/>
  <c r="K2632" i="7"/>
  <c r="R2632" i="7"/>
  <c r="A2633" i="7"/>
  <c r="K2633" i="7"/>
  <c r="R2633" i="7"/>
  <c r="A2634" i="7"/>
  <c r="K2634" i="7"/>
  <c r="R2634" i="7"/>
  <c r="A2635" i="7"/>
  <c r="K2635" i="7"/>
  <c r="R2635" i="7"/>
  <c r="A2636" i="7"/>
  <c r="K2636" i="7"/>
  <c r="R2636" i="7"/>
  <c r="A2637" i="7"/>
  <c r="K2637" i="7"/>
  <c r="R2637" i="7"/>
  <c r="A2638" i="7"/>
  <c r="K2638" i="7"/>
  <c r="R2638" i="7"/>
  <c r="A2639" i="7"/>
  <c r="K2639" i="7"/>
  <c r="R2639" i="7"/>
  <c r="A2640" i="7"/>
  <c r="K2640" i="7"/>
  <c r="R2640" i="7"/>
  <c r="A2641" i="7"/>
  <c r="K2641" i="7"/>
  <c r="R2641" i="7"/>
  <c r="A2642" i="7"/>
  <c r="K2642" i="7"/>
  <c r="R2642" i="7"/>
  <c r="A2643" i="7"/>
  <c r="K2643" i="7"/>
  <c r="R2643" i="7"/>
  <c r="A2644" i="7"/>
  <c r="K2644" i="7"/>
  <c r="R2644" i="7"/>
  <c r="A2645" i="7"/>
  <c r="K2645" i="7"/>
  <c r="R2645" i="7"/>
  <c r="A2646" i="7"/>
  <c r="K2646" i="7"/>
  <c r="R2646" i="7"/>
  <c r="A2647" i="7"/>
  <c r="K2647" i="7"/>
  <c r="R2647" i="7"/>
  <c r="A2648" i="7"/>
  <c r="K2648" i="7"/>
  <c r="R2648" i="7"/>
  <c r="A2649" i="7"/>
  <c r="K2649" i="7"/>
  <c r="R2649" i="7"/>
  <c r="A2650" i="7"/>
  <c r="K2650" i="7"/>
  <c r="R2650" i="7"/>
  <c r="A2651" i="7"/>
  <c r="K2651" i="7"/>
  <c r="R2651" i="7"/>
  <c r="A2652" i="7"/>
  <c r="K2652" i="7"/>
  <c r="R2652" i="7"/>
  <c r="A2653" i="7"/>
  <c r="K2653" i="7"/>
  <c r="R2653" i="7"/>
  <c r="A2654" i="7"/>
  <c r="K2654" i="7"/>
  <c r="R2654" i="7"/>
  <c r="A2655" i="7"/>
  <c r="K2655" i="7"/>
  <c r="R2655" i="7"/>
  <c r="A2656" i="7"/>
  <c r="K2656" i="7"/>
  <c r="R2656" i="7"/>
  <c r="A2657" i="7"/>
  <c r="K2657" i="7"/>
  <c r="R2657" i="7"/>
  <c r="A2658" i="7"/>
  <c r="K2658" i="7"/>
  <c r="R2658" i="7"/>
  <c r="A2659" i="7"/>
  <c r="K2659" i="7"/>
  <c r="R2659" i="7"/>
  <c r="A2660" i="7"/>
  <c r="K2660" i="7"/>
  <c r="R2660" i="7"/>
  <c r="A2661" i="7"/>
  <c r="K2661" i="7"/>
  <c r="R2661" i="7"/>
  <c r="A2662" i="7"/>
  <c r="K2662" i="7"/>
  <c r="R2662" i="7"/>
  <c r="A2663" i="7"/>
  <c r="K2663" i="7"/>
  <c r="R2663" i="7"/>
  <c r="A2664" i="7"/>
  <c r="K2664" i="7"/>
  <c r="R2664" i="7"/>
  <c r="A2665" i="7"/>
  <c r="K2665" i="7"/>
  <c r="R2665" i="7"/>
  <c r="A2666" i="7"/>
  <c r="K2666" i="7"/>
  <c r="R2666" i="7"/>
  <c r="A2667" i="7"/>
  <c r="K2667" i="7"/>
  <c r="R2667" i="7"/>
  <c r="A2668" i="7"/>
  <c r="K2668" i="7"/>
  <c r="R2668" i="7"/>
  <c r="A2669" i="7"/>
  <c r="K2669" i="7"/>
  <c r="R2669" i="7"/>
  <c r="A2670" i="7"/>
  <c r="K2670" i="7"/>
  <c r="R2670" i="7"/>
  <c r="A2671" i="7"/>
  <c r="K2671" i="7"/>
  <c r="R2671" i="7"/>
  <c r="A2672" i="7"/>
  <c r="K2672" i="7"/>
  <c r="R2672" i="7"/>
  <c r="A2673" i="7"/>
  <c r="K2673" i="7"/>
  <c r="R2673" i="7"/>
  <c r="A2674" i="7"/>
  <c r="K2674" i="7"/>
  <c r="R2674" i="7"/>
  <c r="A2675" i="7"/>
  <c r="K2675" i="7"/>
  <c r="R2675" i="7"/>
  <c r="A2676" i="7"/>
  <c r="K2676" i="7"/>
  <c r="R2676" i="7"/>
  <c r="A2677" i="7"/>
  <c r="K2677" i="7"/>
  <c r="R2677" i="7"/>
  <c r="A2678" i="7"/>
  <c r="K2678" i="7"/>
  <c r="R2678" i="7"/>
  <c r="A2679" i="7"/>
  <c r="K2679" i="7"/>
  <c r="R2679" i="7"/>
  <c r="A2680" i="7"/>
  <c r="K2680" i="7"/>
  <c r="R2680" i="7"/>
  <c r="A2681" i="7"/>
  <c r="K2681" i="7"/>
  <c r="R2681" i="7"/>
  <c r="A2682" i="7"/>
  <c r="K2682" i="7"/>
  <c r="R2682" i="7"/>
  <c r="A2683" i="7"/>
  <c r="K2683" i="7"/>
  <c r="R2683" i="7"/>
  <c r="A2684" i="7"/>
  <c r="K2684" i="7"/>
  <c r="R2684" i="7"/>
  <c r="A2685" i="7"/>
  <c r="K2685" i="7"/>
  <c r="R2685" i="7"/>
  <c r="A2686" i="7"/>
  <c r="K2686" i="7"/>
  <c r="R2686" i="7"/>
  <c r="A2687" i="7"/>
  <c r="K2687" i="7"/>
  <c r="R2687" i="7"/>
  <c r="A2688" i="7"/>
  <c r="K2688" i="7"/>
  <c r="R2688" i="7"/>
  <c r="A2689" i="7"/>
  <c r="K2689" i="7"/>
  <c r="R2689" i="7"/>
  <c r="A2690" i="7"/>
  <c r="K2690" i="7"/>
  <c r="R2690" i="7"/>
  <c r="A2691" i="7"/>
  <c r="K2691" i="7"/>
  <c r="R2691" i="7"/>
  <c r="A2692" i="7"/>
  <c r="K2692" i="7"/>
  <c r="R2692" i="7"/>
  <c r="A2693" i="7"/>
  <c r="K2693" i="7"/>
  <c r="R2693" i="7"/>
  <c r="A2694" i="7"/>
  <c r="K2694" i="7"/>
  <c r="R2694" i="7"/>
  <c r="A2695" i="7"/>
  <c r="K2695" i="7"/>
  <c r="R2695" i="7"/>
  <c r="A2696" i="7"/>
  <c r="K2696" i="7"/>
  <c r="R2696" i="7"/>
  <c r="A2697" i="7"/>
  <c r="K2697" i="7"/>
  <c r="R2697" i="7"/>
  <c r="A2698" i="7"/>
  <c r="K2698" i="7"/>
  <c r="R2698" i="7"/>
  <c r="A2699" i="7"/>
  <c r="K2699" i="7"/>
  <c r="R2699" i="7"/>
  <c r="A2700" i="7"/>
  <c r="K2700" i="7"/>
  <c r="R2700" i="7"/>
  <c r="A2701" i="7"/>
  <c r="K2701" i="7"/>
  <c r="R2701" i="7"/>
  <c r="A2702" i="7"/>
  <c r="K2702" i="7"/>
  <c r="R2702" i="7"/>
  <c r="A2703" i="7"/>
  <c r="K2703" i="7"/>
  <c r="R2703" i="7"/>
  <c r="A2704" i="7"/>
  <c r="K2704" i="7"/>
  <c r="R2704" i="7"/>
  <c r="A2705" i="7"/>
  <c r="K2705" i="7"/>
  <c r="R2705" i="7"/>
  <c r="A2706" i="7"/>
  <c r="K2706" i="7"/>
  <c r="R2706" i="7"/>
  <c r="A2707" i="7"/>
  <c r="K2707" i="7"/>
  <c r="R2707" i="7"/>
  <c r="A2708" i="7"/>
  <c r="K2708" i="7"/>
  <c r="R2708" i="7"/>
  <c r="A2709" i="7"/>
  <c r="K2709" i="7"/>
  <c r="R2709" i="7"/>
  <c r="A2710" i="7"/>
  <c r="K2710" i="7"/>
  <c r="R2710" i="7"/>
  <c r="A2711" i="7"/>
  <c r="K2711" i="7"/>
  <c r="R2711" i="7"/>
  <c r="A2712" i="7"/>
  <c r="K2712" i="7"/>
  <c r="R2712" i="7"/>
  <c r="A2713" i="7"/>
  <c r="K2713" i="7"/>
  <c r="R2713" i="7"/>
  <c r="A2714" i="7"/>
  <c r="K2714" i="7"/>
  <c r="R2714" i="7"/>
  <c r="A2715" i="7"/>
  <c r="K2715" i="7"/>
  <c r="R2715" i="7"/>
  <c r="A2716" i="7"/>
  <c r="K2716" i="7"/>
  <c r="R2716" i="7"/>
  <c r="A2717" i="7"/>
  <c r="K2717" i="7"/>
  <c r="R2717" i="7"/>
  <c r="A2718" i="7"/>
  <c r="K2718" i="7"/>
  <c r="R2718" i="7"/>
  <c r="A2719" i="7"/>
  <c r="K2719" i="7"/>
  <c r="R2719" i="7"/>
  <c r="A2720" i="7"/>
  <c r="K2720" i="7"/>
  <c r="R2720" i="7"/>
  <c r="A2721" i="7"/>
  <c r="K2721" i="7"/>
  <c r="R2721" i="7"/>
  <c r="A2722" i="7"/>
  <c r="K2722" i="7"/>
  <c r="R2722" i="7"/>
  <c r="A2723" i="7"/>
  <c r="K2723" i="7"/>
  <c r="R2723" i="7"/>
  <c r="A2724" i="7"/>
  <c r="K2724" i="7"/>
  <c r="R2724" i="7"/>
  <c r="A2725" i="7"/>
  <c r="K2725" i="7"/>
  <c r="R2725" i="7"/>
  <c r="A2726" i="7"/>
  <c r="K2726" i="7"/>
  <c r="R2726" i="7"/>
  <c r="A2727" i="7"/>
  <c r="K2727" i="7"/>
  <c r="R2727" i="7"/>
  <c r="A2728" i="7"/>
  <c r="K2728" i="7"/>
  <c r="R2728" i="7"/>
  <c r="A2729" i="7"/>
  <c r="K2729" i="7"/>
  <c r="R2729" i="7"/>
  <c r="A2730" i="7"/>
  <c r="K2730" i="7"/>
  <c r="R2730" i="7"/>
  <c r="A2731" i="7"/>
  <c r="K2731" i="7"/>
  <c r="R2731" i="7"/>
  <c r="A2732" i="7"/>
  <c r="K2732" i="7"/>
  <c r="R2732" i="7"/>
  <c r="A2733" i="7"/>
  <c r="K2733" i="7"/>
  <c r="R2733" i="7"/>
  <c r="A2734" i="7"/>
  <c r="K2734" i="7"/>
  <c r="R2734" i="7"/>
  <c r="A2735" i="7"/>
  <c r="K2735" i="7"/>
  <c r="R2735" i="7"/>
  <c r="A2736" i="7"/>
  <c r="K2736" i="7"/>
  <c r="R2736" i="7"/>
  <c r="A2737" i="7"/>
  <c r="K2737" i="7"/>
  <c r="R2737" i="7"/>
  <c r="A2738" i="7"/>
  <c r="K2738" i="7"/>
  <c r="R2738" i="7"/>
  <c r="A2739" i="7"/>
  <c r="K2739" i="7"/>
  <c r="R2739" i="7"/>
  <c r="A2740" i="7"/>
  <c r="K2740" i="7"/>
  <c r="R2740" i="7"/>
  <c r="A2741" i="7"/>
  <c r="K2741" i="7"/>
  <c r="R2741" i="7"/>
  <c r="A2742" i="7"/>
  <c r="K2742" i="7"/>
  <c r="R2742" i="7"/>
  <c r="A2743" i="7"/>
  <c r="K2743" i="7"/>
  <c r="R2743" i="7"/>
  <c r="A2744" i="7"/>
  <c r="K2744" i="7"/>
  <c r="R2744" i="7"/>
  <c r="A2745" i="7"/>
  <c r="K2745" i="7"/>
  <c r="R2745" i="7"/>
  <c r="A2746" i="7"/>
  <c r="K2746" i="7"/>
  <c r="R2746" i="7"/>
  <c r="A2747" i="7"/>
  <c r="K2747" i="7"/>
  <c r="R2747" i="7"/>
  <c r="A2748" i="7"/>
  <c r="K2748" i="7"/>
  <c r="R2748" i="7"/>
  <c r="A2749" i="7"/>
  <c r="K2749" i="7"/>
  <c r="R2749" i="7"/>
  <c r="A2750" i="7"/>
  <c r="K2750" i="7"/>
  <c r="R2750" i="7"/>
  <c r="A2751" i="7"/>
  <c r="K2751" i="7"/>
  <c r="R2751" i="7"/>
  <c r="A2752" i="7"/>
  <c r="K2752" i="7"/>
  <c r="R2752" i="7"/>
  <c r="A2753" i="7"/>
  <c r="K2753" i="7"/>
  <c r="R2753" i="7"/>
  <c r="A2754" i="7"/>
  <c r="K2754" i="7"/>
  <c r="R2754" i="7"/>
  <c r="A2755" i="7"/>
  <c r="K2755" i="7"/>
  <c r="R2755" i="7"/>
  <c r="A2756" i="7"/>
  <c r="K2756" i="7"/>
  <c r="R2756" i="7"/>
  <c r="A2757" i="7"/>
  <c r="K2757" i="7"/>
  <c r="R2757" i="7"/>
  <c r="A2758" i="7"/>
  <c r="K2758" i="7"/>
  <c r="R2758" i="7"/>
  <c r="A2759" i="7"/>
  <c r="K2759" i="7"/>
  <c r="R2759" i="7"/>
  <c r="A2760" i="7"/>
  <c r="K2760" i="7"/>
  <c r="R2760" i="7"/>
  <c r="A2761" i="7"/>
  <c r="K2761" i="7"/>
  <c r="R2761" i="7"/>
  <c r="A2762" i="7"/>
  <c r="K2762" i="7"/>
  <c r="R2762" i="7"/>
  <c r="A2763" i="7"/>
  <c r="K2763" i="7"/>
  <c r="R2763" i="7"/>
  <c r="A2764" i="7"/>
  <c r="K2764" i="7"/>
  <c r="R2764" i="7"/>
  <c r="A2765" i="7"/>
  <c r="K2765" i="7"/>
  <c r="R2765" i="7"/>
  <c r="A2766" i="7"/>
  <c r="K2766" i="7"/>
  <c r="R2766" i="7"/>
  <c r="A2767" i="7"/>
  <c r="K2767" i="7"/>
  <c r="R2767" i="7"/>
  <c r="A2768" i="7"/>
  <c r="K2768" i="7"/>
  <c r="R2768" i="7"/>
  <c r="A2769" i="7"/>
  <c r="K2769" i="7"/>
  <c r="R2769" i="7"/>
  <c r="A2770" i="7"/>
  <c r="K2770" i="7"/>
  <c r="R2770" i="7"/>
  <c r="A2771" i="7"/>
  <c r="K2771" i="7"/>
  <c r="R2771" i="7"/>
  <c r="A2772" i="7"/>
  <c r="K2772" i="7"/>
  <c r="R2772" i="7"/>
  <c r="A2773" i="7"/>
  <c r="K2773" i="7"/>
  <c r="R2773" i="7"/>
  <c r="A2774" i="7"/>
  <c r="K2774" i="7"/>
  <c r="R2774" i="7"/>
  <c r="A2775" i="7"/>
  <c r="K2775" i="7"/>
  <c r="R2775" i="7"/>
  <c r="A2776" i="7"/>
  <c r="K2776" i="7"/>
  <c r="R2776" i="7"/>
  <c r="A2777" i="7"/>
  <c r="K2777" i="7"/>
  <c r="R2777" i="7"/>
  <c r="A2778" i="7"/>
  <c r="K2778" i="7"/>
  <c r="R2778" i="7"/>
  <c r="A2779" i="7"/>
  <c r="K2779" i="7"/>
  <c r="R2779" i="7"/>
  <c r="A2780" i="7"/>
  <c r="K2780" i="7"/>
  <c r="R2780" i="7"/>
  <c r="A2781" i="7"/>
  <c r="K2781" i="7"/>
  <c r="R2781" i="7"/>
  <c r="A2782" i="7"/>
  <c r="K2782" i="7"/>
  <c r="R2782" i="7"/>
  <c r="A2783" i="7"/>
  <c r="K2783" i="7"/>
  <c r="R2783" i="7"/>
  <c r="A2784" i="7"/>
  <c r="K2784" i="7"/>
  <c r="R2784" i="7"/>
  <c r="A2785" i="7"/>
  <c r="K2785" i="7"/>
  <c r="R2785" i="7"/>
  <c r="A2786" i="7"/>
  <c r="K2786" i="7"/>
  <c r="R2786" i="7"/>
  <c r="A2787" i="7"/>
  <c r="K2787" i="7"/>
  <c r="R2787" i="7"/>
  <c r="A2788" i="7"/>
  <c r="K2788" i="7"/>
  <c r="R2788" i="7"/>
  <c r="A2789" i="7"/>
  <c r="K2789" i="7"/>
  <c r="R2789" i="7"/>
  <c r="A2790" i="7"/>
  <c r="K2790" i="7"/>
  <c r="R2790" i="7"/>
  <c r="A2791" i="7"/>
  <c r="K2791" i="7"/>
  <c r="R2791" i="7"/>
  <c r="A2792" i="7"/>
  <c r="K2792" i="7"/>
  <c r="R2792" i="7"/>
  <c r="A2793" i="7"/>
  <c r="K2793" i="7"/>
  <c r="R2793" i="7"/>
  <c r="A2794" i="7"/>
  <c r="K2794" i="7"/>
  <c r="R2794" i="7"/>
  <c r="A2795" i="7"/>
  <c r="K2795" i="7"/>
  <c r="R2795" i="7"/>
  <c r="A2796" i="7"/>
  <c r="K2796" i="7"/>
  <c r="R2796" i="7"/>
  <c r="A2797" i="7"/>
  <c r="K2797" i="7"/>
  <c r="R2797" i="7"/>
  <c r="A2798" i="7"/>
  <c r="K2798" i="7"/>
  <c r="R2798" i="7"/>
  <c r="A2799" i="7"/>
  <c r="K2799" i="7"/>
  <c r="R2799" i="7"/>
  <c r="A2800" i="7"/>
  <c r="K2800" i="7"/>
  <c r="R2800" i="7"/>
  <c r="A2801" i="7"/>
  <c r="K2801" i="7"/>
  <c r="R2801" i="7"/>
  <c r="A2802" i="7"/>
  <c r="K2802" i="7"/>
  <c r="R2802" i="7"/>
  <c r="A2803" i="7"/>
  <c r="K2803" i="7"/>
  <c r="R2803" i="7"/>
  <c r="A2804" i="7"/>
  <c r="K2804" i="7"/>
  <c r="R2804" i="7"/>
  <c r="A2805" i="7"/>
  <c r="K2805" i="7"/>
  <c r="R2805" i="7"/>
  <c r="A2806" i="7"/>
  <c r="K2806" i="7"/>
  <c r="R2806" i="7"/>
  <c r="A2807" i="7"/>
  <c r="K2807" i="7"/>
  <c r="R2807" i="7"/>
  <c r="A2808" i="7"/>
  <c r="K2808" i="7"/>
  <c r="R2808" i="7"/>
  <c r="A2809" i="7"/>
  <c r="K2809" i="7"/>
  <c r="R2809" i="7"/>
  <c r="A2810" i="7"/>
  <c r="K2810" i="7"/>
  <c r="R2810" i="7"/>
  <c r="A2811" i="7"/>
  <c r="K2811" i="7"/>
  <c r="R2811" i="7"/>
  <c r="A2812" i="7"/>
  <c r="K2812" i="7"/>
  <c r="R2812" i="7"/>
  <c r="A2813" i="7"/>
  <c r="K2813" i="7"/>
  <c r="R2813" i="7"/>
  <c r="A2814" i="7"/>
  <c r="K2814" i="7"/>
  <c r="R2814" i="7"/>
  <c r="A2815" i="7"/>
  <c r="K2815" i="7"/>
  <c r="R2815" i="7"/>
  <c r="A2816" i="7"/>
  <c r="K2816" i="7"/>
  <c r="R2816" i="7"/>
  <c r="A2817" i="7"/>
  <c r="K2817" i="7"/>
  <c r="R2817" i="7"/>
  <c r="A2818" i="7"/>
  <c r="K2818" i="7"/>
  <c r="R2818" i="7"/>
  <c r="A2819" i="7"/>
  <c r="K2819" i="7"/>
  <c r="R2819" i="7"/>
  <c r="A2820" i="7"/>
  <c r="K2820" i="7"/>
  <c r="R2820" i="7"/>
  <c r="A2821" i="7"/>
  <c r="K2821" i="7"/>
  <c r="R2821" i="7"/>
  <c r="A2822" i="7"/>
  <c r="K2822" i="7"/>
  <c r="R2822" i="7"/>
  <c r="A2823" i="7"/>
  <c r="K2823" i="7"/>
  <c r="R2823" i="7"/>
  <c r="A2824" i="7"/>
  <c r="K2824" i="7"/>
  <c r="R2824" i="7"/>
  <c r="Q1542" i="7"/>
  <c r="Q1508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Q1474" i="7" l="1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Q1444" i="7" l="1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Q1438" i="7"/>
  <c r="Q1411" i="7" l="1"/>
  <c r="K1199" i="7" l="1"/>
  <c r="R1199" i="7"/>
  <c r="K1200" i="7"/>
  <c r="R1200" i="7"/>
  <c r="K1201" i="7"/>
  <c r="R1201" i="7"/>
  <c r="K1202" i="7"/>
  <c r="R1202" i="7"/>
  <c r="K1203" i="7"/>
  <c r="R1203" i="7"/>
  <c r="K1204" i="7"/>
  <c r="R1204" i="7"/>
  <c r="K1205" i="7"/>
  <c r="R1205" i="7"/>
  <c r="K1206" i="7"/>
  <c r="R1206" i="7"/>
  <c r="K1207" i="7"/>
  <c r="R1207" i="7"/>
  <c r="K1208" i="7"/>
  <c r="R1208" i="7"/>
  <c r="K1209" i="7"/>
  <c r="R1209" i="7"/>
  <c r="K1210" i="7"/>
  <c r="R1210" i="7"/>
  <c r="K1211" i="7"/>
  <c r="R1211" i="7"/>
  <c r="K1212" i="7"/>
  <c r="R1212" i="7"/>
  <c r="K1213" i="7"/>
  <c r="R1213" i="7"/>
  <c r="K1214" i="7"/>
  <c r="R1214" i="7"/>
  <c r="K1215" i="7"/>
  <c r="R1215" i="7"/>
  <c r="K1216" i="7"/>
  <c r="R1216" i="7"/>
  <c r="K1217" i="7"/>
  <c r="R1217" i="7"/>
  <c r="K1218" i="7"/>
  <c r="R1218" i="7"/>
  <c r="K1219" i="7"/>
  <c r="R1219" i="7"/>
  <c r="K1220" i="7"/>
  <c r="R1220" i="7"/>
  <c r="K1221" i="7"/>
  <c r="R1221" i="7"/>
  <c r="A1222" i="7"/>
  <c r="K1222" i="7"/>
  <c r="R1222" i="7"/>
  <c r="K1223" i="7"/>
  <c r="R1223" i="7"/>
  <c r="K1224" i="7"/>
  <c r="R1224" i="7"/>
  <c r="K1225" i="7"/>
  <c r="R1225" i="7"/>
  <c r="K1226" i="7"/>
  <c r="R1226" i="7"/>
  <c r="K1227" i="7"/>
  <c r="R1227" i="7"/>
  <c r="K1228" i="7"/>
  <c r="R1228" i="7"/>
  <c r="K1229" i="7"/>
  <c r="R1229" i="7"/>
  <c r="K1230" i="7"/>
  <c r="R1230" i="7"/>
  <c r="K1231" i="7"/>
  <c r="R1231" i="7"/>
  <c r="K1232" i="7"/>
  <c r="R1232" i="7"/>
  <c r="K1233" i="7"/>
  <c r="R1233" i="7"/>
  <c r="K1234" i="7"/>
  <c r="R1234" i="7"/>
  <c r="K1235" i="7"/>
  <c r="R1235" i="7"/>
  <c r="K1236" i="7"/>
  <c r="R1236" i="7"/>
  <c r="K1237" i="7"/>
  <c r="R1237" i="7"/>
  <c r="K1238" i="7"/>
  <c r="R1238" i="7"/>
  <c r="K1239" i="7"/>
  <c r="R1239" i="7"/>
  <c r="K1240" i="7"/>
  <c r="R1240" i="7"/>
  <c r="K1241" i="7"/>
  <c r="R1241" i="7"/>
  <c r="K1242" i="7"/>
  <c r="R1242" i="7"/>
  <c r="K1243" i="7"/>
  <c r="R1243" i="7"/>
  <c r="K1244" i="7"/>
  <c r="R1244" i="7"/>
  <c r="K1245" i="7"/>
  <c r="R1245" i="7"/>
  <c r="K1246" i="7"/>
  <c r="R1246" i="7"/>
  <c r="K1247" i="7"/>
  <c r="R1247" i="7"/>
  <c r="K1248" i="7"/>
  <c r="R1248" i="7"/>
  <c r="K1249" i="7"/>
  <c r="R1249" i="7"/>
  <c r="K1250" i="7"/>
  <c r="R1250" i="7"/>
  <c r="K1251" i="7"/>
  <c r="R1251" i="7"/>
  <c r="K1252" i="7"/>
  <c r="R1252" i="7"/>
  <c r="K1253" i="7"/>
  <c r="R1253" i="7"/>
  <c r="K1254" i="7"/>
  <c r="R1254" i="7"/>
  <c r="A1255" i="7"/>
  <c r="K1255" i="7"/>
  <c r="R1255" i="7"/>
  <c r="K1256" i="7"/>
  <c r="R1256" i="7"/>
  <c r="K1257" i="7"/>
  <c r="R1257" i="7"/>
  <c r="K1258" i="7"/>
  <c r="R1258" i="7"/>
  <c r="K1259" i="7"/>
  <c r="R1259" i="7"/>
  <c r="K1260" i="7"/>
  <c r="R1260" i="7"/>
  <c r="K1261" i="7"/>
  <c r="R1261" i="7"/>
  <c r="K1262" i="7"/>
  <c r="R1262" i="7"/>
  <c r="K1263" i="7"/>
  <c r="R1263" i="7"/>
  <c r="K1264" i="7"/>
  <c r="R1264" i="7"/>
  <c r="K1265" i="7"/>
  <c r="R1265" i="7"/>
  <c r="K1266" i="7"/>
  <c r="R1266" i="7"/>
  <c r="K1267" i="7"/>
  <c r="R1267" i="7"/>
  <c r="K1268" i="7"/>
  <c r="R1268" i="7"/>
  <c r="K1269" i="7"/>
  <c r="R1269" i="7"/>
  <c r="K1270" i="7"/>
  <c r="R1270" i="7"/>
  <c r="K1271" i="7"/>
  <c r="R1271" i="7"/>
  <c r="K1272" i="7"/>
  <c r="R1272" i="7"/>
  <c r="K1273" i="7"/>
  <c r="R1273" i="7"/>
  <c r="K1274" i="7"/>
  <c r="R1274" i="7"/>
  <c r="K1275" i="7"/>
  <c r="R1275" i="7"/>
  <c r="K1276" i="7"/>
  <c r="R1276" i="7"/>
  <c r="K1277" i="7"/>
  <c r="R1277" i="7"/>
  <c r="K1278" i="7"/>
  <c r="R1278" i="7"/>
  <c r="K1279" i="7"/>
  <c r="R1279" i="7"/>
  <c r="K1280" i="7"/>
  <c r="R1280" i="7"/>
  <c r="K1281" i="7"/>
  <c r="R1281" i="7"/>
  <c r="K1282" i="7"/>
  <c r="R1282" i="7"/>
  <c r="K1283" i="7"/>
  <c r="R1283" i="7"/>
  <c r="K1284" i="7"/>
  <c r="R1284" i="7"/>
  <c r="K1285" i="7"/>
  <c r="R1285" i="7"/>
  <c r="K1286" i="7"/>
  <c r="R1286" i="7"/>
  <c r="K1287" i="7"/>
  <c r="R1287" i="7"/>
  <c r="A1288" i="7"/>
  <c r="K1288" i="7"/>
  <c r="R1288" i="7"/>
  <c r="K1289" i="7"/>
  <c r="R1289" i="7"/>
  <c r="K1290" i="7"/>
  <c r="R1290" i="7"/>
  <c r="K1291" i="7"/>
  <c r="R1291" i="7"/>
  <c r="K1292" i="7"/>
  <c r="R1292" i="7"/>
  <c r="K1293" i="7"/>
  <c r="R1293" i="7"/>
  <c r="K1294" i="7"/>
  <c r="R1294" i="7"/>
  <c r="K1295" i="7"/>
  <c r="R1295" i="7"/>
  <c r="K1296" i="7"/>
  <c r="R1296" i="7"/>
  <c r="K1297" i="7"/>
  <c r="R1297" i="7"/>
  <c r="K1298" i="7"/>
  <c r="R1298" i="7"/>
  <c r="K1299" i="7"/>
  <c r="R1299" i="7"/>
  <c r="K1300" i="7"/>
  <c r="R1300" i="7"/>
  <c r="K1301" i="7"/>
  <c r="R1301" i="7"/>
  <c r="K1302" i="7"/>
  <c r="R1302" i="7"/>
  <c r="K1303" i="7"/>
  <c r="R1303" i="7"/>
  <c r="K1304" i="7"/>
  <c r="R1304" i="7"/>
  <c r="K1305" i="7"/>
  <c r="R1305" i="7"/>
  <c r="K1306" i="7"/>
  <c r="R1306" i="7"/>
  <c r="K1307" i="7"/>
  <c r="R1307" i="7"/>
  <c r="K1308" i="7"/>
  <c r="R1308" i="7"/>
  <c r="K1309" i="7"/>
  <c r="R1309" i="7"/>
  <c r="K1310" i="7"/>
  <c r="R1310" i="7"/>
  <c r="K1311" i="7"/>
  <c r="R1311" i="7"/>
  <c r="K1312" i="7"/>
  <c r="R1312" i="7"/>
  <c r="K1313" i="7"/>
  <c r="R1313" i="7"/>
  <c r="K1314" i="7"/>
  <c r="R1314" i="7"/>
  <c r="K1315" i="7"/>
  <c r="R1315" i="7"/>
  <c r="K1316" i="7"/>
  <c r="R1316" i="7"/>
  <c r="K1317" i="7"/>
  <c r="R1317" i="7"/>
  <c r="K1318" i="7"/>
  <c r="R1318" i="7"/>
  <c r="K1319" i="7"/>
  <c r="R1319" i="7"/>
  <c r="K1320" i="7"/>
  <c r="R1320" i="7"/>
  <c r="K1321" i="7"/>
  <c r="R1321" i="7"/>
  <c r="K1322" i="7"/>
  <c r="R1322" i="7"/>
  <c r="K1323" i="7"/>
  <c r="R1323" i="7"/>
  <c r="K1324" i="7"/>
  <c r="R1324" i="7"/>
  <c r="K1325" i="7"/>
  <c r="R1325" i="7"/>
  <c r="K1326" i="7"/>
  <c r="R1326" i="7"/>
  <c r="A1327" i="7"/>
  <c r="K1327" i="7"/>
  <c r="R1327" i="7"/>
  <c r="K1328" i="7"/>
  <c r="R1328" i="7"/>
  <c r="K1329" i="7"/>
  <c r="R1329" i="7"/>
  <c r="K1330" i="7"/>
  <c r="R1330" i="7"/>
  <c r="K1331" i="7"/>
  <c r="R1331" i="7"/>
  <c r="K1332" i="7"/>
  <c r="R1332" i="7"/>
  <c r="A1333" i="7"/>
  <c r="K1333" i="7"/>
  <c r="R1333" i="7"/>
  <c r="K1334" i="7"/>
  <c r="R1334" i="7"/>
  <c r="K1335" i="7"/>
  <c r="R1335" i="7"/>
  <c r="K1336" i="7"/>
  <c r="R1336" i="7"/>
  <c r="K1337" i="7"/>
  <c r="R1337" i="7"/>
  <c r="K1338" i="7"/>
  <c r="R1338" i="7"/>
  <c r="A1339" i="7"/>
  <c r="K1339" i="7"/>
  <c r="R1339" i="7"/>
  <c r="K1340" i="7"/>
  <c r="R1340" i="7"/>
  <c r="K1341" i="7"/>
  <c r="R1341" i="7"/>
  <c r="K1342" i="7"/>
  <c r="R1342" i="7"/>
  <c r="K1343" i="7"/>
  <c r="R1343" i="7"/>
  <c r="K1344" i="7"/>
  <c r="R1344" i="7"/>
  <c r="K1345" i="7"/>
  <c r="R1345" i="7"/>
  <c r="K1346" i="7"/>
  <c r="R1346" i="7"/>
  <c r="K1347" i="7"/>
  <c r="R1347" i="7"/>
  <c r="K1348" i="7"/>
  <c r="R1348" i="7"/>
  <c r="K1349" i="7"/>
  <c r="R1349" i="7"/>
  <c r="K1350" i="7"/>
  <c r="R1350" i="7"/>
  <c r="K1351" i="7"/>
  <c r="R1351" i="7"/>
  <c r="K1352" i="7"/>
  <c r="R1352" i="7"/>
  <c r="K1353" i="7"/>
  <c r="R1353" i="7"/>
  <c r="K1354" i="7"/>
  <c r="R1354" i="7"/>
  <c r="K1355" i="7"/>
  <c r="R1355" i="7"/>
  <c r="K1356" i="7"/>
  <c r="R1356" i="7"/>
  <c r="K1357" i="7"/>
  <c r="R1357" i="7"/>
  <c r="K1358" i="7"/>
  <c r="R1358" i="7"/>
  <c r="K1359" i="7"/>
  <c r="R1359" i="7"/>
  <c r="K1360" i="7"/>
  <c r="R1360" i="7"/>
  <c r="K1361" i="7"/>
  <c r="R1361" i="7"/>
  <c r="A1362" i="7"/>
  <c r="K1362" i="7"/>
  <c r="R1362" i="7"/>
  <c r="K1363" i="7"/>
  <c r="R1363" i="7"/>
  <c r="K1364" i="7"/>
  <c r="R1364" i="7"/>
  <c r="K1365" i="7"/>
  <c r="R1365" i="7"/>
  <c r="K1366" i="7"/>
  <c r="R1366" i="7"/>
  <c r="K1367" i="7"/>
  <c r="R1367" i="7"/>
  <c r="K1368" i="7"/>
  <c r="R1368" i="7"/>
  <c r="K1369" i="7"/>
  <c r="R1369" i="7"/>
  <c r="K1370" i="7"/>
  <c r="R1370" i="7"/>
  <c r="K1371" i="7"/>
  <c r="R1371" i="7"/>
  <c r="K1372" i="7"/>
  <c r="R1372" i="7"/>
  <c r="K1373" i="7"/>
  <c r="R1373" i="7"/>
  <c r="K1374" i="7"/>
  <c r="R1374" i="7"/>
  <c r="K1375" i="7"/>
  <c r="R1375" i="7"/>
  <c r="K1376" i="7"/>
  <c r="R1376" i="7"/>
  <c r="K1377" i="7"/>
  <c r="R1377" i="7"/>
  <c r="K1378" i="7"/>
  <c r="R1378" i="7"/>
  <c r="K1379" i="7"/>
  <c r="R1379" i="7"/>
  <c r="K1380" i="7"/>
  <c r="R1380" i="7"/>
  <c r="K1381" i="7"/>
  <c r="R1381" i="7"/>
  <c r="K1382" i="7"/>
  <c r="R1382" i="7"/>
  <c r="K1383" i="7"/>
  <c r="R1383" i="7"/>
  <c r="K1384" i="7"/>
  <c r="R1384" i="7"/>
  <c r="K1385" i="7"/>
  <c r="R1385" i="7"/>
  <c r="A1386" i="7"/>
  <c r="K1386" i="7"/>
  <c r="R1386" i="7"/>
  <c r="K1387" i="7"/>
  <c r="R1387" i="7"/>
  <c r="K1388" i="7"/>
  <c r="R1388" i="7"/>
  <c r="K1389" i="7"/>
  <c r="R1389" i="7"/>
  <c r="K1390" i="7"/>
  <c r="R1390" i="7"/>
  <c r="K1391" i="7"/>
  <c r="R1391" i="7"/>
  <c r="K1392" i="7"/>
  <c r="R1392" i="7"/>
  <c r="K1393" i="7"/>
  <c r="R1393" i="7"/>
  <c r="K1394" i="7"/>
  <c r="R1394" i="7"/>
  <c r="K1395" i="7"/>
  <c r="R1395" i="7"/>
  <c r="K1396" i="7"/>
  <c r="R1396" i="7"/>
  <c r="K1397" i="7"/>
  <c r="R1397" i="7"/>
  <c r="K1398" i="7"/>
  <c r="R1398" i="7"/>
  <c r="K1399" i="7"/>
  <c r="R1399" i="7"/>
  <c r="K1400" i="7"/>
  <c r="R1400" i="7"/>
  <c r="K1401" i="7"/>
  <c r="R1401" i="7"/>
  <c r="K1402" i="7"/>
  <c r="R1402" i="7"/>
  <c r="K1403" i="7"/>
  <c r="R1403" i="7"/>
  <c r="K1404" i="7"/>
  <c r="R1404" i="7"/>
  <c r="K1405" i="7"/>
  <c r="R1405" i="7"/>
  <c r="K1406" i="7"/>
  <c r="R1406" i="7"/>
  <c r="K1407" i="7"/>
  <c r="R1407" i="7"/>
  <c r="K1408" i="7"/>
  <c r="R1408" i="7"/>
  <c r="K1409" i="7"/>
  <c r="R1409" i="7"/>
  <c r="K1410" i="7"/>
  <c r="R1410" i="7"/>
  <c r="A1411" i="7"/>
  <c r="K1411" i="7"/>
  <c r="R1411" i="7"/>
  <c r="K1412" i="7"/>
  <c r="R1412" i="7"/>
  <c r="K1413" i="7"/>
  <c r="R1413" i="7"/>
  <c r="K1414" i="7"/>
  <c r="R1414" i="7"/>
  <c r="K1415" i="7"/>
  <c r="R1415" i="7"/>
  <c r="K1416" i="7"/>
  <c r="R1416" i="7"/>
  <c r="K1417" i="7"/>
  <c r="R1417" i="7"/>
  <c r="K1418" i="7"/>
  <c r="R1418" i="7"/>
  <c r="K1419" i="7"/>
  <c r="R1419" i="7"/>
  <c r="K1420" i="7"/>
  <c r="R1420" i="7"/>
  <c r="K1421" i="7"/>
  <c r="R1421" i="7"/>
  <c r="K1422" i="7"/>
  <c r="R1422" i="7"/>
  <c r="K1423" i="7"/>
  <c r="R1423" i="7"/>
  <c r="K1424" i="7"/>
  <c r="R1424" i="7"/>
  <c r="K1425" i="7"/>
  <c r="R1425" i="7"/>
  <c r="K1426" i="7"/>
  <c r="R1426" i="7"/>
  <c r="K1427" i="7"/>
  <c r="R1427" i="7"/>
  <c r="K1428" i="7"/>
  <c r="R1428" i="7"/>
  <c r="K1429" i="7"/>
  <c r="R1429" i="7"/>
  <c r="K1430" i="7"/>
  <c r="R1430" i="7"/>
  <c r="K1431" i="7"/>
  <c r="R1431" i="7"/>
  <c r="K1432" i="7"/>
  <c r="R1432" i="7"/>
  <c r="K1433" i="7"/>
  <c r="R1433" i="7"/>
  <c r="K1434" i="7"/>
  <c r="R1434" i="7"/>
  <c r="K1435" i="7"/>
  <c r="R1435" i="7"/>
  <c r="K1436" i="7"/>
  <c r="R1436" i="7"/>
  <c r="K1437" i="7"/>
  <c r="R1437" i="7"/>
  <c r="A1438" i="7"/>
  <c r="K1438" i="7"/>
  <c r="R1438" i="7"/>
  <c r="K1439" i="7"/>
  <c r="R1439" i="7"/>
  <c r="K1440" i="7"/>
  <c r="R1440" i="7"/>
  <c r="K1441" i="7"/>
  <c r="R1441" i="7"/>
  <c r="K1442" i="7"/>
  <c r="R1442" i="7"/>
  <c r="K1443" i="7"/>
  <c r="R1443" i="7"/>
  <c r="A1444" i="7"/>
  <c r="K1444" i="7"/>
  <c r="R1444" i="7"/>
  <c r="K1445" i="7"/>
  <c r="R1445" i="7"/>
  <c r="K1446" i="7"/>
  <c r="R1446" i="7"/>
  <c r="K1447" i="7"/>
  <c r="R1447" i="7"/>
  <c r="K1448" i="7"/>
  <c r="R1448" i="7"/>
  <c r="K1449" i="7"/>
  <c r="R1449" i="7"/>
  <c r="K1450" i="7"/>
  <c r="R1450" i="7"/>
  <c r="K1451" i="7"/>
  <c r="R1451" i="7"/>
  <c r="K1452" i="7"/>
  <c r="R1452" i="7"/>
  <c r="K1453" i="7"/>
  <c r="R1453" i="7"/>
  <c r="K1454" i="7"/>
  <c r="R1454" i="7"/>
  <c r="K1455" i="7"/>
  <c r="R1455" i="7"/>
  <c r="K1456" i="7"/>
  <c r="R1456" i="7"/>
  <c r="K1457" i="7"/>
  <c r="R1457" i="7"/>
  <c r="K1458" i="7"/>
  <c r="R1458" i="7"/>
  <c r="K1459" i="7"/>
  <c r="R1459" i="7"/>
  <c r="K1460" i="7"/>
  <c r="R1460" i="7"/>
  <c r="K1461" i="7"/>
  <c r="R1461" i="7"/>
  <c r="K1462" i="7"/>
  <c r="R1462" i="7"/>
  <c r="K1463" i="7"/>
  <c r="R1463" i="7"/>
  <c r="K1464" i="7"/>
  <c r="R1464" i="7"/>
  <c r="K1465" i="7"/>
  <c r="R1465" i="7"/>
  <c r="K1466" i="7"/>
  <c r="R1466" i="7"/>
  <c r="K1467" i="7"/>
  <c r="R1467" i="7"/>
  <c r="K1468" i="7"/>
  <c r="R1468" i="7"/>
  <c r="K1469" i="7"/>
  <c r="R1469" i="7"/>
  <c r="K1470" i="7"/>
  <c r="R1470" i="7"/>
  <c r="K1471" i="7"/>
  <c r="R1471" i="7"/>
  <c r="K1472" i="7"/>
  <c r="R1472" i="7"/>
  <c r="K1473" i="7"/>
  <c r="R1473" i="7"/>
  <c r="A1474" i="7"/>
  <c r="K1474" i="7"/>
  <c r="R1474" i="7"/>
  <c r="K1475" i="7"/>
  <c r="R1475" i="7"/>
  <c r="K1476" i="7"/>
  <c r="R1476" i="7"/>
  <c r="K1477" i="7"/>
  <c r="R1477" i="7"/>
  <c r="K1478" i="7"/>
  <c r="R1478" i="7"/>
  <c r="K1479" i="7"/>
  <c r="R1479" i="7"/>
  <c r="K1480" i="7"/>
  <c r="R1480" i="7"/>
  <c r="K1481" i="7"/>
  <c r="R1481" i="7"/>
  <c r="K1482" i="7"/>
  <c r="R1482" i="7"/>
  <c r="K1483" i="7"/>
  <c r="R1483" i="7"/>
  <c r="K1484" i="7"/>
  <c r="R1484" i="7"/>
  <c r="K1485" i="7"/>
  <c r="R1485" i="7"/>
  <c r="K1486" i="7"/>
  <c r="R1486" i="7"/>
  <c r="K1487" i="7"/>
  <c r="R1487" i="7"/>
  <c r="K1488" i="7"/>
  <c r="R1488" i="7"/>
  <c r="K1489" i="7"/>
  <c r="R1489" i="7"/>
  <c r="K1490" i="7"/>
  <c r="R1490" i="7"/>
  <c r="K1491" i="7"/>
  <c r="R1491" i="7"/>
  <c r="K1492" i="7"/>
  <c r="R1492" i="7"/>
  <c r="K1493" i="7"/>
  <c r="R1493" i="7"/>
  <c r="K1494" i="7"/>
  <c r="R1494" i="7"/>
  <c r="K1495" i="7"/>
  <c r="R1495" i="7"/>
  <c r="K1496" i="7"/>
  <c r="R1496" i="7"/>
  <c r="K1497" i="7"/>
  <c r="R1497" i="7"/>
  <c r="K1498" i="7"/>
  <c r="R1498" i="7"/>
  <c r="K1499" i="7"/>
  <c r="R1499" i="7"/>
  <c r="K1500" i="7"/>
  <c r="R1500" i="7"/>
  <c r="K1501" i="7"/>
  <c r="R1501" i="7"/>
  <c r="K1502" i="7"/>
  <c r="R1502" i="7"/>
  <c r="K1503" i="7"/>
  <c r="R1503" i="7"/>
  <c r="K1504" i="7"/>
  <c r="R1504" i="7"/>
  <c r="K1505" i="7"/>
  <c r="R1505" i="7"/>
  <c r="K1506" i="7"/>
  <c r="R1506" i="7"/>
  <c r="K1507" i="7"/>
  <c r="R1507" i="7"/>
  <c r="A1508" i="7"/>
  <c r="K1508" i="7"/>
  <c r="R1508" i="7"/>
  <c r="K1509" i="7"/>
  <c r="R1509" i="7"/>
  <c r="K1510" i="7"/>
  <c r="R1510" i="7"/>
  <c r="K1511" i="7"/>
  <c r="R1511" i="7"/>
  <c r="K1512" i="7"/>
  <c r="R1512" i="7"/>
  <c r="K1513" i="7"/>
  <c r="R1513" i="7"/>
  <c r="K1514" i="7"/>
  <c r="R1514" i="7"/>
  <c r="K1515" i="7"/>
  <c r="R1515" i="7"/>
  <c r="K1516" i="7"/>
  <c r="R1516" i="7"/>
  <c r="K1517" i="7"/>
  <c r="R1517" i="7"/>
  <c r="K1518" i="7"/>
  <c r="R1518" i="7"/>
  <c r="K1519" i="7"/>
  <c r="R1519" i="7"/>
  <c r="K1520" i="7"/>
  <c r="R1520" i="7"/>
  <c r="K1521" i="7"/>
  <c r="R1521" i="7"/>
  <c r="K1522" i="7"/>
  <c r="R1522" i="7"/>
  <c r="K1523" i="7"/>
  <c r="R1523" i="7"/>
  <c r="K1524" i="7"/>
  <c r="R1524" i="7"/>
  <c r="K1525" i="7"/>
  <c r="R1525" i="7"/>
  <c r="K1526" i="7"/>
  <c r="R1526" i="7"/>
  <c r="K1527" i="7"/>
  <c r="R1527" i="7"/>
  <c r="K1528" i="7"/>
  <c r="R1528" i="7"/>
  <c r="K1529" i="7"/>
  <c r="R1529" i="7"/>
  <c r="K1530" i="7"/>
  <c r="R1530" i="7"/>
  <c r="K1531" i="7"/>
  <c r="R1531" i="7"/>
  <c r="K1532" i="7"/>
  <c r="R1532" i="7"/>
  <c r="K1533" i="7"/>
  <c r="R1533" i="7"/>
  <c r="K1534" i="7"/>
  <c r="R1534" i="7"/>
  <c r="K1535" i="7"/>
  <c r="R1535" i="7"/>
  <c r="K1536" i="7"/>
  <c r="R1536" i="7"/>
  <c r="K1537" i="7"/>
  <c r="R1537" i="7"/>
  <c r="K1538" i="7"/>
  <c r="R1538" i="7"/>
  <c r="K1539" i="7"/>
  <c r="R1539" i="7"/>
  <c r="K1540" i="7"/>
  <c r="R1540" i="7"/>
  <c r="K1541" i="7"/>
  <c r="R1541" i="7"/>
  <c r="A1542" i="7"/>
  <c r="K1542" i="7"/>
  <c r="R1542" i="7"/>
  <c r="K1543" i="7"/>
  <c r="R1543" i="7"/>
  <c r="K1544" i="7"/>
  <c r="R1544" i="7"/>
  <c r="K1545" i="7"/>
  <c r="R1545" i="7"/>
  <c r="K1546" i="7"/>
  <c r="R1546" i="7"/>
  <c r="K1547" i="7"/>
  <c r="R1547" i="7"/>
  <c r="K1548" i="7"/>
  <c r="R1548" i="7"/>
  <c r="A1549" i="7"/>
  <c r="K1549" i="7"/>
  <c r="R1549" i="7"/>
  <c r="K1550" i="7"/>
  <c r="R1550" i="7"/>
  <c r="K1551" i="7"/>
  <c r="R1551" i="7"/>
  <c r="K1552" i="7"/>
  <c r="R1552" i="7"/>
  <c r="K1553" i="7"/>
  <c r="R1553" i="7"/>
  <c r="K1554" i="7"/>
  <c r="R1554" i="7"/>
  <c r="K1555" i="7"/>
  <c r="R1555" i="7"/>
  <c r="K1556" i="7"/>
  <c r="R1556" i="7"/>
  <c r="K1557" i="7"/>
  <c r="R1557" i="7"/>
  <c r="K1558" i="7"/>
  <c r="R1558" i="7"/>
  <c r="K1559" i="7"/>
  <c r="R1559" i="7"/>
  <c r="K1560" i="7"/>
  <c r="R1560" i="7"/>
  <c r="K1561" i="7"/>
  <c r="R1561" i="7"/>
  <c r="K1562" i="7"/>
  <c r="R1562" i="7"/>
  <c r="K1563" i="7"/>
  <c r="R1563" i="7"/>
  <c r="K1564" i="7"/>
  <c r="R1564" i="7"/>
  <c r="K1565" i="7"/>
  <c r="R1565" i="7"/>
  <c r="K1566" i="7"/>
  <c r="R1566" i="7"/>
  <c r="N479" i="8" l="1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T513" i="8" s="1"/>
  <c r="S514" i="8"/>
  <c r="S343" i="8"/>
  <c r="T509" i="8" l="1"/>
  <c r="T503" i="8"/>
  <c r="T489" i="8"/>
  <c r="T496" i="8"/>
  <c r="T494" i="8"/>
  <c r="K1047" i="7" l="1"/>
  <c r="R1047" i="7"/>
  <c r="K1048" i="7"/>
  <c r="R1048" i="7"/>
  <c r="K1049" i="7"/>
  <c r="R1049" i="7"/>
  <c r="K1050" i="7"/>
  <c r="R1050" i="7"/>
  <c r="K1051" i="7"/>
  <c r="R1051" i="7"/>
  <c r="K1052" i="7"/>
  <c r="R1052" i="7"/>
  <c r="K1053" i="7"/>
  <c r="R1053" i="7"/>
  <c r="K1054" i="7"/>
  <c r="R1054" i="7"/>
  <c r="K1055" i="7"/>
  <c r="R1055" i="7"/>
  <c r="K1056" i="7"/>
  <c r="R1056" i="7"/>
  <c r="K1057" i="7"/>
  <c r="R1057" i="7"/>
  <c r="K1058" i="7"/>
  <c r="R1058" i="7"/>
  <c r="K1059" i="7"/>
  <c r="R1059" i="7"/>
  <c r="K1060" i="7"/>
  <c r="R1060" i="7"/>
  <c r="K1061" i="7"/>
  <c r="R1061" i="7"/>
  <c r="K1062" i="7"/>
  <c r="R1062" i="7"/>
  <c r="K1063" i="7"/>
  <c r="R1063" i="7"/>
  <c r="K1064" i="7"/>
  <c r="R1064" i="7"/>
  <c r="K1065" i="7"/>
  <c r="R1065" i="7"/>
  <c r="K1066" i="7"/>
  <c r="R1066" i="7"/>
  <c r="K1067" i="7"/>
  <c r="R1067" i="7"/>
  <c r="K1068" i="7"/>
  <c r="R1068" i="7"/>
  <c r="K1069" i="7"/>
  <c r="R1069" i="7"/>
  <c r="K1070" i="7"/>
  <c r="R1070" i="7"/>
  <c r="K1071" i="7"/>
  <c r="R1071" i="7"/>
  <c r="K1072" i="7"/>
  <c r="R1072" i="7"/>
  <c r="K1073" i="7"/>
  <c r="R1073" i="7"/>
  <c r="K1074" i="7"/>
  <c r="R1074" i="7"/>
  <c r="K1075" i="7"/>
  <c r="R1075" i="7"/>
  <c r="K1076" i="7"/>
  <c r="R1076" i="7"/>
  <c r="K1077" i="7"/>
  <c r="R1077" i="7"/>
  <c r="K1078" i="7"/>
  <c r="R1078" i="7"/>
  <c r="K864" i="7" l="1"/>
  <c r="R864" i="7"/>
  <c r="K865" i="7"/>
  <c r="R865" i="7"/>
  <c r="K866" i="7"/>
  <c r="R866" i="7"/>
  <c r="A867" i="7"/>
  <c r="K867" i="7"/>
  <c r="R867" i="7"/>
  <c r="K868" i="7"/>
  <c r="R868" i="7"/>
  <c r="K869" i="7"/>
  <c r="R869" i="7"/>
  <c r="K870" i="7"/>
  <c r="R870" i="7"/>
  <c r="K871" i="7"/>
  <c r="R871" i="7"/>
  <c r="K872" i="7"/>
  <c r="R872" i="7"/>
  <c r="A873" i="7"/>
  <c r="K873" i="7"/>
  <c r="R873" i="7"/>
  <c r="K874" i="7"/>
  <c r="R874" i="7"/>
  <c r="K875" i="7"/>
  <c r="R875" i="7"/>
  <c r="K876" i="7"/>
  <c r="R876" i="7"/>
  <c r="K877" i="7"/>
  <c r="R877" i="7"/>
  <c r="K878" i="7"/>
  <c r="R878" i="7"/>
  <c r="K879" i="7"/>
  <c r="R879" i="7"/>
  <c r="K880" i="7"/>
  <c r="R880" i="7"/>
  <c r="K881" i="7"/>
  <c r="R881" i="7"/>
  <c r="K882" i="7"/>
  <c r="R882" i="7"/>
  <c r="K883" i="7"/>
  <c r="R883" i="7"/>
  <c r="K884" i="7"/>
  <c r="R884" i="7"/>
  <c r="K885" i="7"/>
  <c r="R885" i="7"/>
  <c r="K886" i="7"/>
  <c r="R886" i="7"/>
  <c r="K887" i="7"/>
  <c r="R887" i="7"/>
  <c r="K888" i="7"/>
  <c r="R888" i="7"/>
  <c r="K889" i="7"/>
  <c r="R889" i="7"/>
  <c r="K890" i="7"/>
  <c r="R890" i="7"/>
  <c r="K891" i="7"/>
  <c r="R891" i="7"/>
  <c r="K892" i="7"/>
  <c r="R892" i="7"/>
  <c r="K893" i="7"/>
  <c r="R893" i="7"/>
  <c r="K894" i="7"/>
  <c r="R894" i="7"/>
  <c r="K895" i="7"/>
  <c r="R895" i="7"/>
  <c r="K896" i="7"/>
  <c r="R896" i="7"/>
  <c r="K897" i="7"/>
  <c r="R897" i="7"/>
  <c r="K898" i="7"/>
  <c r="R898" i="7"/>
  <c r="K899" i="7"/>
  <c r="R899" i="7"/>
  <c r="K900" i="7"/>
  <c r="R900" i="7"/>
  <c r="K901" i="7"/>
  <c r="R901" i="7"/>
  <c r="K902" i="7"/>
  <c r="R902" i="7"/>
  <c r="A903" i="7"/>
  <c r="K903" i="7"/>
  <c r="R903" i="7"/>
  <c r="K904" i="7"/>
  <c r="R904" i="7"/>
  <c r="K905" i="7"/>
  <c r="R905" i="7"/>
  <c r="K906" i="7"/>
  <c r="R906" i="7"/>
  <c r="K907" i="7"/>
  <c r="R907" i="7"/>
  <c r="K908" i="7"/>
  <c r="R908" i="7"/>
  <c r="K909" i="7"/>
  <c r="R909" i="7"/>
  <c r="K910" i="7"/>
  <c r="R910" i="7"/>
  <c r="K911" i="7"/>
  <c r="R911" i="7"/>
  <c r="K912" i="7"/>
  <c r="R912" i="7"/>
  <c r="K913" i="7"/>
  <c r="R913" i="7"/>
  <c r="A914" i="7"/>
  <c r="K914" i="7"/>
  <c r="R914" i="7"/>
  <c r="K915" i="7"/>
  <c r="R915" i="7"/>
  <c r="K916" i="7"/>
  <c r="R916" i="7"/>
  <c r="K917" i="7"/>
  <c r="R917" i="7"/>
  <c r="K918" i="7"/>
  <c r="R918" i="7"/>
  <c r="K919" i="7"/>
  <c r="R919" i="7"/>
  <c r="K920" i="7"/>
  <c r="R920" i="7"/>
  <c r="K921" i="7"/>
  <c r="R921" i="7"/>
  <c r="K922" i="7"/>
  <c r="R922" i="7"/>
  <c r="K923" i="7"/>
  <c r="R923" i="7"/>
  <c r="K924" i="7"/>
  <c r="R924" i="7"/>
  <c r="K925" i="7"/>
  <c r="R925" i="7"/>
  <c r="K926" i="7"/>
  <c r="R926" i="7"/>
  <c r="K927" i="7"/>
  <c r="R927" i="7"/>
  <c r="K928" i="7"/>
  <c r="R928" i="7"/>
  <c r="K929" i="7"/>
  <c r="R929" i="7"/>
  <c r="K930" i="7"/>
  <c r="R930" i="7"/>
  <c r="K931" i="7"/>
  <c r="R931" i="7"/>
  <c r="K932" i="7"/>
  <c r="R932" i="7"/>
  <c r="K933" i="7"/>
  <c r="R933" i="7"/>
  <c r="K934" i="7"/>
  <c r="R934" i="7"/>
  <c r="K935" i="7"/>
  <c r="R935" i="7"/>
  <c r="K936" i="7"/>
  <c r="R936" i="7"/>
  <c r="K937" i="7"/>
  <c r="R937" i="7"/>
  <c r="K938" i="7"/>
  <c r="R938" i="7"/>
  <c r="K939" i="7"/>
  <c r="R939" i="7"/>
  <c r="K940" i="7"/>
  <c r="R940" i="7"/>
  <c r="K941" i="7"/>
  <c r="R941" i="7"/>
  <c r="K942" i="7"/>
  <c r="R942" i="7"/>
  <c r="A943" i="7"/>
  <c r="K943" i="7"/>
  <c r="R943" i="7"/>
  <c r="K944" i="7"/>
  <c r="R944" i="7"/>
  <c r="K945" i="7"/>
  <c r="R945" i="7"/>
  <c r="K946" i="7"/>
  <c r="R946" i="7"/>
  <c r="K947" i="7"/>
  <c r="R947" i="7"/>
  <c r="K948" i="7"/>
  <c r="R948" i="7"/>
  <c r="K949" i="7"/>
  <c r="R949" i="7"/>
  <c r="K950" i="7"/>
  <c r="R950" i="7"/>
  <c r="K951" i="7"/>
  <c r="R951" i="7"/>
  <c r="K952" i="7"/>
  <c r="R952" i="7"/>
  <c r="K953" i="7"/>
  <c r="R953" i="7"/>
  <c r="A954" i="7"/>
  <c r="K954" i="7"/>
  <c r="R954" i="7"/>
  <c r="K955" i="7"/>
  <c r="R955" i="7"/>
  <c r="K956" i="7"/>
  <c r="R956" i="7"/>
  <c r="K957" i="7"/>
  <c r="R957" i="7"/>
  <c r="K958" i="7"/>
  <c r="R958" i="7"/>
  <c r="K959" i="7"/>
  <c r="R959" i="7"/>
  <c r="K960" i="7"/>
  <c r="R960" i="7"/>
  <c r="K961" i="7"/>
  <c r="R961" i="7"/>
  <c r="K962" i="7"/>
  <c r="R962" i="7"/>
  <c r="K963" i="7"/>
  <c r="R963" i="7"/>
  <c r="K964" i="7"/>
  <c r="R964" i="7"/>
  <c r="K965" i="7"/>
  <c r="R965" i="7"/>
  <c r="K966" i="7"/>
  <c r="R966" i="7"/>
  <c r="K967" i="7"/>
  <c r="R967" i="7"/>
  <c r="K968" i="7"/>
  <c r="R968" i="7"/>
  <c r="K969" i="7"/>
  <c r="R969" i="7"/>
  <c r="K970" i="7"/>
  <c r="R970" i="7"/>
  <c r="K971" i="7"/>
  <c r="R971" i="7"/>
  <c r="K972" i="7"/>
  <c r="R972" i="7"/>
  <c r="K973" i="7"/>
  <c r="R973" i="7"/>
  <c r="A974" i="7"/>
  <c r="K974" i="7"/>
  <c r="R974" i="7"/>
  <c r="K975" i="7"/>
  <c r="R975" i="7"/>
  <c r="K976" i="7"/>
  <c r="R976" i="7"/>
  <c r="K977" i="7"/>
  <c r="R977" i="7"/>
  <c r="K978" i="7"/>
  <c r="R978" i="7"/>
  <c r="K979" i="7"/>
  <c r="R979" i="7"/>
  <c r="K980" i="7"/>
  <c r="R980" i="7"/>
  <c r="K981" i="7"/>
  <c r="R981" i="7"/>
  <c r="K982" i="7"/>
  <c r="R982" i="7"/>
  <c r="K983" i="7"/>
  <c r="R983" i="7"/>
  <c r="K984" i="7"/>
  <c r="R984" i="7"/>
  <c r="K985" i="7"/>
  <c r="R985" i="7"/>
  <c r="K986" i="7"/>
  <c r="R986" i="7"/>
  <c r="K987" i="7"/>
  <c r="R987" i="7"/>
  <c r="K988" i="7"/>
  <c r="R988" i="7"/>
  <c r="K989" i="7"/>
  <c r="R989" i="7"/>
  <c r="K990" i="7"/>
  <c r="R990" i="7"/>
  <c r="K991" i="7"/>
  <c r="R991" i="7"/>
  <c r="K992" i="7"/>
  <c r="R992" i="7"/>
  <c r="K993" i="7"/>
  <c r="R993" i="7"/>
  <c r="K994" i="7"/>
  <c r="R994" i="7"/>
  <c r="K995" i="7"/>
  <c r="R995" i="7"/>
  <c r="K996" i="7"/>
  <c r="R996" i="7"/>
  <c r="K997" i="7"/>
  <c r="R997" i="7"/>
  <c r="K998" i="7"/>
  <c r="R998" i="7"/>
  <c r="A999" i="7"/>
  <c r="K999" i="7"/>
  <c r="R999" i="7"/>
  <c r="K1000" i="7"/>
  <c r="R1000" i="7"/>
  <c r="K1001" i="7"/>
  <c r="R1001" i="7"/>
  <c r="K1002" i="7"/>
  <c r="R1002" i="7"/>
  <c r="K1003" i="7"/>
  <c r="R1003" i="7"/>
  <c r="K1004" i="7"/>
  <c r="R1004" i="7"/>
  <c r="K1005" i="7"/>
  <c r="R1005" i="7"/>
  <c r="K1006" i="7"/>
  <c r="R1006" i="7"/>
  <c r="K1007" i="7"/>
  <c r="R1007" i="7"/>
  <c r="K1008" i="7"/>
  <c r="R1008" i="7"/>
  <c r="A1009" i="7"/>
  <c r="K1009" i="7"/>
  <c r="R1009" i="7"/>
  <c r="K1010" i="7"/>
  <c r="R1010" i="7"/>
  <c r="K1011" i="7"/>
  <c r="R1011" i="7"/>
  <c r="K1012" i="7"/>
  <c r="R1012" i="7"/>
  <c r="K1013" i="7"/>
  <c r="R1013" i="7"/>
  <c r="K1014" i="7"/>
  <c r="R1014" i="7"/>
  <c r="K1015" i="7"/>
  <c r="R1015" i="7"/>
  <c r="K1016" i="7"/>
  <c r="R1016" i="7"/>
  <c r="K1017" i="7"/>
  <c r="R1017" i="7"/>
  <c r="K1018" i="7"/>
  <c r="R1018" i="7"/>
  <c r="K1019" i="7"/>
  <c r="R1019" i="7"/>
  <c r="K1020" i="7"/>
  <c r="R1020" i="7"/>
  <c r="K1021" i="7"/>
  <c r="R1021" i="7"/>
  <c r="K1022" i="7"/>
  <c r="R1022" i="7"/>
  <c r="K1023" i="7"/>
  <c r="R1023" i="7"/>
  <c r="K1024" i="7"/>
  <c r="R1024" i="7"/>
  <c r="K1025" i="7"/>
  <c r="R1025" i="7"/>
  <c r="K1026" i="7"/>
  <c r="R1026" i="7"/>
  <c r="K1027" i="7"/>
  <c r="R1027" i="7"/>
  <c r="K1028" i="7"/>
  <c r="R1028" i="7"/>
  <c r="K1029" i="7"/>
  <c r="R1029" i="7"/>
  <c r="K1030" i="7"/>
  <c r="R1030" i="7"/>
  <c r="K1031" i="7"/>
  <c r="R1031" i="7"/>
  <c r="K1032" i="7"/>
  <c r="R1032" i="7"/>
  <c r="K1033" i="7"/>
  <c r="R1033" i="7"/>
  <c r="K1034" i="7"/>
  <c r="R1034" i="7"/>
  <c r="K1035" i="7"/>
  <c r="R1035" i="7"/>
  <c r="K1036" i="7"/>
  <c r="R1036" i="7"/>
  <c r="K1037" i="7"/>
  <c r="R1037" i="7"/>
  <c r="A1038" i="7"/>
  <c r="K1038" i="7"/>
  <c r="R1038" i="7"/>
  <c r="K1039" i="7"/>
  <c r="R1039" i="7"/>
  <c r="K1040" i="7"/>
  <c r="R1040" i="7"/>
  <c r="K1041" i="7"/>
  <c r="R1041" i="7"/>
  <c r="K1042" i="7"/>
  <c r="R1042" i="7"/>
  <c r="K1043" i="7"/>
  <c r="R1043" i="7"/>
  <c r="K1044" i="7"/>
  <c r="R1044" i="7"/>
  <c r="K1045" i="7"/>
  <c r="R1045" i="7"/>
  <c r="K1046" i="7"/>
  <c r="R1046" i="7"/>
  <c r="A1047" i="7"/>
  <c r="A1079" i="7"/>
  <c r="K1079" i="7"/>
  <c r="R1079" i="7"/>
  <c r="K1080" i="7"/>
  <c r="R1080" i="7"/>
  <c r="K1081" i="7"/>
  <c r="R1081" i="7"/>
  <c r="K1082" i="7"/>
  <c r="R1082" i="7"/>
  <c r="K1083" i="7"/>
  <c r="R1083" i="7"/>
  <c r="K1084" i="7"/>
  <c r="R1084" i="7"/>
  <c r="K1085" i="7"/>
  <c r="R1085" i="7"/>
  <c r="K1086" i="7"/>
  <c r="R1086" i="7"/>
  <c r="K1087" i="7"/>
  <c r="R1087" i="7"/>
  <c r="K1088" i="7"/>
  <c r="R1088" i="7"/>
  <c r="K1089" i="7"/>
  <c r="R1089" i="7"/>
  <c r="K1090" i="7"/>
  <c r="R1090" i="7"/>
  <c r="K1091" i="7"/>
  <c r="R1091" i="7"/>
  <c r="K1092" i="7"/>
  <c r="R1092" i="7"/>
  <c r="K1093" i="7"/>
  <c r="R1093" i="7"/>
  <c r="K1094" i="7"/>
  <c r="R1094" i="7"/>
  <c r="K1095" i="7"/>
  <c r="R1095" i="7"/>
  <c r="K1096" i="7"/>
  <c r="R1096" i="7"/>
  <c r="K1097" i="7"/>
  <c r="R1097" i="7"/>
  <c r="K1098" i="7"/>
  <c r="R1098" i="7"/>
  <c r="K1099" i="7"/>
  <c r="R1099" i="7"/>
  <c r="K1100" i="7"/>
  <c r="R1100" i="7"/>
  <c r="K1101" i="7"/>
  <c r="R1101" i="7"/>
  <c r="K1102" i="7"/>
  <c r="R1102" i="7"/>
  <c r="K1103" i="7"/>
  <c r="R1103" i="7"/>
  <c r="K1104" i="7"/>
  <c r="R1104" i="7"/>
  <c r="K1105" i="7"/>
  <c r="R1105" i="7"/>
  <c r="K1106" i="7"/>
  <c r="R1106" i="7"/>
  <c r="K1107" i="7"/>
  <c r="R1107" i="7"/>
  <c r="K1108" i="7"/>
  <c r="R1108" i="7"/>
  <c r="K1109" i="7"/>
  <c r="R1109" i="7"/>
  <c r="K1110" i="7"/>
  <c r="R1110" i="7"/>
  <c r="K1111" i="7"/>
  <c r="R1111" i="7"/>
  <c r="K1112" i="7"/>
  <c r="R1112" i="7"/>
  <c r="K1113" i="7"/>
  <c r="R1113" i="7"/>
  <c r="K1114" i="7"/>
  <c r="R1114" i="7"/>
  <c r="K1115" i="7"/>
  <c r="R1115" i="7"/>
  <c r="A1116" i="7"/>
  <c r="K1116" i="7"/>
  <c r="R1116" i="7"/>
  <c r="K1117" i="7"/>
  <c r="R1117" i="7"/>
  <c r="K1118" i="7"/>
  <c r="R1118" i="7"/>
  <c r="K1119" i="7"/>
  <c r="R1119" i="7"/>
  <c r="K1120" i="7"/>
  <c r="R1120" i="7"/>
  <c r="K1121" i="7"/>
  <c r="R1121" i="7"/>
  <c r="K1122" i="7"/>
  <c r="R1122" i="7"/>
  <c r="K1123" i="7"/>
  <c r="R1123" i="7"/>
  <c r="K1124" i="7"/>
  <c r="R1124" i="7"/>
  <c r="K1125" i="7"/>
  <c r="R1125" i="7"/>
  <c r="K1126" i="7"/>
  <c r="R1126" i="7"/>
  <c r="K1127" i="7"/>
  <c r="R1127" i="7"/>
  <c r="K1128" i="7"/>
  <c r="R1128" i="7"/>
  <c r="K1129" i="7"/>
  <c r="R1129" i="7"/>
  <c r="K1130" i="7"/>
  <c r="R1130" i="7"/>
  <c r="K1131" i="7"/>
  <c r="R1131" i="7"/>
  <c r="K1132" i="7"/>
  <c r="R1132" i="7"/>
  <c r="K1133" i="7"/>
  <c r="R1133" i="7"/>
  <c r="K1134" i="7"/>
  <c r="R1134" i="7"/>
  <c r="K1135" i="7"/>
  <c r="R1135" i="7"/>
  <c r="K1136" i="7"/>
  <c r="R1136" i="7"/>
  <c r="K1137" i="7"/>
  <c r="R1137" i="7"/>
  <c r="K1138" i="7"/>
  <c r="R1138" i="7"/>
  <c r="K1139" i="7"/>
  <c r="R1139" i="7"/>
  <c r="K1140" i="7"/>
  <c r="R1140" i="7"/>
  <c r="K1141" i="7"/>
  <c r="R1141" i="7"/>
  <c r="K1142" i="7"/>
  <c r="R1142" i="7"/>
  <c r="K1143" i="7"/>
  <c r="R1143" i="7"/>
  <c r="K1144" i="7"/>
  <c r="R1144" i="7"/>
  <c r="K1145" i="7"/>
  <c r="R1145" i="7"/>
  <c r="K1146" i="7"/>
  <c r="R1146" i="7"/>
  <c r="K1147" i="7"/>
  <c r="R1147" i="7"/>
  <c r="K1148" i="7"/>
  <c r="R1148" i="7"/>
  <c r="K1149" i="7"/>
  <c r="R1149" i="7"/>
  <c r="A1150" i="7"/>
  <c r="K1150" i="7"/>
  <c r="R1150" i="7"/>
  <c r="K1151" i="7"/>
  <c r="R1151" i="7"/>
  <c r="K1152" i="7"/>
  <c r="R1152" i="7"/>
  <c r="K1153" i="7"/>
  <c r="R1153" i="7"/>
  <c r="K1154" i="7"/>
  <c r="R1154" i="7"/>
  <c r="K1155" i="7"/>
  <c r="R1155" i="7"/>
  <c r="K1156" i="7"/>
  <c r="R1156" i="7"/>
  <c r="K1157" i="7"/>
  <c r="R1157" i="7"/>
  <c r="K1158" i="7"/>
  <c r="R1158" i="7"/>
  <c r="K1159" i="7"/>
  <c r="R1159" i="7"/>
  <c r="K1160" i="7"/>
  <c r="R1160" i="7"/>
  <c r="K1161" i="7"/>
  <c r="R1161" i="7"/>
  <c r="K1162" i="7"/>
  <c r="R1162" i="7"/>
  <c r="K1163" i="7"/>
  <c r="R1163" i="7"/>
  <c r="K1164" i="7"/>
  <c r="R1164" i="7"/>
  <c r="K1165" i="7"/>
  <c r="R1165" i="7"/>
  <c r="K1166" i="7"/>
  <c r="R1166" i="7"/>
  <c r="K1167" i="7"/>
  <c r="R1167" i="7"/>
  <c r="K1168" i="7"/>
  <c r="R1168" i="7"/>
  <c r="K1169" i="7"/>
  <c r="R1169" i="7"/>
  <c r="K1170" i="7"/>
  <c r="R1170" i="7"/>
  <c r="K1171" i="7"/>
  <c r="R1171" i="7"/>
  <c r="K1172" i="7"/>
  <c r="R1172" i="7"/>
  <c r="K1173" i="7"/>
  <c r="R1173" i="7"/>
  <c r="K1174" i="7"/>
  <c r="R1174" i="7"/>
  <c r="K1175" i="7"/>
  <c r="R1175" i="7"/>
  <c r="K1176" i="7"/>
  <c r="R1176" i="7"/>
  <c r="K1177" i="7"/>
  <c r="R1177" i="7"/>
  <c r="K1178" i="7"/>
  <c r="R1178" i="7"/>
  <c r="K1179" i="7"/>
  <c r="R1179" i="7"/>
  <c r="K1180" i="7"/>
  <c r="R1180" i="7"/>
  <c r="K1181" i="7"/>
  <c r="R1181" i="7"/>
  <c r="K1182" i="7"/>
  <c r="R1182" i="7"/>
  <c r="K1183" i="7"/>
  <c r="R1183" i="7"/>
  <c r="K1184" i="7"/>
  <c r="R1184" i="7"/>
  <c r="K1185" i="7"/>
  <c r="R1185" i="7"/>
  <c r="A1186" i="7"/>
  <c r="K1186" i="7"/>
  <c r="R1186" i="7"/>
  <c r="K1187" i="7"/>
  <c r="R1187" i="7"/>
  <c r="K1188" i="7"/>
  <c r="R1188" i="7"/>
  <c r="K1189" i="7"/>
  <c r="R1189" i="7"/>
  <c r="K1190" i="7"/>
  <c r="R1190" i="7"/>
  <c r="K1191" i="7"/>
  <c r="R1191" i="7"/>
  <c r="K1192" i="7"/>
  <c r="R1192" i="7"/>
  <c r="K1193" i="7"/>
  <c r="R1193" i="7"/>
  <c r="K1194" i="7"/>
  <c r="R1194" i="7"/>
  <c r="K1195" i="7"/>
  <c r="R1195" i="7"/>
  <c r="K1196" i="7"/>
  <c r="R1196" i="7"/>
  <c r="K1197" i="7"/>
  <c r="R1197" i="7"/>
  <c r="K1198" i="7"/>
  <c r="R1198" i="7"/>
  <c r="S291" i="8" l="1"/>
  <c r="T291" i="8" s="1"/>
  <c r="K703" i="7" l="1"/>
  <c r="R703" i="7"/>
  <c r="K724" i="7"/>
  <c r="R724" i="7"/>
  <c r="K725" i="7"/>
  <c r="R725" i="7"/>
  <c r="K726" i="7"/>
  <c r="R726" i="7"/>
  <c r="K727" i="7"/>
  <c r="R727" i="7"/>
  <c r="K728" i="7"/>
  <c r="R728" i="7"/>
  <c r="K729" i="7"/>
  <c r="R729" i="7"/>
  <c r="K730" i="7"/>
  <c r="R730" i="7"/>
  <c r="A731" i="7"/>
  <c r="K731" i="7"/>
  <c r="R731" i="7"/>
  <c r="K732" i="7"/>
  <c r="R732" i="7"/>
  <c r="K733" i="7"/>
  <c r="R733" i="7"/>
  <c r="K734" i="7"/>
  <c r="R734" i="7"/>
  <c r="A735" i="7"/>
  <c r="K735" i="7"/>
  <c r="R735" i="7"/>
  <c r="K736" i="7"/>
  <c r="R736" i="7"/>
  <c r="K737" i="7"/>
  <c r="R737" i="7"/>
  <c r="K738" i="7"/>
  <c r="R738" i="7"/>
  <c r="K739" i="7"/>
  <c r="R739" i="7"/>
  <c r="K740" i="7"/>
  <c r="R740" i="7"/>
  <c r="K741" i="7"/>
  <c r="R741" i="7"/>
  <c r="K742" i="7"/>
  <c r="R742" i="7"/>
  <c r="K743" i="7"/>
  <c r="R743" i="7"/>
  <c r="K744" i="7"/>
  <c r="R744" i="7"/>
  <c r="K745" i="7"/>
  <c r="R745" i="7"/>
  <c r="K746" i="7"/>
  <c r="R746" i="7"/>
  <c r="K747" i="7"/>
  <c r="R747" i="7"/>
  <c r="K748" i="7"/>
  <c r="R748" i="7"/>
  <c r="K749" i="7"/>
  <c r="R749" i="7"/>
  <c r="K750" i="7"/>
  <c r="R750" i="7"/>
  <c r="K751" i="7"/>
  <c r="R751" i="7"/>
  <c r="K752" i="7"/>
  <c r="R752" i="7"/>
  <c r="K753" i="7"/>
  <c r="R753" i="7"/>
  <c r="K754" i="7"/>
  <c r="R754" i="7"/>
  <c r="K755" i="7"/>
  <c r="R755" i="7"/>
  <c r="A756" i="7"/>
  <c r="K756" i="7"/>
  <c r="R756" i="7"/>
  <c r="K757" i="7"/>
  <c r="R757" i="7"/>
  <c r="K758" i="7"/>
  <c r="R758" i="7"/>
  <c r="K759" i="7"/>
  <c r="R759" i="7"/>
  <c r="K760" i="7"/>
  <c r="R760" i="7"/>
  <c r="K761" i="7"/>
  <c r="R761" i="7"/>
  <c r="K762" i="7"/>
  <c r="R762" i="7"/>
  <c r="K763" i="7"/>
  <c r="R763" i="7"/>
  <c r="K764" i="7"/>
  <c r="R764" i="7"/>
  <c r="K765" i="7"/>
  <c r="R765" i="7"/>
  <c r="K766" i="7"/>
  <c r="R766" i="7"/>
  <c r="K767" i="7"/>
  <c r="R767" i="7"/>
  <c r="K768" i="7"/>
  <c r="R768" i="7"/>
  <c r="K769" i="7"/>
  <c r="R769" i="7"/>
  <c r="K770" i="7"/>
  <c r="R770" i="7"/>
  <c r="K771" i="7"/>
  <c r="R771" i="7"/>
  <c r="K772" i="7"/>
  <c r="R772" i="7"/>
  <c r="K773" i="7"/>
  <c r="R773" i="7"/>
  <c r="K774" i="7"/>
  <c r="R774" i="7"/>
  <c r="K775" i="7"/>
  <c r="R775" i="7"/>
  <c r="K776" i="7"/>
  <c r="R776" i="7"/>
  <c r="A777" i="7"/>
  <c r="K777" i="7"/>
  <c r="R777" i="7"/>
  <c r="K778" i="7"/>
  <c r="R778" i="7"/>
  <c r="K779" i="7"/>
  <c r="R779" i="7"/>
  <c r="K780" i="7"/>
  <c r="R780" i="7"/>
  <c r="K781" i="7"/>
  <c r="R781" i="7"/>
  <c r="K782" i="7"/>
  <c r="R782" i="7"/>
  <c r="A783" i="7"/>
  <c r="K783" i="7"/>
  <c r="R783" i="7"/>
  <c r="K784" i="7"/>
  <c r="R784" i="7"/>
  <c r="K785" i="7"/>
  <c r="R785" i="7"/>
  <c r="K786" i="7"/>
  <c r="R786" i="7"/>
  <c r="K787" i="7"/>
  <c r="R787" i="7"/>
  <c r="K788" i="7"/>
  <c r="R788" i="7"/>
  <c r="K789" i="7"/>
  <c r="R789" i="7"/>
  <c r="K790" i="7"/>
  <c r="R790" i="7"/>
  <c r="K791" i="7"/>
  <c r="R791" i="7"/>
  <c r="K792" i="7"/>
  <c r="R792" i="7"/>
  <c r="K793" i="7"/>
  <c r="R793" i="7"/>
  <c r="A794" i="7"/>
  <c r="K794" i="7"/>
  <c r="R794" i="7"/>
  <c r="K795" i="7"/>
  <c r="R795" i="7"/>
  <c r="K796" i="7"/>
  <c r="R796" i="7"/>
  <c r="K797" i="7"/>
  <c r="R797" i="7"/>
  <c r="K798" i="7"/>
  <c r="R798" i="7"/>
  <c r="K799" i="7"/>
  <c r="R799" i="7"/>
  <c r="K800" i="7"/>
  <c r="R800" i="7"/>
  <c r="K801" i="7"/>
  <c r="R801" i="7"/>
  <c r="K802" i="7"/>
  <c r="R802" i="7"/>
  <c r="K803" i="7"/>
  <c r="R803" i="7"/>
  <c r="K804" i="7"/>
  <c r="R804" i="7"/>
  <c r="K805" i="7"/>
  <c r="R805" i="7"/>
  <c r="K806" i="7"/>
  <c r="R806" i="7"/>
  <c r="K807" i="7"/>
  <c r="R807" i="7"/>
  <c r="K808" i="7"/>
  <c r="R808" i="7"/>
  <c r="K809" i="7"/>
  <c r="R809" i="7"/>
  <c r="K810" i="7"/>
  <c r="R810" i="7"/>
  <c r="K811" i="7"/>
  <c r="R811" i="7"/>
  <c r="K812" i="7"/>
  <c r="R812" i="7"/>
  <c r="K813" i="7"/>
  <c r="R813" i="7"/>
  <c r="K814" i="7"/>
  <c r="R814" i="7"/>
  <c r="K815" i="7"/>
  <c r="R815" i="7"/>
  <c r="K816" i="7"/>
  <c r="R816" i="7"/>
  <c r="K817" i="7"/>
  <c r="R817" i="7"/>
  <c r="K818" i="7"/>
  <c r="R818" i="7"/>
  <c r="K819" i="7"/>
  <c r="R819" i="7"/>
  <c r="K820" i="7"/>
  <c r="R820" i="7"/>
  <c r="K821" i="7"/>
  <c r="R821" i="7"/>
  <c r="K822" i="7"/>
  <c r="R822" i="7"/>
  <c r="K823" i="7"/>
  <c r="R823" i="7"/>
  <c r="K824" i="7"/>
  <c r="R824" i="7"/>
  <c r="K825" i="7"/>
  <c r="R825" i="7"/>
  <c r="A826" i="7"/>
  <c r="K826" i="7"/>
  <c r="R826" i="7"/>
  <c r="K827" i="7"/>
  <c r="R827" i="7"/>
  <c r="K828" i="7"/>
  <c r="R828" i="7"/>
  <c r="K829" i="7"/>
  <c r="R829" i="7"/>
  <c r="K830" i="7"/>
  <c r="R830" i="7"/>
  <c r="K831" i="7"/>
  <c r="R831" i="7"/>
  <c r="K832" i="7"/>
  <c r="R832" i="7"/>
  <c r="K833" i="7"/>
  <c r="R833" i="7"/>
  <c r="A834" i="7"/>
  <c r="K834" i="7"/>
  <c r="R834" i="7"/>
  <c r="K835" i="7"/>
  <c r="R835" i="7"/>
  <c r="K836" i="7"/>
  <c r="R836" i="7"/>
  <c r="K837" i="7"/>
  <c r="R837" i="7"/>
  <c r="K838" i="7"/>
  <c r="R838" i="7"/>
  <c r="K839" i="7"/>
  <c r="R839" i="7"/>
  <c r="K840" i="7"/>
  <c r="R840" i="7"/>
  <c r="K841" i="7"/>
  <c r="R841" i="7"/>
  <c r="K842" i="7"/>
  <c r="R842" i="7"/>
  <c r="K843" i="7"/>
  <c r="R843" i="7"/>
  <c r="K844" i="7"/>
  <c r="R844" i="7"/>
  <c r="K845" i="7"/>
  <c r="R845" i="7"/>
  <c r="K846" i="7"/>
  <c r="R846" i="7"/>
  <c r="K847" i="7"/>
  <c r="R847" i="7"/>
  <c r="K848" i="7"/>
  <c r="R848" i="7"/>
  <c r="K849" i="7"/>
  <c r="R849" i="7"/>
  <c r="K850" i="7"/>
  <c r="R850" i="7"/>
  <c r="K851" i="7"/>
  <c r="R851" i="7"/>
  <c r="K852" i="7"/>
  <c r="R852" i="7"/>
  <c r="K853" i="7"/>
  <c r="R853" i="7"/>
  <c r="K854" i="7"/>
  <c r="R854" i="7"/>
  <c r="K855" i="7"/>
  <c r="R855" i="7"/>
  <c r="K856" i="7"/>
  <c r="R856" i="7"/>
  <c r="K857" i="7"/>
  <c r="R857" i="7"/>
  <c r="K858" i="7"/>
  <c r="R858" i="7"/>
  <c r="K859" i="7"/>
  <c r="R859" i="7"/>
  <c r="K860" i="7"/>
  <c r="R860" i="7"/>
  <c r="K861" i="7"/>
  <c r="R861" i="7"/>
  <c r="K862" i="7"/>
  <c r="R862" i="7"/>
  <c r="K863" i="7"/>
  <c r="R863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A720" i="7"/>
  <c r="A689" i="7" l="1"/>
  <c r="A700" i="7"/>
  <c r="A665" i="7" l="1"/>
  <c r="L681" i="12" l="1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426" i="12"/>
  <c r="L427" i="12"/>
  <c r="L428" i="12"/>
  <c r="L429" i="12"/>
  <c r="L430" i="12"/>
  <c r="L431" i="12"/>
  <c r="L425" i="12"/>
  <c r="L433" i="12"/>
  <c r="L437" i="12"/>
  <c r="L441" i="12"/>
  <c r="L445" i="12"/>
  <c r="L449" i="12"/>
  <c r="L453" i="12"/>
  <c r="L457" i="12"/>
  <c r="L461" i="12"/>
  <c r="L465" i="12"/>
  <c r="L469" i="12"/>
  <c r="L473" i="12"/>
  <c r="L477" i="12"/>
  <c r="L481" i="12"/>
  <c r="L485" i="12"/>
  <c r="L489" i="12"/>
  <c r="L493" i="12"/>
  <c r="L333" i="12"/>
  <c r="L335" i="12"/>
  <c r="L337" i="12"/>
  <c r="L339" i="12"/>
  <c r="L343" i="12"/>
  <c r="L326" i="12"/>
  <c r="L328" i="12"/>
  <c r="L330" i="12"/>
  <c r="L332" i="12"/>
  <c r="L334" i="12"/>
  <c r="L336" i="12"/>
  <c r="L338" i="12"/>
  <c r="L340" i="12"/>
  <c r="L342" i="12"/>
  <c r="L344" i="12"/>
  <c r="L346" i="12"/>
  <c r="L348" i="12"/>
  <c r="L350" i="12"/>
  <c r="L352" i="12"/>
  <c r="L354" i="12"/>
  <c r="L356" i="12"/>
  <c r="L358" i="12"/>
  <c r="L360" i="12"/>
  <c r="L362" i="12"/>
  <c r="L364" i="12"/>
  <c r="L366" i="12"/>
  <c r="L368" i="12"/>
  <c r="L370" i="12"/>
  <c r="L372" i="12"/>
  <c r="L374" i="12"/>
  <c r="L376" i="12"/>
  <c r="L378" i="12"/>
  <c r="L380" i="12"/>
  <c r="L382" i="12"/>
  <c r="L384" i="12"/>
  <c r="L386" i="12"/>
  <c r="L388" i="12"/>
  <c r="L390" i="12"/>
  <c r="L392" i="12"/>
  <c r="L394" i="12"/>
  <c r="L396" i="12"/>
  <c r="L398" i="12"/>
  <c r="L400" i="12"/>
  <c r="L402" i="12"/>
  <c r="L404" i="12"/>
  <c r="L406" i="12"/>
  <c r="L408" i="12"/>
  <c r="L410" i="12"/>
  <c r="L412" i="12"/>
  <c r="L414" i="12"/>
  <c r="L416" i="12"/>
  <c r="L418" i="12"/>
  <c r="L420" i="12"/>
  <c r="L422" i="12"/>
  <c r="L424" i="12"/>
  <c r="L432" i="12"/>
  <c r="L434" i="12"/>
  <c r="L436" i="12"/>
  <c r="L438" i="12"/>
  <c r="L440" i="12"/>
  <c r="L442" i="12"/>
  <c r="L444" i="12"/>
  <c r="L446" i="12"/>
  <c r="L448" i="12"/>
  <c r="L450" i="12"/>
  <c r="L452" i="12"/>
  <c r="L454" i="12"/>
  <c r="L456" i="12"/>
  <c r="L458" i="12"/>
  <c r="L460" i="12"/>
  <c r="L462" i="12"/>
  <c r="L464" i="12"/>
  <c r="L466" i="12"/>
  <c r="L468" i="12"/>
  <c r="L470" i="12"/>
  <c r="L472" i="12"/>
  <c r="L474" i="12"/>
  <c r="L476" i="12"/>
  <c r="L478" i="12"/>
  <c r="L480" i="12"/>
  <c r="L482" i="12"/>
  <c r="L484" i="12"/>
  <c r="L486" i="12"/>
  <c r="L488" i="12"/>
  <c r="L490" i="12"/>
  <c r="L492" i="12"/>
  <c r="L49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5" i="12"/>
  <c r="L327" i="12"/>
  <c r="L329" i="12"/>
  <c r="L331" i="12"/>
  <c r="L341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35" i="12"/>
  <c r="L439" i="12"/>
  <c r="L443" i="12"/>
  <c r="L447" i="12"/>
  <c r="L451" i="12"/>
  <c r="L455" i="12"/>
  <c r="L459" i="12"/>
  <c r="L463" i="12"/>
  <c r="L467" i="12"/>
  <c r="L471" i="12"/>
  <c r="L475" i="12"/>
  <c r="L479" i="12"/>
  <c r="L483" i="12"/>
  <c r="L487" i="12"/>
  <c r="L491" i="12"/>
  <c r="L495" i="12"/>
  <c r="L496" i="12"/>
  <c r="L497" i="12"/>
  <c r="L498" i="12"/>
  <c r="L499" i="12"/>
  <c r="L144" i="12"/>
  <c r="N320" i="8" l="1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228" i="8"/>
  <c r="R210" i="7" l="1"/>
  <c r="R209" i="7"/>
  <c r="R208" i="7"/>
  <c r="R207" i="7"/>
  <c r="R206" i="7"/>
  <c r="R200" i="7"/>
  <c r="R199" i="7"/>
  <c r="R198" i="7"/>
  <c r="R197" i="7"/>
  <c r="R196" i="7"/>
  <c r="R195" i="7"/>
  <c r="R148" i="7"/>
  <c r="R147" i="7"/>
  <c r="R146" i="7"/>
  <c r="R145" i="7"/>
  <c r="R121" i="7"/>
  <c r="R120" i="7"/>
  <c r="R119" i="7"/>
  <c r="R118" i="7"/>
  <c r="R117" i="7"/>
  <c r="R103" i="7"/>
  <c r="R102" i="7"/>
  <c r="R101" i="7"/>
  <c r="R100" i="7"/>
  <c r="R99" i="7"/>
  <c r="R80" i="7"/>
  <c r="R79" i="7"/>
  <c r="R78" i="7"/>
  <c r="R77" i="7"/>
  <c r="R76" i="7"/>
  <c r="R310" i="7"/>
  <c r="R311" i="7"/>
  <c r="R312" i="7"/>
  <c r="R313" i="7"/>
  <c r="R314" i="7"/>
  <c r="R315" i="7"/>
  <c r="R316" i="7"/>
  <c r="R317" i="7"/>
  <c r="R309" i="7"/>
  <c r="R527" i="7" l="1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4" i="7"/>
  <c r="R705" i="7"/>
  <c r="R706" i="7"/>
  <c r="R707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4" i="7"/>
  <c r="K705" i="7"/>
  <c r="K706" i="7"/>
  <c r="A533" i="7"/>
  <c r="A555" i="7"/>
  <c r="A571" i="7"/>
  <c r="A582" i="7"/>
  <c r="A602" i="7"/>
  <c r="A613" i="7"/>
  <c r="A618" i="7"/>
  <c r="A629" i="7"/>
  <c r="A634" i="7"/>
  <c r="A654" i="7"/>
  <c r="A670" i="7"/>
  <c r="R339" i="7" l="1"/>
  <c r="R340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41" i="7"/>
  <c r="R342" i="7"/>
  <c r="R343" i="7"/>
  <c r="R344" i="7"/>
  <c r="R345" i="7"/>
  <c r="R346" i="7"/>
  <c r="R347" i="7"/>
  <c r="R348" i="7"/>
  <c r="R349" i="7"/>
  <c r="R350" i="7"/>
  <c r="R351" i="7"/>
  <c r="A339" i="7" l="1"/>
  <c r="A365" i="7"/>
  <c r="A376" i="7"/>
  <c r="A396" i="7"/>
  <c r="A418" i="7"/>
  <c r="A435" i="7"/>
  <c r="A457" i="7"/>
  <c r="A468" i="7"/>
  <c r="A492" i="7"/>
  <c r="A503" i="7"/>
  <c r="A513" i="7"/>
  <c r="A329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10" i="7"/>
  <c r="K11" i="7"/>
  <c r="K12" i="7"/>
  <c r="K13" i="7"/>
  <c r="K14" i="7"/>
  <c r="K15" i="7"/>
  <c r="K16" i="7"/>
  <c r="K17" i="7"/>
  <c r="K18" i="7"/>
  <c r="K5" i="7"/>
  <c r="K6" i="7"/>
  <c r="K7" i="7"/>
  <c r="K8" i="7"/>
  <c r="K9" i="7"/>
  <c r="K4" i="7"/>
  <c r="S216" i="8"/>
  <c r="T203" i="8"/>
  <c r="S112" i="8" l="1"/>
  <c r="S90" i="8" l="1"/>
  <c r="S74" i="8" l="1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1" i="8"/>
  <c r="S92" i="8"/>
  <c r="S93" i="8"/>
  <c r="S94" i="8"/>
  <c r="S95" i="8"/>
  <c r="S96" i="8"/>
  <c r="S97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4" i="8"/>
  <c r="S205" i="8"/>
  <c r="S206" i="8"/>
  <c r="S207" i="8"/>
  <c r="S208" i="8"/>
  <c r="S209" i="8"/>
  <c r="S210" i="8"/>
  <c r="S211" i="8"/>
  <c r="S212" i="8"/>
  <c r="S213" i="8"/>
  <c r="S214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T331" i="8" s="1"/>
  <c r="S332" i="8"/>
  <c r="T332" i="8" s="1"/>
  <c r="S333" i="8"/>
  <c r="S334" i="8"/>
  <c r="S335" i="8"/>
  <c r="S336" i="8"/>
  <c r="S337" i="8"/>
  <c r="S338" i="8"/>
  <c r="S339" i="8"/>
  <c r="S340" i="8"/>
  <c r="T340" i="8" s="1"/>
  <c r="S341" i="8"/>
  <c r="S342" i="8"/>
  <c r="S344" i="8"/>
  <c r="T343" i="8" s="1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T425" i="8" s="1"/>
  <c r="S426" i="8"/>
  <c r="S427" i="8"/>
  <c r="S428" i="8"/>
  <c r="T428" i="8" s="1"/>
  <c r="S429" i="8"/>
  <c r="T429" i="8" s="1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" i="8"/>
  <c r="S5" i="8"/>
  <c r="S6" i="8"/>
  <c r="S7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L324" i="12"/>
  <c r="T55" i="8" l="1"/>
  <c r="T45" i="8"/>
  <c r="T4" i="8"/>
  <c r="T397" i="8"/>
  <c r="T357" i="8"/>
  <c r="T345" i="8"/>
  <c r="T338" i="8"/>
  <c r="T336" i="8"/>
  <c r="T304" i="8"/>
  <c r="T302" i="8"/>
  <c r="T211" i="8"/>
  <c r="T209" i="8"/>
  <c r="T194" i="8"/>
  <c r="T48" i="8"/>
  <c r="T38" i="8"/>
  <c r="T32" i="8"/>
  <c r="T27" i="8"/>
  <c r="T20" i="8"/>
  <c r="T13" i="8"/>
  <c r="T485" i="8"/>
  <c r="T477" i="8"/>
  <c r="T469" i="8"/>
  <c r="T463" i="8"/>
  <c r="T455" i="8"/>
  <c r="T451" i="8"/>
  <c r="T445" i="8"/>
  <c r="T413" i="8"/>
  <c r="T409" i="8"/>
  <c r="T399" i="8"/>
  <c r="T391" i="8"/>
  <c r="T365" i="8"/>
  <c r="T359" i="8"/>
  <c r="T351" i="8"/>
  <c r="T347" i="8"/>
  <c r="T328" i="8"/>
  <c r="T322" i="8"/>
  <c r="T306" i="8"/>
  <c r="T296" i="8"/>
  <c r="T292" i="8"/>
  <c r="T285" i="8"/>
  <c r="T265" i="8"/>
  <c r="T239" i="8"/>
  <c r="T225" i="8"/>
  <c r="T213" i="8"/>
  <c r="T196" i="8"/>
  <c r="T184" i="8"/>
  <c r="T173" i="8"/>
  <c r="T167" i="8"/>
  <c r="T153" i="8"/>
  <c r="T147" i="8"/>
  <c r="T141" i="8"/>
  <c r="T133" i="8"/>
  <c r="T121" i="8"/>
  <c r="T100" i="8"/>
  <c r="T86" i="8"/>
  <c r="T80" i="8"/>
  <c r="T74" i="8"/>
  <c r="T65" i="8"/>
  <c r="T482" i="8"/>
  <c r="T472" i="8"/>
  <c r="T438" i="8"/>
  <c r="T430" i="8"/>
  <c r="T426" i="8"/>
  <c r="T422" i="8"/>
  <c r="T418" i="8"/>
  <c r="T406" i="8"/>
  <c r="T402" i="8"/>
  <c r="T386" i="8"/>
  <c r="T380" i="8"/>
  <c r="T378" i="8"/>
  <c r="T376" i="8"/>
  <c r="T374" i="8"/>
  <c r="T372" i="8"/>
  <c r="T368" i="8"/>
  <c r="T362" i="8"/>
  <c r="T354" i="8"/>
  <c r="T341" i="8"/>
  <c r="T333" i="8"/>
  <c r="T325" i="8"/>
  <c r="T319" i="8"/>
  <c r="T315" i="8"/>
  <c r="T313" i="8"/>
  <c r="T311" i="8"/>
  <c r="T309" i="8"/>
  <c r="T299" i="8"/>
  <c r="T288" i="8"/>
  <c r="T280" i="8"/>
  <c r="T274" i="8"/>
  <c r="T256" i="8"/>
  <c r="T248" i="8"/>
  <c r="T244" i="8"/>
  <c r="T234" i="8"/>
  <c r="T232" i="8"/>
  <c r="T230" i="8"/>
  <c r="T228" i="8"/>
  <c r="T222" i="8"/>
  <c r="T218" i="8"/>
  <c r="T204" i="8"/>
  <c r="T199" i="8"/>
  <c r="T191" i="8"/>
  <c r="T189" i="8"/>
  <c r="T179" i="8"/>
  <c r="T160" i="8"/>
  <c r="T111" i="8"/>
  <c r="T94" i="8"/>
  <c r="N565" i="8"/>
</calcChain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4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I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5.xml><?xml version="1.0" encoding="utf-8"?>
<comments xmlns="http://schemas.openxmlformats.org/spreadsheetml/2006/main">
  <authors>
    <author>AMIN</author>
  </authors>
  <commentList>
    <comment ref="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</commentList>
</comments>
</file>

<file path=xl/sharedStrings.xml><?xml version="1.0" encoding="utf-8"?>
<sst xmlns="http://schemas.openxmlformats.org/spreadsheetml/2006/main" count="17636" uniqueCount="715">
  <si>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</si>
  <si>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</si>
  <si>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</si>
  <si>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</si>
  <si>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</si>
  <si>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</si>
  <si>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</si>
  <si>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</si>
  <si>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</si>
  <si>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</si>
  <si>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</si>
  <si>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</si>
  <si>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</si>
  <si>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</si>
  <si>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</si>
  <si>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</si>
  <si>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</si>
  <si>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</si>
  <si>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</si>
  <si>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</si>
  <si>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</si>
  <si>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</si>
  <si>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</si>
  <si>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</si>
  <si>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</si>
  <si>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</si>
  <si>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</si>
  <si>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</si>
  <si>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</si>
  <si>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</si>
  <si>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</si>
  <si>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</si>
  <si>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</si>
  <si>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</si>
  <si>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</si>
  <si>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</si>
  <si>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</si>
  <si>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</si>
  <si>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</si>
  <si>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</si>
  <si>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</si>
  <si>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</si>
  <si>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</si>
  <si>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</si>
  <si>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</si>
  <si>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</si>
  <si>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</si>
  <si>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</si>
  <si>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</si>
  <si>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</si>
  <si>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</si>
  <si>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</si>
  <si>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</si>
  <si>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</si>
  <si>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</si>
  <si>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</si>
  <si>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</si>
  <si>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</si>
  <si>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</si>
  <si>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</si>
  <si>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</si>
  <si>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</si>
  <si>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</si>
  <si>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</si>
  <si>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</si>
  <si>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</si>
  <si>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</si>
  <si>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</si>
  <si>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</si>
  <si>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</si>
  <si>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</si>
  <si>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</si>
  <si>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</si>
  <si>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</si>
  <si>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</si>
  <si>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</si>
  <si>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</si>
  <si>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</si>
  <si>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</si>
  <si>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</si>
  <si>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</si>
  <si>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</si>
  <si>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</si>
  <si>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</si>
  <si>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</si>
  <si>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</si>
  <si>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</si>
  <si>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</si>
  <si>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</si>
  <si>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</si>
  <si>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</si>
  <si>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</si>
  <si>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</si>
  <si>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</si>
  <si>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</si>
  <si>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</si>
  <si>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</si>
  <si>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</si>
  <si>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</si>
  <si>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</si>
  <si>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</si>
  <si>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</si>
  <si>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</si>
  <si>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</si>
  <si>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</si>
  <si>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</si>
  <si>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</si>
  <si>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</si>
  <si>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</si>
  <si>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</si>
  <si>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</si>
  <si>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</si>
  <si>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</si>
  <si>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</si>
  <si>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</si>
  <si>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</si>
  <si>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</si>
  <si>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</si>
  <si>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</si>
  <si>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</si>
  <si>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</si>
  <si>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</si>
  <si>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</si>
  <si>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</si>
  <si>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</si>
  <si>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</si>
  <si>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</si>
  <si>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</si>
  <si>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</si>
  <si>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</si>
  <si>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</si>
  <si>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</si>
  <si>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</si>
  <si>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</si>
  <si>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</si>
  <si>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</si>
  <si>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</si>
  <si>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</si>
  <si>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</si>
  <si>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</si>
  <si>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</si>
  <si>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</si>
  <si>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</si>
  <si>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</si>
  <si>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</si>
  <si>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</si>
  <si>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</si>
  <si>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</si>
  <si>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</si>
  <si>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</si>
  <si>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</si>
  <si>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</si>
  <si>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</si>
  <si>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</si>
  <si>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</si>
  <si>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</si>
  <si>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</si>
  <si>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</si>
  <si>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</si>
  <si>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</si>
  <si>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</si>
  <si>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</si>
  <si>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</si>
  <si>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</si>
  <si>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</si>
  <si>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</si>
  <si>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</si>
  <si>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</si>
  <si>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</si>
  <si>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</si>
  <si>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</si>
  <si>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</si>
  <si>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</si>
  <si>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</si>
  <si>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</si>
  <si>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</si>
  <si>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</si>
  <si>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</si>
  <si>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</si>
  <si>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</si>
  <si>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</si>
  <si>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</si>
  <si>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</si>
  <si>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</si>
  <si>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</si>
  <si>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</si>
  <si>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</si>
  <si>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</si>
  <si>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</si>
  <si>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</si>
  <si>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</si>
  <si>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</si>
  <si>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</si>
  <si>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</si>
  <si>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</si>
  <si>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</si>
  <si>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</si>
  <si>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</si>
  <si>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</si>
  <si>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</si>
  <si>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</si>
  <si>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</si>
  <si>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</si>
  <si>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</si>
  <si>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</si>
  <si>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</si>
  <si>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</si>
  <si>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</si>
  <si>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</si>
  <si>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</si>
  <si>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</si>
  <si>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</si>
  <si>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</si>
  <si>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</si>
  <si>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</si>
  <si>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</si>
  <si>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</si>
  <si>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</si>
  <si>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</si>
  <si>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</si>
  <si>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</si>
  <si>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</si>
  <si>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</si>
  <si>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</si>
  <si>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</si>
  <si>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</si>
  <si>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</si>
  <si>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</si>
  <si>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</si>
  <si>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</si>
  <si>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</si>
  <si>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</si>
  <si>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</si>
  <si>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</si>
  <si>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</si>
  <si>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</si>
  <si>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</si>
  <si>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</si>
  <si>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</si>
  <si>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</si>
  <si>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</si>
  <si>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</si>
  <si>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</si>
  <si>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</si>
  <si>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</si>
  <si>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</si>
  <si>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</si>
  <si>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</si>
  <si>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</si>
  <si>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</si>
  <si>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</si>
  <si>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</si>
  <si>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</si>
  <si>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</si>
  <si>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</si>
  <si>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</si>
  <si>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</si>
  <si>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</si>
  <si>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</si>
  <si>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</si>
  <si>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</si>
  <si>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</si>
  <si>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</si>
  <si>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</si>
  <si>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</si>
  <si>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</si>
  <si>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</si>
  <si>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</si>
  <si>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</si>
  <si>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</si>
  <si>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</si>
  <si>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</si>
  <si>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</si>
  <si>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</si>
  <si>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</si>
  <si>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</si>
  <si>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</si>
  <si>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</si>
  <si>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</si>
  <si>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</si>
  <si>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</si>
  <si>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</si>
  <si>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</si>
  <si>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</si>
  <si>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</si>
  <si>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</si>
  <si>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</si>
  <si>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</si>
  <si>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</si>
  <si>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</si>
  <si>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</si>
  <si>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</si>
  <si>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</si>
  <si>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</si>
  <si>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</si>
  <si>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</si>
  <si>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</si>
  <si>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</si>
  <si>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</si>
  <si>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</si>
  <si>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</si>
  <si>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</si>
  <si>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</si>
  <si>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</si>
  <si>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</si>
  <si>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</si>
  <si>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</si>
  <si>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</si>
  <si>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</si>
  <si>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</si>
  <si>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</si>
  <si>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</si>
  <si>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</si>
  <si>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</si>
  <si>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</si>
  <si>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</si>
  <si>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</si>
  <si>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</si>
  <si>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</si>
  <si>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تلف شده-(توقف)اظهار</t>
  </si>
  <si>
    <t>انحراف ضایعات (درصد)</t>
  </si>
  <si>
    <t>جمع ضایعات(مقداری)</t>
  </si>
  <si>
    <t>فی آخرین خرید</t>
  </si>
  <si>
    <t>دور استاندارد</t>
  </si>
  <si>
    <t>زمان یک دور دستگاه</t>
  </si>
  <si>
    <t>دقیقه</t>
  </si>
  <si>
    <t>دور دستگاه (کارکرد واقعی)</t>
  </si>
  <si>
    <t>حقوق پایه سال 1403-روزانه</t>
  </si>
  <si>
    <t>انحراف زمان تولید(مبلغ)-کسورات پرسنل</t>
  </si>
  <si>
    <t>مبلغ هر ضرب</t>
  </si>
  <si>
    <t>مبلغ کارکرد</t>
  </si>
  <si>
    <t>زمان مفید-دقیقه</t>
  </si>
  <si>
    <t>جمع کل مبلغ</t>
  </si>
  <si>
    <t>مقدار/متراژ</t>
  </si>
  <si>
    <t>شیفت</t>
  </si>
  <si>
    <t>روز</t>
  </si>
  <si>
    <t>شب</t>
  </si>
  <si>
    <t>7/35</t>
  </si>
  <si>
    <t>7/37</t>
  </si>
  <si>
    <t>7/31</t>
  </si>
  <si>
    <t>7/32</t>
  </si>
  <si>
    <t>7/33</t>
  </si>
  <si>
    <t>7/34</t>
  </si>
  <si>
    <t>7/36</t>
  </si>
  <si>
    <t>7/38</t>
  </si>
  <si>
    <t>7/39</t>
  </si>
  <si>
    <t>7/40</t>
  </si>
  <si>
    <t>7/41</t>
  </si>
  <si>
    <t>7/42</t>
  </si>
  <si>
    <t>7/43</t>
  </si>
  <si>
    <t>7/44</t>
  </si>
  <si>
    <t>7/45</t>
  </si>
  <si>
    <t>7/46</t>
  </si>
  <si>
    <t>7/47</t>
  </si>
  <si>
    <t>7/48</t>
  </si>
  <si>
    <t>7/49</t>
  </si>
  <si>
    <t>7/50</t>
  </si>
  <si>
    <t>7/51</t>
  </si>
  <si>
    <t>7/52</t>
  </si>
  <si>
    <t>7/53</t>
  </si>
  <si>
    <t>7/54</t>
  </si>
  <si>
    <t>7/55</t>
  </si>
  <si>
    <t>7/56</t>
  </si>
  <si>
    <t>7/57</t>
  </si>
  <si>
    <t>7/58</t>
  </si>
  <si>
    <t>7/59</t>
  </si>
  <si>
    <t>سوبله کاگولیت آستر</t>
  </si>
  <si>
    <t>کفشی کاگولیت+سوبله کاگولیت با آستر</t>
  </si>
  <si>
    <t>13</t>
  </si>
  <si>
    <t>35/7</t>
  </si>
  <si>
    <t>سعیدی</t>
  </si>
  <si>
    <t>دوبله کاگولیت آستر</t>
  </si>
  <si>
    <t>110/5</t>
  </si>
  <si>
    <t>سوبله ساتن</t>
  </si>
  <si>
    <t>390/2</t>
  </si>
  <si>
    <t>390/3</t>
  </si>
  <si>
    <t>محمدی</t>
  </si>
  <si>
    <t>رویه+کفی</t>
  </si>
  <si>
    <t>11</t>
  </si>
  <si>
    <t>10</t>
  </si>
  <si>
    <t>کفشی کاگولیت+سوبله کاگولیتت آستر</t>
  </si>
  <si>
    <t>سنگی پشت فوتر</t>
  </si>
  <si>
    <t>دوبله ساتن+آستریوف مشکی</t>
  </si>
  <si>
    <t>35/8</t>
  </si>
  <si>
    <t>کفشی کاگولیت+ سوبله کاگولیت با آستر</t>
  </si>
  <si>
    <t>380/4</t>
  </si>
  <si>
    <t>کفی لاردو+کفشی لاردو</t>
  </si>
  <si>
    <t>351/1</t>
  </si>
  <si>
    <t>*</t>
  </si>
  <si>
    <t>7</t>
  </si>
  <si>
    <t>16</t>
  </si>
  <si>
    <t>2</t>
  </si>
  <si>
    <t>309/1</t>
  </si>
  <si>
    <t>کفشی لاردو+کفی لاردو</t>
  </si>
  <si>
    <t>2/5</t>
  </si>
  <si>
    <t>356/1</t>
  </si>
  <si>
    <t>پارچه بافتی+تکسون پا+ورق</t>
  </si>
  <si>
    <t>640</t>
  </si>
  <si>
    <t>8/15</t>
  </si>
  <si>
    <t>10/30</t>
  </si>
  <si>
    <t>5جفت</t>
  </si>
  <si>
    <t>7/15</t>
  </si>
  <si>
    <t>2 جفت</t>
  </si>
  <si>
    <t>6/15</t>
  </si>
  <si>
    <t>6/45</t>
  </si>
  <si>
    <t>6/55</t>
  </si>
  <si>
    <t>8/45</t>
  </si>
  <si>
    <t>6/25</t>
  </si>
  <si>
    <t>6/56</t>
  </si>
  <si>
    <t>6/10</t>
  </si>
  <si>
    <t>9/30</t>
  </si>
  <si>
    <t>7/05</t>
  </si>
  <si>
    <t>6/30</t>
  </si>
  <si>
    <t>6/35</t>
  </si>
  <si>
    <t>13/0</t>
  </si>
  <si>
    <t>356/2</t>
  </si>
  <si>
    <t xml:space="preserve"> کفی وگا</t>
  </si>
  <si>
    <t>فوم سنگی پشت فوتر</t>
  </si>
  <si>
    <t>کی لاردو</t>
  </si>
  <si>
    <t>339/5</t>
  </si>
  <si>
    <t>سفید</t>
  </si>
  <si>
    <t>عرمز</t>
  </si>
  <si>
    <t>محسنی</t>
  </si>
  <si>
    <t>قرمز</t>
  </si>
  <si>
    <t>379/1</t>
  </si>
  <si>
    <t>کفشی بریس+آستر یوف کرم</t>
  </si>
  <si>
    <t>کفشی بریس+کفی 915 آجری</t>
  </si>
  <si>
    <t>دوبله ساتن+آستر یوف کرم</t>
  </si>
  <si>
    <t>دوبله ساتن+تکسون باeva</t>
  </si>
  <si>
    <t>کفشی بریس+کفی 915مشکی</t>
  </si>
  <si>
    <t>دوبله ساتن+آستریوف کرم</t>
  </si>
  <si>
    <t>دوبله ساتن+تکسون باEVA</t>
  </si>
  <si>
    <t>کفشی بریس+کفی 915 مشکی</t>
  </si>
  <si>
    <t>تکسون با EVA</t>
  </si>
  <si>
    <t>450/9</t>
  </si>
  <si>
    <t>38/3</t>
  </si>
  <si>
    <t>250/9</t>
  </si>
  <si>
    <t>279/1</t>
  </si>
  <si>
    <t>305/8</t>
  </si>
  <si>
    <t>38/0/1</t>
  </si>
  <si>
    <t>351/9</t>
  </si>
  <si>
    <t>346/16</t>
  </si>
  <si>
    <t>350/5</t>
  </si>
  <si>
    <t>354/1</t>
  </si>
  <si>
    <t>380/5</t>
  </si>
  <si>
    <t>380/6</t>
  </si>
  <si>
    <t>380/7</t>
  </si>
  <si>
    <t>380/8</t>
  </si>
  <si>
    <t>380/9</t>
  </si>
  <si>
    <t>380/10</t>
  </si>
  <si>
    <t>380/11</t>
  </si>
  <si>
    <t>280/3</t>
  </si>
  <si>
    <t>350/6</t>
  </si>
  <si>
    <t>352/5</t>
  </si>
  <si>
    <t>7/00</t>
  </si>
  <si>
    <t>9/05</t>
  </si>
  <si>
    <t>6/0</t>
  </si>
  <si>
    <t>9/0</t>
  </si>
  <si>
    <t>6/5</t>
  </si>
  <si>
    <t>312/19</t>
  </si>
  <si>
    <t>مکارمی</t>
  </si>
  <si>
    <t>خردلی</t>
  </si>
  <si>
    <t>نسکافه ای</t>
  </si>
  <si>
    <t>سبز</t>
  </si>
  <si>
    <t>302/21</t>
  </si>
  <si>
    <t>قندی</t>
  </si>
  <si>
    <t>350/99</t>
  </si>
  <si>
    <t>350/10</t>
  </si>
  <si>
    <t>سوبله بافتی مشکی+کفی لاردو</t>
  </si>
  <si>
    <t>سوبله بافتی+کفی لاردو</t>
  </si>
  <si>
    <t>تدی</t>
  </si>
  <si>
    <t>8/20</t>
  </si>
  <si>
    <t>8/0</t>
  </si>
  <si>
    <t>379/2</t>
  </si>
  <si>
    <t>379/9</t>
  </si>
  <si>
    <t>379/3</t>
  </si>
  <si>
    <t>سوبله ماکان</t>
  </si>
  <si>
    <t>سوبله سوئیت مشکی</t>
  </si>
  <si>
    <t>سوبله ماکان+برچسب</t>
  </si>
  <si>
    <t>10/20</t>
  </si>
  <si>
    <t>7/25</t>
  </si>
  <si>
    <t>روسول</t>
  </si>
  <si>
    <t>روسل</t>
  </si>
  <si>
    <t>352/3</t>
  </si>
  <si>
    <t xml:space="preserve">سوبله سوئیت  </t>
  </si>
  <si>
    <t>سوبله سوئیت</t>
  </si>
  <si>
    <t>321/6</t>
  </si>
  <si>
    <t xml:space="preserve"> عسلی</t>
  </si>
  <si>
    <t>6/40</t>
  </si>
  <si>
    <t>349.57‬</t>
  </si>
  <si>
    <t>321/16</t>
  </si>
  <si>
    <t>گزارش های روزانه واحد تولید دستی (تحویل کالا)</t>
  </si>
  <si>
    <t>تارخ</t>
  </si>
  <si>
    <t>371/2</t>
  </si>
  <si>
    <t>302/20</t>
  </si>
  <si>
    <t>309/11</t>
  </si>
  <si>
    <t>369/1</t>
  </si>
  <si>
    <t>309/3</t>
  </si>
  <si>
    <t>309/14</t>
  </si>
  <si>
    <t>309/13</t>
  </si>
  <si>
    <t>359/12</t>
  </si>
  <si>
    <t>321/8</t>
  </si>
  <si>
    <t>373/1</t>
  </si>
  <si>
    <t>804/1</t>
  </si>
  <si>
    <t>13/5</t>
  </si>
  <si>
    <t>359/2</t>
  </si>
  <si>
    <t>309/15</t>
  </si>
  <si>
    <t>342/2</t>
  </si>
  <si>
    <t>341/2</t>
  </si>
  <si>
    <t>نایک بافتی</t>
  </si>
  <si>
    <t>24</t>
  </si>
  <si>
    <t>346.463‬</t>
  </si>
  <si>
    <t>623.352‬</t>
  </si>
  <si>
    <t>18</t>
  </si>
  <si>
    <t>دوبله ساتن،آستریوف کرم</t>
  </si>
  <si>
    <t>278/8</t>
  </si>
  <si>
    <t>339/2</t>
  </si>
  <si>
    <t>320/1</t>
  </si>
  <si>
    <t>رز</t>
  </si>
  <si>
    <t>20</t>
  </si>
  <si>
    <t>21</t>
  </si>
  <si>
    <t>22</t>
  </si>
  <si>
    <t>23</t>
  </si>
  <si>
    <t>25</t>
  </si>
  <si>
    <t>321/7</t>
  </si>
  <si>
    <t>بریس+ کفی915</t>
  </si>
  <si>
    <t>دوبله ساتن+ آستر یوف</t>
  </si>
  <si>
    <t>دوبله ساتن + آستر یوف</t>
  </si>
  <si>
    <t>p400</t>
  </si>
  <si>
    <t>p401</t>
  </si>
  <si>
    <t>p402</t>
  </si>
  <si>
    <t>p403</t>
  </si>
  <si>
    <t>p404</t>
  </si>
  <si>
    <t>p405</t>
  </si>
  <si>
    <t xml:space="preserve">تعداد </t>
  </si>
  <si>
    <t>378/8</t>
  </si>
  <si>
    <t>351/6</t>
  </si>
  <si>
    <t>356/7</t>
  </si>
  <si>
    <t>353/4</t>
  </si>
  <si>
    <t>353/3</t>
  </si>
  <si>
    <t>278/15</t>
  </si>
  <si>
    <t>811/5</t>
  </si>
  <si>
    <t>سوبله بافتی با ابر+کفشی مارس+آستر فرهنگ+ سوبله با ویلمدون</t>
  </si>
  <si>
    <t>3771/2</t>
  </si>
  <si>
    <t>812/4</t>
  </si>
  <si>
    <t>کفشی بریس+کفی915 آجری</t>
  </si>
  <si>
    <t>کفشی بریس+ آستر یوف کرم</t>
  </si>
  <si>
    <t>سوبله بافتی با آستر+کفشی مارس مشکی+ آسترفرهنگ+گلسوزنقره ای+سوبله مارس مشکی با ویلدوان</t>
  </si>
  <si>
    <t>239/6</t>
  </si>
  <si>
    <t>سوبله آریو</t>
  </si>
  <si>
    <t>293/6</t>
  </si>
  <si>
    <t>396/1</t>
  </si>
  <si>
    <t>سوبله گادترا</t>
  </si>
  <si>
    <t>سوبله بافتی با ابر + کفشی مارس سفید+آستر فرهنگ سفید</t>
  </si>
  <si>
    <t>15+13+8.5</t>
  </si>
  <si>
    <t>سوبله اریو</t>
  </si>
  <si>
    <t>روز وشب</t>
  </si>
  <si>
    <t>7/21</t>
  </si>
  <si>
    <t>7/22</t>
  </si>
  <si>
    <t>7/23</t>
  </si>
  <si>
    <t>7/24</t>
  </si>
  <si>
    <t>7/26</t>
  </si>
  <si>
    <t>7/27</t>
  </si>
  <si>
    <t>7/28</t>
  </si>
  <si>
    <t>7/29</t>
  </si>
  <si>
    <t>6/51</t>
  </si>
  <si>
    <t>6/52</t>
  </si>
  <si>
    <t>6/53</t>
  </si>
  <si>
    <t>6/54</t>
  </si>
  <si>
    <t>6/57</t>
  </si>
  <si>
    <t>6/58</t>
  </si>
  <si>
    <t>6/59</t>
  </si>
  <si>
    <t>6/60</t>
  </si>
  <si>
    <t>اظهار نشده</t>
  </si>
  <si>
    <t>9/25</t>
  </si>
  <si>
    <t>368/1</t>
  </si>
  <si>
    <t>393/6</t>
  </si>
  <si>
    <t>کفشی بریس + کفی 915 مشکی</t>
  </si>
  <si>
    <t>سوبله بافتی با ابر+کفشی مارس سفید+آستر فرهنگ سفید</t>
  </si>
  <si>
    <t>7+7.5</t>
  </si>
  <si>
    <t>17+13+8</t>
  </si>
  <si>
    <t>کفشی بریس+ آستر یوف مشکی</t>
  </si>
  <si>
    <t>6.5+6.5</t>
  </si>
  <si>
    <t>4+4</t>
  </si>
  <si>
    <t>کفشی بریس+ کفی 915 مشکی</t>
  </si>
  <si>
    <t>پیرلانتا</t>
  </si>
  <si>
    <t>7/60</t>
  </si>
  <si>
    <t>7/61</t>
  </si>
  <si>
    <t>نمونه قالب</t>
  </si>
  <si>
    <t>7/62</t>
  </si>
  <si>
    <t>7/63</t>
  </si>
  <si>
    <t>7/64</t>
  </si>
  <si>
    <t>7/65</t>
  </si>
  <si>
    <t>7/66</t>
  </si>
  <si>
    <t>7/67</t>
  </si>
  <si>
    <t>7/68</t>
  </si>
  <si>
    <t>7/69</t>
  </si>
  <si>
    <t>3221/12</t>
  </si>
  <si>
    <t>سوبله بافتی با ابر+کفشی مارس+آستر فرهنگ مشکی</t>
  </si>
  <si>
    <t>16+14.5+9</t>
  </si>
  <si>
    <t>5+4</t>
  </si>
  <si>
    <t>270/3</t>
  </si>
  <si>
    <t>ریتموپشت فتر</t>
  </si>
  <si>
    <t>15+14+9</t>
  </si>
  <si>
    <t>38/</t>
  </si>
  <si>
    <t>نارنجی</t>
  </si>
  <si>
    <t>302/8</t>
  </si>
  <si>
    <t>سرخابی</t>
  </si>
  <si>
    <t xml:space="preserve">سوبله آریو </t>
  </si>
  <si>
    <t>355/2</t>
  </si>
  <si>
    <t>550/6</t>
  </si>
  <si>
    <t>3307/1</t>
  </si>
  <si>
    <t>370/3</t>
  </si>
  <si>
    <t>321/2</t>
  </si>
  <si>
    <t>کفشی کوبا قرمز+سنگی پشت فتر</t>
  </si>
  <si>
    <t>6/46</t>
  </si>
  <si>
    <t>6/47</t>
  </si>
  <si>
    <t>6/48</t>
  </si>
  <si>
    <t>6/49</t>
  </si>
  <si>
    <t>6/61</t>
  </si>
  <si>
    <t>6/62</t>
  </si>
  <si>
    <t>801/8</t>
  </si>
  <si>
    <t>14+12.5+8</t>
  </si>
  <si>
    <t>دخترانه پوما</t>
  </si>
  <si>
    <t>پوما دخترانه</t>
  </si>
  <si>
    <t>278/5</t>
  </si>
  <si>
    <t>سوبله بافتی با ابر+آستر فرهنگ سفید+کفشی مارس سفید+کفشی مارس مشکی+سوبله مارس باویلیدون سفید</t>
  </si>
  <si>
    <t>14+9+12+1.5+1</t>
  </si>
  <si>
    <t>سوبله بافتی با ابر+کفشی مارس مشکی+آستر فرهنگ مشکی+سوبله مارس مشکی با ویلیدون</t>
  </si>
  <si>
    <t>12.5+12+8+1</t>
  </si>
  <si>
    <t>302/15</t>
  </si>
  <si>
    <t>275/1</t>
  </si>
  <si>
    <t>351/7</t>
  </si>
  <si>
    <t>278/1</t>
  </si>
  <si>
    <t>دخترانه ابری</t>
  </si>
  <si>
    <t>8/35</t>
  </si>
  <si>
    <t>379/15</t>
  </si>
  <si>
    <t>352/1</t>
  </si>
  <si>
    <t>802/9</t>
  </si>
  <si>
    <t>سوبله بافتی با eva+کفشی مارس+ آستر فرهنگ</t>
  </si>
  <si>
    <t>10+13+6</t>
  </si>
  <si>
    <t>4+7+4</t>
  </si>
  <si>
    <t>805/3</t>
  </si>
  <si>
    <t>آستر فرهنگ مشکی+سوبله هوگو+سوبله بافتی+ سنگی پشت فتر +غواصی</t>
  </si>
  <si>
    <t>10+7+5.5+5.5+2</t>
  </si>
  <si>
    <t>811/6</t>
  </si>
  <si>
    <t>سوبله پانچی با ویلبردون+ کفشی مارس+آستر فرهنگ+ سوبله مارس با ویمبلدون</t>
  </si>
  <si>
    <t>6+6+4+1</t>
  </si>
  <si>
    <t>818/5</t>
  </si>
  <si>
    <t>سوبله کاگولیت آستر+کفشی کاگولیت</t>
  </si>
  <si>
    <t>سوبله مارس با ویلیدون</t>
  </si>
  <si>
    <t>8.5+1.8</t>
  </si>
  <si>
    <t>16+5+9</t>
  </si>
  <si>
    <t>سوبله مارس با ویلیدون+کفشی مارس+آستر فرهنگ</t>
  </si>
  <si>
    <t xml:space="preserve">سوبله کاگولیت آستر </t>
  </si>
  <si>
    <t>16+6+9</t>
  </si>
  <si>
    <t>805/5</t>
  </si>
  <si>
    <t>سوبله بافتی+فابیلا+آستر فرهنگ</t>
  </si>
  <si>
    <t>سوبله مارس با ویلیدون+کفشی مارس+ آستر فرهنگ</t>
  </si>
  <si>
    <t>سوبله مارس با ویلبردون</t>
  </si>
  <si>
    <t>سوبله بافتی طوسی با ابر+ کفشی مارس طوسی+ آستر فرهنگ طوسی+ سوبله مارس با ویلبلدون</t>
  </si>
  <si>
    <t xml:space="preserve">رویه </t>
  </si>
  <si>
    <t>4.5+5+3+5</t>
  </si>
  <si>
    <t>268/1</t>
  </si>
  <si>
    <t>ریتمو تریکو</t>
  </si>
  <si>
    <t>ریتمو با سوئیت</t>
  </si>
  <si>
    <t>ریتمو پشت فتر</t>
  </si>
  <si>
    <t>سوبله بافتی با eva+فایبلاک طوسی+آستر فرهنگ طوسی</t>
  </si>
  <si>
    <t>13+7.5+6.5</t>
  </si>
  <si>
    <t>309/</t>
  </si>
  <si>
    <t>368/10</t>
  </si>
  <si>
    <t>سبز ورنی</t>
  </si>
  <si>
    <t>3099/8</t>
  </si>
  <si>
    <t>درجه 2</t>
  </si>
  <si>
    <t>275/15</t>
  </si>
  <si>
    <t>5/30</t>
  </si>
  <si>
    <t>6</t>
  </si>
  <si>
    <t>8/30</t>
  </si>
  <si>
    <t>5/40</t>
  </si>
  <si>
    <t>4/30</t>
  </si>
  <si>
    <t>4/31</t>
  </si>
  <si>
    <t>4/32</t>
  </si>
  <si>
    <t>4/33</t>
  </si>
  <si>
    <t>4/34</t>
  </si>
  <si>
    <t>4/35</t>
  </si>
  <si>
    <t>4/36</t>
  </si>
  <si>
    <t>4/37</t>
  </si>
  <si>
    <t>4/38</t>
  </si>
  <si>
    <t>4/39</t>
  </si>
  <si>
    <t>4/40</t>
  </si>
  <si>
    <t>4/41</t>
  </si>
  <si>
    <t>6/37</t>
  </si>
  <si>
    <t>2لنگ نمونه</t>
  </si>
  <si>
    <t>6/31</t>
  </si>
  <si>
    <t>6/32</t>
  </si>
  <si>
    <t>6/33</t>
  </si>
  <si>
    <t>6/34</t>
  </si>
  <si>
    <t>6/36</t>
  </si>
  <si>
    <t>6/38</t>
  </si>
  <si>
    <t>6/39</t>
  </si>
  <si>
    <t>6/41</t>
  </si>
  <si>
    <t>6/42</t>
  </si>
  <si>
    <t>6/43</t>
  </si>
  <si>
    <t>6/44</t>
  </si>
  <si>
    <t>صورتی</t>
  </si>
  <si>
    <t>!</t>
  </si>
  <si>
    <t>سوبله بافتی با ابر+کفشی مارس سفید+ آستر فرهنگ سفید+کفشی مارس مشکی+سوبله مارس با ویلیدون</t>
  </si>
  <si>
    <t>16+12+8+2+1</t>
  </si>
  <si>
    <t>کفشی لکسوز نقره ای+سوبله بافتی با ابر+کفشی مارس مشکی+ آستر فرهنگ مشکی+ سوبله مارس با ویلیدون</t>
  </si>
  <si>
    <t>سوبله کاگولیت با آستر</t>
  </si>
  <si>
    <t>سنگی پشت فتر</t>
  </si>
  <si>
    <t>چ</t>
  </si>
  <si>
    <t>زرشکی</t>
  </si>
  <si>
    <t>ارتشی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</si>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</sst>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[$-F400]h:mm:ss\ AM/PM"/>
    <numFmt numFmtId="166" formatCode="h:mm;@"/>
  </numFmts>
  <fonts count="20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8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1083">
    <xf numFmtId="0" fontId="0" fillId="0" borderId="0" xfId="0"/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13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2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3" fillId="4" borderId="16" xfId="2" applyBorder="1" applyAlignment="1">
      <alignment horizontal="center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4" fillId="0" borderId="0" xfId="3" applyNumberFormat="1" applyFont="1" applyFill="1" applyBorder="1" applyAlignment="1" applyProtection="1"/>
    <xf numFmtId="0" fontId="4" fillId="0" borderId="0" xfId="3"/>
    <xf numFmtId="4" fontId="14" fillId="0" borderId="0" xfId="3" applyNumberFormat="1" applyFont="1" applyFill="1" applyBorder="1" applyAlignment="1" applyProtection="1"/>
    <xf numFmtId="0" fontId="15" fillId="5" borderId="12" xfId="0" applyFont="1" applyFill="1" applyBorder="1" applyAlignment="1" applyProtection="1">
      <alignment horizontal="center" vertical="center" wrapText="1"/>
      <protection locked="0"/>
    </xf>
    <xf numFmtId="0" fontId="14" fillId="7" borderId="0" xfId="3" applyNumberFormat="1" applyFont="1" applyFill="1" applyBorder="1" applyAlignment="1" applyProtection="1"/>
    <xf numFmtId="4" fontId="14" fillId="7" borderId="0" xfId="3" applyNumberFormat="1" applyFont="1" applyFill="1" applyBorder="1" applyAlignment="1" applyProtection="1"/>
    <xf numFmtId="0" fontId="16" fillId="0" borderId="0" xfId="3" applyNumberFormat="1" applyFont="1" applyFill="1" applyBorder="1" applyAlignment="1" applyProtection="1"/>
    <xf numFmtId="0" fontId="14" fillId="8" borderId="0" xfId="3" applyNumberFormat="1" applyFont="1" applyFill="1" applyBorder="1" applyAlignment="1" applyProtection="1"/>
    <xf numFmtId="4" fontId="14" fillId="8" borderId="0" xfId="3" applyNumberFormat="1" applyFont="1" applyFill="1" applyBorder="1" applyAlignment="1" applyProtection="1"/>
    <xf numFmtId="0" fontId="4" fillId="8" borderId="0" xfId="3" applyFill="1"/>
    <xf numFmtId="0" fontId="11" fillId="6" borderId="25" xfId="0" applyFont="1" applyFill="1" applyBorder="1" applyAlignment="1" applyProtection="1">
      <alignment horizontal="center" vertical="center" wrapText="1"/>
      <protection locked="0"/>
    </xf>
    <xf numFmtId="0" fontId="5" fillId="14" borderId="25" xfId="0" applyFont="1" applyFill="1" applyBorder="1" applyAlignment="1" applyProtection="1">
      <alignment horizontal="center" vertical="center" wrapText="1"/>
      <protection locked="0"/>
    </xf>
    <xf numFmtId="0" fontId="5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5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5" fillId="17" borderId="25" xfId="0" applyFont="1" applyFill="1" applyBorder="1" applyAlignment="1" applyProtection="1">
      <alignment horizontal="center" vertical="center" wrapText="1"/>
      <protection locked="0"/>
    </xf>
    <xf numFmtId="0" fontId="5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11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11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3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1" fontId="0" fillId="2" borderId="16" xfId="0" applyNumberFormat="1" applyFont="1" applyFill="1" applyBorder="1" applyAlignment="1">
      <alignment horizontal="center" vertical="center"/>
    </xf>
    <xf numFmtId="1" fontId="0" fillId="2" borderId="11" xfId="0" applyNumberFormat="1" applyFont="1" applyFill="1" applyBorder="1" applyAlignment="1">
      <alignment horizontal="center" vertical="center"/>
    </xf>
    <xf numFmtId="1" fontId="0" fillId="6" borderId="11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0" fontId="0" fillId="2" borderId="16" xfId="1" applyFont="1" applyFill="1" applyBorder="1" applyAlignment="1">
      <alignment horizontal="center" vertical="center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5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48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0" fillId="2" borderId="6" xfId="0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/>
    </xf>
    <xf numFmtId="0" fontId="0" fillId="2" borderId="52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 vertical="center"/>
    </xf>
    <xf numFmtId="0" fontId="0" fillId="2" borderId="56" xfId="0" applyNumberFormat="1" applyFont="1" applyFill="1" applyBorder="1" applyAlignment="1">
      <alignment horizontal="center" vertical="center"/>
    </xf>
    <xf numFmtId="0" fontId="0" fillId="2" borderId="16" xfId="5" applyNumberFormat="1" applyFont="1" applyFill="1" applyBorder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49" fontId="0" fillId="2" borderId="22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59" xfId="0" applyFont="1" applyFill="1" applyBorder="1" applyAlignment="1">
      <alignment horizontal="center" vertical="center"/>
    </xf>
    <xf numFmtId="0" fontId="0" fillId="2" borderId="48" xfId="0" applyFont="1" applyFill="1" applyBorder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165" fontId="0" fillId="2" borderId="24" xfId="0" applyNumberFormat="1" applyFont="1" applyFill="1" applyBorder="1" applyAlignment="1">
      <alignment horizontal="center" vertical="center"/>
    </xf>
    <xf numFmtId="165" fontId="0" fillId="2" borderId="6" xfId="0" applyNumberFormat="1" applyFont="1" applyFill="1" applyBorder="1" applyAlignment="1">
      <alignment horizontal="center" vertical="center"/>
    </xf>
    <xf numFmtId="165" fontId="0" fillId="2" borderId="16" xfId="0" applyNumberFormat="1" applyFont="1" applyFill="1" applyBorder="1" applyAlignment="1">
      <alignment horizontal="center" vertical="center"/>
    </xf>
    <xf numFmtId="165" fontId="0" fillId="2" borderId="22" xfId="0" applyNumberFormat="1" applyFont="1" applyFill="1" applyBorder="1" applyAlignment="1">
      <alignment horizontal="center" vertical="center"/>
    </xf>
    <xf numFmtId="165" fontId="0" fillId="2" borderId="60" xfId="0" applyNumberFormat="1" applyFont="1" applyFill="1" applyBorder="1" applyAlignment="1">
      <alignment horizontal="center" vertical="center"/>
    </xf>
    <xf numFmtId="165" fontId="0" fillId="2" borderId="11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166" fontId="0" fillId="2" borderId="16" xfId="0" applyNumberFormat="1" applyFont="1" applyFill="1" applyBorder="1" applyAlignment="1">
      <alignment horizontal="center" vertical="center"/>
    </xf>
    <xf numFmtId="166" fontId="0" fillId="2" borderId="6" xfId="0" applyNumberFormat="1" applyFont="1" applyFill="1" applyBorder="1" applyAlignment="1">
      <alignment horizontal="center" vertical="center"/>
    </xf>
    <xf numFmtId="166" fontId="0" fillId="2" borderId="22" xfId="0" applyNumberFormat="1" applyFont="1" applyFill="1" applyBorder="1" applyAlignment="1">
      <alignment horizontal="center" vertical="center"/>
    </xf>
    <xf numFmtId="166" fontId="0" fillId="2" borderId="24" xfId="0" applyNumberFormat="1" applyFont="1" applyFill="1" applyBorder="1" applyAlignment="1">
      <alignment horizontal="center" vertical="center"/>
    </xf>
    <xf numFmtId="166" fontId="0" fillId="2" borderId="0" xfId="0" applyNumberFormat="1" applyFont="1" applyFill="1" applyAlignment="1">
      <alignment horizontal="center" vertical="center"/>
    </xf>
    <xf numFmtId="0" fontId="0" fillId="2" borderId="57" xfId="0" applyFont="1" applyFill="1" applyBorder="1" applyAlignment="1">
      <alignment horizontal="center" vertical="center"/>
    </xf>
    <xf numFmtId="165" fontId="0" fillId="2" borderId="6" xfId="4" applyNumberFormat="1" applyFont="1" applyFill="1" applyBorder="1" applyAlignment="1">
      <alignment horizontal="center" vertical="center"/>
    </xf>
    <xf numFmtId="166" fontId="0" fillId="2" borderId="60" xfId="0" applyNumberFormat="1" applyFont="1" applyFill="1" applyBorder="1" applyAlignment="1">
      <alignment horizontal="center" vertical="center"/>
    </xf>
    <xf numFmtId="166" fontId="0" fillId="2" borderId="72" xfId="0" applyNumberFormat="1" applyFont="1" applyFill="1" applyBorder="1" applyAlignment="1">
      <alignment horizontal="center" vertical="center"/>
    </xf>
    <xf numFmtId="0" fontId="0" fillId="2" borderId="66" xfId="0" applyFont="1" applyFill="1" applyBorder="1" applyAlignment="1">
      <alignment horizontal="center" vertical="center"/>
    </xf>
    <xf numFmtId="166" fontId="0" fillId="2" borderId="11" xfId="0" applyNumberFormat="1" applyFont="1" applyFill="1" applyBorder="1" applyAlignment="1">
      <alignment horizontal="center" vertical="center"/>
    </xf>
    <xf numFmtId="166" fontId="0" fillId="2" borderId="5" xfId="0" applyNumberFormat="1" applyFont="1" applyFill="1" applyBorder="1" applyAlignment="1">
      <alignment horizontal="center" vertical="center"/>
    </xf>
    <xf numFmtId="49" fontId="2" fillId="2" borderId="24" xfId="0" applyNumberFormat="1" applyFont="1" applyFill="1" applyBorder="1" applyAlignment="1">
      <alignment horizontal="center" vertical="center"/>
    </xf>
    <xf numFmtId="49" fontId="2" fillId="2" borderId="60" xfId="0" applyNumberFormat="1" applyFont="1" applyFill="1" applyBorder="1" applyAlignment="1">
      <alignment horizontal="center" vertical="center"/>
    </xf>
    <xf numFmtId="0" fontId="0" fillId="2" borderId="61" xfId="0" applyFont="1" applyFill="1" applyBorder="1" applyAlignment="1">
      <alignment horizontal="center" vertical="center"/>
    </xf>
    <xf numFmtId="0" fontId="0" fillId="2" borderId="62" xfId="0" applyFont="1" applyFill="1" applyBorder="1" applyAlignment="1">
      <alignment horizontal="center" vertical="center"/>
    </xf>
    <xf numFmtId="0" fontId="0" fillId="2" borderId="79" xfId="0" applyFont="1" applyFill="1" applyBorder="1" applyAlignment="1">
      <alignment horizontal="center" vertical="center"/>
    </xf>
    <xf numFmtId="49" fontId="0" fillId="2" borderId="12" xfId="0" applyNumberFormat="1" applyFont="1" applyFill="1" applyBorder="1" applyAlignment="1">
      <alignment horizontal="center" vertical="center"/>
    </xf>
    <xf numFmtId="165" fontId="0" fillId="6" borderId="11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NumberFormat="1" applyFont="1" applyFill="1" applyBorder="1" applyAlignment="1">
      <alignment horizontal="center" vertical="center"/>
    </xf>
    <xf numFmtId="0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0" fontId="0" fillId="2" borderId="8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83" xfId="0" applyFont="1" applyFill="1" applyBorder="1" applyAlignment="1">
      <alignment horizontal="center" vertical="center"/>
    </xf>
    <xf numFmtId="49" fontId="0" fillId="23" borderId="61" xfId="0" applyNumberFormat="1" applyFont="1" applyFill="1" applyBorder="1" applyAlignment="1">
      <alignment horizontal="center" vertical="center"/>
    </xf>
    <xf numFmtId="165" fontId="0" fillId="23" borderId="6" xfId="0" applyNumberFormat="1" applyFont="1" applyFill="1" applyBorder="1" applyAlignment="1">
      <alignment horizontal="center" vertical="center"/>
    </xf>
    <xf numFmtId="49" fontId="0" fillId="23" borderId="19" xfId="0" applyNumberFormat="1" applyFont="1" applyFill="1" applyBorder="1" applyAlignment="1">
      <alignment horizontal="center" vertical="center"/>
    </xf>
    <xf numFmtId="165" fontId="0" fillId="23" borderId="16" xfId="0" applyNumberFormat="1" applyFont="1" applyFill="1" applyBorder="1" applyAlignment="1">
      <alignment horizontal="center" vertical="center"/>
    </xf>
    <xf numFmtId="49" fontId="0" fillId="23" borderId="21" xfId="0" applyNumberFormat="1" applyFont="1" applyFill="1" applyBorder="1" applyAlignment="1">
      <alignment horizontal="center" vertical="center"/>
    </xf>
    <xf numFmtId="0" fontId="0" fillId="23" borderId="72" xfId="0" applyFont="1" applyFill="1" applyBorder="1" applyAlignment="1">
      <alignment horizontal="center" vertical="center"/>
    </xf>
    <xf numFmtId="165" fontId="0" fillId="23" borderId="22" xfId="0" applyNumberFormat="1" applyFont="1" applyFill="1" applyBorder="1" applyAlignment="1">
      <alignment horizontal="center" vertical="center"/>
    </xf>
    <xf numFmtId="0" fontId="0" fillId="23" borderId="24" xfId="0" applyFont="1" applyFill="1" applyBorder="1" applyAlignment="1">
      <alignment horizontal="center" vertical="center"/>
    </xf>
    <xf numFmtId="49" fontId="0" fillId="23" borderId="73" xfId="0" applyNumberFormat="1" applyFont="1" applyFill="1" applyBorder="1" applyAlignment="1">
      <alignment horizontal="center" vertical="center"/>
    </xf>
    <xf numFmtId="0" fontId="0" fillId="23" borderId="12" xfId="0" applyFont="1" applyFill="1" applyBorder="1" applyAlignment="1">
      <alignment horizontal="center" vertical="center"/>
    </xf>
    <xf numFmtId="165" fontId="0" fillId="23" borderId="12" xfId="0" applyNumberFormat="1" applyFont="1" applyFill="1" applyBorder="1" applyAlignment="1">
      <alignment horizontal="center" vertical="center"/>
    </xf>
    <xf numFmtId="1" fontId="0" fillId="23" borderId="16" xfId="0" applyNumberFormat="1" applyFont="1" applyFill="1" applyBorder="1" applyAlignment="1">
      <alignment horizontal="center" vertical="center"/>
    </xf>
    <xf numFmtId="1" fontId="0" fillId="23" borderId="12" xfId="0" applyNumberFormat="1" applyFont="1" applyFill="1" applyBorder="1" applyAlignment="1">
      <alignment horizontal="center" vertical="center"/>
    </xf>
    <xf numFmtId="1" fontId="0" fillId="23" borderId="6" xfId="0" applyNumberFormat="1" applyFont="1" applyFill="1" applyBorder="1" applyAlignment="1">
      <alignment horizontal="center" vertical="center"/>
    </xf>
    <xf numFmtId="165" fontId="0" fillId="23" borderId="24" xfId="0" applyNumberFormat="1" applyFont="1" applyFill="1" applyBorder="1" applyAlignment="1">
      <alignment horizontal="center" vertical="center"/>
    </xf>
    <xf numFmtId="165" fontId="0" fillId="23" borderId="60" xfId="0" applyNumberFormat="1" applyFont="1" applyFill="1" applyBorder="1" applyAlignment="1">
      <alignment horizontal="center" vertical="center"/>
    </xf>
    <xf numFmtId="1" fontId="0" fillId="23" borderId="22" xfId="0" applyNumberFormat="1" applyFont="1" applyFill="1" applyBorder="1" applyAlignment="1">
      <alignment horizontal="center" vertical="center"/>
    </xf>
    <xf numFmtId="165" fontId="0" fillId="23" borderId="11" xfId="0" applyNumberFormat="1" applyFont="1" applyFill="1" applyBorder="1" applyAlignment="1">
      <alignment horizontal="center" vertical="center"/>
    </xf>
    <xf numFmtId="49" fontId="0" fillId="23" borderId="62" xfId="0" applyNumberFormat="1" applyFont="1" applyFill="1" applyBorder="1" applyAlignment="1">
      <alignment horizontal="center" vertical="center"/>
    </xf>
    <xf numFmtId="49" fontId="0" fillId="23" borderId="63" xfId="0" applyNumberFormat="1" applyFont="1" applyFill="1" applyBorder="1" applyAlignment="1">
      <alignment horizontal="center" vertical="center"/>
    </xf>
    <xf numFmtId="0" fontId="0" fillId="23" borderId="7" xfId="0" applyFont="1" applyFill="1" applyBorder="1" applyAlignment="1">
      <alignment horizontal="center" vertical="center"/>
    </xf>
    <xf numFmtId="0" fontId="0" fillId="23" borderId="9" xfId="0" applyFont="1" applyFill="1" applyBorder="1" applyAlignment="1">
      <alignment horizontal="center" vertical="center"/>
    </xf>
    <xf numFmtId="0" fontId="0" fillId="23" borderId="39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0" fillId="23" borderId="71" xfId="0" applyFont="1" applyFill="1" applyBorder="1" applyAlignment="1">
      <alignment horizontal="center" vertical="center"/>
    </xf>
    <xf numFmtId="0" fontId="0" fillId="23" borderId="59" xfId="0" applyFont="1" applyFill="1" applyBorder="1" applyAlignment="1">
      <alignment horizontal="center" vertical="center"/>
    </xf>
    <xf numFmtId="1" fontId="0" fillId="23" borderId="24" xfId="0" applyNumberFormat="1" applyFont="1" applyFill="1" applyBorder="1" applyAlignment="1">
      <alignment horizontal="center" vertical="center"/>
    </xf>
    <xf numFmtId="49" fontId="0" fillId="23" borderId="74" xfId="0" applyNumberFormat="1" applyFont="1" applyFill="1" applyBorder="1" applyAlignment="1">
      <alignment horizontal="center" vertical="center"/>
    </xf>
    <xf numFmtId="165" fontId="0" fillId="23" borderId="72" xfId="0" applyNumberFormat="1" applyFont="1" applyFill="1" applyBorder="1" applyAlignment="1">
      <alignment horizontal="center" vertical="center"/>
    </xf>
    <xf numFmtId="1" fontId="0" fillId="23" borderId="72" xfId="0" applyNumberFormat="1" applyFont="1" applyFill="1" applyBorder="1" applyAlignment="1">
      <alignment horizontal="center" vertical="center"/>
    </xf>
    <xf numFmtId="0" fontId="0" fillId="23" borderId="75" xfId="0" applyFont="1" applyFill="1" applyBorder="1" applyAlignment="1">
      <alignment horizontal="center" vertical="center"/>
    </xf>
    <xf numFmtId="0" fontId="2" fillId="23" borderId="6" xfId="0" applyFont="1" applyFill="1" applyBorder="1" applyAlignment="1">
      <alignment horizontal="center" vertical="center"/>
    </xf>
    <xf numFmtId="165" fontId="2" fillId="23" borderId="6" xfId="0" applyNumberFormat="1" applyFont="1" applyFill="1" applyBorder="1" applyAlignment="1">
      <alignment horizontal="center" vertical="center"/>
    </xf>
    <xf numFmtId="0" fontId="2" fillId="23" borderId="16" xfId="0" applyFont="1" applyFill="1" applyBorder="1" applyAlignment="1">
      <alignment horizontal="center" vertical="center"/>
    </xf>
    <xf numFmtId="165" fontId="2" fillId="23" borderId="16" xfId="0" applyNumberFormat="1" applyFont="1" applyFill="1" applyBorder="1" applyAlignment="1">
      <alignment horizontal="center" vertical="center"/>
    </xf>
    <xf numFmtId="0" fontId="2" fillId="23" borderId="12" xfId="0" applyFont="1" applyFill="1" applyBorder="1" applyAlignment="1">
      <alignment horizontal="center" vertical="center"/>
    </xf>
    <xf numFmtId="165" fontId="2" fillId="23" borderId="12" xfId="0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65" fontId="2" fillId="23" borderId="22" xfId="0" applyNumberFormat="1" applyFont="1" applyFill="1" applyBorder="1" applyAlignment="1">
      <alignment horizontal="center" vertical="center"/>
    </xf>
    <xf numFmtId="0" fontId="1" fillId="23" borderId="22" xfId="0" applyFont="1" applyFill="1" applyBorder="1" applyAlignment="1">
      <alignment horizontal="center" vertical="center"/>
    </xf>
    <xf numFmtId="49" fontId="0" fillId="23" borderId="57" xfId="0" applyNumberFormat="1" applyFont="1" applyFill="1" applyBorder="1" applyAlignment="1">
      <alignment horizontal="center" vertical="center"/>
    </xf>
    <xf numFmtId="0" fontId="0" fillId="23" borderId="74" xfId="0" applyFont="1" applyFill="1" applyBorder="1" applyAlignment="1">
      <alignment horizontal="center" vertical="center"/>
    </xf>
    <xf numFmtId="49" fontId="0" fillId="23" borderId="80" xfId="0" applyNumberFormat="1" applyFont="1" applyFill="1" applyBorder="1" applyAlignment="1">
      <alignment horizontal="center" vertical="center"/>
    </xf>
    <xf numFmtId="0" fontId="0" fillId="23" borderId="21" xfId="0" applyFont="1" applyFill="1" applyBorder="1" applyAlignment="1">
      <alignment horizontal="center" vertical="center"/>
    </xf>
    <xf numFmtId="49" fontId="0" fillId="23" borderId="81" xfId="0" applyNumberFormat="1" applyFont="1" applyFill="1" applyBorder="1" applyAlignment="1">
      <alignment horizontal="center" vertical="center"/>
    </xf>
    <xf numFmtId="49" fontId="0" fillId="23" borderId="24" xfId="0" applyNumberFormat="1" applyFont="1" applyFill="1" applyBorder="1" applyAlignment="1">
      <alignment horizontal="center" vertical="center"/>
    </xf>
    <xf numFmtId="49" fontId="0" fillId="23" borderId="16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5" xfId="0" applyNumberFormat="1" applyFont="1" applyFill="1" applyBorder="1" applyAlignment="1">
      <alignment horizontal="center" vertical="center"/>
    </xf>
    <xf numFmtId="49" fontId="11" fillId="24" borderId="25" xfId="0" applyNumberFormat="1" applyFont="1" applyFill="1" applyBorder="1" applyAlignment="1" applyProtection="1">
      <alignment horizontal="center" vertical="center" wrapText="1"/>
      <protection locked="0"/>
    </xf>
    <xf numFmtId="0" fontId="11" fillId="24" borderId="25" xfId="0" applyFont="1" applyFill="1" applyBorder="1" applyAlignment="1" applyProtection="1">
      <alignment horizontal="center" vertical="center" wrapText="1"/>
      <protection locked="0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65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1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/>
    </xf>
    <xf numFmtId="0" fontId="0" fillId="2" borderId="74" xfId="0" applyFont="1" applyFill="1" applyBorder="1" applyAlignment="1">
      <alignment horizontal="center" vertical="center"/>
    </xf>
    <xf numFmtId="0" fontId="0" fillId="2" borderId="72" xfId="0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7" fillId="0" borderId="16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7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7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5" borderId="0" xfId="0" applyFont="1" applyFill="1" applyAlignment="1">
      <alignment horizontal="center" vertical="center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164" fontId="0" fillId="23" borderId="6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NumberFormat="1" applyFont="1" applyFill="1" applyBorder="1" applyAlignment="1">
      <alignment horizontal="center" vertical="center"/>
    </xf>
    <xf numFmtId="165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0" fillId="2" borderId="72" xfId="0" applyNumberFormat="1" applyFont="1" applyFill="1" applyBorder="1" applyAlignment="1">
      <alignment horizontal="center" vertical="center"/>
    </xf>
    <xf numFmtId="165" fontId="0" fillId="2" borderId="72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64" fontId="0" fillId="23" borderId="22" xfId="0" applyNumberFormat="1" applyFont="1" applyFill="1" applyBorder="1" applyAlignment="1">
      <alignment horizontal="center" vertical="center"/>
    </xf>
    <xf numFmtId="164" fontId="0" fillId="23" borderId="16" xfId="0" applyNumberFormat="1" applyFont="1" applyFill="1" applyBorder="1" applyAlignment="1">
      <alignment horizontal="center" vertical="center"/>
    </xf>
    <xf numFmtId="164" fontId="0" fillId="23" borderId="12" xfId="0" applyNumberFormat="1" applyFont="1" applyFill="1" applyBorder="1" applyAlignment="1">
      <alignment horizontal="center" vertical="center"/>
    </xf>
    <xf numFmtId="164" fontId="0" fillId="23" borderId="24" xfId="0" applyNumberFormat="1" applyFont="1" applyFill="1" applyBorder="1" applyAlignment="1">
      <alignment horizontal="center" vertical="center"/>
    </xf>
    <xf numFmtId="164" fontId="0" fillId="23" borderId="60" xfId="0" applyNumberFormat="1" applyFont="1" applyFill="1" applyBorder="1" applyAlignment="1">
      <alignment horizontal="center" vertical="center"/>
    </xf>
    <xf numFmtId="164" fontId="0" fillId="23" borderId="72" xfId="0" applyNumberFormat="1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26" borderId="0" xfId="0" applyFont="1" applyFill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49" fontId="0" fillId="23" borderId="14" xfId="0" applyNumberFormat="1" applyFont="1" applyFill="1" applyBorder="1" applyAlignment="1">
      <alignment horizontal="center" vertical="center"/>
    </xf>
    <xf numFmtId="0" fontId="0" fillId="23" borderId="77" xfId="0" applyFont="1" applyFill="1" applyBorder="1" applyAlignment="1">
      <alignment horizontal="center" vertical="center"/>
    </xf>
    <xf numFmtId="1" fontId="0" fillId="23" borderId="5" xfId="0" applyNumberFormat="1" applyFont="1" applyFill="1" applyBorder="1" applyAlignment="1">
      <alignment horizontal="center" vertical="center"/>
    </xf>
    <xf numFmtId="164" fontId="0" fillId="23" borderId="5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84" xfId="0" applyFont="1" applyFill="1" applyBorder="1" applyAlignment="1">
      <alignment horizontal="center" vertical="center"/>
    </xf>
    <xf numFmtId="0" fontId="0" fillId="23" borderId="61" xfId="0" applyFont="1" applyFill="1" applyBorder="1" applyAlignment="1">
      <alignment horizontal="center" vertical="center"/>
    </xf>
    <xf numFmtId="0" fontId="0" fillId="23" borderId="62" xfId="0" applyFont="1" applyFill="1" applyBorder="1" applyAlignment="1">
      <alignment horizontal="center" vertical="center"/>
    </xf>
    <xf numFmtId="49" fontId="0" fillId="23" borderId="12" xfId="0" applyNumberFormat="1" applyFont="1" applyFill="1" applyBorder="1" applyAlignment="1">
      <alignment horizontal="center" vertical="center"/>
    </xf>
    <xf numFmtId="0" fontId="0" fillId="23" borderId="51" xfId="0" applyFont="1" applyFill="1" applyBorder="1" applyAlignment="1">
      <alignment horizontal="center" vertical="center"/>
    </xf>
    <xf numFmtId="0" fontId="0" fillId="23" borderId="7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3" borderId="39" xfId="0" applyNumberFormat="1" applyFont="1" applyFill="1" applyBorder="1" applyAlignment="1">
      <alignment horizontal="center" vertical="center"/>
    </xf>
    <xf numFmtId="49" fontId="0" fillId="23" borderId="38" xfId="0" applyNumberFormat="1" applyFont="1" applyFill="1" applyBorder="1" applyAlignment="1">
      <alignment horizontal="center" vertical="center"/>
    </xf>
    <xf numFmtId="49" fontId="0" fillId="23" borderId="51" xfId="0" applyNumberFormat="1" applyFont="1" applyFill="1" applyBorder="1" applyAlignment="1">
      <alignment horizontal="center" vertical="center"/>
    </xf>
    <xf numFmtId="0" fontId="0" fillId="23" borderId="73" xfId="0" applyFont="1" applyFill="1" applyBorder="1" applyAlignment="1">
      <alignment horizontal="center" vertical="center"/>
    </xf>
    <xf numFmtId="0" fontId="0" fillId="27" borderId="52" xfId="0" applyFont="1" applyFill="1" applyBorder="1" applyAlignment="1">
      <alignment horizontal="center" vertical="center"/>
    </xf>
    <xf numFmtId="0" fontId="0" fillId="27" borderId="17" xfId="0" applyFont="1" applyFill="1" applyBorder="1" applyAlignment="1">
      <alignment horizontal="center" vertical="center"/>
    </xf>
    <xf numFmtId="0" fontId="0" fillId="27" borderId="55" xfId="0" applyFont="1" applyFill="1" applyBorder="1" applyAlignment="1">
      <alignment horizontal="center" vertical="center"/>
    </xf>
    <xf numFmtId="0" fontId="0" fillId="27" borderId="56" xfId="0" applyFont="1" applyFill="1" applyBorder="1" applyAlignment="1">
      <alignment horizontal="center" vertical="center"/>
    </xf>
    <xf numFmtId="0" fontId="0" fillId="27" borderId="59" xfId="0" applyFont="1" applyFill="1" applyBorder="1" applyAlignment="1">
      <alignment horizontal="center" vertical="center"/>
    </xf>
    <xf numFmtId="0" fontId="0" fillId="2" borderId="60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5" xfId="0" applyNumberFormat="1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1" fontId="0" fillId="2" borderId="24" xfId="0" applyNumberFormat="1" applyFont="1" applyFill="1" applyBorder="1" applyAlignment="1">
      <alignment horizontal="center" vertical="center"/>
    </xf>
    <xf numFmtId="164" fontId="0" fillId="2" borderId="24" xfId="0" applyNumberFormat="1" applyFont="1" applyFill="1" applyBorder="1" applyAlignment="1">
      <alignment horizontal="center" vertical="center"/>
    </xf>
    <xf numFmtId="49" fontId="0" fillId="2" borderId="21" xfId="0" applyNumberFormat="1" applyFont="1" applyFill="1" applyBorder="1" applyAlignment="1">
      <alignment horizontal="center" vertical="center"/>
    </xf>
    <xf numFmtId="1" fontId="0" fillId="2" borderId="22" xfId="0" applyNumberFormat="1" applyFont="1" applyFill="1" applyBorder="1" applyAlignment="1">
      <alignment horizontal="center" vertical="center"/>
    </xf>
    <xf numFmtId="164" fontId="0" fillId="2" borderId="22" xfId="0" applyNumberFormat="1" applyFont="1" applyFill="1" applyBorder="1" applyAlignment="1">
      <alignment horizontal="center" vertical="center"/>
    </xf>
    <xf numFmtId="49" fontId="0" fillId="2" borderId="61" xfId="0" applyNumberFormat="1" applyFont="1" applyFill="1" applyBorder="1" applyAlignment="1">
      <alignment horizontal="center" vertical="center"/>
    </xf>
    <xf numFmtId="1" fontId="0" fillId="2" borderId="6" xfId="0" applyNumberFormat="1" applyFont="1" applyFill="1" applyBorder="1" applyAlignment="1">
      <alignment horizontal="center" vertical="center"/>
    </xf>
    <xf numFmtId="164" fontId="0" fillId="2" borderId="6" xfId="0" applyNumberFormat="1" applyFont="1" applyFill="1" applyBorder="1" applyAlignment="1">
      <alignment horizontal="center" vertical="center"/>
    </xf>
    <xf numFmtId="49" fontId="0" fillId="2" borderId="19" xfId="0" applyNumberFormat="1" applyFont="1" applyFill="1" applyBorder="1" applyAlignment="1">
      <alignment horizontal="center" vertical="center"/>
    </xf>
    <xf numFmtId="49" fontId="0" fillId="2" borderId="73" xfId="0" applyNumberFormat="1" applyFont="1" applyFill="1" applyBorder="1" applyAlignment="1">
      <alignment horizontal="center" vertical="center"/>
    </xf>
    <xf numFmtId="165" fontId="0" fillId="2" borderId="5" xfId="0" applyNumberFormat="1" applyFont="1" applyFill="1" applyBorder="1" applyAlignment="1">
      <alignment horizontal="center" vertical="center"/>
    </xf>
    <xf numFmtId="1" fontId="0" fillId="2" borderId="12" xfId="0" applyNumberFormat="1" applyFont="1" applyFill="1" applyBorder="1" applyAlignment="1">
      <alignment horizontal="center" vertical="center"/>
    </xf>
    <xf numFmtId="164" fontId="0" fillId="2" borderId="12" xfId="0" applyNumberFormat="1" applyFont="1" applyFill="1" applyBorder="1" applyAlignment="1">
      <alignment horizontal="center" vertical="center"/>
    </xf>
    <xf numFmtId="0" fontId="0" fillId="2" borderId="73" xfId="0" applyFont="1" applyFill="1" applyBorder="1" applyAlignment="1">
      <alignment horizontal="center" vertical="center"/>
    </xf>
    <xf numFmtId="165" fontId="0" fillId="2" borderId="12" xfId="0" applyNumberFormat="1" applyFont="1" applyFill="1" applyBorder="1" applyAlignment="1">
      <alignment horizontal="center" vertical="center"/>
    </xf>
    <xf numFmtId="166" fontId="0" fillId="2" borderId="12" xfId="0" applyNumberFormat="1" applyFont="1" applyFill="1" applyBorder="1" applyAlignment="1">
      <alignment horizontal="center" vertical="center"/>
    </xf>
    <xf numFmtId="0" fontId="0" fillId="2" borderId="13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" fontId="0" fillId="2" borderId="60" xfId="0" applyNumberFormat="1" applyFont="1" applyFill="1" applyBorder="1" applyAlignment="1">
      <alignment horizontal="center" vertical="center"/>
    </xf>
    <xf numFmtId="164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" borderId="57" xfId="0" applyNumberFormat="1" applyFont="1" applyFill="1" applyBorder="1" applyAlignment="1">
      <alignment horizontal="center" vertical="center"/>
    </xf>
    <xf numFmtId="49" fontId="0" fillId="2" borderId="80" xfId="0" applyNumberFormat="1" applyFont="1" applyFill="1" applyBorder="1" applyAlignment="1">
      <alignment horizontal="center" vertical="center"/>
    </xf>
    <xf numFmtId="49" fontId="0" fillId="2" borderId="81" xfId="0" applyNumberFormat="1" applyFont="1" applyFill="1" applyBorder="1" applyAlignment="1">
      <alignment horizontal="center" vertical="center"/>
    </xf>
    <xf numFmtId="0" fontId="0" fillId="23" borderId="63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49" fontId="0" fillId="2" borderId="39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2" borderId="51" xfId="0" applyNumberFormat="1" applyFont="1" applyFill="1" applyBorder="1" applyAlignment="1">
      <alignment horizontal="center" vertical="center"/>
    </xf>
    <xf numFmtId="0" fontId="0" fillId="2" borderId="85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48" xfId="0" applyNumberFormat="1" applyFont="1" applyFill="1" applyBorder="1" applyAlignment="1">
      <alignment horizontal="center" vertical="center"/>
    </xf>
    <xf numFmtId="49" fontId="0" fillId="2" borderId="52" xfId="0" applyNumberFormat="1" applyFont="1" applyFill="1" applyBorder="1" applyAlignment="1">
      <alignment horizontal="center" vertical="center"/>
    </xf>
    <xf numFmtId="165" fontId="0" fillId="2" borderId="9" xfId="0" applyNumberFormat="1" applyFont="1" applyFill="1" applyBorder="1" applyAlignment="1">
      <alignment horizontal="center" vertical="center"/>
    </xf>
    <xf numFmtId="0" fontId="0" fillId="2" borderId="84" xfId="0" applyFont="1" applyFill="1" applyBorder="1" applyAlignment="1">
      <alignment horizontal="center" vertical="center"/>
    </xf>
    <xf numFmtId="49" fontId="0" fillId="2" borderId="82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8" borderId="59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 wrapText="1"/>
    </xf>
    <xf numFmtId="164" fontId="0" fillId="2" borderId="22" xfId="0" applyNumberFormat="1" applyFont="1" applyFill="1" applyBorder="1" applyAlignment="1">
      <alignment horizontal="center" vertical="center" wrapText="1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61" xfId="0" applyNumberFormat="1" applyFont="1" applyFill="1" applyBorder="1" applyAlignment="1">
      <alignment horizontal="center" vertical="center"/>
    </xf>
    <xf numFmtId="165" fontId="0" fillId="2" borderId="58" xfId="0" applyNumberFormat="1" applyFont="1" applyFill="1" applyBorder="1" applyAlignment="1">
      <alignment horizontal="center" vertical="center"/>
    </xf>
    <xf numFmtId="165" fontId="0" fillId="2" borderId="74" xfId="0" applyNumberFormat="1" applyFont="1" applyFill="1" applyBorder="1" applyAlignment="1">
      <alignment horizontal="center" vertical="center"/>
    </xf>
    <xf numFmtId="165" fontId="0" fillId="2" borderId="75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1" xfId="0" applyNumberFormat="1" applyFont="1" applyFill="1" applyBorder="1" applyAlignment="1">
      <alignment horizontal="center" vertical="center"/>
    </xf>
    <xf numFmtId="0" fontId="0" fillId="2" borderId="4" xfId="0" applyNumberFormat="1" applyFont="1" applyFill="1" applyBorder="1" applyAlignment="1">
      <alignment horizontal="center" vertical="center"/>
    </xf>
    <xf numFmtId="0" fontId="0" fillId="2" borderId="7" xfId="0" applyNumberFormat="1" applyFont="1" applyFill="1" applyBorder="1" applyAlignment="1">
      <alignment horizontal="center" vertical="center"/>
    </xf>
    <xf numFmtId="0" fontId="0" fillId="2" borderId="38" xfId="0" applyNumberFormat="1" applyFont="1" applyFill="1" applyBorder="1" applyAlignment="1">
      <alignment horizontal="center" vertical="center"/>
    </xf>
    <xf numFmtId="0" fontId="0" fillId="2" borderId="84" xfId="0" applyNumberFormat="1" applyFont="1" applyFill="1" applyBorder="1" applyAlignment="1">
      <alignment horizontal="center" vertical="center"/>
    </xf>
    <xf numFmtId="0" fontId="0" fillId="2" borderId="72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17" fillId="0" borderId="72" xfId="0" applyFont="1" applyBorder="1" applyAlignment="1">
      <alignment horizont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17" fillId="0" borderId="61" xfId="0" applyFont="1" applyBorder="1" applyAlignment="1">
      <alignment horizontal="center" vertical="center"/>
    </xf>
    <xf numFmtId="0" fontId="17" fillId="0" borderId="62" xfId="0" applyFont="1" applyBorder="1" applyAlignment="1">
      <alignment horizontal="center" vertical="center"/>
    </xf>
    <xf numFmtId="0" fontId="17" fillId="0" borderId="63" xfId="0" applyFont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60" xfId="0" applyFont="1" applyBorder="1" applyAlignment="1">
      <alignment horizontal="center" vertical="center"/>
    </xf>
    <xf numFmtId="0" fontId="17" fillId="0" borderId="11" xfId="0" applyFont="1" applyFill="1" applyBorder="1" applyAlignment="1">
      <alignment horizontal="center" vertical="center"/>
    </xf>
    <xf numFmtId="0" fontId="17" fillId="0" borderId="60" xfId="0" applyFont="1" applyFill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72" xfId="0" applyFont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8" borderId="52" xfId="0" applyFont="1" applyFill="1" applyBorder="1" applyAlignment="1">
      <alignment horizontal="center" vertical="center"/>
    </xf>
    <xf numFmtId="0" fontId="0" fillId="28" borderId="55" xfId="0" applyFont="1" applyFill="1" applyBorder="1" applyAlignment="1">
      <alignment horizontal="center" vertical="center"/>
    </xf>
    <xf numFmtId="0" fontId="0" fillId="28" borderId="56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vertical="center"/>
    </xf>
    <xf numFmtId="0" fontId="0" fillId="2" borderId="70" xfId="0" applyFont="1" applyFill="1" applyBorder="1" applyAlignment="1">
      <alignment vertical="center"/>
    </xf>
    <xf numFmtId="0" fontId="0" fillId="2" borderId="65" xfId="0" applyFont="1" applyFill="1" applyBorder="1" applyAlignment="1">
      <alignment vertical="center"/>
    </xf>
    <xf numFmtId="0" fontId="0" fillId="2" borderId="64" xfId="0" applyFont="1" applyFill="1" applyBorder="1" applyAlignment="1">
      <alignment vertical="center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center" vertical="center" wrapText="1"/>
      <protection locked="0"/>
    </xf>
    <xf numFmtId="0" fontId="5" fillId="0" borderId="8" xfId="0" applyFont="1" applyFill="1" applyBorder="1" applyAlignment="1" applyProtection="1">
      <alignment horizontal="center" vertical="center" wrapText="1"/>
      <protection locked="0"/>
    </xf>
    <xf numFmtId="0" fontId="5" fillId="0" borderId="18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Border="1" applyAlignment="1" applyProtection="1">
      <alignment horizontal="center" vertical="center" wrapText="1"/>
      <protection locked="0"/>
    </xf>
    <xf numFmtId="0" fontId="11" fillId="0" borderId="37" xfId="0" applyFont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11" fillId="0" borderId="43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3" xfId="0" applyFont="1" applyBorder="1" applyAlignment="1" applyProtection="1">
      <alignment horizontal="center" vertical="center" wrapText="1"/>
      <protection locked="0"/>
    </xf>
    <xf numFmtId="0" fontId="11" fillId="0" borderId="31" xfId="0" applyFont="1" applyBorder="1" applyAlignment="1" applyProtection="1">
      <alignment horizontal="center" vertical="center" wrapText="1"/>
      <protection locked="0"/>
    </xf>
    <xf numFmtId="0" fontId="5" fillId="0" borderId="24" xfId="0" applyFont="1" applyFill="1" applyBorder="1" applyAlignment="1" applyProtection="1">
      <alignment horizontal="center" vertical="center" wrapText="1"/>
      <protection locked="0"/>
    </xf>
    <xf numFmtId="0" fontId="5" fillId="0" borderId="30" xfId="0" applyFont="1" applyFill="1" applyBorder="1" applyAlignment="1" applyProtection="1">
      <alignment horizontal="center" vertical="center" wrapText="1"/>
      <protection locked="0"/>
    </xf>
    <xf numFmtId="0" fontId="5" fillId="0" borderId="33" xfId="0" applyFont="1" applyFill="1" applyBorder="1" applyAlignment="1" applyProtection="1">
      <alignment horizontal="center" vertical="center" wrapText="1"/>
      <protection locked="0"/>
    </xf>
    <xf numFmtId="0" fontId="5" fillId="0" borderId="35" xfId="0" applyFont="1" applyFill="1" applyBorder="1" applyAlignment="1" applyProtection="1">
      <alignment horizontal="center" vertical="center" wrapText="1"/>
      <protection locked="0"/>
    </xf>
    <xf numFmtId="0" fontId="5" fillId="0" borderId="36" xfId="0" applyFont="1" applyFill="1" applyBorder="1" applyAlignment="1" applyProtection="1">
      <alignment horizontal="center" vertical="center" wrapText="1"/>
      <protection locked="0"/>
    </xf>
    <xf numFmtId="164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28" xfId="0" applyFont="1" applyFill="1" applyBorder="1" applyAlignment="1" applyProtection="1">
      <alignment horizontal="center" vertical="center" wrapText="1"/>
      <protection locked="0"/>
    </xf>
    <xf numFmtId="0" fontId="5" fillId="0" borderId="25" xfId="0" applyFont="1" applyFill="1" applyBorder="1" applyAlignment="1" applyProtection="1">
      <alignment horizontal="center" vertical="center" wrapText="1"/>
      <protection locked="0"/>
    </xf>
    <xf numFmtId="0" fontId="5" fillId="0" borderId="26" xfId="0" applyFont="1" applyFill="1" applyBorder="1" applyAlignment="1" applyProtection="1">
      <alignment horizontal="center" vertical="center" wrapText="1"/>
      <protection locked="0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5" fillId="0" borderId="10" xfId="0" applyFont="1" applyFill="1" applyBorder="1" applyAlignment="1" applyProtection="1">
      <alignment horizontal="center" vertical="center" wrapText="1"/>
      <protection locked="0"/>
    </xf>
    <xf numFmtId="0" fontId="5" fillId="0" borderId="39" xfId="0" applyFont="1" applyFill="1" applyBorder="1" applyAlignment="1" applyProtection="1">
      <alignment horizontal="center" vertical="center" wrapText="1"/>
      <protection locked="0"/>
    </xf>
    <xf numFmtId="0" fontId="5" fillId="0" borderId="17" xfId="0" applyFont="1" applyFill="1" applyBorder="1" applyAlignment="1" applyProtection="1">
      <alignment horizontal="center" vertical="center" wrapText="1"/>
      <protection locked="0"/>
    </xf>
    <xf numFmtId="0" fontId="5" fillId="0" borderId="41" xfId="0" applyFont="1" applyFill="1" applyBorder="1" applyAlignment="1" applyProtection="1">
      <alignment horizontal="center" vertical="center" wrapText="1"/>
      <protection locked="0"/>
    </xf>
    <xf numFmtId="0" fontId="5" fillId="0" borderId="42" xfId="0" applyFont="1" applyFill="1" applyBorder="1" applyAlignment="1" applyProtection="1">
      <alignment horizontal="center" vertical="center" wrapText="1"/>
      <protection locked="0"/>
    </xf>
    <xf numFmtId="0" fontId="5" fillId="0" borderId="14" xfId="0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Fill="1" applyBorder="1" applyAlignment="1" applyProtection="1">
      <alignment horizontal="center" vertical="center" wrapText="1"/>
      <protection locked="0"/>
    </xf>
    <xf numFmtId="0" fontId="7" fillId="0" borderId="12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45" xfId="0" applyFont="1" applyFill="1" applyBorder="1" applyAlignment="1" applyProtection="1">
      <alignment horizontal="center" vertical="center" wrapText="1"/>
      <protection locked="0"/>
    </xf>
    <xf numFmtId="0" fontId="5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24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5" fillId="6" borderId="1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0" borderId="6" xfId="0" applyFont="1" applyFill="1" applyBorder="1" applyAlignment="1" applyProtection="1">
      <alignment horizontal="center" vertical="center" wrapText="1"/>
      <protection locked="0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0" borderId="5" xfId="0" applyFont="1" applyFill="1" applyBorder="1" applyAlignment="1" applyProtection="1">
      <alignment horizontal="center" vertical="center" wrapText="1"/>
      <protection locked="0"/>
    </xf>
    <xf numFmtId="0" fontId="5" fillId="10" borderId="11" xfId="0" applyFont="1" applyFill="1" applyBorder="1" applyAlignment="1" applyProtection="1">
      <alignment horizontal="center" vertical="center" wrapText="1"/>
      <protection locked="0"/>
    </xf>
    <xf numFmtId="0" fontId="5" fillId="14" borderId="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10" borderId="10" xfId="0" applyFont="1" applyFill="1" applyBorder="1" applyAlignment="1" applyProtection="1">
      <alignment horizontal="center" vertical="center" wrapText="1"/>
      <protection locked="0"/>
    </xf>
    <xf numFmtId="0" fontId="5" fillId="10" borderId="14" xfId="0" applyFont="1" applyFill="1" applyBorder="1" applyAlignment="1" applyProtection="1">
      <alignment horizontal="center" vertical="center" wrapText="1"/>
      <protection locked="0"/>
    </xf>
    <xf numFmtId="0" fontId="5" fillId="17" borderId="5" xfId="0" applyFont="1" applyFill="1" applyBorder="1" applyAlignment="1" applyProtection="1">
      <alignment horizontal="center" vertical="center" wrapText="1"/>
      <protection locked="0"/>
    </xf>
    <xf numFmtId="0" fontId="5" fillId="17" borderId="24" xfId="0" applyFont="1" applyFill="1" applyBorder="1" applyAlignment="1" applyProtection="1">
      <alignment horizontal="center" vertical="center" wrapText="1"/>
      <protection locked="0"/>
    </xf>
    <xf numFmtId="0" fontId="5" fillId="21" borderId="5" xfId="0" applyFont="1" applyFill="1" applyBorder="1" applyAlignment="1" applyProtection="1">
      <alignment horizontal="center" vertical="center" wrapText="1"/>
      <protection locked="0"/>
    </xf>
    <xf numFmtId="0" fontId="5" fillId="21" borderId="11" xfId="0" applyFont="1" applyFill="1" applyBorder="1" applyAlignment="1" applyProtection="1">
      <alignment horizontal="center" vertical="center" wrapText="1"/>
      <protection locked="0"/>
    </xf>
    <xf numFmtId="0" fontId="5" fillId="18" borderId="5" xfId="0" applyFont="1" applyFill="1" applyBorder="1" applyAlignment="1" applyProtection="1">
      <alignment horizontal="center" vertical="center" wrapText="1"/>
      <protection locked="0"/>
    </xf>
    <xf numFmtId="0" fontId="5" fillId="18" borderId="24" xfId="0" applyFont="1" applyFill="1" applyBorder="1" applyAlignment="1" applyProtection="1">
      <alignment horizontal="center" vertical="center" wrapText="1"/>
      <protection locked="0"/>
    </xf>
    <xf numFmtId="0" fontId="5" fillId="18" borderId="51" xfId="0" applyFont="1" applyFill="1" applyBorder="1" applyAlignment="1" applyProtection="1">
      <alignment horizontal="center" vertical="center" wrapText="1"/>
      <protection locked="0"/>
    </xf>
    <xf numFmtId="0" fontId="5" fillId="18" borderId="39" xfId="0" applyFont="1" applyFill="1" applyBorder="1" applyAlignment="1" applyProtection="1">
      <alignment horizontal="center" vertical="center" wrapText="1"/>
      <protection locked="0"/>
    </xf>
    <xf numFmtId="0" fontId="5" fillId="18" borderId="15" xfId="0" applyFont="1" applyFill="1" applyBorder="1" applyAlignment="1" applyProtection="1">
      <alignment horizontal="center" vertical="center" wrapText="1"/>
      <protection locked="0"/>
    </xf>
    <xf numFmtId="0" fontId="5" fillId="18" borderId="48" xfId="0" applyFont="1" applyFill="1" applyBorder="1" applyAlignment="1" applyProtection="1">
      <alignment horizontal="center" vertical="center" wrapText="1"/>
      <protection locked="0"/>
    </xf>
    <xf numFmtId="0" fontId="5" fillId="17" borderId="41" xfId="0" applyFont="1" applyFill="1" applyBorder="1" applyAlignment="1" applyProtection="1">
      <alignment horizontal="center" vertical="center" wrapText="1"/>
      <protection locked="0"/>
    </xf>
    <xf numFmtId="0" fontId="5" fillId="17" borderId="42" xfId="0" applyFont="1" applyFill="1" applyBorder="1" applyAlignment="1" applyProtection="1">
      <alignment horizontal="center" vertical="center" wrapText="1"/>
      <protection locked="0"/>
    </xf>
    <xf numFmtId="0" fontId="5" fillId="17" borderId="10" xfId="0" applyFont="1" applyFill="1" applyBorder="1" applyAlignment="1" applyProtection="1">
      <alignment horizontal="center" vertical="center" wrapText="1"/>
      <protection locked="0"/>
    </xf>
    <xf numFmtId="0" fontId="5" fillId="17" borderId="39" xfId="0" applyFont="1" applyFill="1" applyBorder="1" applyAlignment="1" applyProtection="1">
      <alignment horizontal="center" vertical="center" wrapText="1"/>
      <protection locked="0"/>
    </xf>
    <xf numFmtId="0" fontId="5" fillId="17" borderId="6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7" borderId="9" xfId="0" applyFont="1" applyFill="1" applyBorder="1" applyAlignment="1" applyProtection="1">
      <alignment horizontal="center" vertical="center" wrapText="1"/>
      <protection locked="0"/>
    </xf>
    <xf numFmtId="0" fontId="5" fillId="17" borderId="17" xfId="0" applyFont="1" applyFill="1" applyBorder="1" applyAlignment="1" applyProtection="1">
      <alignment horizontal="center" vertical="center" wrapText="1"/>
      <protection locked="0"/>
    </xf>
    <xf numFmtId="0" fontId="5" fillId="21" borderId="10" xfId="0" applyFont="1" applyFill="1" applyBorder="1" applyAlignment="1" applyProtection="1">
      <alignment horizontal="center" vertical="center" wrapText="1"/>
      <protection locked="0"/>
    </xf>
    <xf numFmtId="0" fontId="5" fillId="21" borderId="14" xfId="0" applyFont="1" applyFill="1" applyBorder="1" applyAlignment="1" applyProtection="1">
      <alignment horizontal="center" vertical="center" wrapText="1"/>
      <protection locked="0"/>
    </xf>
    <xf numFmtId="0" fontId="5" fillId="5" borderId="7" xfId="0" applyFont="1" applyFill="1" applyBorder="1" applyAlignment="1" applyProtection="1">
      <alignment horizontal="center" vertical="center" wrapText="1"/>
      <protection locked="0"/>
    </xf>
    <xf numFmtId="0" fontId="5" fillId="5" borderId="8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49" fontId="5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10" borderId="9" xfId="0" applyFont="1" applyFill="1" applyBorder="1" applyAlignment="1" applyProtection="1">
      <alignment horizontal="center" vertical="center" wrapText="1"/>
      <protection locked="0"/>
    </xf>
    <xf numFmtId="0" fontId="5" fillId="10" borderId="15" xfId="0" applyFont="1" applyFill="1" applyBorder="1" applyAlignment="1" applyProtection="1">
      <alignment horizontal="center" vertical="center" wrapText="1"/>
      <protection locked="0"/>
    </xf>
    <xf numFmtId="49" fontId="5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4" xfId="0" applyFont="1" applyFill="1" applyBorder="1" applyAlignment="1" applyProtection="1">
      <alignment horizontal="center" vertical="center" wrapText="1"/>
      <protection locked="0"/>
    </xf>
    <xf numFmtId="0" fontId="5" fillId="6" borderId="47" xfId="0" applyFont="1" applyFill="1" applyBorder="1" applyAlignment="1" applyProtection="1">
      <alignment horizontal="center" vertical="center" wrapText="1"/>
      <protection locked="0"/>
    </xf>
    <xf numFmtId="0" fontId="5" fillId="21" borderId="6" xfId="0" applyFont="1" applyFill="1" applyBorder="1" applyAlignment="1" applyProtection="1">
      <alignment horizontal="center" vertical="center" wrapText="1"/>
      <protection locked="0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5" fillId="10" borderId="41" xfId="0" applyFont="1" applyFill="1" applyBorder="1" applyAlignment="1" applyProtection="1">
      <alignment horizontal="center" vertical="center" wrapText="1"/>
      <protection locked="0"/>
    </xf>
    <xf numFmtId="0" fontId="5" fillId="10" borderId="45" xfId="0" applyFont="1" applyFill="1" applyBorder="1" applyAlignment="1" applyProtection="1">
      <alignment horizontal="center" vertical="center" wrapText="1"/>
      <protection locked="0"/>
    </xf>
    <xf numFmtId="0" fontId="5" fillId="21" borderId="9" xfId="0" applyFont="1" applyFill="1" applyBorder="1" applyAlignment="1" applyProtection="1">
      <alignment horizontal="center" vertical="center" wrapText="1"/>
      <protection locked="0"/>
    </xf>
    <xf numFmtId="0" fontId="5" fillId="21" borderId="15" xfId="0" applyFont="1" applyFill="1" applyBorder="1" applyAlignment="1" applyProtection="1">
      <alignment horizontal="center" vertical="center" wrapText="1"/>
      <protection locked="0"/>
    </xf>
    <xf numFmtId="0" fontId="5" fillId="14" borderId="16" xfId="0" applyFont="1" applyFill="1" applyBorder="1" applyAlignment="1" applyProtection="1">
      <alignment horizontal="center" vertical="center" wrapText="1"/>
      <protection locked="0"/>
    </xf>
    <xf numFmtId="0" fontId="5" fillId="18" borderId="6" xfId="0" applyFont="1" applyFill="1" applyBorder="1" applyAlignment="1" applyProtection="1">
      <alignment horizontal="center" vertical="center" wrapText="1"/>
      <protection locked="0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49" fontId="5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11" xfId="0" applyFont="1" applyFill="1" applyBorder="1" applyAlignment="1" applyProtection="1">
      <alignment horizontal="center" vertical="center" wrapText="1"/>
      <protection locked="0"/>
    </xf>
    <xf numFmtId="49" fontId="5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5" xfId="0" applyFont="1" applyFill="1" applyBorder="1" applyAlignment="1" applyProtection="1">
      <alignment horizontal="center" vertical="center" wrapText="1"/>
      <protection locked="0"/>
    </xf>
    <xf numFmtId="0" fontId="5" fillId="5" borderId="11" xfId="0" applyFont="1" applyFill="1" applyBorder="1" applyAlignment="1" applyProtection="1">
      <alignment horizontal="center" vertical="center" wrapText="1"/>
      <protection locked="0"/>
    </xf>
    <xf numFmtId="0" fontId="5" fillId="16" borderId="6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5" fillId="16" borderId="7" xfId="0" applyFont="1" applyFill="1" applyBorder="1" applyAlignment="1" applyProtection="1">
      <alignment horizontal="center" vertical="center" wrapText="1"/>
      <protection locked="0"/>
    </xf>
    <xf numFmtId="0" fontId="5" fillId="16" borderId="8" xfId="0" applyFont="1" applyFill="1" applyBorder="1" applyAlignment="1" applyProtection="1">
      <alignment horizontal="center" vertical="center" wrapText="1"/>
      <protection locked="0"/>
    </xf>
    <xf numFmtId="0" fontId="5" fillId="16" borderId="18" xfId="0" applyFont="1" applyFill="1" applyBorder="1" applyAlignment="1" applyProtection="1">
      <alignment horizontal="center" vertical="center" wrapText="1"/>
      <protection locked="0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5" borderId="24" xfId="0" applyFont="1" applyFill="1" applyBorder="1" applyAlignment="1" applyProtection="1">
      <alignment horizontal="center" vertical="center" wrapText="1"/>
      <protection locked="0"/>
    </xf>
    <xf numFmtId="0" fontId="5" fillId="16" borderId="5" xfId="0" applyFont="1" applyFill="1" applyBorder="1" applyAlignment="1" applyProtection="1">
      <alignment horizontal="center" vertical="center" wrapText="1"/>
      <protection locked="0"/>
    </xf>
    <xf numFmtId="0" fontId="5" fillId="16" borderId="11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14" borderId="25" xfId="0" applyFont="1" applyFill="1" applyBorder="1" applyAlignment="1" applyProtection="1">
      <alignment horizontal="center" vertical="center" wrapText="1"/>
      <protection locked="0"/>
    </xf>
    <xf numFmtId="0" fontId="11" fillId="17" borderId="2" xfId="0" applyFont="1" applyFill="1" applyBorder="1" applyAlignment="1" applyProtection="1">
      <alignment horizontal="center" vertical="center" wrapText="1"/>
      <protection locked="0"/>
    </xf>
    <xf numFmtId="0" fontId="11" fillId="17" borderId="43" xfId="0" applyFont="1" applyFill="1" applyBorder="1" applyAlignment="1" applyProtection="1">
      <alignment horizontal="center" vertical="center" wrapText="1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43" xfId="0" applyFont="1" applyFill="1" applyBorder="1" applyAlignment="1" applyProtection="1">
      <alignment horizontal="center" vertical="center" wrapText="1"/>
      <protection locked="0"/>
    </xf>
    <xf numFmtId="0" fontId="11" fillId="21" borderId="2" xfId="0" applyFont="1" applyFill="1" applyBorder="1" applyAlignment="1" applyProtection="1">
      <alignment horizontal="center" vertical="center" wrapText="1"/>
      <protection locked="0"/>
    </xf>
    <xf numFmtId="0" fontId="11" fillId="16" borderId="1" xfId="0" applyFont="1" applyFill="1" applyBorder="1" applyAlignment="1" applyProtection="1">
      <alignment horizontal="center" vertical="center" wrapText="1"/>
      <protection locked="0"/>
    </xf>
    <xf numFmtId="0" fontId="11" fillId="16" borderId="2" xfId="0" applyFont="1" applyFill="1" applyBorder="1" applyAlignment="1" applyProtection="1">
      <alignment horizontal="center" vertical="center" wrapText="1"/>
      <protection locked="0"/>
    </xf>
    <xf numFmtId="0" fontId="11" fillId="5" borderId="3" xfId="0" applyFont="1" applyFill="1" applyBorder="1" applyAlignment="1" applyProtection="1">
      <alignment horizontal="center" vertical="center" wrapText="1"/>
      <protection locked="0"/>
    </xf>
    <xf numFmtId="0" fontId="11" fillId="5" borderId="4" xfId="0" applyFont="1" applyFill="1" applyBorder="1" applyAlignment="1" applyProtection="1">
      <alignment horizontal="center" vertical="center" wrapText="1"/>
      <protection locked="0"/>
    </xf>
    <xf numFmtId="49" fontId="11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0" fontId="11" fillId="0" borderId="50" xfId="0" applyFont="1" applyBorder="1" applyAlignment="1" applyProtection="1">
      <alignment horizontal="center" vertical="center" wrapText="1"/>
      <protection locked="0"/>
    </xf>
    <xf numFmtId="0" fontId="11" fillId="0" borderId="49" xfId="0" applyFont="1" applyBorder="1" applyAlignment="1" applyProtection="1">
      <alignment horizontal="center" vertical="center" wrapText="1"/>
      <protection locked="0"/>
    </xf>
    <xf numFmtId="0" fontId="11" fillId="15" borderId="4" xfId="0" applyFont="1" applyFill="1" applyBorder="1" applyAlignment="1" applyProtection="1">
      <alignment horizontal="center" vertical="center" wrapText="1"/>
      <protection locked="0"/>
    </xf>
    <xf numFmtId="0" fontId="11" fillId="15" borderId="34" xfId="0" applyFont="1" applyFill="1" applyBorder="1" applyAlignment="1" applyProtection="1">
      <alignment horizontal="center" vertical="center" wrapText="1"/>
      <protection locked="0"/>
    </xf>
    <xf numFmtId="0" fontId="5" fillId="18" borderId="35" xfId="0" applyFont="1" applyFill="1" applyBorder="1" applyAlignment="1" applyProtection="1">
      <alignment horizontal="center" vertical="center" wrapText="1"/>
      <protection locked="0"/>
    </xf>
    <xf numFmtId="0" fontId="5" fillId="18" borderId="36" xfId="0" applyFont="1" applyFill="1" applyBorder="1" applyAlignment="1" applyProtection="1">
      <alignment horizontal="center" vertical="center" wrapText="1"/>
      <protection locked="0"/>
    </xf>
    <xf numFmtId="0" fontId="11" fillId="19" borderId="47" xfId="0" applyFont="1" applyFill="1" applyBorder="1" applyAlignment="1" applyProtection="1">
      <alignment horizontal="center" vertical="center" wrapText="1"/>
      <protection locked="0"/>
    </xf>
    <xf numFmtId="0" fontId="5" fillId="19" borderId="16" xfId="0" applyFont="1" applyFill="1" applyBorder="1" applyAlignment="1" applyProtection="1">
      <alignment horizontal="center" vertical="center" wrapText="1"/>
      <protection locked="0"/>
    </xf>
    <xf numFmtId="0" fontId="17" fillId="19" borderId="1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2" fontId="0" fillId="2" borderId="5" xfId="0" applyNumberFormat="1" applyFont="1" applyFill="1" applyBorder="1" applyAlignment="1">
      <alignment horizontal="center" vertical="center"/>
    </xf>
    <xf numFmtId="2" fontId="0" fillId="2" borderId="11" xfId="0" applyNumberFormat="1" applyFont="1" applyFill="1" applyBorder="1" applyAlignment="1">
      <alignment horizontal="center" vertical="center"/>
    </xf>
    <xf numFmtId="0" fontId="0" fillId="2" borderId="70" xfId="0" applyFont="1" applyFill="1" applyBorder="1" applyAlignment="1">
      <alignment horizontal="center" vertical="center"/>
    </xf>
    <xf numFmtId="0" fontId="0" fillId="2" borderId="65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64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10" xfId="0" applyFont="1" applyFill="1" applyBorder="1" applyAlignment="1">
      <alignment horizontal="center" vertical="center"/>
    </xf>
    <xf numFmtId="0" fontId="0" fillId="2" borderId="14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77" xfId="0" applyFont="1" applyFill="1" applyBorder="1" applyAlignment="1">
      <alignment horizontal="center" vertical="center"/>
    </xf>
    <xf numFmtId="0" fontId="0" fillId="2" borderId="78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2" fontId="0" fillId="2" borderId="12" xfId="0" applyNumberFormat="1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77" xfId="0" applyNumberFormat="1" applyFont="1" applyFill="1" applyBorder="1" applyAlignment="1">
      <alignment horizontal="center" vertical="center"/>
    </xf>
    <xf numFmtId="0" fontId="0" fillId="2" borderId="78" xfId="0" applyNumberFormat="1" applyFont="1" applyFill="1" applyBorder="1" applyAlignment="1">
      <alignment horizontal="center" vertical="center"/>
    </xf>
    <xf numFmtId="0" fontId="0" fillId="2" borderId="63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60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165" fontId="0" fillId="2" borderId="10" xfId="0" applyNumberFormat="1" applyFont="1" applyFill="1" applyBorder="1" applyAlignment="1">
      <alignment horizontal="center" vertical="center"/>
    </xf>
    <xf numFmtId="165" fontId="0" fillId="2" borderId="4" xfId="0" applyNumberFormat="1" applyFont="1" applyFill="1" applyBorder="1" applyAlignment="1">
      <alignment horizontal="center" vertical="center"/>
    </xf>
    <xf numFmtId="165" fontId="0" fillId="2" borderId="25" xfId="0" applyNumberFormat="1" applyFont="1" applyFill="1" applyBorder="1" applyAlignment="1">
      <alignment horizontal="center" vertical="center"/>
    </xf>
    <xf numFmtId="165" fontId="0" fillId="2" borderId="14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Border="1" applyAlignment="1">
      <alignment horizontal="center" vertical="center"/>
    </xf>
    <xf numFmtId="165" fontId="0" fillId="2" borderId="26" xfId="0" applyNumberFormat="1" applyFont="1" applyFill="1" applyBorder="1" applyAlignment="1">
      <alignment horizontal="center" vertical="center"/>
    </xf>
    <xf numFmtId="165" fontId="0" fillId="2" borderId="71" xfId="0" applyNumberFormat="1" applyFont="1" applyFill="1" applyBorder="1" applyAlignment="1">
      <alignment horizontal="center" vertical="center"/>
    </xf>
    <xf numFmtId="165" fontId="0" fillId="2" borderId="85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65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4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" fontId="11" fillId="24" borderId="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4" xfId="0" applyFont="1" applyFill="1" applyBorder="1" applyAlignment="1" applyProtection="1">
      <alignment horizontal="center" vertical="center" wrapText="1"/>
      <protection locked="0"/>
    </xf>
    <xf numFmtId="0" fontId="5" fillId="24" borderId="47" xfId="0" applyFont="1" applyFill="1" applyBorder="1" applyAlignment="1" applyProtection="1">
      <alignment horizontal="center" vertical="center" wrapText="1"/>
      <protection locked="0"/>
    </xf>
    <xf numFmtId="0" fontId="5" fillId="24" borderId="6" xfId="0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0" fontId="5" fillId="24" borderId="5" xfId="0" applyFont="1" applyFill="1" applyBorder="1" applyAlignment="1" applyProtection="1">
      <alignment horizontal="center" vertical="center" wrapText="1"/>
      <protection locked="0"/>
    </xf>
    <xf numFmtId="0" fontId="5" fillId="24" borderId="11" xfId="0" applyFont="1" applyFill="1" applyBorder="1" applyAlignment="1" applyProtection="1">
      <alignment horizontal="center" vertical="center" wrapText="1"/>
      <protection locked="0"/>
    </xf>
    <xf numFmtId="1" fontId="5" fillId="24" borderId="6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24" xfId="0" applyFont="1" applyFill="1" applyBorder="1" applyAlignment="1" applyProtection="1">
      <alignment horizontal="center" vertical="center" wrapText="1"/>
      <protection locked="0"/>
    </xf>
    <xf numFmtId="164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0" xfId="0" applyFont="1" applyFill="1" applyBorder="1" applyAlignment="1" applyProtection="1">
      <alignment horizontal="center" vertical="center" wrapText="1"/>
      <protection locked="0"/>
    </xf>
    <xf numFmtId="0" fontId="5" fillId="24" borderId="39" xfId="0" applyFont="1" applyFill="1" applyBorder="1" applyAlignment="1" applyProtection="1">
      <alignment horizontal="center" vertical="center" wrapText="1"/>
      <protection locked="0"/>
    </xf>
    <xf numFmtId="0" fontId="0" fillId="23" borderId="58" xfId="0" applyFont="1" applyFill="1" applyBorder="1" applyAlignment="1">
      <alignment horizontal="center" vertical="center"/>
    </xf>
    <xf numFmtId="0" fontId="0" fillId="23" borderId="20" xfId="0" applyFont="1" applyFill="1" applyBorder="1" applyAlignment="1">
      <alignment horizontal="center" vertical="center"/>
    </xf>
    <xf numFmtId="0" fontId="0" fillId="23" borderId="13" xfId="0" applyFont="1" applyFill="1" applyBorder="1" applyAlignment="1">
      <alignment horizontal="center" vertical="center"/>
    </xf>
    <xf numFmtId="49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24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9" xfId="0" applyFont="1" applyFill="1" applyBorder="1" applyAlignment="1" applyProtection="1">
      <alignment horizontal="center" vertical="center" wrapText="1"/>
      <protection locked="0"/>
    </xf>
    <xf numFmtId="0" fontId="5" fillId="24" borderId="15" xfId="0" applyFont="1" applyFill="1" applyBorder="1" applyAlignment="1" applyProtection="1">
      <alignment horizontal="center" vertical="center" wrapText="1"/>
      <protection locked="0"/>
    </xf>
    <xf numFmtId="0" fontId="0" fillId="23" borderId="76" xfId="0" applyFont="1" applyFill="1" applyBorder="1" applyAlignment="1">
      <alignment horizontal="center" vertical="center"/>
    </xf>
    <xf numFmtId="0" fontId="0" fillId="23" borderId="69" xfId="0" applyFont="1" applyFill="1" applyBorder="1" applyAlignment="1">
      <alignment horizontal="center" vertical="center"/>
    </xf>
    <xf numFmtId="0" fontId="0" fillId="23" borderId="56" xfId="0" applyFont="1" applyFill="1" applyBorder="1" applyAlignment="1">
      <alignment horizontal="center" vertical="center"/>
    </xf>
    <xf numFmtId="0" fontId="0" fillId="23" borderId="23" xfId="0" applyFont="1" applyFill="1" applyBorder="1" applyAlignment="1">
      <alignment horizontal="center" vertical="center"/>
    </xf>
    <xf numFmtId="0" fontId="11" fillId="25" borderId="2" xfId="0" applyFont="1" applyFill="1" applyBorder="1" applyAlignment="1" applyProtection="1">
      <alignment horizontal="center" vertical="center" wrapText="1"/>
      <protection locked="0"/>
    </xf>
    <xf numFmtId="0" fontId="11" fillId="25" borderId="49" xfId="0" applyFont="1" applyFill="1" applyBorder="1" applyAlignment="1" applyProtection="1">
      <alignment horizontal="center" vertical="center" wrapText="1"/>
      <protection locked="0"/>
    </xf>
    <xf numFmtId="0" fontId="11" fillId="25" borderId="37" xfId="0" applyFont="1" applyFill="1" applyBorder="1" applyAlignment="1" applyProtection="1">
      <alignment horizontal="center" vertical="center" wrapText="1"/>
      <protection locked="0"/>
    </xf>
    <xf numFmtId="0" fontId="5" fillId="25" borderId="6" xfId="0" applyFont="1" applyFill="1" applyBorder="1" applyAlignment="1" applyProtection="1">
      <alignment horizontal="center" vertical="center" wrapText="1"/>
      <protection locked="0"/>
    </xf>
    <xf numFmtId="0" fontId="5" fillId="25" borderId="12" xfId="0" applyFont="1" applyFill="1" applyBorder="1" applyAlignment="1" applyProtection="1">
      <alignment horizontal="center" vertical="center" wrapText="1"/>
      <protection locked="0"/>
    </xf>
    <xf numFmtId="0" fontId="5" fillId="25" borderId="25" xfId="0" applyFont="1" applyFill="1" applyBorder="1" applyAlignment="1" applyProtection="1">
      <alignment horizontal="center" vertical="center" wrapText="1"/>
      <protection locked="0"/>
    </xf>
    <xf numFmtId="0" fontId="5" fillId="25" borderId="26" xfId="0" applyFont="1" applyFill="1" applyBorder="1" applyAlignment="1" applyProtection="1">
      <alignment horizontal="center" vertical="center" wrapText="1"/>
      <protection locked="0"/>
    </xf>
    <xf numFmtId="0" fontId="5" fillId="25" borderId="35" xfId="0" applyFont="1" applyFill="1" applyBorder="1" applyAlignment="1" applyProtection="1">
      <alignment horizontal="center" vertical="center" wrapText="1"/>
      <protection locked="0"/>
    </xf>
    <xf numFmtId="0" fontId="5" fillId="25" borderId="36" xfId="0" applyFont="1" applyFill="1" applyBorder="1" applyAlignment="1" applyProtection="1">
      <alignment horizontal="center" vertical="center" wrapText="1"/>
      <protection locked="0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0" fontId="5" fillId="25" borderId="5" xfId="0" applyFont="1" applyFill="1" applyBorder="1" applyAlignment="1" applyProtection="1">
      <alignment horizontal="center" vertical="center" wrapText="1"/>
      <protection locked="0"/>
    </xf>
    <xf numFmtId="0" fontId="5" fillId="25" borderId="24" xfId="0" applyFont="1" applyFill="1" applyBorder="1" applyAlignment="1" applyProtection="1">
      <alignment horizontal="center" vertical="center" wrapText="1"/>
      <protection locked="0"/>
    </xf>
    <xf numFmtId="0" fontId="5" fillId="25" borderId="11" xfId="0" applyFont="1" applyFill="1" applyBorder="1" applyAlignment="1" applyProtection="1">
      <alignment horizontal="center" vertical="center" wrapText="1"/>
      <protection locked="0"/>
    </xf>
    <xf numFmtId="0" fontId="11" fillId="25" borderId="43" xfId="0" applyFont="1" applyFill="1" applyBorder="1" applyAlignment="1" applyProtection="1">
      <alignment horizontal="center" vertical="center" wrapText="1"/>
      <protection locked="0"/>
    </xf>
    <xf numFmtId="0" fontId="5" fillId="25" borderId="9" xfId="0" applyFont="1" applyFill="1" applyBorder="1" applyAlignment="1" applyProtection="1">
      <alignment horizontal="center" vertical="center" wrapText="1"/>
      <protection locked="0"/>
    </xf>
    <xf numFmtId="0" fontId="5" fillId="25" borderId="17" xfId="0" applyFont="1" applyFill="1" applyBorder="1" applyAlignment="1" applyProtection="1">
      <alignment horizontal="center" vertical="center" wrapText="1"/>
      <protection locked="0"/>
    </xf>
    <xf numFmtId="0" fontId="5" fillId="25" borderId="10" xfId="0" applyFont="1" applyFill="1" applyBorder="1" applyAlignment="1" applyProtection="1">
      <alignment horizontal="center" vertical="center" wrapText="1"/>
      <protection locked="0"/>
    </xf>
    <xf numFmtId="0" fontId="5" fillId="25" borderId="39" xfId="0" applyFont="1" applyFill="1" applyBorder="1" applyAlignment="1" applyProtection="1">
      <alignment horizontal="center" vertical="center" wrapText="1"/>
      <protection locked="0"/>
    </xf>
    <xf numFmtId="0" fontId="5" fillId="25" borderId="41" xfId="0" applyFont="1" applyFill="1" applyBorder="1" applyAlignment="1" applyProtection="1">
      <alignment horizontal="center" vertical="center" wrapText="1"/>
      <protection locked="0"/>
    </xf>
    <xf numFmtId="0" fontId="5" fillId="25" borderId="42" xfId="0" applyFont="1" applyFill="1" applyBorder="1" applyAlignment="1" applyProtection="1">
      <alignment horizontal="center" vertical="center" wrapText="1"/>
      <protection locked="0"/>
    </xf>
    <xf numFmtId="0" fontId="5" fillId="22" borderId="6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11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16" xfId="0" applyFont="1" applyFill="1" applyBorder="1" applyAlignment="1" applyProtection="1">
      <alignment horizontal="center" vertical="center" wrapText="1"/>
      <protection locked="0"/>
    </xf>
    <xf numFmtId="0" fontId="5" fillId="22" borderId="24" xfId="0" applyFont="1" applyFill="1" applyBorder="1" applyAlignment="1" applyProtection="1">
      <alignment horizontal="center" vertical="center" wrapText="1"/>
      <protection locked="0"/>
    </xf>
    <xf numFmtId="0" fontId="5" fillId="22" borderId="5" xfId="0" applyFont="1" applyFill="1" applyBorder="1" applyAlignment="1" applyProtection="1">
      <alignment horizontal="center" vertical="center" wrapText="1"/>
      <protection locked="0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</cellXfs>
  <cellStyles count="6">
    <cellStyle name="Bad" xfId="2" builtinId="27"/>
    <cellStyle name="Comma" xfId="4" builtinId="3"/>
    <cellStyle name="Good" xfId="1" builtinId="26"/>
    <cellStyle name="Normal" xfId="0" builtinId="0"/>
    <cellStyle name="Normal 2" xfId="3"/>
    <cellStyle name="Percent" xfId="5" builtinId="5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15947</xdr:colOff>
      <xdr:row>1</xdr:row>
      <xdr:rowOff>54533</xdr:rowOff>
    </xdr:from>
    <xdr:to>
      <xdr:col>16</xdr:col>
      <xdr:colOff>302915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922690" y="347610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15947</xdr:colOff>
      <xdr:row>1</xdr:row>
      <xdr:rowOff>54533</xdr:rowOff>
    </xdr:from>
    <xdr:to>
      <xdr:col>7</xdr:col>
      <xdr:colOff>302915</xdr:colOff>
      <xdr:row>2</xdr:row>
      <xdr:rowOff>157265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</xdr:row>
      <xdr:rowOff>9525</xdr:rowOff>
    </xdr:from>
    <xdr:to>
      <xdr:col>10</xdr:col>
      <xdr:colOff>429843</xdr:colOff>
      <xdr:row>2</xdr:row>
      <xdr:rowOff>114455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7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118508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73424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27</xdr:col>
      <xdr:colOff>8306</xdr:colOff>
      <xdr:row>1</xdr:row>
      <xdr:rowOff>28574</xdr:rowOff>
    </xdr:from>
    <xdr:ext cx="286968" cy="285905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30</xdr:col>
      <xdr:colOff>133350</xdr:colOff>
      <xdr:row>1</xdr:row>
      <xdr:rowOff>38100</xdr:rowOff>
    </xdr:from>
    <xdr:ext cx="286968" cy="285905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840" t="s">
        <v>119</v>
      </c>
      <c r="B1" s="835"/>
      <c r="C1" s="835"/>
      <c r="D1" s="835"/>
      <c r="E1" s="835"/>
      <c r="F1" s="835"/>
      <c r="G1" s="835"/>
      <c r="H1" s="835"/>
      <c r="I1" s="835"/>
      <c r="J1" s="835"/>
      <c r="K1" s="841" t="s">
        <v>0</v>
      </c>
      <c r="L1" s="837"/>
      <c r="M1" s="837"/>
      <c r="N1" s="837"/>
      <c r="O1" s="837"/>
      <c r="P1" s="837"/>
      <c r="Q1" s="837"/>
      <c r="R1" s="837"/>
      <c r="S1" s="837"/>
      <c r="T1" s="837"/>
      <c r="U1" s="837"/>
      <c r="V1" s="837"/>
      <c r="W1" s="837"/>
      <c r="X1" s="837"/>
      <c r="Y1" s="837"/>
      <c r="Z1" s="837"/>
      <c r="AA1" s="837"/>
      <c r="AB1" s="837"/>
      <c r="AC1" s="837"/>
      <c r="AD1" s="837"/>
      <c r="AE1" s="837"/>
      <c r="AF1" s="23"/>
      <c r="AG1" s="835" t="s">
        <v>1</v>
      </c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42" t="s">
        <v>2</v>
      </c>
      <c r="AW1" s="835"/>
      <c r="AX1" s="835"/>
      <c r="AY1" s="835"/>
      <c r="AZ1" s="835"/>
      <c r="BA1" s="835"/>
      <c r="BB1" s="835"/>
      <c r="BC1" s="835"/>
      <c r="BD1" s="835"/>
      <c r="BE1" s="836"/>
      <c r="BF1" s="837" t="s">
        <v>3</v>
      </c>
      <c r="BG1" s="837"/>
      <c r="BH1" s="837"/>
      <c r="BI1" s="837"/>
      <c r="BJ1" s="837"/>
      <c r="BK1" s="837"/>
      <c r="BL1" s="837"/>
      <c r="BM1" s="837"/>
      <c r="BN1" s="837"/>
      <c r="BO1" s="837"/>
      <c r="BP1" s="837"/>
      <c r="BQ1" s="837"/>
      <c r="BR1" s="837"/>
      <c r="BS1" s="837"/>
      <c r="BT1" s="837"/>
      <c r="BU1" s="837"/>
      <c r="BV1" s="838"/>
      <c r="BW1" s="835" t="s">
        <v>4</v>
      </c>
      <c r="BX1" s="835"/>
      <c r="BY1" s="835"/>
      <c r="BZ1" s="835"/>
      <c r="CA1" s="835"/>
      <c r="CB1" s="835"/>
      <c r="CC1" s="835"/>
      <c r="CD1" s="836"/>
      <c r="CE1" s="835" t="s">
        <v>5</v>
      </c>
      <c r="CF1" s="835"/>
      <c r="CG1" s="835"/>
      <c r="CH1" s="835"/>
      <c r="CI1" s="835"/>
      <c r="CJ1" s="835"/>
      <c r="CK1" s="835"/>
      <c r="CL1" s="835"/>
      <c r="CM1" s="835"/>
      <c r="CN1" s="835"/>
      <c r="CO1" s="835"/>
      <c r="CP1" s="835"/>
      <c r="CQ1" s="835"/>
      <c r="CR1" s="835"/>
      <c r="CS1" s="835"/>
      <c r="CT1" s="836"/>
      <c r="CU1" s="835" t="s">
        <v>6</v>
      </c>
      <c r="CV1" s="835"/>
      <c r="CW1" s="835"/>
      <c r="CX1" s="835"/>
      <c r="CY1" s="835"/>
      <c r="CZ1" s="835"/>
      <c r="DA1" s="835"/>
      <c r="DB1" s="835"/>
      <c r="DC1" s="836"/>
      <c r="DD1" s="837" t="s">
        <v>7</v>
      </c>
      <c r="DE1" s="837"/>
      <c r="DF1" s="837"/>
      <c r="DG1" s="837"/>
      <c r="DH1" s="837"/>
      <c r="DI1" s="837"/>
      <c r="DJ1" s="837"/>
      <c r="DK1" s="837"/>
      <c r="DL1" s="837"/>
      <c r="DM1" s="837"/>
      <c r="DN1" s="837"/>
      <c r="DO1" s="837"/>
      <c r="DP1" s="837"/>
      <c r="DQ1" s="837"/>
      <c r="DR1" s="837"/>
      <c r="DS1" s="837"/>
      <c r="DT1" s="837"/>
      <c r="DU1" s="837"/>
      <c r="DV1" s="837"/>
      <c r="DW1" s="837"/>
      <c r="DX1" s="837"/>
      <c r="DY1" s="837"/>
      <c r="DZ1" s="838"/>
      <c r="EA1" s="835" t="s">
        <v>8</v>
      </c>
      <c r="EB1" s="835"/>
      <c r="EC1" s="835"/>
      <c r="ED1" s="835"/>
      <c r="EE1" s="835"/>
      <c r="EF1" s="835"/>
      <c r="EG1" s="835"/>
      <c r="EH1" s="835"/>
      <c r="EI1" s="835"/>
      <c r="EJ1" s="835"/>
      <c r="EK1" s="835"/>
      <c r="EL1" s="835"/>
      <c r="EM1" s="835"/>
      <c r="EN1" s="835"/>
      <c r="EO1" s="835"/>
      <c r="EP1" s="835"/>
      <c r="EQ1" s="835"/>
      <c r="ER1" s="835"/>
      <c r="ES1" s="835"/>
      <c r="ET1" s="839"/>
      <c r="EU1" s="835" t="s">
        <v>9</v>
      </c>
      <c r="EV1" s="835"/>
      <c r="EW1" s="835"/>
      <c r="EX1" s="835"/>
      <c r="EY1" s="835"/>
      <c r="EZ1" s="835"/>
      <c r="FA1" s="835"/>
      <c r="FB1" s="835"/>
      <c r="FC1" s="835"/>
      <c r="FD1" s="835"/>
      <c r="FE1" s="835"/>
      <c r="FF1" s="835"/>
      <c r="FG1" s="835"/>
      <c r="FH1" s="835"/>
      <c r="FI1" s="835"/>
      <c r="FJ1" s="835"/>
      <c r="FK1" s="835"/>
      <c r="FL1" s="835"/>
      <c r="FM1" s="835"/>
      <c r="FN1" s="835"/>
      <c r="FO1" s="835"/>
      <c r="FP1" s="835"/>
      <c r="FQ1" s="835"/>
      <c r="FR1" s="835"/>
      <c r="FS1" s="839"/>
      <c r="FT1" s="835" t="s">
        <v>10</v>
      </c>
      <c r="FU1" s="835"/>
      <c r="FV1" s="835"/>
      <c r="FW1" s="835"/>
      <c r="FX1" s="835"/>
      <c r="FY1" s="835"/>
      <c r="FZ1" s="835"/>
      <c r="GA1" s="835"/>
      <c r="GB1" s="835"/>
      <c r="GC1" s="835"/>
      <c r="GD1" s="835"/>
      <c r="GE1" s="835"/>
      <c r="GF1" s="835"/>
      <c r="GG1" s="835"/>
      <c r="GH1" s="835"/>
      <c r="GI1" s="835"/>
      <c r="GJ1" s="835"/>
      <c r="GK1" s="835"/>
      <c r="GL1" s="835"/>
      <c r="GM1" s="835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831" t="s">
        <v>11</v>
      </c>
      <c r="B2" s="831" t="s">
        <v>12</v>
      </c>
      <c r="C2" s="826" t="s">
        <v>13</v>
      </c>
      <c r="D2" s="826" t="s">
        <v>14</v>
      </c>
      <c r="E2" s="826" t="s">
        <v>15</v>
      </c>
      <c r="F2" s="826" t="s">
        <v>16</v>
      </c>
      <c r="G2" s="826" t="s">
        <v>17</v>
      </c>
      <c r="H2" s="828" t="s">
        <v>18</v>
      </c>
      <c r="I2" s="829"/>
      <c r="J2" s="830"/>
      <c r="K2" s="833" t="s">
        <v>19</v>
      </c>
      <c r="L2" s="831" t="s">
        <v>128</v>
      </c>
      <c r="M2" s="826" t="s">
        <v>20</v>
      </c>
      <c r="N2" s="826" t="s">
        <v>21</v>
      </c>
      <c r="O2" s="826" t="s">
        <v>22</v>
      </c>
      <c r="P2" s="826" t="s">
        <v>23</v>
      </c>
      <c r="Q2" s="826" t="s">
        <v>24</v>
      </c>
      <c r="R2" s="826"/>
      <c r="S2" s="826"/>
      <c r="T2" s="826"/>
      <c r="U2" s="826" t="s">
        <v>25</v>
      </c>
      <c r="V2" s="826"/>
      <c r="W2" s="826"/>
      <c r="X2" s="826"/>
      <c r="Y2" s="826"/>
      <c r="Z2" s="826"/>
      <c r="AA2" s="826" t="s">
        <v>28</v>
      </c>
      <c r="AB2" s="826"/>
      <c r="AC2" s="826" t="s">
        <v>29</v>
      </c>
      <c r="AD2" s="831" t="s">
        <v>30</v>
      </c>
      <c r="AE2" s="826" t="s">
        <v>32</v>
      </c>
      <c r="AF2" s="844" t="s">
        <v>116</v>
      </c>
      <c r="AG2" s="833" t="s">
        <v>35</v>
      </c>
      <c r="AH2" s="826" t="s">
        <v>36</v>
      </c>
      <c r="AI2" s="826" t="s">
        <v>37</v>
      </c>
      <c r="AJ2" s="831" t="s">
        <v>38</v>
      </c>
      <c r="AK2" s="826" t="s">
        <v>24</v>
      </c>
      <c r="AL2" s="826"/>
      <c r="AM2" s="826"/>
      <c r="AN2" s="826"/>
      <c r="AO2" s="831" t="s">
        <v>39</v>
      </c>
      <c r="AP2" s="831" t="s">
        <v>40</v>
      </c>
      <c r="AQ2" s="826" t="s">
        <v>41</v>
      </c>
      <c r="AR2" s="831" t="s">
        <v>30</v>
      </c>
      <c r="AS2" s="831" t="s">
        <v>32</v>
      </c>
      <c r="AT2" s="848" t="s">
        <v>33</v>
      </c>
      <c r="AU2" s="844" t="s">
        <v>34</v>
      </c>
      <c r="AV2" s="833" t="s">
        <v>42</v>
      </c>
      <c r="AW2" s="826" t="s">
        <v>43</v>
      </c>
      <c r="AX2" s="831" t="s">
        <v>45</v>
      </c>
      <c r="AY2" s="831" t="s">
        <v>46</v>
      </c>
      <c r="AZ2" s="826" t="s">
        <v>47</v>
      </c>
      <c r="BA2" s="826" t="s">
        <v>48</v>
      </c>
      <c r="BB2" s="831" t="s">
        <v>49</v>
      </c>
      <c r="BC2" s="831" t="s">
        <v>40</v>
      </c>
      <c r="BD2" s="826" t="s">
        <v>50</v>
      </c>
      <c r="BE2" s="846" t="s">
        <v>51</v>
      </c>
      <c r="BF2" s="833" t="s">
        <v>52</v>
      </c>
      <c r="BG2"/>
      <c r="BH2" s="28"/>
      <c r="BI2" s="826" t="s">
        <v>53</v>
      </c>
      <c r="BJ2" s="826" t="s">
        <v>44</v>
      </c>
      <c r="BK2" s="826" t="s">
        <v>54</v>
      </c>
      <c r="BL2" s="826" t="s">
        <v>46</v>
      </c>
      <c r="BM2" s="826" t="s">
        <v>55</v>
      </c>
      <c r="BN2" s="826" t="s">
        <v>56</v>
      </c>
      <c r="BO2" s="826" t="s">
        <v>24</v>
      </c>
      <c r="BP2" s="826"/>
      <c r="BQ2" s="826"/>
      <c r="BR2" s="826"/>
      <c r="BS2" s="826" t="s">
        <v>49</v>
      </c>
      <c r="BT2" s="826" t="s">
        <v>40</v>
      </c>
      <c r="BU2" s="826" t="s">
        <v>50</v>
      </c>
      <c r="BV2" s="846" t="s">
        <v>51</v>
      </c>
      <c r="BW2" s="851" t="s">
        <v>44</v>
      </c>
      <c r="BX2" s="826" t="s">
        <v>57</v>
      </c>
      <c r="BY2" s="826" t="s">
        <v>58</v>
      </c>
      <c r="BZ2" s="826" t="s">
        <v>46</v>
      </c>
      <c r="CA2" s="826" t="s">
        <v>59</v>
      </c>
      <c r="CB2" s="826" t="s">
        <v>60</v>
      </c>
      <c r="CC2" s="826" t="s">
        <v>49</v>
      </c>
      <c r="CD2" s="846" t="s">
        <v>40</v>
      </c>
      <c r="CE2" s="851" t="s">
        <v>61</v>
      </c>
      <c r="CF2" s="831" t="s">
        <v>26</v>
      </c>
      <c r="CG2" s="14"/>
      <c r="CH2" s="831" t="s">
        <v>62</v>
      </c>
      <c r="CI2" s="831" t="s">
        <v>46</v>
      </c>
      <c r="CJ2" s="831" t="s">
        <v>55</v>
      </c>
      <c r="CK2" s="831" t="s">
        <v>56</v>
      </c>
      <c r="CL2" s="831" t="s">
        <v>63</v>
      </c>
      <c r="CM2" s="826" t="s">
        <v>24</v>
      </c>
      <c r="CN2" s="826"/>
      <c r="CO2" s="826"/>
      <c r="CP2" s="826"/>
      <c r="CQ2" s="831" t="s">
        <v>49</v>
      </c>
      <c r="CR2" s="831" t="s">
        <v>40</v>
      </c>
      <c r="CS2" s="831" t="s">
        <v>41</v>
      </c>
      <c r="CT2" s="844" t="s">
        <v>30</v>
      </c>
      <c r="CU2" s="851" t="s">
        <v>44</v>
      </c>
      <c r="CV2" s="826" t="s">
        <v>64</v>
      </c>
      <c r="CW2" s="826" t="s">
        <v>65</v>
      </c>
      <c r="CX2" s="826" t="s">
        <v>46</v>
      </c>
      <c r="CY2" s="831" t="s">
        <v>31</v>
      </c>
      <c r="CZ2" s="826" t="s">
        <v>66</v>
      </c>
      <c r="DA2" s="826" t="s">
        <v>60</v>
      </c>
      <c r="DB2" s="826" t="s">
        <v>49</v>
      </c>
      <c r="DC2" s="846" t="s">
        <v>40</v>
      </c>
      <c r="DD2" s="833" t="s">
        <v>67</v>
      </c>
      <c r="DE2" s="826" t="s">
        <v>68</v>
      </c>
      <c r="DF2" s="826" t="s">
        <v>69</v>
      </c>
      <c r="DG2" s="826" t="s">
        <v>27</v>
      </c>
      <c r="DH2" s="826" t="s">
        <v>70</v>
      </c>
      <c r="DI2" s="826"/>
      <c r="DJ2" s="826" t="s">
        <v>44</v>
      </c>
      <c r="DK2" s="826" t="s">
        <v>46</v>
      </c>
      <c r="DL2" s="826" t="s">
        <v>64</v>
      </c>
      <c r="DM2" s="826" t="s">
        <v>65</v>
      </c>
      <c r="DN2" s="826" t="s">
        <v>71</v>
      </c>
      <c r="DO2" s="826" t="s">
        <v>24</v>
      </c>
      <c r="DP2" s="826"/>
      <c r="DQ2" s="826"/>
      <c r="DR2" s="826"/>
      <c r="DS2" s="826" t="s">
        <v>49</v>
      </c>
      <c r="DT2" s="826" t="s">
        <v>40</v>
      </c>
      <c r="DU2" s="826" t="s">
        <v>41</v>
      </c>
      <c r="DV2" s="826" t="s">
        <v>30</v>
      </c>
      <c r="DW2" s="826" t="s">
        <v>72</v>
      </c>
      <c r="DX2" s="826" t="s">
        <v>32</v>
      </c>
      <c r="DY2" s="826" t="s">
        <v>33</v>
      </c>
      <c r="DZ2" s="846" t="s">
        <v>34</v>
      </c>
      <c r="EA2" s="833" t="s">
        <v>73</v>
      </c>
      <c r="EB2" s="831" t="s">
        <v>11</v>
      </c>
      <c r="EC2" s="826" t="s">
        <v>74</v>
      </c>
      <c r="ED2" s="831" t="s">
        <v>27</v>
      </c>
      <c r="EE2" s="826" t="s">
        <v>44</v>
      </c>
      <c r="EF2" s="854" t="s">
        <v>46</v>
      </c>
      <c r="EG2" s="826" t="s">
        <v>64</v>
      </c>
      <c r="EH2" s="826" t="s">
        <v>65</v>
      </c>
      <c r="EI2" s="831" t="s">
        <v>71</v>
      </c>
      <c r="EJ2" s="826" t="s">
        <v>24</v>
      </c>
      <c r="EK2" s="826"/>
      <c r="EL2" s="826"/>
      <c r="EM2" s="826"/>
      <c r="EN2" s="831" t="s">
        <v>49</v>
      </c>
      <c r="EO2" s="831" t="s">
        <v>40</v>
      </c>
      <c r="EP2" s="831" t="s">
        <v>41</v>
      </c>
      <c r="EQ2" s="831" t="s">
        <v>30</v>
      </c>
      <c r="ER2" s="831" t="s">
        <v>32</v>
      </c>
      <c r="ES2" s="831" t="s">
        <v>33</v>
      </c>
      <c r="ET2" s="857" t="s">
        <v>34</v>
      </c>
      <c r="EU2" s="833" t="s">
        <v>75</v>
      </c>
      <c r="EV2" s="860" t="s">
        <v>26</v>
      </c>
      <c r="EW2" s="862" t="s">
        <v>27</v>
      </c>
      <c r="EX2" s="860" t="s">
        <v>26</v>
      </c>
      <c r="EY2" s="862" t="s">
        <v>27</v>
      </c>
      <c r="EZ2" s="854" t="s">
        <v>76</v>
      </c>
      <c r="FA2" s="826" t="s">
        <v>77</v>
      </c>
      <c r="FB2" s="826" t="s">
        <v>78</v>
      </c>
      <c r="FC2" s="831" t="s">
        <v>31</v>
      </c>
      <c r="FD2" s="854" t="s">
        <v>79</v>
      </c>
      <c r="FE2" s="826" t="s">
        <v>80</v>
      </c>
      <c r="FF2" s="826" t="s">
        <v>81</v>
      </c>
      <c r="FG2" s="831" t="s">
        <v>31</v>
      </c>
      <c r="FH2" s="826" t="s">
        <v>24</v>
      </c>
      <c r="FI2" s="826"/>
      <c r="FJ2" s="826"/>
      <c r="FK2" s="826"/>
      <c r="FL2" s="831" t="s">
        <v>49</v>
      </c>
      <c r="FM2" s="831" t="s">
        <v>40</v>
      </c>
      <c r="FN2" s="831" t="s">
        <v>41</v>
      </c>
      <c r="FO2" s="831" t="s">
        <v>30</v>
      </c>
      <c r="FP2" s="831" t="s">
        <v>31</v>
      </c>
      <c r="FQ2" s="831" t="s">
        <v>32</v>
      </c>
      <c r="FR2" s="831" t="s">
        <v>33</v>
      </c>
      <c r="FS2" s="857" t="s">
        <v>34</v>
      </c>
      <c r="FT2" s="833" t="s">
        <v>82</v>
      </c>
      <c r="FU2" s="826" t="s">
        <v>83</v>
      </c>
      <c r="FV2" s="831" t="s">
        <v>27</v>
      </c>
      <c r="FW2" s="854" t="s">
        <v>84</v>
      </c>
      <c r="FX2" s="826" t="s">
        <v>85</v>
      </c>
      <c r="FY2" s="826" t="s">
        <v>86</v>
      </c>
      <c r="FZ2" s="831" t="s">
        <v>31</v>
      </c>
      <c r="GA2" s="826" t="s">
        <v>24</v>
      </c>
      <c r="GB2" s="826"/>
      <c r="GC2" s="826"/>
      <c r="GD2" s="826"/>
      <c r="GE2" s="831" t="s">
        <v>49</v>
      </c>
      <c r="GF2" s="831" t="s">
        <v>87</v>
      </c>
      <c r="GG2" s="831" t="s">
        <v>40</v>
      </c>
      <c r="GH2" s="831" t="s">
        <v>41</v>
      </c>
      <c r="GI2" s="831" t="s">
        <v>30</v>
      </c>
      <c r="GJ2" s="831" t="s">
        <v>31</v>
      </c>
      <c r="GK2" s="831" t="s">
        <v>32</v>
      </c>
      <c r="GL2" s="831" t="s">
        <v>33</v>
      </c>
      <c r="GM2" s="854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832"/>
      <c r="B3" s="832"/>
      <c r="C3" s="827"/>
      <c r="D3" s="827"/>
      <c r="E3" s="827"/>
      <c r="F3" s="827"/>
      <c r="G3" s="827"/>
      <c r="H3" s="1" t="s">
        <v>88</v>
      </c>
      <c r="I3" s="1" t="s">
        <v>89</v>
      </c>
      <c r="J3" s="2" t="s">
        <v>90</v>
      </c>
      <c r="K3" s="834"/>
      <c r="L3" s="843"/>
      <c r="M3" s="827"/>
      <c r="N3" s="827"/>
      <c r="O3" s="827"/>
      <c r="P3" s="827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827"/>
      <c r="AD3" s="832"/>
      <c r="AE3" s="827"/>
      <c r="AF3" s="845"/>
      <c r="AG3" s="834"/>
      <c r="AH3" s="827"/>
      <c r="AI3" s="827"/>
      <c r="AJ3" s="832"/>
      <c r="AK3" s="3" t="s">
        <v>91</v>
      </c>
      <c r="AL3" s="3" t="s">
        <v>92</v>
      </c>
      <c r="AM3" s="3" t="s">
        <v>93</v>
      </c>
      <c r="AN3" s="3" t="s">
        <v>94</v>
      </c>
      <c r="AO3" s="832"/>
      <c r="AP3" s="832"/>
      <c r="AQ3" s="827"/>
      <c r="AR3" s="832"/>
      <c r="AS3" s="832"/>
      <c r="AT3" s="849"/>
      <c r="AU3" s="850"/>
      <c r="AV3" s="834"/>
      <c r="AW3" s="827"/>
      <c r="AX3" s="832"/>
      <c r="AY3" s="832"/>
      <c r="AZ3" s="827"/>
      <c r="BA3" s="827"/>
      <c r="BB3" s="832"/>
      <c r="BC3" s="832"/>
      <c r="BD3" s="827"/>
      <c r="BE3" s="847"/>
      <c r="BF3" s="834"/>
      <c r="BG3" s="29" t="s">
        <v>141</v>
      </c>
      <c r="BH3" s="29" t="s">
        <v>131</v>
      </c>
      <c r="BI3" s="827"/>
      <c r="BJ3" s="827"/>
      <c r="BK3" s="827"/>
      <c r="BL3" s="827"/>
      <c r="BM3" s="827"/>
      <c r="BN3" s="827"/>
      <c r="BO3" s="3" t="s">
        <v>91</v>
      </c>
      <c r="BP3" s="3" t="s">
        <v>92</v>
      </c>
      <c r="BQ3" s="3" t="s">
        <v>93</v>
      </c>
      <c r="BR3" s="3" t="s">
        <v>94</v>
      </c>
      <c r="BS3" s="827"/>
      <c r="BT3" s="827"/>
      <c r="BU3" s="827"/>
      <c r="BV3" s="847"/>
      <c r="BW3" s="852"/>
      <c r="BX3" s="827"/>
      <c r="BY3" s="827"/>
      <c r="BZ3" s="827"/>
      <c r="CA3" s="827"/>
      <c r="CB3" s="827"/>
      <c r="CC3" s="827"/>
      <c r="CD3" s="847"/>
      <c r="CE3" s="852"/>
      <c r="CF3" s="832"/>
      <c r="CG3" s="15" t="s">
        <v>131</v>
      </c>
      <c r="CH3" s="832"/>
      <c r="CI3" s="832"/>
      <c r="CJ3" s="832"/>
      <c r="CK3" s="832"/>
      <c r="CL3" s="832"/>
      <c r="CM3" s="3" t="s">
        <v>91</v>
      </c>
      <c r="CN3" s="3" t="s">
        <v>92</v>
      </c>
      <c r="CO3" s="3" t="s">
        <v>93</v>
      </c>
      <c r="CP3" s="3" t="s">
        <v>94</v>
      </c>
      <c r="CQ3" s="832"/>
      <c r="CR3" s="832"/>
      <c r="CS3" s="832"/>
      <c r="CT3" s="850"/>
      <c r="CU3" s="852"/>
      <c r="CV3" s="827"/>
      <c r="CW3" s="827"/>
      <c r="CX3" s="827"/>
      <c r="CY3" s="832"/>
      <c r="CZ3" s="827"/>
      <c r="DA3" s="827"/>
      <c r="DB3" s="827"/>
      <c r="DC3" s="847"/>
      <c r="DD3" s="834"/>
      <c r="DE3" s="827"/>
      <c r="DF3" s="827"/>
      <c r="DG3" s="827"/>
      <c r="DH3" s="3" t="s">
        <v>103</v>
      </c>
      <c r="DI3" s="3" t="s">
        <v>104</v>
      </c>
      <c r="DJ3" s="827"/>
      <c r="DK3" s="827"/>
      <c r="DL3" s="827"/>
      <c r="DM3" s="827"/>
      <c r="DN3" s="827"/>
      <c r="DO3" s="3" t="s">
        <v>91</v>
      </c>
      <c r="DP3" s="3" t="s">
        <v>92</v>
      </c>
      <c r="DQ3" s="3" t="s">
        <v>93</v>
      </c>
      <c r="DR3" s="3" t="s">
        <v>94</v>
      </c>
      <c r="DS3" s="827"/>
      <c r="DT3" s="827"/>
      <c r="DU3" s="827"/>
      <c r="DV3" s="827"/>
      <c r="DW3" s="827"/>
      <c r="DX3" s="827"/>
      <c r="DY3" s="827"/>
      <c r="DZ3" s="847"/>
      <c r="EA3" s="856"/>
      <c r="EB3" s="843"/>
      <c r="EC3" s="853"/>
      <c r="ED3" s="843"/>
      <c r="EE3" s="853"/>
      <c r="EF3" s="855"/>
      <c r="EG3" s="853"/>
      <c r="EH3" s="853"/>
      <c r="EI3" s="843"/>
      <c r="EJ3" s="38" t="s">
        <v>91</v>
      </c>
      <c r="EK3" s="38" t="s">
        <v>92</v>
      </c>
      <c r="EL3" s="38" t="s">
        <v>93</v>
      </c>
      <c r="EM3" s="38" t="s">
        <v>94</v>
      </c>
      <c r="EN3" s="843"/>
      <c r="EO3" s="843"/>
      <c r="EP3" s="843"/>
      <c r="EQ3" s="843"/>
      <c r="ER3" s="843"/>
      <c r="ES3" s="843"/>
      <c r="ET3" s="858"/>
      <c r="EU3" s="834"/>
      <c r="EV3" s="861"/>
      <c r="EW3" s="863"/>
      <c r="EX3" s="861"/>
      <c r="EY3" s="863"/>
      <c r="EZ3" s="859"/>
      <c r="FA3" s="827"/>
      <c r="FB3" s="827"/>
      <c r="FC3" s="832"/>
      <c r="FD3" s="859"/>
      <c r="FE3" s="827"/>
      <c r="FF3" s="827"/>
      <c r="FG3" s="832"/>
      <c r="FH3" s="27" t="s">
        <v>91</v>
      </c>
      <c r="FI3" s="27" t="s">
        <v>92</v>
      </c>
      <c r="FJ3" s="27" t="s">
        <v>93</v>
      </c>
      <c r="FK3" s="27" t="s">
        <v>94</v>
      </c>
      <c r="FL3" s="832"/>
      <c r="FM3" s="832"/>
      <c r="FN3" s="832"/>
      <c r="FO3" s="832"/>
      <c r="FP3" s="832"/>
      <c r="FQ3" s="832"/>
      <c r="FR3" s="832"/>
      <c r="FS3" s="864"/>
      <c r="FT3" s="834"/>
      <c r="FU3" s="827"/>
      <c r="FV3" s="832"/>
      <c r="FW3" s="859"/>
      <c r="FX3" s="827"/>
      <c r="FY3" s="827"/>
      <c r="FZ3" s="832"/>
      <c r="GA3" s="1" t="s">
        <v>91</v>
      </c>
      <c r="GB3" s="1" t="s">
        <v>92</v>
      </c>
      <c r="GC3" s="1" t="s">
        <v>93</v>
      </c>
      <c r="GD3" s="1" t="s">
        <v>94</v>
      </c>
      <c r="GE3" s="832"/>
      <c r="GF3" s="832"/>
      <c r="GG3" s="832"/>
      <c r="GH3" s="832"/>
      <c r="GI3" s="832"/>
      <c r="GJ3" s="832"/>
      <c r="GK3" s="832"/>
      <c r="GL3" s="832"/>
      <c r="GM3" s="859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opLeftCell="I1" zoomScale="91" zoomScaleNormal="91" workbookViewId="0">
      <selection activeCell="Z75" activeCellId="2" sqref="Z88 Z83 Z75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943" t="s">
        <v>119</v>
      </c>
      <c r="B1" s="944"/>
      <c r="C1" s="944"/>
      <c r="D1" s="944"/>
      <c r="E1" s="944"/>
      <c r="F1" s="944"/>
      <c r="G1" s="944"/>
      <c r="H1" s="944"/>
      <c r="I1" s="944"/>
      <c r="J1" s="944"/>
      <c r="K1" s="945" t="s">
        <v>0</v>
      </c>
      <c r="L1" s="946"/>
      <c r="M1" s="946"/>
      <c r="N1" s="946"/>
      <c r="O1" s="946"/>
      <c r="P1" s="947"/>
      <c r="Q1" s="946"/>
      <c r="R1" s="946"/>
      <c r="S1" s="946"/>
      <c r="T1" s="946"/>
      <c r="U1" s="946"/>
      <c r="V1" s="946"/>
      <c r="W1" s="946"/>
      <c r="X1" s="946"/>
      <c r="Y1" s="946"/>
      <c r="Z1" s="946"/>
      <c r="AA1" s="946"/>
      <c r="AB1" s="946"/>
      <c r="AC1" s="946"/>
      <c r="AD1" s="946"/>
      <c r="AE1" s="946"/>
      <c r="AF1" s="946"/>
      <c r="AG1" s="946"/>
      <c r="AH1" s="946"/>
      <c r="AI1" s="946"/>
      <c r="AJ1" s="946"/>
      <c r="AK1" s="946"/>
      <c r="AL1" s="946"/>
      <c r="AM1" s="946"/>
      <c r="AN1" s="946"/>
      <c r="AO1" s="119"/>
      <c r="AP1" s="51"/>
      <c r="AQ1" s="948" t="s">
        <v>1</v>
      </c>
      <c r="AR1" s="948"/>
      <c r="AS1" s="948"/>
      <c r="AT1" s="948"/>
      <c r="AU1" s="948"/>
      <c r="AV1" s="948"/>
      <c r="AW1" s="948"/>
      <c r="AX1" s="948"/>
      <c r="AY1" s="948"/>
      <c r="AZ1" s="948"/>
      <c r="BA1" s="948"/>
      <c r="BB1" s="948"/>
      <c r="BC1" s="948"/>
      <c r="BD1" s="948"/>
      <c r="BE1" s="948"/>
      <c r="BF1" s="116"/>
      <c r="BG1" s="116"/>
      <c r="BH1" s="116"/>
      <c r="BI1" s="116"/>
      <c r="BJ1" s="949" t="s">
        <v>2</v>
      </c>
      <c r="BK1" s="835"/>
      <c r="BL1" s="835"/>
      <c r="BM1" s="835"/>
      <c r="BN1" s="835"/>
      <c r="BO1" s="835"/>
      <c r="BP1" s="835"/>
      <c r="BQ1" s="835"/>
      <c r="BR1" s="835"/>
      <c r="BS1" s="950"/>
      <c r="BT1" s="951" t="s">
        <v>3</v>
      </c>
      <c r="BU1" s="951"/>
      <c r="BV1" s="951"/>
      <c r="BW1" s="951"/>
      <c r="BX1" s="951"/>
      <c r="BY1" s="951"/>
      <c r="BZ1" s="951"/>
      <c r="CA1" s="951"/>
      <c r="CB1" s="951"/>
      <c r="CC1" s="951"/>
      <c r="CD1" s="951"/>
      <c r="CE1" s="951"/>
      <c r="CF1" s="951"/>
      <c r="CG1" s="951"/>
      <c r="CH1" s="951"/>
      <c r="CI1" s="951"/>
      <c r="CJ1" s="952"/>
      <c r="CK1" s="835" t="s">
        <v>4</v>
      </c>
      <c r="CL1" s="835"/>
      <c r="CM1" s="835"/>
      <c r="CN1" s="835"/>
      <c r="CO1" s="835"/>
      <c r="CP1" s="835"/>
      <c r="CQ1" s="835"/>
      <c r="CR1" s="836"/>
      <c r="CS1" s="835" t="s">
        <v>6</v>
      </c>
      <c r="CT1" s="835"/>
      <c r="CU1" s="835"/>
      <c r="CV1" s="835"/>
      <c r="CW1" s="835"/>
      <c r="CX1" s="835"/>
      <c r="CY1" s="835"/>
      <c r="CZ1" s="835"/>
      <c r="DA1" s="950"/>
      <c r="DB1" s="115"/>
      <c r="DC1" s="115"/>
      <c r="DD1" s="936" t="s">
        <v>7</v>
      </c>
      <c r="DE1" s="936"/>
      <c r="DF1" s="936"/>
      <c r="DG1" s="936"/>
      <c r="DH1" s="936"/>
      <c r="DI1" s="936"/>
      <c r="DJ1" s="936"/>
      <c r="DK1" s="936"/>
      <c r="DL1" s="936"/>
      <c r="DM1" s="936"/>
      <c r="DN1" s="936"/>
      <c r="DO1" s="936"/>
      <c r="DP1" s="936"/>
      <c r="DQ1" s="936"/>
      <c r="DR1" s="936"/>
      <c r="DS1" s="936"/>
      <c r="DT1" s="936"/>
      <c r="DU1" s="936"/>
      <c r="DV1" s="936"/>
      <c r="DW1" s="936"/>
      <c r="DX1" s="936"/>
      <c r="DY1" s="936"/>
      <c r="DZ1" s="937"/>
      <c r="EA1" s="938" t="s">
        <v>300</v>
      </c>
      <c r="EB1" s="938"/>
      <c r="EC1" s="938"/>
      <c r="ED1" s="938"/>
      <c r="EE1" s="938"/>
      <c r="EF1" s="938"/>
      <c r="EG1" s="938"/>
      <c r="EH1" s="938"/>
      <c r="EI1" s="938"/>
      <c r="EJ1" s="938"/>
      <c r="EK1" s="938"/>
      <c r="EL1" s="938"/>
      <c r="EM1" s="938"/>
      <c r="EN1" s="938"/>
      <c r="EO1" s="938"/>
      <c r="EP1" s="938"/>
      <c r="EQ1" s="938"/>
      <c r="ER1" s="938"/>
      <c r="ES1" s="938"/>
      <c r="ET1" s="938"/>
      <c r="EU1" s="939"/>
      <c r="EV1" s="940" t="s">
        <v>9</v>
      </c>
      <c r="EW1" s="940"/>
      <c r="EX1" s="940"/>
      <c r="EY1" s="940"/>
      <c r="EZ1" s="940"/>
      <c r="FA1" s="940"/>
      <c r="FB1" s="940"/>
      <c r="FC1" s="940"/>
      <c r="FD1" s="940"/>
      <c r="FE1" s="940"/>
      <c r="FF1" s="940"/>
      <c r="FG1" s="940"/>
      <c r="FH1" s="940"/>
      <c r="FI1" s="940"/>
      <c r="FJ1" s="940"/>
      <c r="FK1" s="940"/>
      <c r="FL1" s="940"/>
      <c r="FM1" s="940"/>
      <c r="FN1" s="940"/>
      <c r="FO1" s="940"/>
      <c r="FP1" s="940"/>
      <c r="FQ1" s="940"/>
      <c r="FR1" s="940"/>
      <c r="FS1" s="940"/>
      <c r="FT1" s="941"/>
      <c r="FU1" s="942" t="s">
        <v>229</v>
      </c>
      <c r="FV1" s="942"/>
      <c r="FW1" s="942"/>
      <c r="FX1" s="942"/>
      <c r="FY1" s="942"/>
      <c r="FZ1" s="942"/>
      <c r="GA1" s="942"/>
      <c r="GB1" s="942"/>
      <c r="GC1" s="942"/>
      <c r="GD1" s="942"/>
      <c r="GE1" s="942"/>
      <c r="GF1" s="942"/>
      <c r="GG1" s="942"/>
      <c r="GH1" s="942"/>
      <c r="GI1" s="942"/>
      <c r="GJ1" s="942"/>
      <c r="GK1" s="942"/>
      <c r="GL1" s="942"/>
      <c r="GM1" s="942"/>
      <c r="GN1" s="942"/>
      <c r="GO1" s="955" t="s">
        <v>301</v>
      </c>
      <c r="GP1" s="955"/>
      <c r="GQ1" s="955"/>
      <c r="GR1" s="955"/>
      <c r="GS1" s="955"/>
      <c r="GT1" s="955"/>
      <c r="GU1" s="955"/>
      <c r="GV1" s="955"/>
      <c r="GW1" s="55"/>
    </row>
    <row r="2" spans="1:206" ht="36" customHeight="1" x14ac:dyDescent="0.25">
      <c r="A2" s="934" t="s">
        <v>11</v>
      </c>
      <c r="B2" s="934" t="s">
        <v>12</v>
      </c>
      <c r="C2" s="927" t="s">
        <v>13</v>
      </c>
      <c r="D2" s="927" t="s">
        <v>14</v>
      </c>
      <c r="E2" s="927" t="s">
        <v>15</v>
      </c>
      <c r="F2" s="927" t="s">
        <v>16</v>
      </c>
      <c r="G2" s="927" t="s">
        <v>17</v>
      </c>
      <c r="H2" s="929" t="s">
        <v>18</v>
      </c>
      <c r="I2" s="930"/>
      <c r="J2" s="931"/>
      <c r="K2" s="901" t="s">
        <v>19</v>
      </c>
      <c r="L2" s="925" t="s">
        <v>128</v>
      </c>
      <c r="M2" s="919" t="s">
        <v>20</v>
      </c>
      <c r="N2" s="919" t="s">
        <v>21</v>
      </c>
      <c r="O2" s="919" t="s">
        <v>22</v>
      </c>
      <c r="P2" s="921" t="s">
        <v>150</v>
      </c>
      <c r="Q2" s="919" t="s">
        <v>24</v>
      </c>
      <c r="R2" s="919"/>
      <c r="S2" s="919"/>
      <c r="T2" s="919"/>
      <c r="U2" s="899" t="s">
        <v>25</v>
      </c>
      <c r="V2" s="900"/>
      <c r="W2" s="900"/>
      <c r="X2" s="900"/>
      <c r="Y2" s="900"/>
      <c r="Z2" s="900"/>
      <c r="AA2" s="900"/>
      <c r="AB2" s="900"/>
      <c r="AC2" s="900"/>
      <c r="AD2" s="900"/>
      <c r="AE2" s="900"/>
      <c r="AF2" s="900"/>
      <c r="AG2" s="900"/>
      <c r="AH2" s="900"/>
      <c r="AI2" s="901"/>
      <c r="AJ2" s="919" t="s">
        <v>28</v>
      </c>
      <c r="AK2" s="919"/>
      <c r="AL2" s="919" t="s">
        <v>29</v>
      </c>
      <c r="AM2" s="925" t="s">
        <v>30</v>
      </c>
      <c r="AN2" s="919" t="s">
        <v>152</v>
      </c>
      <c r="AO2" s="902" t="s">
        <v>128</v>
      </c>
      <c r="AP2" s="865" t="s">
        <v>116</v>
      </c>
      <c r="AQ2" s="867" t="s">
        <v>35</v>
      </c>
      <c r="AR2" s="869" t="s">
        <v>36</v>
      </c>
      <c r="AS2" s="869" t="s">
        <v>37</v>
      </c>
      <c r="AT2" s="865" t="s">
        <v>38</v>
      </c>
      <c r="AU2" s="869" t="s">
        <v>24</v>
      </c>
      <c r="AV2" s="869"/>
      <c r="AW2" s="869"/>
      <c r="AX2" s="869"/>
      <c r="AY2" s="865" t="s">
        <v>39</v>
      </c>
      <c r="AZ2" s="865" t="s">
        <v>40</v>
      </c>
      <c r="BA2" s="869" t="s">
        <v>41</v>
      </c>
      <c r="BB2" s="865" t="s">
        <v>30</v>
      </c>
      <c r="BC2" s="865" t="s">
        <v>32</v>
      </c>
      <c r="BD2" s="902" t="s">
        <v>33</v>
      </c>
      <c r="BE2" s="865" t="s">
        <v>157</v>
      </c>
      <c r="BF2" s="908" t="s">
        <v>158</v>
      </c>
      <c r="BG2" s="908" t="s">
        <v>159</v>
      </c>
      <c r="BH2" s="908" t="s">
        <v>156</v>
      </c>
      <c r="BI2" s="908" t="s">
        <v>155</v>
      </c>
      <c r="BJ2" s="833" t="s">
        <v>42</v>
      </c>
      <c r="BK2" s="826" t="s">
        <v>43</v>
      </c>
      <c r="BL2" s="831" t="s">
        <v>45</v>
      </c>
      <c r="BM2" s="831" t="s">
        <v>46</v>
      </c>
      <c r="BN2" s="826" t="s">
        <v>47</v>
      </c>
      <c r="BO2" s="826" t="s">
        <v>48</v>
      </c>
      <c r="BP2" s="831" t="s">
        <v>49</v>
      </c>
      <c r="BQ2" s="831" t="s">
        <v>40</v>
      </c>
      <c r="BR2" s="826" t="s">
        <v>50</v>
      </c>
      <c r="BS2" s="826" t="s">
        <v>51</v>
      </c>
      <c r="BT2" s="883" t="s">
        <v>52</v>
      </c>
      <c r="BU2" s="885" t="s">
        <v>141</v>
      </c>
      <c r="BV2" s="887" t="s">
        <v>131</v>
      </c>
      <c r="BW2" s="917" t="s">
        <v>53</v>
      </c>
      <c r="BX2" s="917" t="s">
        <v>44</v>
      </c>
      <c r="BY2" s="917" t="s">
        <v>54</v>
      </c>
      <c r="BZ2" s="917" t="s">
        <v>46</v>
      </c>
      <c r="CA2" s="917" t="s">
        <v>55</v>
      </c>
      <c r="CB2" s="917" t="s">
        <v>56</v>
      </c>
      <c r="CC2" s="917" t="s">
        <v>24</v>
      </c>
      <c r="CD2" s="917"/>
      <c r="CE2" s="917"/>
      <c r="CF2" s="917"/>
      <c r="CG2" s="917" t="s">
        <v>49</v>
      </c>
      <c r="CH2" s="917" t="s">
        <v>40</v>
      </c>
      <c r="CI2" s="917" t="s">
        <v>50</v>
      </c>
      <c r="CJ2" s="953" t="s">
        <v>51</v>
      </c>
      <c r="CK2" s="851" t="s">
        <v>44</v>
      </c>
      <c r="CL2" s="826" t="s">
        <v>57</v>
      </c>
      <c r="CM2" s="826" t="s">
        <v>58</v>
      </c>
      <c r="CN2" s="826" t="s">
        <v>46</v>
      </c>
      <c r="CO2" s="826" t="s">
        <v>59</v>
      </c>
      <c r="CP2" s="826" t="s">
        <v>60</v>
      </c>
      <c r="CQ2" s="826" t="s">
        <v>49</v>
      </c>
      <c r="CR2" s="846" t="s">
        <v>40</v>
      </c>
      <c r="CS2" s="851" t="s">
        <v>44</v>
      </c>
      <c r="CT2" s="826" t="s">
        <v>64</v>
      </c>
      <c r="CU2" s="826" t="s">
        <v>65</v>
      </c>
      <c r="CV2" s="826" t="s">
        <v>46</v>
      </c>
      <c r="CW2" s="831" t="s">
        <v>31</v>
      </c>
      <c r="CX2" s="826" t="s">
        <v>66</v>
      </c>
      <c r="CY2" s="826" t="s">
        <v>60</v>
      </c>
      <c r="CZ2" s="826" t="s">
        <v>49</v>
      </c>
      <c r="DA2" s="826" t="s">
        <v>40</v>
      </c>
      <c r="DB2" s="52"/>
      <c r="DC2" s="916" t="s">
        <v>128</v>
      </c>
      <c r="DD2" s="916" t="s">
        <v>67</v>
      </c>
      <c r="DE2" s="875" t="s">
        <v>68</v>
      </c>
      <c r="DF2" s="875" t="s">
        <v>69</v>
      </c>
      <c r="DG2" s="875" t="s">
        <v>27</v>
      </c>
      <c r="DH2" s="875" t="s">
        <v>70</v>
      </c>
      <c r="DI2" s="875"/>
      <c r="DJ2" s="875" t="s">
        <v>44</v>
      </c>
      <c r="DK2" s="875" t="s">
        <v>46</v>
      </c>
      <c r="DL2" s="875" t="s">
        <v>64</v>
      </c>
      <c r="DM2" s="875" t="s">
        <v>65</v>
      </c>
      <c r="DN2" s="875" t="s">
        <v>71</v>
      </c>
      <c r="DO2" s="875" t="s">
        <v>24</v>
      </c>
      <c r="DP2" s="875"/>
      <c r="DQ2" s="875"/>
      <c r="DR2" s="875"/>
      <c r="DS2" s="875" t="s">
        <v>49</v>
      </c>
      <c r="DT2" s="875" t="s">
        <v>40</v>
      </c>
      <c r="DU2" s="875" t="s">
        <v>41</v>
      </c>
      <c r="DV2" s="875" t="s">
        <v>30</v>
      </c>
      <c r="DW2" s="875" t="s">
        <v>72</v>
      </c>
      <c r="DX2" s="875" t="s">
        <v>32</v>
      </c>
      <c r="DY2" s="875" t="s">
        <v>33</v>
      </c>
      <c r="DZ2" s="875" t="s">
        <v>34</v>
      </c>
      <c r="EA2" s="895" t="s">
        <v>73</v>
      </c>
      <c r="EB2" s="104"/>
      <c r="EC2" s="879" t="s">
        <v>131</v>
      </c>
      <c r="ED2" s="893" t="s">
        <v>74</v>
      </c>
      <c r="EE2" s="879" t="s">
        <v>27</v>
      </c>
      <c r="EF2" s="893" t="s">
        <v>44</v>
      </c>
      <c r="EG2" s="891" t="s">
        <v>46</v>
      </c>
      <c r="EH2" s="893" t="s">
        <v>64</v>
      </c>
      <c r="EI2" s="893" t="s">
        <v>65</v>
      </c>
      <c r="EJ2" s="879" t="s">
        <v>71</v>
      </c>
      <c r="EK2" s="893" t="s">
        <v>24</v>
      </c>
      <c r="EL2" s="893"/>
      <c r="EM2" s="893"/>
      <c r="EN2" s="893"/>
      <c r="EO2" s="879" t="s">
        <v>49</v>
      </c>
      <c r="EP2" s="879" t="s">
        <v>40</v>
      </c>
      <c r="EQ2" s="879" t="s">
        <v>41</v>
      </c>
      <c r="ER2" s="879" t="s">
        <v>30</v>
      </c>
      <c r="ES2" s="879" t="s">
        <v>32</v>
      </c>
      <c r="ET2" s="879" t="s">
        <v>33</v>
      </c>
      <c r="EU2" s="889" t="s">
        <v>34</v>
      </c>
      <c r="EV2" s="904" t="s">
        <v>75</v>
      </c>
      <c r="EW2" s="871" t="s">
        <v>141</v>
      </c>
      <c r="EX2" s="873" t="s">
        <v>225</v>
      </c>
      <c r="EY2" s="871" t="s">
        <v>26</v>
      </c>
      <c r="EZ2" s="873" t="s">
        <v>27</v>
      </c>
      <c r="FA2" s="877" t="s">
        <v>76</v>
      </c>
      <c r="FB2" s="871" t="s">
        <v>77</v>
      </c>
      <c r="FC2" s="871" t="s">
        <v>78</v>
      </c>
      <c r="FD2" s="873" t="s">
        <v>31</v>
      </c>
      <c r="FE2" s="877" t="s">
        <v>79</v>
      </c>
      <c r="FF2" s="871" t="s">
        <v>80</v>
      </c>
      <c r="FG2" s="871" t="s">
        <v>81</v>
      </c>
      <c r="FH2" s="873" t="s">
        <v>224</v>
      </c>
      <c r="FI2" s="871" t="s">
        <v>24</v>
      </c>
      <c r="FJ2" s="871"/>
      <c r="FK2" s="871"/>
      <c r="FL2" s="871"/>
      <c r="FM2" s="873" t="s">
        <v>49</v>
      </c>
      <c r="FN2" s="873" t="s">
        <v>40</v>
      </c>
      <c r="FO2" s="873" t="s">
        <v>41</v>
      </c>
      <c r="FP2" s="873" t="s">
        <v>30</v>
      </c>
      <c r="FQ2" s="873" t="s">
        <v>31</v>
      </c>
      <c r="FR2" s="873" t="s">
        <v>32</v>
      </c>
      <c r="FS2" s="873" t="s">
        <v>33</v>
      </c>
      <c r="FT2" s="912" t="s">
        <v>34</v>
      </c>
      <c r="FU2" s="914" t="s">
        <v>82</v>
      </c>
      <c r="FV2" s="910" t="s">
        <v>225</v>
      </c>
      <c r="FW2" s="881" t="s">
        <v>141</v>
      </c>
      <c r="FX2" s="897" t="s">
        <v>84</v>
      </c>
      <c r="FY2" s="910" t="s">
        <v>131</v>
      </c>
      <c r="FZ2" s="910" t="s">
        <v>232</v>
      </c>
      <c r="GA2" s="881" t="s">
        <v>31</v>
      </c>
      <c r="GB2" s="910" t="s">
        <v>24</v>
      </c>
      <c r="GC2" s="910"/>
      <c r="GD2" s="910"/>
      <c r="GE2" s="910"/>
      <c r="GF2" s="881" t="s">
        <v>49</v>
      </c>
      <c r="GG2" s="881" t="s">
        <v>87</v>
      </c>
      <c r="GH2" s="881" t="s">
        <v>40</v>
      </c>
      <c r="GI2" s="881" t="s">
        <v>41</v>
      </c>
      <c r="GJ2" s="881" t="s">
        <v>30</v>
      </c>
      <c r="GK2" s="881" t="s">
        <v>31</v>
      </c>
      <c r="GL2" s="881" t="s">
        <v>32</v>
      </c>
      <c r="GM2" s="881" t="s">
        <v>33</v>
      </c>
      <c r="GN2" s="897" t="s">
        <v>34</v>
      </c>
      <c r="GO2" s="956" t="s">
        <v>315</v>
      </c>
      <c r="GP2" s="957" t="s">
        <v>141</v>
      </c>
      <c r="GQ2" s="957" t="s">
        <v>131</v>
      </c>
      <c r="GR2" s="957" t="s">
        <v>302</v>
      </c>
      <c r="GS2" s="957" t="s">
        <v>303</v>
      </c>
      <c r="GT2" s="957" t="s">
        <v>304</v>
      </c>
      <c r="GU2" s="957" t="s">
        <v>305</v>
      </c>
      <c r="GV2" s="957" t="s">
        <v>306</v>
      </c>
      <c r="GW2" s="133"/>
      <c r="GX2" s="133"/>
    </row>
    <row r="3" spans="1:206" ht="101.25" x14ac:dyDescent="0.25">
      <c r="A3" s="935"/>
      <c r="B3" s="935"/>
      <c r="C3" s="928"/>
      <c r="D3" s="928"/>
      <c r="E3" s="928"/>
      <c r="F3" s="928"/>
      <c r="G3" s="928"/>
      <c r="H3" s="114" t="s">
        <v>88</v>
      </c>
      <c r="I3" s="114" t="s">
        <v>89</v>
      </c>
      <c r="J3" s="101" t="s">
        <v>90</v>
      </c>
      <c r="K3" s="932"/>
      <c r="L3" s="933"/>
      <c r="M3" s="920"/>
      <c r="N3" s="920"/>
      <c r="O3" s="920"/>
      <c r="P3" s="922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920"/>
      <c r="AM3" s="926"/>
      <c r="AN3" s="920"/>
      <c r="AO3" s="903"/>
      <c r="AP3" s="866"/>
      <c r="AQ3" s="868"/>
      <c r="AR3" s="870"/>
      <c r="AS3" s="870"/>
      <c r="AT3" s="923"/>
      <c r="AU3" s="113" t="s">
        <v>91</v>
      </c>
      <c r="AV3" s="113" t="s">
        <v>92</v>
      </c>
      <c r="AW3" s="113" t="s">
        <v>151</v>
      </c>
      <c r="AX3" s="113" t="s">
        <v>94</v>
      </c>
      <c r="AY3" s="923"/>
      <c r="AZ3" s="923"/>
      <c r="BA3" s="870"/>
      <c r="BB3" s="923"/>
      <c r="BC3" s="923"/>
      <c r="BD3" s="924"/>
      <c r="BE3" s="923"/>
      <c r="BF3" s="909"/>
      <c r="BG3" s="909"/>
      <c r="BH3" s="909"/>
      <c r="BI3" s="909"/>
      <c r="BJ3" s="834"/>
      <c r="BK3" s="827"/>
      <c r="BL3" s="832"/>
      <c r="BM3" s="832"/>
      <c r="BN3" s="827"/>
      <c r="BO3" s="827"/>
      <c r="BP3" s="832"/>
      <c r="BQ3" s="832"/>
      <c r="BR3" s="827"/>
      <c r="BS3" s="827"/>
      <c r="BT3" s="884"/>
      <c r="BU3" s="886"/>
      <c r="BV3" s="888"/>
      <c r="BW3" s="918"/>
      <c r="BX3" s="918"/>
      <c r="BY3" s="918"/>
      <c r="BZ3" s="918"/>
      <c r="CA3" s="918"/>
      <c r="CB3" s="918"/>
      <c r="CC3" s="132" t="s">
        <v>91</v>
      </c>
      <c r="CD3" s="132" t="s">
        <v>92</v>
      </c>
      <c r="CE3" s="132" t="s">
        <v>93</v>
      </c>
      <c r="CF3" s="132" t="s">
        <v>94</v>
      </c>
      <c r="CG3" s="918"/>
      <c r="CH3" s="918"/>
      <c r="CI3" s="918"/>
      <c r="CJ3" s="954"/>
      <c r="CK3" s="852"/>
      <c r="CL3" s="827"/>
      <c r="CM3" s="827"/>
      <c r="CN3" s="827"/>
      <c r="CO3" s="827"/>
      <c r="CP3" s="827"/>
      <c r="CQ3" s="827"/>
      <c r="CR3" s="847"/>
      <c r="CS3" s="852"/>
      <c r="CT3" s="827"/>
      <c r="CU3" s="827"/>
      <c r="CV3" s="827"/>
      <c r="CW3" s="832"/>
      <c r="CX3" s="827"/>
      <c r="CY3" s="827"/>
      <c r="CZ3" s="827"/>
      <c r="DA3" s="827"/>
      <c r="DB3" s="53" t="s">
        <v>225</v>
      </c>
      <c r="DC3" s="916"/>
      <c r="DD3" s="916"/>
      <c r="DE3" s="876"/>
      <c r="DF3" s="876"/>
      <c r="DG3" s="876"/>
      <c r="DH3" s="111" t="s">
        <v>103</v>
      </c>
      <c r="DI3" s="111" t="s">
        <v>104</v>
      </c>
      <c r="DJ3" s="876"/>
      <c r="DK3" s="876"/>
      <c r="DL3" s="876"/>
      <c r="DM3" s="876"/>
      <c r="DN3" s="876"/>
      <c r="DO3" s="111" t="s">
        <v>91</v>
      </c>
      <c r="DP3" s="111" t="s">
        <v>92</v>
      </c>
      <c r="DQ3" s="111" t="s">
        <v>93</v>
      </c>
      <c r="DR3" s="111" t="s">
        <v>94</v>
      </c>
      <c r="DS3" s="876"/>
      <c r="DT3" s="876"/>
      <c r="DU3" s="876"/>
      <c r="DV3" s="876"/>
      <c r="DW3" s="876"/>
      <c r="DX3" s="876"/>
      <c r="DY3" s="876"/>
      <c r="DZ3" s="876"/>
      <c r="EA3" s="896"/>
      <c r="EB3" s="105" t="s">
        <v>141</v>
      </c>
      <c r="EC3" s="880"/>
      <c r="ED3" s="894"/>
      <c r="EE3" s="880"/>
      <c r="EF3" s="894"/>
      <c r="EG3" s="892"/>
      <c r="EH3" s="894"/>
      <c r="EI3" s="894"/>
      <c r="EJ3" s="880"/>
      <c r="EK3" s="110" t="s">
        <v>91</v>
      </c>
      <c r="EL3" s="110" t="s">
        <v>92</v>
      </c>
      <c r="EM3" s="110" t="s">
        <v>93</v>
      </c>
      <c r="EN3" s="110" t="s">
        <v>94</v>
      </c>
      <c r="EO3" s="880"/>
      <c r="EP3" s="880"/>
      <c r="EQ3" s="880"/>
      <c r="ER3" s="880"/>
      <c r="ES3" s="880"/>
      <c r="ET3" s="880"/>
      <c r="EU3" s="890"/>
      <c r="EV3" s="905"/>
      <c r="EW3" s="872"/>
      <c r="EX3" s="874"/>
      <c r="EY3" s="872"/>
      <c r="EZ3" s="874"/>
      <c r="FA3" s="878"/>
      <c r="FB3" s="872"/>
      <c r="FC3" s="872"/>
      <c r="FD3" s="874"/>
      <c r="FE3" s="878"/>
      <c r="FF3" s="872"/>
      <c r="FG3" s="872"/>
      <c r="FH3" s="874"/>
      <c r="FI3" s="109" t="s">
        <v>91</v>
      </c>
      <c r="FJ3" s="109" t="s">
        <v>92</v>
      </c>
      <c r="FK3" s="109" t="s">
        <v>93</v>
      </c>
      <c r="FL3" s="109" t="s">
        <v>94</v>
      </c>
      <c r="FM3" s="874"/>
      <c r="FN3" s="874"/>
      <c r="FO3" s="874"/>
      <c r="FP3" s="874"/>
      <c r="FQ3" s="874"/>
      <c r="FR3" s="874"/>
      <c r="FS3" s="874"/>
      <c r="FT3" s="913"/>
      <c r="FU3" s="915"/>
      <c r="FV3" s="911"/>
      <c r="FW3" s="882"/>
      <c r="FX3" s="898"/>
      <c r="FY3" s="911"/>
      <c r="FZ3" s="911"/>
      <c r="GA3" s="882"/>
      <c r="GB3" s="137" t="s">
        <v>91</v>
      </c>
      <c r="GC3" s="137" t="s">
        <v>92</v>
      </c>
      <c r="GD3" s="137" t="s">
        <v>93</v>
      </c>
      <c r="GE3" s="137" t="s">
        <v>94</v>
      </c>
      <c r="GF3" s="882"/>
      <c r="GG3" s="882"/>
      <c r="GH3" s="882"/>
      <c r="GI3" s="882"/>
      <c r="GJ3" s="882"/>
      <c r="GK3" s="882"/>
      <c r="GL3" s="882"/>
      <c r="GM3" s="882"/>
      <c r="GN3" s="898"/>
      <c r="GO3" s="956"/>
      <c r="GP3" s="957"/>
      <c r="GQ3" s="957"/>
      <c r="GR3" s="957"/>
      <c r="GS3" s="957"/>
      <c r="GT3" s="957"/>
      <c r="GU3" s="957"/>
      <c r="GV3" s="957"/>
    </row>
    <row r="4" spans="1:206" hidden="1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hidden="1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hidden="1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hidden="1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hidden="1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hidden="1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hidden="1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hidden="1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hidden="1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hidden="1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8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8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8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8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8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hidden="1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hidden="1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hidden="1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hidden="1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hidden="1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hidden="1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hidden="1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hidden="1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hidden="1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hidden="1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hidden="1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hidden="1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hidden="1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hidden="1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8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hidden="1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8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hidden="1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8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hidden="1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8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hidden="1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8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hidden="1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8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hidden="1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8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hidden="1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8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9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9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9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9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9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9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8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8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8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8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8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8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8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8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8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9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9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9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8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8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8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8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8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8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8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8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8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8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8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8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8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8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140">
        <v>3</v>
      </c>
      <c r="AC114" s="140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140"/>
      <c r="AC115" s="140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140"/>
      <c r="AC116" s="140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140"/>
      <c r="AC117" s="140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40"/>
      <c r="AC118" s="140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140"/>
      <c r="AC119" s="140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140"/>
      <c r="AC120" s="140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140"/>
      <c r="AC121" s="140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140"/>
      <c r="AC122" s="140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140"/>
      <c r="AC123" s="140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140"/>
      <c r="AC124" s="140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40"/>
      <c r="AC125" s="140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140"/>
      <c r="AC126" s="140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140"/>
      <c r="AC127" s="140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140"/>
      <c r="AC128" s="140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140"/>
      <c r="AC129" s="140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140"/>
      <c r="AC130" s="140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40"/>
      <c r="AC131" s="140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140"/>
      <c r="AC132" s="140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140"/>
      <c r="AC133" s="140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140"/>
      <c r="AC134" s="140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140"/>
      <c r="AC135" s="140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140"/>
      <c r="AC136" s="140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40"/>
      <c r="AC137" s="140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140"/>
      <c r="AC138" s="140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140"/>
      <c r="AC139" s="140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140"/>
      <c r="AC140" s="140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140"/>
      <c r="AC141" s="140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140"/>
      <c r="AC142" s="140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140"/>
      <c r="AC143" s="140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140"/>
      <c r="AC144" s="140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40"/>
      <c r="AC145" s="140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140"/>
      <c r="AC146" s="140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140"/>
      <c r="AC147" s="140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140"/>
      <c r="AC148" s="140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8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8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8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8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8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8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8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8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8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8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77">
        <v>14030223</v>
      </c>
      <c r="L159" s="77">
        <v>370</v>
      </c>
      <c r="M159" s="77">
        <v>7</v>
      </c>
      <c r="N159" s="77">
        <v>50</v>
      </c>
      <c r="O159" s="77">
        <v>16</v>
      </c>
      <c r="P159" s="78" t="s">
        <v>280</v>
      </c>
      <c r="Q159" s="79">
        <v>0.79166666666666696</v>
      </c>
      <c r="R159" s="79">
        <v>0.29166666666666702</v>
      </c>
      <c r="S159" s="79">
        <v>2.0833333333333332E-2</v>
      </c>
      <c r="T159" s="79">
        <v>0.47916666666666669</v>
      </c>
      <c r="U159" s="77">
        <v>44</v>
      </c>
      <c r="V159" s="77">
        <v>2</v>
      </c>
      <c r="W159" s="138"/>
      <c r="X159" s="77"/>
      <c r="Y159" s="77"/>
      <c r="Z159" s="77">
        <v>111.6</v>
      </c>
      <c r="AA159" s="77" t="s">
        <v>239</v>
      </c>
      <c r="AB159" s="77"/>
      <c r="AC159" s="77"/>
      <c r="AD159" s="77"/>
      <c r="AE159" s="77"/>
      <c r="AF159" s="77"/>
      <c r="AG159" s="77"/>
      <c r="AH159" s="77"/>
      <c r="AI159" s="77"/>
      <c r="AJ159" s="77" t="s">
        <v>226</v>
      </c>
      <c r="AK159" s="77" t="s">
        <v>226</v>
      </c>
      <c r="AL159" s="77">
        <v>14030223</v>
      </c>
      <c r="AM159" s="77"/>
      <c r="AN159" s="77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8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8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8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8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8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8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8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8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8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8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8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8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8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8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8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8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8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8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8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8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8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8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8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8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8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8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8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8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8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8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8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8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8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8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8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8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8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8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8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8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8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8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8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8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8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8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8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8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8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8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8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8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8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8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8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8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8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8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8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8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8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8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8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8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8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8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8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8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8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8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8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7"/>
      <c r="L694" s="87"/>
      <c r="M694" s="87"/>
      <c r="N694" s="87"/>
      <c r="O694" s="87"/>
      <c r="P694" s="88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K2916" s="86"/>
      <c r="L2916" s="86"/>
      <c r="M2916" s="86"/>
      <c r="N2916" s="86"/>
      <c r="O2916" s="86"/>
      <c r="P2916" s="91"/>
      <c r="Q2916" s="86"/>
      <c r="R2916" s="86"/>
      <c r="S2916" s="86"/>
      <c r="T2916" s="86"/>
      <c r="U2916" s="86"/>
      <c r="V2916" s="86"/>
      <c r="W2916" s="86"/>
      <c r="X2916" s="86"/>
      <c r="Y2916" s="86"/>
      <c r="Z2916" s="86"/>
      <c r="AA2916" s="86"/>
      <c r="AB2916" s="86"/>
      <c r="AC2916" s="86"/>
      <c r="AD2916" s="86"/>
      <c r="AE2916" s="86"/>
      <c r="AF2916" s="86"/>
      <c r="AG2916" s="86"/>
      <c r="AH2916" s="86"/>
      <c r="AI2916" s="86"/>
      <c r="AJ2916" s="86"/>
      <c r="AK2916" s="86"/>
      <c r="AL2916" s="86"/>
      <c r="AM2916" s="86"/>
      <c r="AN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K2917" s="86"/>
      <c r="L2917" s="86"/>
      <c r="M2917" s="86"/>
      <c r="N2917" s="86"/>
      <c r="O2917" s="86"/>
      <c r="P2917" s="91"/>
      <c r="Q2917" s="86"/>
      <c r="R2917" s="86"/>
      <c r="S2917" s="86"/>
      <c r="T2917" s="86"/>
      <c r="U2917" s="86"/>
      <c r="V2917" s="86"/>
      <c r="W2917" s="86"/>
      <c r="X2917" s="86"/>
      <c r="Y2917" s="86"/>
      <c r="Z2917" s="86"/>
      <c r="AA2917" s="86"/>
      <c r="AB2917" s="86"/>
      <c r="AC2917" s="86"/>
      <c r="AD2917" s="86"/>
      <c r="AE2917" s="86"/>
      <c r="AF2917" s="86"/>
      <c r="AG2917" s="86"/>
      <c r="AH2917" s="86"/>
      <c r="AI2917" s="86"/>
      <c r="AJ2917" s="86"/>
      <c r="AK2917" s="86"/>
      <c r="AL2917" s="86"/>
      <c r="AM2917" s="86"/>
      <c r="AN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2918" spans="1:197" x14ac:dyDescent="0.25">
      <c r="K2918" s="86"/>
      <c r="L2918" s="86"/>
      <c r="M2918" s="86"/>
      <c r="N2918" s="86"/>
      <c r="O2918" s="86"/>
      <c r="P2918" s="91"/>
      <c r="Q2918" s="86"/>
      <c r="R2918" s="86"/>
      <c r="S2918" s="86"/>
      <c r="T2918" s="86"/>
      <c r="U2918" s="86"/>
      <c r="V2918" s="86"/>
      <c r="W2918" s="86"/>
      <c r="X2918" s="86"/>
      <c r="Y2918" s="86"/>
      <c r="Z2918" s="86"/>
      <c r="AA2918" s="86"/>
      <c r="AB2918" s="86"/>
      <c r="AC2918" s="86"/>
      <c r="AD2918" s="86"/>
      <c r="AE2918" s="86"/>
      <c r="AF2918" s="86"/>
      <c r="AG2918" s="86"/>
      <c r="AH2918" s="86"/>
      <c r="AI2918" s="86"/>
      <c r="AJ2918" s="86"/>
      <c r="AK2918" s="86"/>
      <c r="AL2918" s="86"/>
      <c r="AM2918" s="86"/>
      <c r="AN2918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906"/>
    </row>
    <row r="1048458" spans="41:41" x14ac:dyDescent="0.25">
      <c r="AO1048458" s="907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>
    <filterColumn colId="10">
      <filters>
        <filter val="14030222"/>
      </filters>
    </filterColumn>
    <sortState ref="A5:MK107">
      <sortCondition ref="C3:C107"/>
    </sortState>
  </autoFilter>
  <mergeCells count="176"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840" t="s">
        <v>119</v>
      </c>
      <c r="B1" s="835"/>
      <c r="C1" s="835"/>
      <c r="D1" s="835"/>
      <c r="E1" s="835"/>
      <c r="F1" s="835"/>
      <c r="G1" s="835"/>
      <c r="H1" s="835"/>
      <c r="I1" s="835"/>
      <c r="J1" s="835"/>
      <c r="K1" s="841" t="s">
        <v>0</v>
      </c>
      <c r="L1" s="837"/>
      <c r="M1" s="837"/>
      <c r="N1" s="837"/>
      <c r="O1" s="837"/>
      <c r="P1" s="837"/>
      <c r="Q1" s="837"/>
      <c r="R1" s="837"/>
      <c r="S1" s="837"/>
      <c r="T1" s="837"/>
      <c r="U1" s="837"/>
      <c r="V1" s="837"/>
      <c r="W1" s="837"/>
      <c r="X1" s="837"/>
      <c r="Y1" s="837"/>
      <c r="Z1" s="837"/>
      <c r="AA1" s="837"/>
      <c r="AB1" s="837"/>
      <c r="AC1" s="837"/>
      <c r="AD1" s="837"/>
      <c r="AE1" s="837"/>
      <c r="AF1" s="33"/>
      <c r="AG1" s="835" t="s">
        <v>1</v>
      </c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42" t="s">
        <v>2</v>
      </c>
      <c r="AW1" s="835"/>
      <c r="AX1" s="835"/>
      <c r="AY1" s="835"/>
      <c r="AZ1" s="835"/>
      <c r="BA1" s="835"/>
      <c r="BB1" s="835"/>
      <c r="BC1" s="835"/>
      <c r="BD1" s="835"/>
      <c r="BE1" s="836"/>
      <c r="BF1" s="837" t="s">
        <v>3</v>
      </c>
      <c r="BG1" s="837"/>
      <c r="BH1" s="837"/>
      <c r="BI1" s="837"/>
      <c r="BJ1" s="837"/>
      <c r="BK1" s="837"/>
      <c r="BL1" s="837"/>
      <c r="BM1" s="837"/>
      <c r="BN1" s="837"/>
      <c r="BO1" s="837"/>
      <c r="BP1" s="837"/>
      <c r="BQ1" s="837"/>
      <c r="BR1" s="837"/>
      <c r="BS1" s="837"/>
      <c r="BT1" s="837"/>
      <c r="BU1" s="837"/>
      <c r="BV1" s="838"/>
      <c r="BW1" s="835" t="s">
        <v>4</v>
      </c>
      <c r="BX1" s="835"/>
      <c r="BY1" s="835"/>
      <c r="BZ1" s="835"/>
      <c r="CA1" s="835"/>
      <c r="CB1" s="835"/>
      <c r="CC1" s="835"/>
      <c r="CD1" s="836"/>
      <c r="CE1" s="835" t="s">
        <v>5</v>
      </c>
      <c r="CF1" s="835"/>
      <c r="CG1" s="835"/>
      <c r="CH1" s="835"/>
      <c r="CI1" s="835"/>
      <c r="CJ1" s="835"/>
      <c r="CK1" s="835"/>
      <c r="CL1" s="835"/>
      <c r="CM1" s="835"/>
      <c r="CN1" s="835"/>
      <c r="CO1" s="835"/>
      <c r="CP1" s="835"/>
      <c r="CQ1" s="835"/>
      <c r="CR1" s="835"/>
      <c r="CS1" s="835"/>
      <c r="CT1" s="836"/>
      <c r="CU1" s="835" t="s">
        <v>6</v>
      </c>
      <c r="CV1" s="835"/>
      <c r="CW1" s="835"/>
      <c r="CX1" s="835"/>
      <c r="CY1" s="835"/>
      <c r="CZ1" s="835"/>
      <c r="DA1" s="835"/>
      <c r="DB1" s="835"/>
      <c r="DC1" s="836"/>
      <c r="DD1" s="837" t="s">
        <v>7</v>
      </c>
      <c r="DE1" s="837"/>
      <c r="DF1" s="837"/>
      <c r="DG1" s="837"/>
      <c r="DH1" s="837"/>
      <c r="DI1" s="837"/>
      <c r="DJ1" s="837"/>
      <c r="DK1" s="837"/>
      <c r="DL1" s="837"/>
      <c r="DM1" s="837"/>
      <c r="DN1" s="837"/>
      <c r="DO1" s="837"/>
      <c r="DP1" s="837"/>
      <c r="DQ1" s="837"/>
      <c r="DR1" s="837"/>
      <c r="DS1" s="837"/>
      <c r="DT1" s="837"/>
      <c r="DU1" s="837"/>
      <c r="DV1" s="837"/>
      <c r="DW1" s="837"/>
      <c r="DX1" s="837"/>
      <c r="DY1" s="837"/>
      <c r="DZ1" s="838"/>
      <c r="EA1" s="835" t="s">
        <v>8</v>
      </c>
      <c r="EB1" s="835"/>
      <c r="EC1" s="835"/>
      <c r="ED1" s="835"/>
      <c r="EE1" s="835"/>
      <c r="EF1" s="835"/>
      <c r="EG1" s="835"/>
      <c r="EH1" s="835"/>
      <c r="EI1" s="835"/>
      <c r="EJ1" s="835"/>
      <c r="EK1" s="835"/>
      <c r="EL1" s="835"/>
      <c r="EM1" s="835"/>
      <c r="EN1" s="835"/>
      <c r="EO1" s="835"/>
      <c r="EP1" s="835"/>
      <c r="EQ1" s="835"/>
      <c r="ER1" s="835"/>
      <c r="ES1" s="835"/>
      <c r="ET1" s="839"/>
      <c r="EU1" s="835" t="s">
        <v>9</v>
      </c>
      <c r="EV1" s="835"/>
      <c r="EW1" s="835"/>
      <c r="EX1" s="835"/>
      <c r="EY1" s="835"/>
      <c r="EZ1" s="835"/>
      <c r="FA1" s="835"/>
      <c r="FB1" s="835"/>
      <c r="FC1" s="835"/>
      <c r="FD1" s="835"/>
      <c r="FE1" s="835"/>
      <c r="FF1" s="835"/>
      <c r="FG1" s="835"/>
      <c r="FH1" s="835"/>
      <c r="FI1" s="835"/>
      <c r="FJ1" s="835"/>
      <c r="FK1" s="835"/>
      <c r="FL1" s="835"/>
      <c r="FM1" s="835"/>
      <c r="FN1" s="835"/>
      <c r="FO1" s="835"/>
      <c r="FP1" s="835"/>
      <c r="FQ1" s="835"/>
      <c r="FR1" s="835"/>
      <c r="FS1" s="839"/>
      <c r="FT1" s="835" t="s">
        <v>10</v>
      </c>
      <c r="FU1" s="835"/>
      <c r="FV1" s="835"/>
      <c r="FW1" s="835"/>
      <c r="FX1" s="835"/>
      <c r="FY1" s="835"/>
      <c r="FZ1" s="835"/>
      <c r="GA1" s="835"/>
      <c r="GB1" s="835"/>
      <c r="GC1" s="835"/>
      <c r="GD1" s="835"/>
      <c r="GE1" s="835"/>
      <c r="GF1" s="835"/>
      <c r="GG1" s="835"/>
      <c r="GH1" s="835"/>
      <c r="GI1" s="835"/>
      <c r="GJ1" s="835"/>
      <c r="GK1" s="835"/>
      <c r="GL1" s="835"/>
      <c r="GM1" s="835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831" t="s">
        <v>11</v>
      </c>
      <c r="B2" s="831" t="s">
        <v>12</v>
      </c>
      <c r="C2" s="826" t="s">
        <v>13</v>
      </c>
      <c r="D2" s="826" t="s">
        <v>14</v>
      </c>
      <c r="E2" s="826" t="s">
        <v>15</v>
      </c>
      <c r="F2" s="826" t="s">
        <v>16</v>
      </c>
      <c r="G2" s="826" t="s">
        <v>17</v>
      </c>
      <c r="H2" s="828" t="s">
        <v>18</v>
      </c>
      <c r="I2" s="829"/>
      <c r="J2" s="830"/>
      <c r="K2" s="833" t="s">
        <v>19</v>
      </c>
      <c r="L2" s="831" t="s">
        <v>128</v>
      </c>
      <c r="M2" s="826" t="s">
        <v>20</v>
      </c>
      <c r="N2" s="826" t="s">
        <v>21</v>
      </c>
      <c r="O2" s="826" t="s">
        <v>22</v>
      </c>
      <c r="P2" s="826" t="s">
        <v>23</v>
      </c>
      <c r="Q2" s="826" t="s">
        <v>24</v>
      </c>
      <c r="R2" s="826"/>
      <c r="S2" s="826"/>
      <c r="T2" s="826"/>
      <c r="U2" s="826" t="s">
        <v>25</v>
      </c>
      <c r="V2" s="826"/>
      <c r="W2" s="826"/>
      <c r="X2" s="826"/>
      <c r="Y2" s="826"/>
      <c r="Z2" s="826"/>
      <c r="AA2" s="826" t="s">
        <v>28</v>
      </c>
      <c r="AB2" s="826"/>
      <c r="AC2" s="826" t="s">
        <v>29</v>
      </c>
      <c r="AD2" s="831" t="s">
        <v>30</v>
      </c>
      <c r="AE2" s="826" t="s">
        <v>32</v>
      </c>
      <c r="AF2" s="844" t="s">
        <v>116</v>
      </c>
      <c r="AG2" s="833" t="s">
        <v>35</v>
      </c>
      <c r="AH2" s="826" t="s">
        <v>36</v>
      </c>
      <c r="AI2" s="826" t="s">
        <v>37</v>
      </c>
      <c r="AJ2" s="831" t="s">
        <v>38</v>
      </c>
      <c r="AK2" s="826" t="s">
        <v>24</v>
      </c>
      <c r="AL2" s="826"/>
      <c r="AM2" s="826"/>
      <c r="AN2" s="826"/>
      <c r="AO2" s="831" t="s">
        <v>39</v>
      </c>
      <c r="AP2" s="831" t="s">
        <v>40</v>
      </c>
      <c r="AQ2" s="826" t="s">
        <v>41</v>
      </c>
      <c r="AR2" s="831" t="s">
        <v>30</v>
      </c>
      <c r="AS2" s="831" t="s">
        <v>32</v>
      </c>
      <c r="AT2" s="848" t="s">
        <v>33</v>
      </c>
      <c r="AU2" s="844" t="s">
        <v>34</v>
      </c>
      <c r="AV2" s="833" t="s">
        <v>42</v>
      </c>
      <c r="AW2" s="826" t="s">
        <v>43</v>
      </c>
      <c r="AX2" s="831" t="s">
        <v>45</v>
      </c>
      <c r="AY2" s="831" t="s">
        <v>46</v>
      </c>
      <c r="AZ2" s="826" t="s">
        <v>47</v>
      </c>
      <c r="BA2" s="826" t="s">
        <v>48</v>
      </c>
      <c r="BB2" s="831" t="s">
        <v>49</v>
      </c>
      <c r="BC2" s="831" t="s">
        <v>40</v>
      </c>
      <c r="BD2" s="826" t="s">
        <v>50</v>
      </c>
      <c r="BE2" s="846" t="s">
        <v>51</v>
      </c>
      <c r="BF2" s="833" t="s">
        <v>52</v>
      </c>
      <c r="BG2"/>
      <c r="BH2" s="34"/>
      <c r="BI2" s="826" t="s">
        <v>53</v>
      </c>
      <c r="BJ2" s="826" t="s">
        <v>44</v>
      </c>
      <c r="BK2" s="826" t="s">
        <v>54</v>
      </c>
      <c r="BL2" s="826" t="s">
        <v>46</v>
      </c>
      <c r="BM2" s="826" t="s">
        <v>55</v>
      </c>
      <c r="BN2" s="826" t="s">
        <v>56</v>
      </c>
      <c r="BO2" s="826" t="s">
        <v>24</v>
      </c>
      <c r="BP2" s="826"/>
      <c r="BQ2" s="826"/>
      <c r="BR2" s="826"/>
      <c r="BS2" s="826" t="s">
        <v>49</v>
      </c>
      <c r="BT2" s="826" t="s">
        <v>40</v>
      </c>
      <c r="BU2" s="826" t="s">
        <v>50</v>
      </c>
      <c r="BV2" s="846" t="s">
        <v>51</v>
      </c>
      <c r="BW2" s="851" t="s">
        <v>44</v>
      </c>
      <c r="BX2" s="826" t="s">
        <v>57</v>
      </c>
      <c r="BY2" s="826" t="s">
        <v>58</v>
      </c>
      <c r="BZ2" s="826" t="s">
        <v>46</v>
      </c>
      <c r="CA2" s="826" t="s">
        <v>59</v>
      </c>
      <c r="CB2" s="826" t="s">
        <v>60</v>
      </c>
      <c r="CC2" s="826" t="s">
        <v>49</v>
      </c>
      <c r="CD2" s="846" t="s">
        <v>40</v>
      </c>
      <c r="CE2" s="851" t="s">
        <v>61</v>
      </c>
      <c r="CF2" s="831" t="s">
        <v>26</v>
      </c>
      <c r="CG2" s="31"/>
      <c r="CH2" s="831" t="s">
        <v>62</v>
      </c>
      <c r="CI2" s="831" t="s">
        <v>46</v>
      </c>
      <c r="CJ2" s="831" t="s">
        <v>55</v>
      </c>
      <c r="CK2" s="831" t="s">
        <v>56</v>
      </c>
      <c r="CL2" s="831" t="s">
        <v>63</v>
      </c>
      <c r="CM2" s="826" t="s">
        <v>24</v>
      </c>
      <c r="CN2" s="826"/>
      <c r="CO2" s="826"/>
      <c r="CP2" s="826"/>
      <c r="CQ2" s="831" t="s">
        <v>49</v>
      </c>
      <c r="CR2" s="831" t="s">
        <v>40</v>
      </c>
      <c r="CS2" s="831" t="s">
        <v>41</v>
      </c>
      <c r="CT2" s="844" t="s">
        <v>30</v>
      </c>
      <c r="CU2" s="851" t="s">
        <v>44</v>
      </c>
      <c r="CV2" s="826" t="s">
        <v>64</v>
      </c>
      <c r="CW2" s="826" t="s">
        <v>65</v>
      </c>
      <c r="CX2" s="826" t="s">
        <v>46</v>
      </c>
      <c r="CY2" s="831" t="s">
        <v>31</v>
      </c>
      <c r="CZ2" s="826" t="s">
        <v>66</v>
      </c>
      <c r="DA2" s="826" t="s">
        <v>60</v>
      </c>
      <c r="DB2" s="826" t="s">
        <v>49</v>
      </c>
      <c r="DC2" s="846" t="s">
        <v>40</v>
      </c>
      <c r="DD2" s="833" t="s">
        <v>67</v>
      </c>
      <c r="DE2" s="826" t="s">
        <v>68</v>
      </c>
      <c r="DF2" s="826" t="s">
        <v>69</v>
      </c>
      <c r="DG2" s="826" t="s">
        <v>27</v>
      </c>
      <c r="DH2" s="826" t="s">
        <v>70</v>
      </c>
      <c r="DI2" s="826"/>
      <c r="DJ2" s="826" t="s">
        <v>44</v>
      </c>
      <c r="DK2" s="826" t="s">
        <v>46</v>
      </c>
      <c r="DL2" s="826" t="s">
        <v>64</v>
      </c>
      <c r="DM2" s="826" t="s">
        <v>65</v>
      </c>
      <c r="DN2" s="826" t="s">
        <v>71</v>
      </c>
      <c r="DO2" s="826" t="s">
        <v>24</v>
      </c>
      <c r="DP2" s="826"/>
      <c r="DQ2" s="826"/>
      <c r="DR2" s="826"/>
      <c r="DS2" s="826" t="s">
        <v>49</v>
      </c>
      <c r="DT2" s="826" t="s">
        <v>40</v>
      </c>
      <c r="DU2" s="826" t="s">
        <v>41</v>
      </c>
      <c r="DV2" s="826" t="s">
        <v>30</v>
      </c>
      <c r="DW2" s="826" t="s">
        <v>72</v>
      </c>
      <c r="DX2" s="826" t="s">
        <v>32</v>
      </c>
      <c r="DY2" s="826" t="s">
        <v>33</v>
      </c>
      <c r="DZ2" s="846" t="s">
        <v>34</v>
      </c>
      <c r="EA2" s="833" t="s">
        <v>73</v>
      </c>
      <c r="EB2" s="831" t="s">
        <v>11</v>
      </c>
      <c r="EC2" s="826" t="s">
        <v>74</v>
      </c>
      <c r="ED2" s="831" t="s">
        <v>27</v>
      </c>
      <c r="EE2" s="826" t="s">
        <v>44</v>
      </c>
      <c r="EF2" s="854" t="s">
        <v>46</v>
      </c>
      <c r="EG2" s="826" t="s">
        <v>64</v>
      </c>
      <c r="EH2" s="826" t="s">
        <v>65</v>
      </c>
      <c r="EI2" s="831" t="s">
        <v>71</v>
      </c>
      <c r="EJ2" s="826" t="s">
        <v>24</v>
      </c>
      <c r="EK2" s="826"/>
      <c r="EL2" s="826"/>
      <c r="EM2" s="826"/>
      <c r="EN2" s="831" t="s">
        <v>49</v>
      </c>
      <c r="EO2" s="831" t="s">
        <v>40</v>
      </c>
      <c r="EP2" s="831" t="s">
        <v>41</v>
      </c>
      <c r="EQ2" s="831" t="s">
        <v>30</v>
      </c>
      <c r="ER2" s="831" t="s">
        <v>32</v>
      </c>
      <c r="ES2" s="831" t="s">
        <v>33</v>
      </c>
      <c r="ET2" s="857" t="s">
        <v>34</v>
      </c>
      <c r="EU2" s="833" t="s">
        <v>75</v>
      </c>
      <c r="EV2" s="860" t="s">
        <v>26</v>
      </c>
      <c r="EW2" s="862" t="s">
        <v>27</v>
      </c>
      <c r="EX2" s="860" t="s">
        <v>26</v>
      </c>
      <c r="EY2" s="862" t="s">
        <v>27</v>
      </c>
      <c r="EZ2" s="854" t="s">
        <v>76</v>
      </c>
      <c r="FA2" s="826" t="s">
        <v>77</v>
      </c>
      <c r="FB2" s="826" t="s">
        <v>78</v>
      </c>
      <c r="FC2" s="831" t="s">
        <v>31</v>
      </c>
      <c r="FD2" s="854" t="s">
        <v>79</v>
      </c>
      <c r="FE2" s="826" t="s">
        <v>80</v>
      </c>
      <c r="FF2" s="826" t="s">
        <v>81</v>
      </c>
      <c r="FG2" s="831" t="s">
        <v>31</v>
      </c>
      <c r="FH2" s="826" t="s">
        <v>24</v>
      </c>
      <c r="FI2" s="826"/>
      <c r="FJ2" s="826"/>
      <c r="FK2" s="826"/>
      <c r="FL2" s="831" t="s">
        <v>49</v>
      </c>
      <c r="FM2" s="831" t="s">
        <v>40</v>
      </c>
      <c r="FN2" s="831" t="s">
        <v>41</v>
      </c>
      <c r="FO2" s="831" t="s">
        <v>30</v>
      </c>
      <c r="FP2" s="831" t="s">
        <v>31</v>
      </c>
      <c r="FQ2" s="831" t="s">
        <v>32</v>
      </c>
      <c r="FR2" s="831" t="s">
        <v>33</v>
      </c>
      <c r="FS2" s="857" t="s">
        <v>34</v>
      </c>
      <c r="FT2" s="833" t="s">
        <v>82</v>
      </c>
      <c r="FU2" s="826" t="s">
        <v>83</v>
      </c>
      <c r="FV2" s="831" t="s">
        <v>27</v>
      </c>
      <c r="FW2" s="854" t="s">
        <v>84</v>
      </c>
      <c r="FX2" s="826" t="s">
        <v>85</v>
      </c>
      <c r="FY2" s="826" t="s">
        <v>86</v>
      </c>
      <c r="FZ2" s="831" t="s">
        <v>31</v>
      </c>
      <c r="GA2" s="826" t="s">
        <v>24</v>
      </c>
      <c r="GB2" s="826"/>
      <c r="GC2" s="826"/>
      <c r="GD2" s="826"/>
      <c r="GE2" s="831" t="s">
        <v>49</v>
      </c>
      <c r="GF2" s="831" t="s">
        <v>87</v>
      </c>
      <c r="GG2" s="831" t="s">
        <v>40</v>
      </c>
      <c r="GH2" s="831" t="s">
        <v>41</v>
      </c>
      <c r="GI2" s="831" t="s">
        <v>30</v>
      </c>
      <c r="GJ2" s="831" t="s">
        <v>31</v>
      </c>
      <c r="GK2" s="831" t="s">
        <v>32</v>
      </c>
      <c r="GL2" s="831" t="s">
        <v>33</v>
      </c>
      <c r="GM2" s="854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832"/>
      <c r="B3" s="832"/>
      <c r="C3" s="827"/>
      <c r="D3" s="827"/>
      <c r="E3" s="827"/>
      <c r="F3" s="827"/>
      <c r="G3" s="827"/>
      <c r="H3" s="30" t="s">
        <v>88</v>
      </c>
      <c r="I3" s="30" t="s">
        <v>89</v>
      </c>
      <c r="J3" s="2" t="s">
        <v>90</v>
      </c>
      <c r="K3" s="834"/>
      <c r="L3" s="843"/>
      <c r="M3" s="827"/>
      <c r="N3" s="827"/>
      <c r="O3" s="827"/>
      <c r="P3" s="827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827"/>
      <c r="AD3" s="832"/>
      <c r="AE3" s="827"/>
      <c r="AF3" s="845"/>
      <c r="AG3" s="834"/>
      <c r="AH3" s="827"/>
      <c r="AI3" s="827"/>
      <c r="AJ3" s="832"/>
      <c r="AK3" s="30" t="s">
        <v>91</v>
      </c>
      <c r="AL3" s="30" t="s">
        <v>92</v>
      </c>
      <c r="AM3" s="30" t="s">
        <v>93</v>
      </c>
      <c r="AN3" s="30" t="s">
        <v>94</v>
      </c>
      <c r="AO3" s="832"/>
      <c r="AP3" s="832"/>
      <c r="AQ3" s="827"/>
      <c r="AR3" s="832"/>
      <c r="AS3" s="832"/>
      <c r="AT3" s="849"/>
      <c r="AU3" s="850"/>
      <c r="AV3" s="834"/>
      <c r="AW3" s="827"/>
      <c r="AX3" s="832"/>
      <c r="AY3" s="832"/>
      <c r="AZ3" s="827"/>
      <c r="BA3" s="827"/>
      <c r="BB3" s="832"/>
      <c r="BC3" s="832"/>
      <c r="BD3" s="827"/>
      <c r="BE3" s="847"/>
      <c r="BF3" s="834"/>
      <c r="BG3" s="35" t="s">
        <v>141</v>
      </c>
      <c r="BH3" s="35" t="s">
        <v>131</v>
      </c>
      <c r="BI3" s="827"/>
      <c r="BJ3" s="827"/>
      <c r="BK3" s="827"/>
      <c r="BL3" s="827"/>
      <c r="BM3" s="827"/>
      <c r="BN3" s="827"/>
      <c r="BO3" s="30" t="s">
        <v>91</v>
      </c>
      <c r="BP3" s="30" t="s">
        <v>92</v>
      </c>
      <c r="BQ3" s="30" t="s">
        <v>93</v>
      </c>
      <c r="BR3" s="30" t="s">
        <v>94</v>
      </c>
      <c r="BS3" s="827"/>
      <c r="BT3" s="827"/>
      <c r="BU3" s="827"/>
      <c r="BV3" s="847"/>
      <c r="BW3" s="852"/>
      <c r="BX3" s="827"/>
      <c r="BY3" s="827"/>
      <c r="BZ3" s="827"/>
      <c r="CA3" s="827"/>
      <c r="CB3" s="827"/>
      <c r="CC3" s="827"/>
      <c r="CD3" s="847"/>
      <c r="CE3" s="852"/>
      <c r="CF3" s="832"/>
      <c r="CG3" s="32" t="s">
        <v>131</v>
      </c>
      <c r="CH3" s="832"/>
      <c r="CI3" s="832"/>
      <c r="CJ3" s="832"/>
      <c r="CK3" s="832"/>
      <c r="CL3" s="832"/>
      <c r="CM3" s="30" t="s">
        <v>91</v>
      </c>
      <c r="CN3" s="30" t="s">
        <v>92</v>
      </c>
      <c r="CO3" s="30" t="s">
        <v>93</v>
      </c>
      <c r="CP3" s="30" t="s">
        <v>94</v>
      </c>
      <c r="CQ3" s="832"/>
      <c r="CR3" s="832"/>
      <c r="CS3" s="832"/>
      <c r="CT3" s="850"/>
      <c r="CU3" s="852"/>
      <c r="CV3" s="827"/>
      <c r="CW3" s="827"/>
      <c r="CX3" s="827"/>
      <c r="CY3" s="832"/>
      <c r="CZ3" s="827"/>
      <c r="DA3" s="827"/>
      <c r="DB3" s="827"/>
      <c r="DC3" s="847"/>
      <c r="DD3" s="834"/>
      <c r="DE3" s="827"/>
      <c r="DF3" s="827"/>
      <c r="DG3" s="827"/>
      <c r="DH3" s="30" t="s">
        <v>103</v>
      </c>
      <c r="DI3" s="30" t="s">
        <v>104</v>
      </c>
      <c r="DJ3" s="827"/>
      <c r="DK3" s="827"/>
      <c r="DL3" s="827"/>
      <c r="DM3" s="827"/>
      <c r="DN3" s="827"/>
      <c r="DO3" s="30" t="s">
        <v>91</v>
      </c>
      <c r="DP3" s="30" t="s">
        <v>92</v>
      </c>
      <c r="DQ3" s="30" t="s">
        <v>93</v>
      </c>
      <c r="DR3" s="30" t="s">
        <v>94</v>
      </c>
      <c r="DS3" s="827"/>
      <c r="DT3" s="827"/>
      <c r="DU3" s="827"/>
      <c r="DV3" s="827"/>
      <c r="DW3" s="827"/>
      <c r="DX3" s="827"/>
      <c r="DY3" s="827"/>
      <c r="DZ3" s="847"/>
      <c r="EA3" s="856"/>
      <c r="EB3" s="843"/>
      <c r="EC3" s="853"/>
      <c r="ED3" s="843"/>
      <c r="EE3" s="853"/>
      <c r="EF3" s="855"/>
      <c r="EG3" s="853"/>
      <c r="EH3" s="853"/>
      <c r="EI3" s="843"/>
      <c r="EJ3" s="38" t="s">
        <v>91</v>
      </c>
      <c r="EK3" s="38" t="s">
        <v>92</v>
      </c>
      <c r="EL3" s="38" t="s">
        <v>93</v>
      </c>
      <c r="EM3" s="38" t="s">
        <v>94</v>
      </c>
      <c r="EN3" s="843"/>
      <c r="EO3" s="843"/>
      <c r="EP3" s="843"/>
      <c r="EQ3" s="843"/>
      <c r="ER3" s="843"/>
      <c r="ES3" s="843"/>
      <c r="ET3" s="858"/>
      <c r="EU3" s="834"/>
      <c r="EV3" s="861"/>
      <c r="EW3" s="863"/>
      <c r="EX3" s="861"/>
      <c r="EY3" s="863"/>
      <c r="EZ3" s="859"/>
      <c r="FA3" s="827"/>
      <c r="FB3" s="827"/>
      <c r="FC3" s="832"/>
      <c r="FD3" s="859"/>
      <c r="FE3" s="827"/>
      <c r="FF3" s="827"/>
      <c r="FG3" s="832"/>
      <c r="FH3" s="30" t="s">
        <v>91</v>
      </c>
      <c r="FI3" s="30" t="s">
        <v>92</v>
      </c>
      <c r="FJ3" s="30" t="s">
        <v>93</v>
      </c>
      <c r="FK3" s="30" t="s">
        <v>94</v>
      </c>
      <c r="FL3" s="832"/>
      <c r="FM3" s="832"/>
      <c r="FN3" s="832"/>
      <c r="FO3" s="832"/>
      <c r="FP3" s="832"/>
      <c r="FQ3" s="832"/>
      <c r="FR3" s="832"/>
      <c r="FS3" s="864"/>
      <c r="FT3" s="834"/>
      <c r="FU3" s="827"/>
      <c r="FV3" s="832"/>
      <c r="FW3" s="859"/>
      <c r="FX3" s="827"/>
      <c r="FY3" s="827"/>
      <c r="FZ3" s="832"/>
      <c r="GA3" s="30" t="s">
        <v>91</v>
      </c>
      <c r="GB3" s="30" t="s">
        <v>92</v>
      </c>
      <c r="GC3" s="30" t="s">
        <v>93</v>
      </c>
      <c r="GD3" s="30" t="s">
        <v>94</v>
      </c>
      <c r="GE3" s="832"/>
      <c r="GF3" s="832"/>
      <c r="GG3" s="832"/>
      <c r="GH3" s="832"/>
      <c r="GI3" s="832"/>
      <c r="GJ3" s="832"/>
      <c r="GK3" s="832"/>
      <c r="GL3" s="832"/>
      <c r="GM3" s="859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V1048451"/>
  <sheetViews>
    <sheetView rightToLeft="1" zoomScaleNormal="100" workbookViewId="0">
      <pane xSplit="1" ySplit="3" topLeftCell="B53158" activePane="bottomRight" state="frozen"/>
      <selection pane="topRight" activeCell="B1" sqref="B1"/>
      <selection pane="bottomLeft" activeCell="A4" sqref="A4"/>
      <selection pane="bottomRight" activeCell="G2571" sqref="G2571"/>
    </sheetView>
  </sheetViews>
  <sheetFormatPr defaultRowHeight="15" x14ac:dyDescent="0.25"/>
  <cols>
    <col min="1" max="1" width="8.5703125" style="86" customWidth="1"/>
    <col min="2" max="2" width="15.5703125" style="86" customWidth="1"/>
    <col min="3" max="3" width="8" style="86" bestFit="1" customWidth="1"/>
    <col min="4" max="5" width="9.140625" style="86"/>
    <col min="6" max="6" width="9.140625" style="166"/>
    <col min="7" max="7" width="15.140625" style="91" customWidth="1"/>
    <col min="8" max="9" width="12.28515625" style="173" customWidth="1"/>
    <col min="10" max="10" width="13" style="182" customWidth="1"/>
    <col min="11" max="11" width="15.42578125" style="182" customWidth="1"/>
    <col min="12" max="13" width="9.140625" style="86"/>
    <col min="14" max="14" width="13.42578125" style="86" customWidth="1"/>
    <col min="15" max="15" width="9.140625" style="86"/>
    <col min="16" max="16" width="0" style="86" hidden="1" customWidth="1"/>
    <col min="17" max="17" width="10.7109375" style="156" bestFit="1" customWidth="1"/>
    <col min="18" max="18" width="9.140625" style="166"/>
    <col min="19" max="30" width="9.140625" style="86"/>
    <col min="31" max="31" width="12.7109375" style="86" customWidth="1"/>
    <col min="32" max="34" width="9.140625" style="86"/>
    <col min="35" max="35" width="17" style="86" bestFit="1" customWidth="1"/>
    <col min="36" max="37" width="9.140625" style="86"/>
    <col min="38" max="39" width="10.42578125" style="86" customWidth="1"/>
    <col min="40" max="41" width="9.140625" style="86"/>
    <col min="42" max="42" width="12.5703125" style="86" bestFit="1" customWidth="1"/>
    <col min="43" max="43" width="10" style="86" bestFit="1" customWidth="1"/>
    <col min="44" max="16384" width="9.140625" style="86"/>
  </cols>
  <sheetData>
    <row r="1" spans="1:48" s="80" customFormat="1" ht="12" customHeight="1" x14ac:dyDescent="0.25">
      <c r="A1" s="998" t="s">
        <v>0</v>
      </c>
      <c r="B1" s="998"/>
      <c r="C1" s="998"/>
      <c r="D1" s="998"/>
      <c r="E1" s="998"/>
      <c r="F1" s="998"/>
      <c r="G1" s="998"/>
      <c r="H1" s="998"/>
      <c r="I1" s="998"/>
      <c r="J1" s="998"/>
      <c r="K1" s="998"/>
      <c r="L1" s="998"/>
      <c r="M1" s="998"/>
      <c r="N1" s="998"/>
      <c r="O1" s="998"/>
      <c r="P1" s="998"/>
      <c r="Q1" s="998"/>
      <c r="R1" s="998"/>
      <c r="S1" s="998"/>
      <c r="T1" s="998"/>
      <c r="U1" s="998"/>
      <c r="V1" s="998"/>
      <c r="W1" s="998"/>
      <c r="X1" s="998"/>
      <c r="Y1" s="998"/>
      <c r="Z1" s="998"/>
      <c r="AA1" s="998"/>
      <c r="AB1" s="998"/>
      <c r="AC1" s="998"/>
      <c r="AD1" s="998"/>
      <c r="AE1" s="998"/>
      <c r="AF1" s="998"/>
      <c r="AG1" s="999"/>
      <c r="AH1" s="999"/>
      <c r="AI1" s="999"/>
      <c r="AJ1" s="999"/>
      <c r="AK1" s="1000"/>
      <c r="AL1" s="309"/>
      <c r="AM1" s="309"/>
      <c r="AN1" s="309"/>
      <c r="AO1" s="309"/>
      <c r="AP1" s="309"/>
      <c r="AQ1" s="309"/>
      <c r="AR1" s="309"/>
      <c r="AS1" s="309"/>
      <c r="AT1" s="309"/>
      <c r="AU1" s="309"/>
      <c r="AV1" s="309"/>
    </row>
    <row r="2" spans="1:48" s="80" customFormat="1" ht="21" customHeight="1" x14ac:dyDescent="0.25">
      <c r="A2" s="996" t="s">
        <v>334</v>
      </c>
      <c r="B2" s="1001" t="s">
        <v>19</v>
      </c>
      <c r="C2" s="1001" t="s">
        <v>128</v>
      </c>
      <c r="D2" s="1001" t="s">
        <v>20</v>
      </c>
      <c r="E2" s="1001" t="s">
        <v>21</v>
      </c>
      <c r="F2" s="1001" t="s">
        <v>22</v>
      </c>
      <c r="G2" s="1002" t="s">
        <v>150</v>
      </c>
      <c r="H2" s="1003" t="s">
        <v>24</v>
      </c>
      <c r="I2" s="1003"/>
      <c r="J2" s="1003"/>
      <c r="K2" s="1003"/>
      <c r="L2" s="1001" t="s">
        <v>25</v>
      </c>
      <c r="M2" s="1001"/>
      <c r="N2" s="1001"/>
      <c r="O2" s="1001"/>
      <c r="P2" s="1001"/>
      <c r="Q2" s="1001"/>
      <c r="R2" s="1001"/>
      <c r="S2" s="1001"/>
      <c r="T2" s="1001"/>
      <c r="U2" s="1001"/>
      <c r="V2" s="1001"/>
      <c r="W2" s="1001"/>
      <c r="X2" s="1001"/>
      <c r="Y2" s="1001"/>
      <c r="Z2" s="1001"/>
      <c r="AA2" s="1001"/>
      <c r="AB2" s="1001"/>
      <c r="AC2" s="1001"/>
      <c r="AD2" s="1001"/>
      <c r="AE2" s="1001"/>
      <c r="AF2" s="1001"/>
      <c r="AG2" s="310"/>
      <c r="AH2" s="310"/>
      <c r="AI2" s="310"/>
      <c r="AJ2" s="310"/>
      <c r="AK2" s="310"/>
      <c r="AL2" s="309"/>
      <c r="AM2" s="309"/>
      <c r="AN2" s="309"/>
      <c r="AO2" s="309"/>
      <c r="AP2" s="309"/>
      <c r="AQ2" s="309"/>
      <c r="AR2" s="309"/>
      <c r="AS2" s="309"/>
      <c r="AT2" s="309"/>
      <c r="AU2" s="309"/>
      <c r="AV2" s="309"/>
    </row>
    <row r="3" spans="1:48" s="80" customFormat="1" ht="53.25" customHeight="1" thickBot="1" x14ac:dyDescent="0.3">
      <c r="A3" s="997"/>
      <c r="B3" s="996"/>
      <c r="C3" s="996"/>
      <c r="D3" s="996"/>
      <c r="E3" s="996"/>
      <c r="F3" s="996"/>
      <c r="G3" s="922"/>
      <c r="H3" s="311" t="s">
        <v>91</v>
      </c>
      <c r="I3" s="311" t="s">
        <v>92</v>
      </c>
      <c r="J3" s="312" t="s">
        <v>319</v>
      </c>
      <c r="K3" s="312" t="s">
        <v>325</v>
      </c>
      <c r="L3" s="415" t="s">
        <v>95</v>
      </c>
      <c r="M3" s="415" t="s">
        <v>96</v>
      </c>
      <c r="N3" s="415" t="s">
        <v>97</v>
      </c>
      <c r="O3" s="415" t="s">
        <v>98</v>
      </c>
      <c r="P3" s="415" t="s">
        <v>99</v>
      </c>
      <c r="Q3" s="415" t="s">
        <v>100</v>
      </c>
      <c r="R3" s="415" t="s">
        <v>32</v>
      </c>
      <c r="S3" s="415" t="s">
        <v>211</v>
      </c>
      <c r="T3" s="415" t="s">
        <v>209</v>
      </c>
      <c r="U3" s="415" t="s">
        <v>212</v>
      </c>
      <c r="V3" s="415" t="s">
        <v>210</v>
      </c>
      <c r="W3" s="415" t="s">
        <v>321</v>
      </c>
      <c r="X3" s="415" t="s">
        <v>320</v>
      </c>
      <c r="Y3" s="415" t="s">
        <v>322</v>
      </c>
      <c r="Z3" s="415" t="s">
        <v>153</v>
      </c>
      <c r="AA3" s="415" t="s">
        <v>324</v>
      </c>
      <c r="AB3" s="313" t="s">
        <v>326</v>
      </c>
      <c r="AC3" s="313" t="s">
        <v>323</v>
      </c>
      <c r="AD3" s="415" t="s">
        <v>156</v>
      </c>
      <c r="AE3" s="415" t="s">
        <v>327</v>
      </c>
      <c r="AF3" s="415" t="s">
        <v>328</v>
      </c>
      <c r="AG3" s="310"/>
      <c r="AH3" s="310"/>
      <c r="AI3" s="310"/>
      <c r="AJ3" s="310"/>
      <c r="AK3" s="310"/>
      <c r="AL3" s="309"/>
      <c r="AM3" s="309"/>
      <c r="AN3" s="309"/>
      <c r="AO3" s="309"/>
      <c r="AP3" s="309"/>
      <c r="AQ3" s="309"/>
      <c r="AR3" s="309"/>
      <c r="AS3" s="309"/>
      <c r="AT3" s="309"/>
      <c r="AU3" s="309"/>
      <c r="AV3" s="309"/>
    </row>
    <row r="4" spans="1:48" ht="15.75" thickBot="1" x14ac:dyDescent="0.3">
      <c r="A4" s="992" t="s">
        <v>335</v>
      </c>
      <c r="B4" s="150">
        <v>14030219</v>
      </c>
      <c r="C4" s="150">
        <v>309</v>
      </c>
      <c r="D4" s="150">
        <v>7</v>
      </c>
      <c r="E4" s="150">
        <v>50</v>
      </c>
      <c r="F4" s="150">
        <v>48</v>
      </c>
      <c r="G4" s="159" t="s">
        <v>205</v>
      </c>
      <c r="H4" s="168">
        <v>0.30208333333333331</v>
      </c>
      <c r="I4" s="168">
        <v>0.79166666666666663</v>
      </c>
      <c r="J4" s="179">
        <v>0.10416666666666667</v>
      </c>
      <c r="K4" s="179">
        <f>IF(H4&gt;I4,(H4-I4)-J4,(I4-H4)-J4)</f>
        <v>0.38541666666666663</v>
      </c>
      <c r="L4" s="413">
        <v>36</v>
      </c>
      <c r="M4" s="413">
        <v>2</v>
      </c>
      <c r="N4" s="991">
        <v>560</v>
      </c>
      <c r="O4" s="413"/>
      <c r="P4" s="413"/>
      <c r="Q4" s="413">
        <v>184</v>
      </c>
      <c r="R4" s="413" t="s">
        <v>111</v>
      </c>
      <c r="S4" s="991">
        <v>3</v>
      </c>
      <c r="T4" s="991">
        <v>27</v>
      </c>
      <c r="U4" s="991">
        <v>1000</v>
      </c>
      <c r="V4" s="413"/>
      <c r="W4" s="413"/>
      <c r="X4" s="413"/>
      <c r="Y4" s="413"/>
      <c r="Z4" s="413"/>
      <c r="AA4" s="413"/>
      <c r="AB4" s="413"/>
      <c r="AC4" s="413"/>
      <c r="AD4" s="413"/>
      <c r="AE4" s="413"/>
      <c r="AF4" s="413"/>
      <c r="AG4" s="158"/>
      <c r="AH4" s="158"/>
      <c r="AI4" s="158"/>
      <c r="AJ4" s="158"/>
      <c r="AK4" s="158"/>
      <c r="AL4" s="90"/>
      <c r="AM4" s="90"/>
      <c r="AN4" s="90"/>
      <c r="AO4" s="90"/>
      <c r="AP4" s="90"/>
      <c r="AQ4" s="90"/>
      <c r="AR4" s="90"/>
      <c r="AS4" s="90"/>
    </row>
    <row r="5" spans="1:48" ht="15.75" thickBot="1" x14ac:dyDescent="0.3">
      <c r="A5" s="993"/>
      <c r="B5" s="413">
        <v>14030219</v>
      </c>
      <c r="C5" s="413">
        <v>309</v>
      </c>
      <c r="D5" s="413">
        <v>7</v>
      </c>
      <c r="E5" s="413">
        <v>50</v>
      </c>
      <c r="F5" s="665">
        <v>48</v>
      </c>
      <c r="G5" s="88" t="s">
        <v>205</v>
      </c>
      <c r="H5" s="169">
        <v>0.30208333333333331</v>
      </c>
      <c r="I5" s="169">
        <v>0.79166666666666663</v>
      </c>
      <c r="J5" s="178">
        <v>0.10416666666666667</v>
      </c>
      <c r="K5" s="179">
        <f t="shared" ref="K5:K68" si="0">IF(H5&gt;I5,(H5-I5)-J5,(I5-H5)-J5)</f>
        <v>0.38541666666666663</v>
      </c>
      <c r="L5" s="413">
        <v>38</v>
      </c>
      <c r="M5" s="413">
        <v>2</v>
      </c>
      <c r="N5" s="991"/>
      <c r="O5" s="413"/>
      <c r="P5" s="413"/>
      <c r="Q5" s="413">
        <v>184</v>
      </c>
      <c r="R5" s="413" t="s">
        <v>111</v>
      </c>
      <c r="S5" s="991"/>
      <c r="T5" s="991"/>
      <c r="U5" s="991"/>
      <c r="V5" s="413"/>
      <c r="W5" s="413"/>
      <c r="X5" s="413"/>
      <c r="Y5" s="413"/>
      <c r="Z5" s="413"/>
      <c r="AA5" s="413"/>
      <c r="AB5" s="413"/>
      <c r="AC5" s="413"/>
      <c r="AD5" s="413"/>
      <c r="AE5" s="413"/>
      <c r="AF5" s="413"/>
      <c r="AG5" s="158"/>
      <c r="AH5" s="158"/>
      <c r="AI5" s="158"/>
      <c r="AJ5" s="158"/>
      <c r="AK5" s="158"/>
      <c r="AL5" s="90"/>
      <c r="AM5" s="90"/>
      <c r="AN5" s="90"/>
      <c r="AO5" s="90"/>
      <c r="AP5" s="90"/>
      <c r="AQ5" s="90"/>
      <c r="AR5" s="90"/>
      <c r="AS5" s="90"/>
    </row>
    <row r="6" spans="1:48" ht="15.75" thickBot="1" x14ac:dyDescent="0.3">
      <c r="A6" s="993"/>
      <c r="B6" s="413">
        <v>14030219</v>
      </c>
      <c r="C6" s="413">
        <v>309</v>
      </c>
      <c r="D6" s="413">
        <v>7</v>
      </c>
      <c r="E6" s="413">
        <v>50</v>
      </c>
      <c r="F6" s="665">
        <v>48</v>
      </c>
      <c r="G6" s="88" t="s">
        <v>205</v>
      </c>
      <c r="H6" s="169">
        <v>0.30208333333333331</v>
      </c>
      <c r="I6" s="169">
        <v>0.79166666666666663</v>
      </c>
      <c r="J6" s="178">
        <v>0.10416666666666667</v>
      </c>
      <c r="K6" s="179">
        <f t="shared" si="0"/>
        <v>0.38541666666666663</v>
      </c>
      <c r="L6" s="413">
        <v>39</v>
      </c>
      <c r="M6" s="413">
        <v>2</v>
      </c>
      <c r="N6" s="991"/>
      <c r="O6" s="413"/>
      <c r="P6" s="413"/>
      <c r="Q6" s="413">
        <v>184</v>
      </c>
      <c r="R6" s="413" t="s">
        <v>111</v>
      </c>
      <c r="S6" s="991"/>
      <c r="T6" s="991"/>
      <c r="U6" s="991"/>
      <c r="V6" s="413"/>
      <c r="W6" s="413"/>
      <c r="X6" s="413"/>
      <c r="Y6" s="413"/>
      <c r="Z6" s="413"/>
      <c r="AA6" s="413"/>
      <c r="AB6" s="413"/>
      <c r="AC6" s="413"/>
      <c r="AD6" s="413"/>
      <c r="AE6" s="413"/>
      <c r="AF6" s="413"/>
      <c r="AG6" s="158"/>
      <c r="AH6" s="158"/>
      <c r="AI6" s="158"/>
      <c r="AJ6" s="158"/>
      <c r="AK6" s="158"/>
      <c r="AL6" s="90"/>
      <c r="AM6" s="90"/>
      <c r="AN6" s="90"/>
      <c r="AO6" s="90"/>
      <c r="AP6" s="90"/>
      <c r="AQ6" s="90"/>
      <c r="AR6" s="90"/>
      <c r="AS6" s="90"/>
    </row>
    <row r="7" spans="1:48" ht="15.75" thickBot="1" x14ac:dyDescent="0.3">
      <c r="A7" s="993"/>
      <c r="B7" s="413">
        <v>14030219</v>
      </c>
      <c r="C7" s="413">
        <v>305</v>
      </c>
      <c r="D7" s="413">
        <v>7</v>
      </c>
      <c r="E7" s="413">
        <v>50</v>
      </c>
      <c r="F7" s="665">
        <v>48</v>
      </c>
      <c r="G7" s="88" t="s">
        <v>205</v>
      </c>
      <c r="H7" s="169">
        <v>0.30208333333333331</v>
      </c>
      <c r="I7" s="169">
        <v>0.79166666666666663</v>
      </c>
      <c r="J7" s="178">
        <v>0.10416666666666667</v>
      </c>
      <c r="K7" s="179">
        <f t="shared" si="0"/>
        <v>0.38541666666666663</v>
      </c>
      <c r="L7" s="413">
        <v>36</v>
      </c>
      <c r="M7" s="413">
        <v>1</v>
      </c>
      <c r="N7" s="991">
        <v>174</v>
      </c>
      <c r="O7" s="413"/>
      <c r="P7" s="413"/>
      <c r="Q7" s="413" t="s">
        <v>207</v>
      </c>
      <c r="R7" s="413" t="s">
        <v>111</v>
      </c>
      <c r="S7" s="991"/>
      <c r="T7" s="991"/>
      <c r="U7" s="991"/>
      <c r="V7" s="413"/>
      <c r="W7" s="413"/>
      <c r="X7" s="413"/>
      <c r="Y7" s="413"/>
      <c r="Z7" s="413"/>
      <c r="AA7" s="413"/>
      <c r="AB7" s="413"/>
      <c r="AC7" s="413"/>
      <c r="AD7" s="413"/>
      <c r="AE7" s="413"/>
      <c r="AF7" s="413"/>
      <c r="AG7" s="158"/>
      <c r="AH7" s="158"/>
      <c r="AI7" s="158"/>
      <c r="AJ7" s="158"/>
      <c r="AK7" s="158"/>
      <c r="AL7" s="90"/>
      <c r="AM7" s="90"/>
      <c r="AN7" s="90"/>
      <c r="AO7" s="90"/>
      <c r="AP7" s="90"/>
      <c r="AQ7" s="90"/>
      <c r="AR7" s="90"/>
      <c r="AS7" s="90"/>
    </row>
    <row r="8" spans="1:48" ht="15.75" thickBot="1" x14ac:dyDescent="0.3">
      <c r="A8" s="993"/>
      <c r="B8" s="413">
        <v>14030219</v>
      </c>
      <c r="C8" s="413">
        <v>350</v>
      </c>
      <c r="D8" s="413">
        <v>7</v>
      </c>
      <c r="E8" s="413">
        <v>50</v>
      </c>
      <c r="F8" s="665">
        <v>48</v>
      </c>
      <c r="G8" s="88" t="s">
        <v>205</v>
      </c>
      <c r="H8" s="169">
        <v>0.30208333333333331</v>
      </c>
      <c r="I8" s="169">
        <v>0.79166666666666663</v>
      </c>
      <c r="J8" s="178">
        <v>0.10416666666666667</v>
      </c>
      <c r="K8" s="179">
        <f t="shared" si="0"/>
        <v>0.38541666666666663</v>
      </c>
      <c r="L8" s="413">
        <v>41</v>
      </c>
      <c r="M8" s="413">
        <v>1</v>
      </c>
      <c r="N8" s="991"/>
      <c r="O8" s="413"/>
      <c r="P8" s="413"/>
      <c r="Q8" s="413">
        <v>139.6</v>
      </c>
      <c r="R8" s="413" t="s">
        <v>111</v>
      </c>
      <c r="S8" s="991"/>
      <c r="T8" s="991"/>
      <c r="U8" s="991"/>
      <c r="V8" s="413"/>
      <c r="W8" s="413"/>
      <c r="X8" s="413"/>
      <c r="Y8" s="413"/>
      <c r="Z8" s="413"/>
      <c r="AA8" s="413"/>
      <c r="AB8" s="413"/>
      <c r="AC8" s="413"/>
      <c r="AD8" s="413"/>
      <c r="AE8" s="413"/>
      <c r="AF8" s="413"/>
      <c r="AG8" s="158"/>
      <c r="AH8" s="158"/>
      <c r="AI8" s="158"/>
      <c r="AJ8" s="158"/>
      <c r="AK8" s="158"/>
      <c r="AL8" s="90"/>
      <c r="AM8" s="90"/>
      <c r="AN8" s="90"/>
      <c r="AO8" s="90"/>
      <c r="AP8" s="90"/>
      <c r="AQ8" s="90"/>
      <c r="AR8" s="90"/>
      <c r="AS8" s="90"/>
    </row>
    <row r="9" spans="1:48" ht="15.75" thickBot="1" x14ac:dyDescent="0.3">
      <c r="A9" s="993"/>
      <c r="B9" s="413">
        <v>14030219</v>
      </c>
      <c r="C9" s="413">
        <v>350</v>
      </c>
      <c r="D9" s="413">
        <v>7</v>
      </c>
      <c r="E9" s="413">
        <v>50</v>
      </c>
      <c r="F9" s="665">
        <v>48</v>
      </c>
      <c r="G9" s="88" t="s">
        <v>205</v>
      </c>
      <c r="H9" s="169">
        <v>0.30208333333333331</v>
      </c>
      <c r="I9" s="169">
        <v>0.79166666666666663</v>
      </c>
      <c r="J9" s="178">
        <v>0.10416666666666667</v>
      </c>
      <c r="K9" s="179">
        <f t="shared" si="0"/>
        <v>0.38541666666666663</v>
      </c>
      <c r="L9" s="413">
        <v>42</v>
      </c>
      <c r="M9" s="413">
        <v>2</v>
      </c>
      <c r="N9" s="991"/>
      <c r="O9" s="413"/>
      <c r="P9" s="413"/>
      <c r="Q9" s="413">
        <v>139.6</v>
      </c>
      <c r="R9" s="413" t="s">
        <v>111</v>
      </c>
      <c r="S9" s="991"/>
      <c r="T9" s="991"/>
      <c r="U9" s="991"/>
      <c r="V9" s="413"/>
      <c r="W9" s="413"/>
      <c r="X9" s="413"/>
      <c r="Y9" s="413"/>
      <c r="Z9" s="413"/>
      <c r="AA9" s="413"/>
      <c r="AB9" s="413"/>
      <c r="AC9" s="413"/>
      <c r="AD9" s="413"/>
      <c r="AE9" s="413"/>
      <c r="AF9" s="413"/>
      <c r="AG9" s="158"/>
      <c r="AH9" s="158"/>
      <c r="AI9" s="158"/>
      <c r="AJ9" s="158"/>
      <c r="AK9" s="158"/>
      <c r="AL9" s="90"/>
      <c r="AM9" s="90"/>
      <c r="AN9" s="90"/>
      <c r="AO9" s="90"/>
      <c r="AP9" s="90"/>
      <c r="AQ9" s="90"/>
      <c r="AR9" s="90"/>
      <c r="AS9" s="90"/>
    </row>
    <row r="10" spans="1:48" ht="15.75" thickBot="1" x14ac:dyDescent="0.3">
      <c r="A10" s="993"/>
      <c r="B10" s="413">
        <v>14030219</v>
      </c>
      <c r="C10" s="413">
        <v>370</v>
      </c>
      <c r="D10" s="413">
        <v>7</v>
      </c>
      <c r="E10" s="413">
        <v>50</v>
      </c>
      <c r="F10" s="665">
        <v>48</v>
      </c>
      <c r="G10" s="88" t="s">
        <v>205</v>
      </c>
      <c r="H10" s="169">
        <v>0.30208333333333331</v>
      </c>
      <c r="I10" s="169">
        <v>0.79166666666666663</v>
      </c>
      <c r="J10" s="178">
        <v>0.10416666666666667</v>
      </c>
      <c r="K10" s="179">
        <f t="shared" si="0"/>
        <v>0.38541666666666663</v>
      </c>
      <c r="L10" s="413">
        <v>44</v>
      </c>
      <c r="M10" s="413">
        <v>2</v>
      </c>
      <c r="N10" s="991"/>
      <c r="O10" s="413"/>
      <c r="P10" s="413"/>
      <c r="Q10" s="413">
        <v>104.14100000000001</v>
      </c>
      <c r="R10" s="413" t="s">
        <v>111</v>
      </c>
      <c r="S10" s="991"/>
      <c r="T10" s="991"/>
      <c r="U10" s="991"/>
      <c r="V10" s="413"/>
      <c r="W10" s="413"/>
      <c r="X10" s="413"/>
      <c r="Y10" s="413"/>
      <c r="Z10" s="413"/>
      <c r="AA10" s="413"/>
      <c r="AB10" s="413"/>
      <c r="AC10" s="413"/>
      <c r="AD10" s="413"/>
      <c r="AE10" s="413"/>
      <c r="AF10" s="413"/>
      <c r="AG10" s="158"/>
      <c r="AH10" s="158"/>
      <c r="AI10" s="158"/>
      <c r="AJ10" s="158"/>
      <c r="AK10" s="158"/>
      <c r="AL10" s="90"/>
      <c r="AM10" s="90"/>
      <c r="AN10" s="90"/>
      <c r="AO10" s="90"/>
      <c r="AP10" s="90"/>
      <c r="AQ10" s="90"/>
      <c r="AR10" s="90"/>
      <c r="AS10" s="90"/>
    </row>
    <row r="11" spans="1:48" ht="15.75" thickBot="1" x14ac:dyDescent="0.3">
      <c r="A11" s="993"/>
      <c r="B11" s="413">
        <v>14030219</v>
      </c>
      <c r="C11" s="413">
        <v>380</v>
      </c>
      <c r="D11" s="413">
        <v>7</v>
      </c>
      <c r="E11" s="413">
        <v>50</v>
      </c>
      <c r="F11" s="665">
        <v>48</v>
      </c>
      <c r="G11" s="88" t="s">
        <v>205</v>
      </c>
      <c r="H11" s="169">
        <v>0.30208333333333331</v>
      </c>
      <c r="I11" s="169">
        <v>0.79166666666666663</v>
      </c>
      <c r="J11" s="178">
        <v>0.10416666666666667</v>
      </c>
      <c r="K11" s="179">
        <f t="shared" si="0"/>
        <v>0.38541666666666663</v>
      </c>
      <c r="L11" s="413">
        <v>41</v>
      </c>
      <c r="M11" s="413">
        <v>1</v>
      </c>
      <c r="N11" s="991"/>
      <c r="O11" s="413"/>
      <c r="P11" s="413"/>
      <c r="Q11" s="413">
        <v>793.14099999999996</v>
      </c>
      <c r="R11" s="413" t="s">
        <v>111</v>
      </c>
      <c r="S11" s="991"/>
      <c r="T11" s="991"/>
      <c r="U11" s="991"/>
      <c r="V11" s="413"/>
      <c r="W11" s="413"/>
      <c r="X11" s="413"/>
      <c r="Y11" s="413"/>
      <c r="Z11" s="413"/>
      <c r="AA11" s="413"/>
      <c r="AB11" s="413"/>
      <c r="AC11" s="413"/>
      <c r="AD11" s="413"/>
      <c r="AE11" s="413"/>
      <c r="AF11" s="413"/>
      <c r="AG11" s="158"/>
      <c r="AH11" s="158"/>
      <c r="AI11" s="158"/>
      <c r="AJ11" s="158"/>
      <c r="AK11" s="158"/>
      <c r="AL11" s="90"/>
      <c r="AM11" s="90"/>
      <c r="AN11" s="90"/>
      <c r="AO11" s="90"/>
      <c r="AP11" s="90"/>
      <c r="AQ11" s="90"/>
      <c r="AR11" s="90"/>
      <c r="AS11" s="90"/>
    </row>
    <row r="12" spans="1:48" ht="15.75" thickBot="1" x14ac:dyDescent="0.3">
      <c r="A12" s="993"/>
      <c r="B12" s="413">
        <v>14030219</v>
      </c>
      <c r="C12" s="413">
        <v>280</v>
      </c>
      <c r="D12" s="413">
        <v>7</v>
      </c>
      <c r="E12" s="413">
        <v>50</v>
      </c>
      <c r="F12" s="665">
        <v>48</v>
      </c>
      <c r="G12" s="88" t="s">
        <v>205</v>
      </c>
      <c r="H12" s="169">
        <v>0.30208333333333331</v>
      </c>
      <c r="I12" s="169">
        <v>0.79166666666666663</v>
      </c>
      <c r="J12" s="178">
        <v>0.10416666666666667</v>
      </c>
      <c r="K12" s="179">
        <f t="shared" si="0"/>
        <v>0.38541666666666663</v>
      </c>
      <c r="L12" s="413">
        <v>39</v>
      </c>
      <c r="M12" s="413">
        <v>1</v>
      </c>
      <c r="N12" s="991"/>
      <c r="O12" s="413"/>
      <c r="P12" s="413"/>
      <c r="Q12" s="413" t="s">
        <v>207</v>
      </c>
      <c r="R12" s="413" t="s">
        <v>111</v>
      </c>
      <c r="S12" s="991"/>
      <c r="T12" s="991"/>
      <c r="U12" s="991"/>
      <c r="V12" s="413"/>
      <c r="W12" s="413"/>
      <c r="X12" s="413"/>
      <c r="Y12" s="413"/>
      <c r="Z12" s="413"/>
      <c r="AA12" s="413"/>
      <c r="AB12" s="413"/>
      <c r="AC12" s="413"/>
      <c r="AD12" s="413"/>
      <c r="AE12" s="413"/>
      <c r="AF12" s="413"/>
      <c r="AG12" s="158"/>
      <c r="AH12" s="158"/>
      <c r="AI12" s="158"/>
      <c r="AJ12" s="158"/>
      <c r="AK12" s="158"/>
      <c r="AL12" s="90"/>
      <c r="AM12" s="90"/>
      <c r="AN12" s="90"/>
      <c r="AO12" s="90"/>
      <c r="AP12" s="90"/>
      <c r="AQ12" s="90"/>
      <c r="AR12" s="90"/>
      <c r="AS12" s="90"/>
    </row>
    <row r="13" spans="1:48" ht="15" customHeight="1" thickBot="1" x14ac:dyDescent="0.3">
      <c r="A13" s="993"/>
      <c r="B13" s="413">
        <v>14030219</v>
      </c>
      <c r="C13" s="413">
        <v>351</v>
      </c>
      <c r="D13" s="413">
        <v>7</v>
      </c>
      <c r="E13" s="413">
        <v>50</v>
      </c>
      <c r="F13" s="665">
        <v>48</v>
      </c>
      <c r="G13" s="88" t="s">
        <v>205</v>
      </c>
      <c r="H13" s="169">
        <v>0.30208333333333298</v>
      </c>
      <c r="I13" s="169">
        <v>0.79166666666666696</v>
      </c>
      <c r="J13" s="178">
        <v>0.104166666666667</v>
      </c>
      <c r="K13" s="179">
        <f t="shared" si="0"/>
        <v>0.38541666666666696</v>
      </c>
      <c r="L13" s="413">
        <v>38</v>
      </c>
      <c r="M13" s="413">
        <v>2</v>
      </c>
      <c r="N13" s="991"/>
      <c r="O13" s="413"/>
      <c r="P13" s="413"/>
      <c r="Q13" s="413" t="s">
        <v>207</v>
      </c>
      <c r="R13" s="413" t="s">
        <v>111</v>
      </c>
      <c r="S13" s="991"/>
      <c r="T13" s="991"/>
      <c r="U13" s="991"/>
      <c r="V13" s="413"/>
      <c r="W13" s="413"/>
      <c r="X13" s="413"/>
      <c r="Y13" s="413"/>
      <c r="Z13" s="413"/>
      <c r="AA13" s="413"/>
      <c r="AB13" s="413"/>
      <c r="AC13" s="413"/>
      <c r="AD13" s="413"/>
      <c r="AE13" s="413"/>
      <c r="AF13" s="413"/>
      <c r="AG13" s="158"/>
      <c r="AH13" s="158"/>
      <c r="AI13" s="158"/>
      <c r="AJ13" s="158"/>
      <c r="AK13" s="158"/>
      <c r="AL13" s="90"/>
      <c r="AM13" s="90"/>
      <c r="AN13" s="90"/>
      <c r="AO13" s="90"/>
      <c r="AP13" s="90"/>
      <c r="AQ13" s="90"/>
      <c r="AR13" s="90"/>
      <c r="AS13" s="90"/>
    </row>
    <row r="14" spans="1:48" ht="15.75" thickBot="1" x14ac:dyDescent="0.3">
      <c r="A14" s="993"/>
      <c r="B14" s="413">
        <v>14030219</v>
      </c>
      <c r="C14" s="413">
        <v>309</v>
      </c>
      <c r="D14" s="413">
        <v>7</v>
      </c>
      <c r="E14" s="413">
        <v>50</v>
      </c>
      <c r="F14" s="665">
        <v>24</v>
      </c>
      <c r="G14" s="88" t="s">
        <v>208</v>
      </c>
      <c r="H14" s="169">
        <v>0.79166666666666663</v>
      </c>
      <c r="I14" s="169">
        <v>0.28125</v>
      </c>
      <c r="J14" s="178">
        <v>4.1666666666666664E-2</v>
      </c>
      <c r="K14" s="179">
        <f t="shared" si="0"/>
        <v>0.46874999999999994</v>
      </c>
      <c r="L14" s="413">
        <v>38</v>
      </c>
      <c r="M14" s="413">
        <v>2</v>
      </c>
      <c r="N14" s="991"/>
      <c r="O14" s="413"/>
      <c r="P14" s="413"/>
      <c r="Q14" s="413">
        <v>78.8</v>
      </c>
      <c r="R14" s="413" t="s">
        <v>111</v>
      </c>
      <c r="S14" s="991"/>
      <c r="T14" s="991"/>
      <c r="U14" s="991"/>
      <c r="V14" s="413"/>
      <c r="W14" s="413"/>
      <c r="X14" s="413"/>
      <c r="Y14" s="413"/>
      <c r="Z14" s="413"/>
      <c r="AA14" s="413"/>
      <c r="AB14" s="413"/>
      <c r="AC14" s="413"/>
      <c r="AD14" s="413"/>
      <c r="AE14" s="413"/>
      <c r="AF14" s="413"/>
      <c r="AG14" s="158"/>
      <c r="AH14" s="158"/>
      <c r="AI14" s="158"/>
      <c r="AJ14" s="158"/>
      <c r="AK14" s="158"/>
      <c r="AL14" s="90"/>
      <c r="AM14" s="90"/>
      <c r="AN14" s="90"/>
      <c r="AO14" s="90"/>
      <c r="AP14" s="90"/>
      <c r="AQ14" s="90"/>
      <c r="AR14" s="90"/>
      <c r="AS14" s="90"/>
    </row>
    <row r="15" spans="1:48" ht="15.75" thickBot="1" x14ac:dyDescent="0.3">
      <c r="A15" s="993"/>
      <c r="B15" s="413">
        <v>14030219</v>
      </c>
      <c r="C15" s="413">
        <v>350</v>
      </c>
      <c r="D15" s="413">
        <v>7</v>
      </c>
      <c r="E15" s="413">
        <v>50</v>
      </c>
      <c r="F15" s="665">
        <v>24</v>
      </c>
      <c r="G15" s="88" t="s">
        <v>208</v>
      </c>
      <c r="H15" s="169">
        <v>0.79166666666666663</v>
      </c>
      <c r="I15" s="169">
        <v>0.28125</v>
      </c>
      <c r="J15" s="178">
        <v>4.1666666666666664E-2</v>
      </c>
      <c r="K15" s="179">
        <f t="shared" si="0"/>
        <v>0.46874999999999994</v>
      </c>
      <c r="L15" s="413">
        <v>39</v>
      </c>
      <c r="M15" s="413">
        <v>1</v>
      </c>
      <c r="N15" s="991">
        <v>496</v>
      </c>
      <c r="O15" s="413"/>
      <c r="P15" s="413"/>
      <c r="Q15" s="413">
        <v>124.4</v>
      </c>
      <c r="R15" s="413" t="s">
        <v>111</v>
      </c>
      <c r="S15" s="991"/>
      <c r="T15" s="991"/>
      <c r="U15" s="991"/>
      <c r="V15" s="413"/>
      <c r="W15" s="413"/>
      <c r="X15" s="413"/>
      <c r="Y15" s="413"/>
      <c r="Z15" s="413"/>
      <c r="AA15" s="413"/>
      <c r="AB15" s="413"/>
      <c r="AC15" s="413"/>
      <c r="AD15" s="413"/>
      <c r="AE15" s="413"/>
      <c r="AF15" s="413"/>
      <c r="AG15" s="158"/>
      <c r="AH15" s="158"/>
      <c r="AI15" s="158"/>
      <c r="AJ15" s="158"/>
      <c r="AK15" s="158"/>
      <c r="AL15" s="90"/>
      <c r="AM15" s="90"/>
      <c r="AN15" s="90"/>
      <c r="AO15" s="90"/>
      <c r="AP15" s="90"/>
      <c r="AQ15" s="90"/>
      <c r="AR15" s="90"/>
      <c r="AS15" s="90"/>
    </row>
    <row r="16" spans="1:48" ht="15.75" thickBot="1" x14ac:dyDescent="0.3">
      <c r="A16" s="993"/>
      <c r="B16" s="413">
        <v>14030219</v>
      </c>
      <c r="C16" s="413">
        <v>370</v>
      </c>
      <c r="D16" s="413">
        <v>7</v>
      </c>
      <c r="E16" s="413">
        <v>50</v>
      </c>
      <c r="F16" s="665">
        <v>24</v>
      </c>
      <c r="G16" s="88" t="s">
        <v>208</v>
      </c>
      <c r="H16" s="169">
        <v>0.79166666666666663</v>
      </c>
      <c r="I16" s="169">
        <v>0.28125</v>
      </c>
      <c r="J16" s="178">
        <v>4.1666666666666664E-2</v>
      </c>
      <c r="K16" s="179">
        <f t="shared" si="0"/>
        <v>0.46874999999999994</v>
      </c>
      <c r="L16" s="413">
        <v>40</v>
      </c>
      <c r="M16" s="413">
        <v>1</v>
      </c>
      <c r="N16" s="991"/>
      <c r="O16" s="413"/>
      <c r="P16" s="413"/>
      <c r="Q16" s="413">
        <v>93.21</v>
      </c>
      <c r="R16" s="413" t="s">
        <v>111</v>
      </c>
      <c r="S16" s="991"/>
      <c r="T16" s="991"/>
      <c r="U16" s="991"/>
      <c r="V16" s="413"/>
      <c r="W16" s="413"/>
      <c r="X16" s="413"/>
      <c r="Y16" s="413"/>
      <c r="Z16" s="413"/>
      <c r="AA16" s="413"/>
      <c r="AB16" s="413"/>
      <c r="AC16" s="413"/>
      <c r="AD16" s="413"/>
      <c r="AE16" s="413"/>
      <c r="AF16" s="413"/>
      <c r="AG16" s="158"/>
      <c r="AH16" s="158"/>
      <c r="AI16" s="158"/>
      <c r="AJ16" s="158"/>
      <c r="AK16" s="158"/>
      <c r="AL16" s="90"/>
      <c r="AM16" s="90"/>
      <c r="AN16" s="90"/>
      <c r="AO16" s="90"/>
      <c r="AP16" s="90"/>
      <c r="AQ16" s="90"/>
      <c r="AR16" s="90"/>
      <c r="AS16" s="90"/>
    </row>
    <row r="17" spans="1:45" ht="15.75" thickBot="1" x14ac:dyDescent="0.3">
      <c r="A17" s="993"/>
      <c r="B17" s="413">
        <v>14030219</v>
      </c>
      <c r="C17" s="413">
        <v>370</v>
      </c>
      <c r="D17" s="413">
        <v>7</v>
      </c>
      <c r="E17" s="413">
        <v>50</v>
      </c>
      <c r="F17" s="665">
        <v>24</v>
      </c>
      <c r="G17" s="88" t="s">
        <v>208</v>
      </c>
      <c r="H17" s="169">
        <v>0.79166666666666663</v>
      </c>
      <c r="I17" s="169">
        <v>0.28125</v>
      </c>
      <c r="J17" s="178">
        <v>4.1666666666666664E-2</v>
      </c>
      <c r="K17" s="179">
        <f t="shared" si="0"/>
        <v>0.46874999999999994</v>
      </c>
      <c r="L17" s="413">
        <v>42</v>
      </c>
      <c r="M17" s="413">
        <v>2</v>
      </c>
      <c r="N17" s="991"/>
      <c r="O17" s="413"/>
      <c r="P17" s="413"/>
      <c r="Q17" s="413">
        <v>93.21</v>
      </c>
      <c r="R17" s="413" t="s">
        <v>111</v>
      </c>
      <c r="S17" s="991"/>
      <c r="T17" s="991"/>
      <c r="U17" s="991"/>
      <c r="V17" s="413"/>
      <c r="W17" s="413"/>
      <c r="X17" s="413"/>
      <c r="Y17" s="413"/>
      <c r="Z17" s="413"/>
      <c r="AA17" s="413"/>
      <c r="AB17" s="413"/>
      <c r="AC17" s="413"/>
      <c r="AD17" s="413"/>
      <c r="AE17" s="413"/>
      <c r="AF17" s="413"/>
      <c r="AG17" s="158"/>
      <c r="AH17" s="158"/>
      <c r="AI17" s="158"/>
      <c r="AJ17" s="158"/>
      <c r="AK17" s="158"/>
      <c r="AL17" s="90"/>
      <c r="AM17" s="90"/>
      <c r="AN17" s="90"/>
      <c r="AO17" s="90"/>
      <c r="AP17" s="90"/>
      <c r="AQ17" s="90"/>
      <c r="AR17" s="90"/>
      <c r="AS17" s="90"/>
    </row>
    <row r="18" spans="1:45" ht="15.75" thickBot="1" x14ac:dyDescent="0.3">
      <c r="A18" s="994"/>
      <c r="B18" s="151">
        <v>14030219</v>
      </c>
      <c r="C18" s="151">
        <v>370</v>
      </c>
      <c r="D18" s="151">
        <v>7</v>
      </c>
      <c r="E18" s="151">
        <v>50</v>
      </c>
      <c r="F18" s="151">
        <v>24</v>
      </c>
      <c r="G18" s="160" t="s">
        <v>208</v>
      </c>
      <c r="H18" s="170">
        <v>0.79166666666666663</v>
      </c>
      <c r="I18" s="170">
        <v>0.28125</v>
      </c>
      <c r="J18" s="180">
        <v>4.1666666666666664E-2</v>
      </c>
      <c r="K18" s="179">
        <f t="shared" si="0"/>
        <v>0.46874999999999994</v>
      </c>
      <c r="L18" s="413">
        <v>44</v>
      </c>
      <c r="M18" s="413">
        <v>2</v>
      </c>
      <c r="N18" s="991"/>
      <c r="O18" s="413"/>
      <c r="P18" s="413"/>
      <c r="Q18" s="413">
        <v>93.21</v>
      </c>
      <c r="R18" s="413" t="s">
        <v>111</v>
      </c>
      <c r="S18" s="991"/>
      <c r="T18" s="991"/>
      <c r="U18" s="991"/>
      <c r="V18" s="413"/>
      <c r="W18" s="413"/>
      <c r="X18" s="413"/>
      <c r="Y18" s="413"/>
      <c r="Z18" s="413"/>
      <c r="AA18" s="413"/>
      <c r="AB18" s="413"/>
      <c r="AC18" s="413"/>
      <c r="AD18" s="413"/>
      <c r="AE18" s="413"/>
      <c r="AF18" s="413"/>
      <c r="AG18" s="158"/>
      <c r="AH18" s="158"/>
      <c r="AI18" s="158"/>
      <c r="AJ18" s="158"/>
      <c r="AK18" s="158"/>
      <c r="AL18" s="90"/>
      <c r="AM18" s="90"/>
      <c r="AN18" s="90"/>
      <c r="AO18" s="90"/>
      <c r="AP18" s="90"/>
      <c r="AQ18" s="90"/>
      <c r="AR18" s="90"/>
      <c r="AS18" s="90"/>
    </row>
    <row r="19" spans="1:45" ht="15.75" thickBot="1" x14ac:dyDescent="0.3">
      <c r="A19" s="992" t="s">
        <v>335</v>
      </c>
      <c r="B19" s="150">
        <v>14030220</v>
      </c>
      <c r="C19" s="150">
        <v>309</v>
      </c>
      <c r="D19" s="150">
        <v>7</v>
      </c>
      <c r="E19" s="150">
        <v>50</v>
      </c>
      <c r="F19" s="150">
        <v>42</v>
      </c>
      <c r="G19" s="159" t="s">
        <v>237</v>
      </c>
      <c r="H19" s="168">
        <v>0.30208333333333331</v>
      </c>
      <c r="I19" s="168">
        <v>0.66666666666666663</v>
      </c>
      <c r="J19" s="179">
        <v>4.8611111111111112E-2</v>
      </c>
      <c r="K19" s="179">
        <f t="shared" si="0"/>
        <v>0.31597222222222221</v>
      </c>
      <c r="L19" s="413">
        <v>36</v>
      </c>
      <c r="M19" s="413">
        <v>2</v>
      </c>
      <c r="N19" s="991">
        <v>400</v>
      </c>
      <c r="O19" s="413"/>
      <c r="P19" s="413"/>
      <c r="Q19" s="991">
        <v>131.9</v>
      </c>
      <c r="R19" s="413" t="s">
        <v>111</v>
      </c>
      <c r="S19" s="991">
        <v>2.5</v>
      </c>
      <c r="T19" s="991">
        <v>25</v>
      </c>
      <c r="U19" s="991">
        <v>1000</v>
      </c>
      <c r="V19" s="413"/>
      <c r="W19" s="413"/>
      <c r="X19" s="413"/>
      <c r="Y19" s="413"/>
      <c r="Z19" s="413"/>
      <c r="AA19" s="413"/>
      <c r="AB19" s="413"/>
      <c r="AC19" s="413"/>
      <c r="AD19" s="413"/>
      <c r="AE19" s="413"/>
      <c r="AF19" s="413"/>
      <c r="AG19" s="158"/>
      <c r="AH19" s="158"/>
      <c r="AI19" s="158"/>
      <c r="AJ19" s="158"/>
      <c r="AK19" s="158"/>
      <c r="AL19" s="90"/>
      <c r="AM19" s="90"/>
      <c r="AN19" s="90"/>
      <c r="AO19" s="90"/>
      <c r="AP19" s="90"/>
      <c r="AQ19" s="90"/>
      <c r="AR19" s="90"/>
      <c r="AS19" s="90"/>
    </row>
    <row r="20" spans="1:45" ht="15.75" thickBot="1" x14ac:dyDescent="0.3">
      <c r="A20" s="993"/>
      <c r="B20" s="413">
        <v>14030220</v>
      </c>
      <c r="C20" s="413">
        <v>309</v>
      </c>
      <c r="D20" s="413">
        <v>7</v>
      </c>
      <c r="E20" s="413">
        <v>50</v>
      </c>
      <c r="F20" s="665">
        <v>42</v>
      </c>
      <c r="G20" s="88" t="s">
        <v>339</v>
      </c>
      <c r="H20" s="169">
        <v>0.30208333333333331</v>
      </c>
      <c r="I20" s="169">
        <v>0.66666666666666663</v>
      </c>
      <c r="J20" s="178">
        <v>4.8611111111111112E-2</v>
      </c>
      <c r="K20" s="179">
        <f t="shared" si="0"/>
        <v>0.31597222222222221</v>
      </c>
      <c r="L20" s="413">
        <v>37</v>
      </c>
      <c r="M20" s="413">
        <v>2</v>
      </c>
      <c r="N20" s="991"/>
      <c r="O20" s="413"/>
      <c r="P20" s="413"/>
      <c r="Q20" s="991"/>
      <c r="R20" s="413" t="s">
        <v>111</v>
      </c>
      <c r="S20" s="991"/>
      <c r="T20" s="991"/>
      <c r="U20" s="991"/>
      <c r="V20" s="413"/>
      <c r="W20" s="413"/>
      <c r="X20" s="413"/>
      <c r="Y20" s="413"/>
      <c r="Z20" s="413"/>
      <c r="AA20" s="413"/>
      <c r="AB20" s="413"/>
      <c r="AC20" s="413"/>
      <c r="AD20" s="413"/>
      <c r="AE20" s="413"/>
      <c r="AF20" s="413"/>
      <c r="AG20" s="158"/>
      <c r="AH20" s="158"/>
      <c r="AI20" s="158"/>
      <c r="AJ20" s="158"/>
      <c r="AK20" s="158"/>
      <c r="AL20" s="90"/>
      <c r="AM20" s="90"/>
      <c r="AN20" s="90"/>
      <c r="AO20" s="90"/>
      <c r="AP20" s="90"/>
      <c r="AQ20" s="90"/>
      <c r="AR20" s="90"/>
      <c r="AS20" s="90"/>
    </row>
    <row r="21" spans="1:45" ht="15.75" thickBot="1" x14ac:dyDescent="0.3">
      <c r="A21" s="993"/>
      <c r="B21" s="413">
        <v>14030220</v>
      </c>
      <c r="C21" s="413">
        <v>309</v>
      </c>
      <c r="D21" s="413">
        <v>7</v>
      </c>
      <c r="E21" s="413">
        <v>50</v>
      </c>
      <c r="F21" s="665">
        <v>42</v>
      </c>
      <c r="G21" s="88" t="s">
        <v>340</v>
      </c>
      <c r="H21" s="169">
        <v>0.30208333333333331</v>
      </c>
      <c r="I21" s="169">
        <v>0.66666666666666663</v>
      </c>
      <c r="J21" s="178">
        <v>4.8611111111111098E-2</v>
      </c>
      <c r="K21" s="179">
        <f t="shared" si="0"/>
        <v>0.31597222222222221</v>
      </c>
      <c r="L21" s="413">
        <v>38</v>
      </c>
      <c r="M21" s="413">
        <v>2</v>
      </c>
      <c r="N21" s="991"/>
      <c r="O21" s="413"/>
      <c r="P21" s="413"/>
      <c r="Q21" s="991"/>
      <c r="R21" s="413" t="s">
        <v>111</v>
      </c>
      <c r="S21" s="991"/>
      <c r="T21" s="991"/>
      <c r="U21" s="991"/>
      <c r="V21" s="413"/>
      <c r="W21" s="413"/>
      <c r="X21" s="413"/>
      <c r="Y21" s="413"/>
      <c r="Z21" s="413"/>
      <c r="AA21" s="413"/>
      <c r="AB21" s="413"/>
      <c r="AC21" s="413"/>
      <c r="AD21" s="413"/>
      <c r="AE21" s="413"/>
      <c r="AF21" s="413"/>
      <c r="AG21" s="158"/>
      <c r="AH21" s="158"/>
      <c r="AI21" s="158"/>
      <c r="AJ21" s="158"/>
      <c r="AK21" s="158"/>
      <c r="AL21" s="90"/>
      <c r="AM21" s="90"/>
      <c r="AN21" s="90"/>
      <c r="AO21" s="90"/>
      <c r="AP21" s="90"/>
      <c r="AQ21" s="90"/>
      <c r="AR21" s="90"/>
      <c r="AS21" s="90"/>
    </row>
    <row r="22" spans="1:45" ht="15.75" thickBot="1" x14ac:dyDescent="0.3">
      <c r="A22" s="993"/>
      <c r="B22" s="413">
        <v>14030220</v>
      </c>
      <c r="C22" s="413">
        <v>309</v>
      </c>
      <c r="D22" s="413">
        <v>7</v>
      </c>
      <c r="E22" s="413">
        <v>50</v>
      </c>
      <c r="F22" s="665">
        <v>42</v>
      </c>
      <c r="G22" s="88" t="s">
        <v>341</v>
      </c>
      <c r="H22" s="169">
        <v>0.30208333333333331</v>
      </c>
      <c r="I22" s="169">
        <v>0.66666666666666663</v>
      </c>
      <c r="J22" s="178">
        <v>4.8611111111111098E-2</v>
      </c>
      <c r="K22" s="179">
        <f t="shared" si="0"/>
        <v>0.31597222222222221</v>
      </c>
      <c r="L22" s="413">
        <v>39</v>
      </c>
      <c r="M22" s="413">
        <v>2</v>
      </c>
      <c r="N22" s="991"/>
      <c r="O22" s="413"/>
      <c r="P22" s="413"/>
      <c r="Q22" s="991"/>
      <c r="R22" s="413" t="s">
        <v>111</v>
      </c>
      <c r="S22" s="991"/>
      <c r="T22" s="991"/>
      <c r="U22" s="991"/>
      <c r="V22" s="413"/>
      <c r="W22" s="413"/>
      <c r="X22" s="413"/>
      <c r="Y22" s="413"/>
      <c r="Z22" s="413"/>
      <c r="AA22" s="413"/>
      <c r="AB22" s="413"/>
      <c r="AC22" s="413"/>
      <c r="AD22" s="413"/>
      <c r="AE22" s="413"/>
      <c r="AF22" s="413"/>
      <c r="AG22" s="158"/>
      <c r="AH22" s="158"/>
      <c r="AI22" s="158"/>
      <c r="AJ22" s="158"/>
      <c r="AK22" s="158"/>
      <c r="AL22" s="90"/>
      <c r="AM22" s="90"/>
      <c r="AN22" s="90"/>
      <c r="AO22" s="90"/>
      <c r="AP22" s="90"/>
      <c r="AQ22" s="90"/>
      <c r="AR22" s="90"/>
      <c r="AS22" s="90"/>
    </row>
    <row r="23" spans="1:45" ht="15.75" thickBot="1" x14ac:dyDescent="0.3">
      <c r="A23" s="993"/>
      <c r="B23" s="413">
        <v>14030220</v>
      </c>
      <c r="C23" s="413">
        <v>351</v>
      </c>
      <c r="D23" s="413">
        <v>7</v>
      </c>
      <c r="E23" s="413">
        <v>50</v>
      </c>
      <c r="F23" s="665">
        <v>42</v>
      </c>
      <c r="G23" s="88" t="s">
        <v>342</v>
      </c>
      <c r="H23" s="169">
        <v>0.30208333333333331</v>
      </c>
      <c r="I23" s="169">
        <v>0.66666666666666663</v>
      </c>
      <c r="J23" s="178">
        <v>4.8611111111111098E-2</v>
      </c>
      <c r="K23" s="179">
        <f t="shared" si="0"/>
        <v>0.31597222222222221</v>
      </c>
      <c r="L23" s="413">
        <v>36</v>
      </c>
      <c r="M23" s="413">
        <v>1</v>
      </c>
      <c r="N23" s="991">
        <v>450</v>
      </c>
      <c r="O23" s="413"/>
      <c r="P23" s="413"/>
      <c r="Q23" s="991"/>
      <c r="R23" s="413" t="s">
        <v>111</v>
      </c>
      <c r="S23" s="991"/>
      <c r="T23" s="991"/>
      <c r="U23" s="991"/>
      <c r="V23" s="413"/>
      <c r="W23" s="413"/>
      <c r="X23" s="413"/>
      <c r="Y23" s="413"/>
      <c r="Z23" s="413"/>
      <c r="AA23" s="413"/>
      <c r="AB23" s="413"/>
      <c r="AC23" s="413"/>
      <c r="AD23" s="413"/>
      <c r="AE23" s="413"/>
      <c r="AF23" s="413"/>
      <c r="AG23" s="158"/>
      <c r="AH23" s="158"/>
      <c r="AI23" s="158"/>
      <c r="AJ23" s="158"/>
      <c r="AK23" s="158"/>
      <c r="AL23" s="90"/>
      <c r="AM23" s="90"/>
      <c r="AN23" s="90"/>
      <c r="AO23" s="90"/>
      <c r="AP23" s="90"/>
      <c r="AQ23" s="90"/>
      <c r="AR23" s="90"/>
      <c r="AS23" s="90"/>
    </row>
    <row r="24" spans="1:45" ht="15.75" thickBot="1" x14ac:dyDescent="0.3">
      <c r="A24" s="993"/>
      <c r="B24" s="413">
        <v>14030220</v>
      </c>
      <c r="C24" s="413">
        <v>351</v>
      </c>
      <c r="D24" s="413">
        <v>7</v>
      </c>
      <c r="E24" s="413">
        <v>50</v>
      </c>
      <c r="F24" s="665">
        <v>42</v>
      </c>
      <c r="G24" s="88" t="s">
        <v>337</v>
      </c>
      <c r="H24" s="169">
        <v>0.30208333333333331</v>
      </c>
      <c r="I24" s="169">
        <v>0.66666666666666663</v>
      </c>
      <c r="J24" s="178">
        <v>4.8611111111111098E-2</v>
      </c>
      <c r="K24" s="179">
        <f t="shared" si="0"/>
        <v>0.31597222222222221</v>
      </c>
      <c r="L24" s="413">
        <v>37</v>
      </c>
      <c r="M24" s="413">
        <v>1</v>
      </c>
      <c r="N24" s="991"/>
      <c r="O24" s="413"/>
      <c r="P24" s="413"/>
      <c r="Q24" s="991"/>
      <c r="R24" s="413" t="s">
        <v>111</v>
      </c>
      <c r="S24" s="991"/>
      <c r="T24" s="991"/>
      <c r="U24" s="991"/>
      <c r="V24" s="413"/>
      <c r="W24" s="413"/>
      <c r="X24" s="413"/>
      <c r="Y24" s="413"/>
      <c r="Z24" s="413"/>
      <c r="AA24" s="413"/>
      <c r="AB24" s="413"/>
      <c r="AC24" s="413"/>
      <c r="AD24" s="413"/>
      <c r="AE24" s="413"/>
      <c r="AF24" s="413"/>
      <c r="AG24" s="158"/>
      <c r="AH24" s="158"/>
      <c r="AI24" s="158"/>
      <c r="AJ24" s="158"/>
      <c r="AK24" s="158"/>
      <c r="AL24" s="90"/>
      <c r="AM24" s="90"/>
      <c r="AN24" s="90"/>
      <c r="AO24" s="90"/>
      <c r="AP24" s="90"/>
      <c r="AQ24" s="90"/>
      <c r="AR24" s="90"/>
      <c r="AS24" s="90"/>
    </row>
    <row r="25" spans="1:45" ht="15.75" thickBot="1" x14ac:dyDescent="0.3">
      <c r="A25" s="993"/>
      <c r="B25" s="413">
        <v>14030220</v>
      </c>
      <c r="C25" s="413">
        <v>351</v>
      </c>
      <c r="D25" s="413">
        <v>7</v>
      </c>
      <c r="E25" s="413">
        <v>50</v>
      </c>
      <c r="F25" s="665">
        <v>42</v>
      </c>
      <c r="G25" s="88" t="s">
        <v>343</v>
      </c>
      <c r="H25" s="169">
        <v>0.30208333333333331</v>
      </c>
      <c r="I25" s="169">
        <v>0.66666666666666663</v>
      </c>
      <c r="J25" s="178">
        <v>4.8611111111111098E-2</v>
      </c>
      <c r="K25" s="179">
        <f t="shared" si="0"/>
        <v>0.31597222222222221</v>
      </c>
      <c r="L25" s="413">
        <v>38</v>
      </c>
      <c r="M25" s="413">
        <v>2</v>
      </c>
      <c r="N25" s="991"/>
      <c r="O25" s="413"/>
      <c r="P25" s="413"/>
      <c r="Q25" s="991"/>
      <c r="R25" s="413" t="s">
        <v>111</v>
      </c>
      <c r="S25" s="991"/>
      <c r="T25" s="991"/>
      <c r="U25" s="991"/>
      <c r="V25" s="413"/>
      <c r="W25" s="413"/>
      <c r="X25" s="413"/>
      <c r="Y25" s="413"/>
      <c r="Z25" s="413"/>
      <c r="AA25" s="413"/>
      <c r="AB25" s="413"/>
      <c r="AC25" s="413"/>
      <c r="AD25" s="413"/>
      <c r="AE25" s="413"/>
      <c r="AF25" s="413"/>
      <c r="AG25" s="158"/>
      <c r="AH25" s="158"/>
      <c r="AI25" s="158"/>
      <c r="AJ25" s="158"/>
      <c r="AK25" s="158"/>
      <c r="AL25" s="90"/>
      <c r="AM25" s="90"/>
      <c r="AN25" s="90"/>
      <c r="AO25" s="90"/>
      <c r="AP25" s="90"/>
      <c r="AQ25" s="90"/>
      <c r="AR25" s="90"/>
      <c r="AS25" s="90"/>
    </row>
    <row r="26" spans="1:45" ht="15.75" thickBot="1" x14ac:dyDescent="0.3">
      <c r="A26" s="993"/>
      <c r="B26" s="413">
        <v>14030220</v>
      </c>
      <c r="C26" s="413">
        <v>351</v>
      </c>
      <c r="D26" s="413">
        <v>7</v>
      </c>
      <c r="E26" s="413">
        <v>50</v>
      </c>
      <c r="F26" s="665">
        <v>42</v>
      </c>
      <c r="G26" s="88" t="s">
        <v>338</v>
      </c>
      <c r="H26" s="169">
        <v>0.30208333333333331</v>
      </c>
      <c r="I26" s="169">
        <v>0.66666666666666663</v>
      </c>
      <c r="J26" s="178">
        <v>4.8611111111111098E-2</v>
      </c>
      <c r="K26" s="179">
        <f t="shared" si="0"/>
        <v>0.31597222222222221</v>
      </c>
      <c r="L26" s="413">
        <v>39</v>
      </c>
      <c r="M26" s="413">
        <v>2</v>
      </c>
      <c r="N26" s="991"/>
      <c r="O26" s="413"/>
      <c r="P26" s="413"/>
      <c r="Q26" s="991"/>
      <c r="R26" s="413" t="s">
        <v>111</v>
      </c>
      <c r="S26" s="991"/>
      <c r="T26" s="991"/>
      <c r="U26" s="991"/>
      <c r="V26" s="413"/>
      <c r="W26" s="413"/>
      <c r="X26" s="413"/>
      <c r="Y26" s="413"/>
      <c r="Z26" s="413"/>
      <c r="AA26" s="413"/>
      <c r="AB26" s="413"/>
      <c r="AC26" s="413"/>
      <c r="AD26" s="413"/>
      <c r="AE26" s="413"/>
      <c r="AF26" s="413"/>
      <c r="AG26" s="158"/>
      <c r="AH26" s="158"/>
      <c r="AI26" s="158"/>
      <c r="AJ26" s="158"/>
      <c r="AK26" s="158"/>
      <c r="AL26" s="90"/>
      <c r="AM26" s="90"/>
      <c r="AN26" s="90"/>
      <c r="AO26" s="90"/>
      <c r="AP26" s="90"/>
      <c r="AQ26" s="90"/>
      <c r="AR26" s="90"/>
      <c r="AS26" s="90"/>
    </row>
    <row r="27" spans="1:45" ht="15.75" thickBot="1" x14ac:dyDescent="0.3">
      <c r="A27" s="993"/>
      <c r="B27" s="413">
        <v>14030220</v>
      </c>
      <c r="C27" s="413">
        <v>351</v>
      </c>
      <c r="D27" s="413">
        <v>7</v>
      </c>
      <c r="E27" s="413">
        <v>50</v>
      </c>
      <c r="F27" s="665">
        <v>42</v>
      </c>
      <c r="G27" s="88" t="s">
        <v>344</v>
      </c>
      <c r="H27" s="169">
        <v>0.30208333333333331</v>
      </c>
      <c r="I27" s="169">
        <v>0.66666666666666663</v>
      </c>
      <c r="J27" s="178">
        <v>4.8611111111111098E-2</v>
      </c>
      <c r="K27" s="179">
        <f t="shared" si="0"/>
        <v>0.31597222222222221</v>
      </c>
      <c r="L27" s="413">
        <v>40</v>
      </c>
      <c r="M27" s="413">
        <v>2</v>
      </c>
      <c r="N27" s="991"/>
      <c r="O27" s="413"/>
      <c r="P27" s="413"/>
      <c r="Q27" s="991"/>
      <c r="R27" s="413" t="s">
        <v>111</v>
      </c>
      <c r="S27" s="991"/>
      <c r="T27" s="991"/>
      <c r="U27" s="991"/>
      <c r="V27" s="413"/>
      <c r="W27" s="413"/>
      <c r="X27" s="413"/>
      <c r="Y27" s="413"/>
      <c r="Z27" s="413"/>
      <c r="AA27" s="413"/>
      <c r="AB27" s="413"/>
      <c r="AC27" s="413"/>
      <c r="AD27" s="413"/>
      <c r="AE27" s="413"/>
      <c r="AF27" s="413"/>
      <c r="AG27" s="158"/>
      <c r="AH27" s="158"/>
      <c r="AI27" s="158"/>
      <c r="AJ27" s="158"/>
      <c r="AK27" s="158"/>
      <c r="AL27" s="90"/>
      <c r="AM27" s="90"/>
      <c r="AN27" s="90"/>
      <c r="AO27" s="90"/>
      <c r="AP27" s="90"/>
      <c r="AQ27" s="90"/>
      <c r="AR27" s="90"/>
      <c r="AS27" s="90"/>
    </row>
    <row r="28" spans="1:45" ht="15.75" thickBot="1" x14ac:dyDescent="0.3">
      <c r="A28" s="993"/>
      <c r="B28" s="413">
        <v>14030220</v>
      </c>
      <c r="C28" s="413">
        <v>351</v>
      </c>
      <c r="D28" s="413">
        <v>7</v>
      </c>
      <c r="E28" s="413">
        <v>50</v>
      </c>
      <c r="F28" s="665">
        <v>42</v>
      </c>
      <c r="G28" s="88" t="s">
        <v>345</v>
      </c>
      <c r="H28" s="169">
        <v>0.30208333333333331</v>
      </c>
      <c r="I28" s="169">
        <v>0.66666666666666663</v>
      </c>
      <c r="J28" s="178">
        <v>4.8611111111111098E-2</v>
      </c>
      <c r="K28" s="179">
        <f t="shared" si="0"/>
        <v>0.31597222222222221</v>
      </c>
      <c r="L28" s="413">
        <v>41</v>
      </c>
      <c r="M28" s="413">
        <v>1</v>
      </c>
      <c r="N28" s="991"/>
      <c r="O28" s="413"/>
      <c r="P28" s="413"/>
      <c r="Q28" s="991"/>
      <c r="R28" s="413" t="s">
        <v>111</v>
      </c>
      <c r="S28" s="991"/>
      <c r="T28" s="991"/>
      <c r="U28" s="991"/>
      <c r="V28" s="413"/>
      <c r="W28" s="413"/>
      <c r="X28" s="413"/>
      <c r="Y28" s="413"/>
      <c r="Z28" s="413"/>
      <c r="AA28" s="413"/>
      <c r="AB28" s="413"/>
      <c r="AC28" s="413"/>
      <c r="AD28" s="413"/>
      <c r="AE28" s="413"/>
      <c r="AF28" s="413"/>
      <c r="AG28" s="158"/>
      <c r="AH28" s="158"/>
      <c r="AI28" s="158"/>
      <c r="AJ28" s="158"/>
      <c r="AK28" s="158"/>
      <c r="AL28" s="90"/>
      <c r="AM28" s="90"/>
      <c r="AN28" s="90"/>
      <c r="AO28" s="90"/>
      <c r="AP28" s="90"/>
      <c r="AQ28" s="90"/>
      <c r="AR28" s="90"/>
      <c r="AS28" s="90"/>
    </row>
    <row r="29" spans="1:45" ht="15.75" thickBot="1" x14ac:dyDescent="0.3">
      <c r="A29" s="993"/>
      <c r="B29" s="413">
        <v>14030220</v>
      </c>
      <c r="C29" s="413">
        <v>350</v>
      </c>
      <c r="D29" s="413">
        <v>7</v>
      </c>
      <c r="E29" s="413">
        <v>50</v>
      </c>
      <c r="F29" s="665">
        <v>42</v>
      </c>
      <c r="G29" s="88" t="s">
        <v>346</v>
      </c>
      <c r="H29" s="169">
        <v>0.30208333333333331</v>
      </c>
      <c r="I29" s="169">
        <v>0.66666666666666663</v>
      </c>
      <c r="J29" s="178">
        <v>4.8611111111111098E-2</v>
      </c>
      <c r="K29" s="179">
        <f t="shared" si="0"/>
        <v>0.31597222222222221</v>
      </c>
      <c r="L29" s="413">
        <v>39</v>
      </c>
      <c r="M29" s="413">
        <v>1</v>
      </c>
      <c r="N29" s="991">
        <v>440</v>
      </c>
      <c r="O29" s="413"/>
      <c r="P29" s="413"/>
      <c r="Q29" s="991">
        <v>110</v>
      </c>
      <c r="R29" s="413" t="s">
        <v>111</v>
      </c>
      <c r="S29" s="991"/>
      <c r="T29" s="991"/>
      <c r="U29" s="991"/>
      <c r="V29" s="413"/>
      <c r="W29" s="413"/>
      <c r="X29" s="413"/>
      <c r="Y29" s="413"/>
      <c r="Z29" s="413"/>
      <c r="AA29" s="413"/>
      <c r="AB29" s="413"/>
      <c r="AC29" s="413"/>
      <c r="AD29" s="413"/>
      <c r="AE29" s="413"/>
      <c r="AF29" s="413"/>
      <c r="AG29" s="158"/>
      <c r="AH29" s="158"/>
      <c r="AI29" s="158"/>
      <c r="AJ29" s="158"/>
      <c r="AK29" s="158"/>
      <c r="AL29" s="90"/>
      <c r="AM29" s="90"/>
      <c r="AN29" s="90"/>
      <c r="AO29" s="90"/>
      <c r="AP29" s="90"/>
      <c r="AQ29" s="90"/>
      <c r="AR29" s="90"/>
      <c r="AS29" s="90"/>
    </row>
    <row r="30" spans="1:45" ht="15.75" thickBot="1" x14ac:dyDescent="0.3">
      <c r="A30" s="993"/>
      <c r="B30" s="413">
        <v>14030220</v>
      </c>
      <c r="C30" s="413">
        <v>350</v>
      </c>
      <c r="D30" s="413">
        <v>7</v>
      </c>
      <c r="E30" s="413">
        <v>50</v>
      </c>
      <c r="F30" s="665">
        <v>42</v>
      </c>
      <c r="G30" s="88" t="s">
        <v>347</v>
      </c>
      <c r="H30" s="169">
        <v>0.30208333333333331</v>
      </c>
      <c r="I30" s="169">
        <v>0.66666666666666663</v>
      </c>
      <c r="J30" s="178">
        <v>4.8611111111111098E-2</v>
      </c>
      <c r="K30" s="179">
        <f t="shared" si="0"/>
        <v>0.31597222222222221</v>
      </c>
      <c r="L30" s="413">
        <v>40</v>
      </c>
      <c r="M30" s="413">
        <v>1</v>
      </c>
      <c r="N30" s="991"/>
      <c r="O30" s="413"/>
      <c r="P30" s="413"/>
      <c r="Q30" s="991"/>
      <c r="R30" s="413" t="s">
        <v>111</v>
      </c>
      <c r="S30" s="991"/>
      <c r="T30" s="991"/>
      <c r="U30" s="991"/>
      <c r="V30" s="413"/>
      <c r="W30" s="413"/>
      <c r="X30" s="413"/>
      <c r="Y30" s="413"/>
      <c r="Z30" s="413"/>
      <c r="AA30" s="413"/>
      <c r="AB30" s="413"/>
      <c r="AC30" s="413"/>
      <c r="AD30" s="413"/>
      <c r="AE30" s="413"/>
      <c r="AF30" s="413"/>
      <c r="AG30" s="158"/>
      <c r="AH30" s="158"/>
      <c r="AI30" s="158"/>
      <c r="AJ30" s="158"/>
      <c r="AK30" s="158"/>
      <c r="AL30" s="90"/>
      <c r="AM30" s="90"/>
      <c r="AN30" s="90"/>
      <c r="AO30" s="90"/>
      <c r="AP30" s="90"/>
      <c r="AQ30" s="90"/>
      <c r="AR30" s="90"/>
      <c r="AS30" s="90"/>
    </row>
    <row r="31" spans="1:45" ht="15.75" thickBot="1" x14ac:dyDescent="0.3">
      <c r="A31" s="993"/>
      <c r="B31" s="413">
        <v>14030220</v>
      </c>
      <c r="C31" s="413">
        <v>350</v>
      </c>
      <c r="D31" s="413">
        <v>7</v>
      </c>
      <c r="E31" s="413">
        <v>50</v>
      </c>
      <c r="F31" s="665">
        <v>42</v>
      </c>
      <c r="G31" s="88" t="s">
        <v>348</v>
      </c>
      <c r="H31" s="169">
        <v>0.30208333333333331</v>
      </c>
      <c r="I31" s="169">
        <v>0.66666666666666663</v>
      </c>
      <c r="J31" s="178">
        <v>4.8611111111111098E-2</v>
      </c>
      <c r="K31" s="179">
        <f t="shared" si="0"/>
        <v>0.31597222222222221</v>
      </c>
      <c r="L31" s="413">
        <v>41</v>
      </c>
      <c r="M31" s="413">
        <v>1</v>
      </c>
      <c r="N31" s="991"/>
      <c r="O31" s="413"/>
      <c r="P31" s="413"/>
      <c r="Q31" s="991"/>
      <c r="R31" s="413" t="s">
        <v>111</v>
      </c>
      <c r="S31" s="991"/>
      <c r="T31" s="991"/>
      <c r="U31" s="991"/>
      <c r="V31" s="413"/>
      <c r="W31" s="413"/>
      <c r="X31" s="413"/>
      <c r="Y31" s="413"/>
      <c r="Z31" s="413"/>
      <c r="AA31" s="413"/>
      <c r="AB31" s="413"/>
      <c r="AC31" s="413"/>
      <c r="AD31" s="413"/>
      <c r="AE31" s="413"/>
      <c r="AF31" s="413"/>
      <c r="AG31" s="158"/>
      <c r="AH31" s="158"/>
      <c r="AI31" s="158"/>
      <c r="AJ31" s="158"/>
      <c r="AK31" s="158"/>
      <c r="AL31" s="90"/>
      <c r="AM31" s="90"/>
      <c r="AN31" s="90"/>
      <c r="AO31" s="90"/>
      <c r="AP31" s="90"/>
      <c r="AQ31" s="90"/>
      <c r="AR31" s="90"/>
      <c r="AS31" s="90"/>
    </row>
    <row r="32" spans="1:45" ht="15.75" thickBot="1" x14ac:dyDescent="0.3">
      <c r="A32" s="993"/>
      <c r="B32" s="413">
        <v>14030220</v>
      </c>
      <c r="C32" s="413">
        <v>350</v>
      </c>
      <c r="D32" s="413">
        <v>7</v>
      </c>
      <c r="E32" s="413">
        <v>50</v>
      </c>
      <c r="F32" s="665">
        <v>42</v>
      </c>
      <c r="G32" s="88" t="s">
        <v>349</v>
      </c>
      <c r="H32" s="169">
        <v>0.30208333333333331</v>
      </c>
      <c r="I32" s="169">
        <v>0.66666666666666663</v>
      </c>
      <c r="J32" s="178">
        <v>4.8611111111111098E-2</v>
      </c>
      <c r="K32" s="179">
        <f t="shared" si="0"/>
        <v>0.31597222222222221</v>
      </c>
      <c r="L32" s="413">
        <v>42</v>
      </c>
      <c r="M32" s="413">
        <v>2</v>
      </c>
      <c r="N32" s="991"/>
      <c r="O32" s="413"/>
      <c r="P32" s="413"/>
      <c r="Q32" s="991"/>
      <c r="R32" s="413" t="s">
        <v>111</v>
      </c>
      <c r="S32" s="991"/>
      <c r="T32" s="991"/>
      <c r="U32" s="991"/>
      <c r="V32" s="413"/>
      <c r="W32" s="413"/>
      <c r="X32" s="413"/>
      <c r="Y32" s="413"/>
      <c r="Z32" s="413"/>
      <c r="AA32" s="413"/>
      <c r="AB32" s="413"/>
      <c r="AC32" s="413"/>
      <c r="AD32" s="413"/>
      <c r="AE32" s="413"/>
      <c r="AF32" s="413"/>
      <c r="AG32" s="158"/>
      <c r="AH32" s="158"/>
      <c r="AI32" s="158"/>
      <c r="AJ32" s="158"/>
      <c r="AK32" s="158"/>
      <c r="AL32" s="90"/>
      <c r="AM32" s="90"/>
      <c r="AN32" s="90"/>
      <c r="AO32" s="90"/>
      <c r="AP32" s="90"/>
      <c r="AQ32" s="90"/>
      <c r="AR32" s="90"/>
      <c r="AS32" s="90"/>
    </row>
    <row r="33" spans="1:45" ht="15.75" thickBot="1" x14ac:dyDescent="0.3">
      <c r="A33" s="993"/>
      <c r="B33" s="413">
        <v>14030220</v>
      </c>
      <c r="C33" s="413">
        <v>350</v>
      </c>
      <c r="D33" s="413">
        <v>7</v>
      </c>
      <c r="E33" s="413">
        <v>50</v>
      </c>
      <c r="F33" s="665">
        <v>42</v>
      </c>
      <c r="G33" s="88" t="s">
        <v>350</v>
      </c>
      <c r="H33" s="169">
        <v>0.30208333333333331</v>
      </c>
      <c r="I33" s="169">
        <v>0.66666666666666663</v>
      </c>
      <c r="J33" s="178">
        <v>4.8611111111111098E-2</v>
      </c>
      <c r="K33" s="179">
        <f t="shared" si="0"/>
        <v>0.31597222222222221</v>
      </c>
      <c r="L33" s="413">
        <v>43</v>
      </c>
      <c r="M33" s="413">
        <v>2</v>
      </c>
      <c r="N33" s="991"/>
      <c r="O33" s="413"/>
      <c r="P33" s="413"/>
      <c r="Q33" s="991"/>
      <c r="R33" s="413" t="s">
        <v>111</v>
      </c>
      <c r="S33" s="991"/>
      <c r="T33" s="991"/>
      <c r="U33" s="991"/>
      <c r="V33" s="413"/>
      <c r="W33" s="413"/>
      <c r="X33" s="413"/>
      <c r="Y33" s="413"/>
      <c r="Z33" s="413"/>
      <c r="AA33" s="413"/>
      <c r="AB33" s="413"/>
      <c r="AC33" s="413"/>
      <c r="AD33" s="413"/>
      <c r="AE33" s="413"/>
      <c r="AF33" s="413"/>
      <c r="AG33" s="158"/>
      <c r="AH33" s="158"/>
      <c r="AI33" s="158"/>
      <c r="AJ33" s="158"/>
      <c r="AK33" s="158"/>
      <c r="AL33" s="90"/>
      <c r="AM33" s="90"/>
      <c r="AN33" s="90"/>
      <c r="AO33" s="90"/>
      <c r="AP33" s="90"/>
      <c r="AQ33" s="90"/>
      <c r="AR33" s="90"/>
      <c r="AS33" s="90"/>
    </row>
    <row r="34" spans="1:45" ht="15.75" thickBot="1" x14ac:dyDescent="0.3">
      <c r="A34" s="993"/>
      <c r="B34" s="413">
        <v>14030220</v>
      </c>
      <c r="C34" s="413">
        <v>350</v>
      </c>
      <c r="D34" s="413">
        <v>7</v>
      </c>
      <c r="E34" s="413">
        <v>50</v>
      </c>
      <c r="F34" s="665">
        <v>42</v>
      </c>
      <c r="G34" s="88" t="s">
        <v>351</v>
      </c>
      <c r="H34" s="169">
        <v>0.30208333333333331</v>
      </c>
      <c r="I34" s="169">
        <v>0.66666666666666663</v>
      </c>
      <c r="J34" s="178">
        <v>4.8611111111111098E-2</v>
      </c>
      <c r="K34" s="179">
        <f t="shared" si="0"/>
        <v>0.31597222222222221</v>
      </c>
      <c r="L34" s="413">
        <v>44</v>
      </c>
      <c r="M34" s="413">
        <v>1</v>
      </c>
      <c r="N34" s="991"/>
      <c r="O34" s="413"/>
      <c r="P34" s="413"/>
      <c r="Q34" s="991"/>
      <c r="R34" s="413" t="s">
        <v>111</v>
      </c>
      <c r="S34" s="991"/>
      <c r="T34" s="991"/>
      <c r="U34" s="991"/>
      <c r="V34" s="413"/>
      <c r="W34" s="413"/>
      <c r="X34" s="413"/>
      <c r="Y34" s="413"/>
      <c r="Z34" s="413"/>
      <c r="AA34" s="413"/>
      <c r="AB34" s="413"/>
      <c r="AC34" s="413"/>
      <c r="AD34" s="413"/>
      <c r="AE34" s="413"/>
      <c r="AF34" s="413"/>
      <c r="AG34" s="158"/>
      <c r="AH34" s="158"/>
      <c r="AI34" s="158"/>
      <c r="AJ34" s="158"/>
      <c r="AK34" s="158"/>
      <c r="AL34" s="90"/>
      <c r="AM34" s="90"/>
      <c r="AN34" s="90"/>
      <c r="AO34" s="90"/>
      <c r="AP34" s="90"/>
      <c r="AQ34" s="90"/>
      <c r="AR34" s="90"/>
      <c r="AS34" s="90"/>
    </row>
    <row r="35" spans="1:45" ht="15.75" thickBot="1" x14ac:dyDescent="0.3">
      <c r="A35" s="993"/>
      <c r="B35" s="413">
        <v>14030220</v>
      </c>
      <c r="C35" s="413">
        <v>370</v>
      </c>
      <c r="D35" s="413">
        <v>7</v>
      </c>
      <c r="E35" s="413">
        <v>50</v>
      </c>
      <c r="F35" s="665">
        <v>42</v>
      </c>
      <c r="G35" s="88" t="s">
        <v>352</v>
      </c>
      <c r="H35" s="169">
        <v>0.30208333333333331</v>
      </c>
      <c r="I35" s="169">
        <v>0.66666666666666663</v>
      </c>
      <c r="J35" s="178">
        <v>4.8611111111111098E-2</v>
      </c>
      <c r="K35" s="179">
        <f t="shared" si="0"/>
        <v>0.31597222222222221</v>
      </c>
      <c r="L35" s="413">
        <v>39</v>
      </c>
      <c r="M35" s="413">
        <v>1</v>
      </c>
      <c r="N35" s="991">
        <v>440</v>
      </c>
      <c r="O35" s="413"/>
      <c r="P35" s="413"/>
      <c r="Q35" s="991">
        <v>162.79900000000001</v>
      </c>
      <c r="R35" s="413" t="s">
        <v>89</v>
      </c>
      <c r="S35" s="991"/>
      <c r="T35" s="991"/>
      <c r="U35" s="991"/>
      <c r="V35" s="413"/>
      <c r="W35" s="413"/>
      <c r="X35" s="413"/>
      <c r="Y35" s="413"/>
      <c r="Z35" s="413"/>
      <c r="AA35" s="413"/>
      <c r="AB35" s="413"/>
      <c r="AC35" s="413"/>
      <c r="AD35" s="413"/>
      <c r="AE35" s="413"/>
      <c r="AF35" s="413"/>
      <c r="AG35" s="158"/>
      <c r="AH35" s="158"/>
      <c r="AI35" s="158"/>
      <c r="AJ35" s="158"/>
      <c r="AK35" s="158"/>
      <c r="AL35" s="90"/>
      <c r="AM35" s="90"/>
      <c r="AN35" s="90"/>
      <c r="AO35" s="90"/>
      <c r="AP35" s="90"/>
      <c r="AQ35" s="90"/>
      <c r="AR35" s="90"/>
      <c r="AS35" s="90"/>
    </row>
    <row r="36" spans="1:45" ht="15.75" thickBot="1" x14ac:dyDescent="0.3">
      <c r="A36" s="993"/>
      <c r="B36" s="413">
        <v>14030220</v>
      </c>
      <c r="C36" s="413">
        <v>370</v>
      </c>
      <c r="D36" s="413">
        <v>7</v>
      </c>
      <c r="E36" s="413">
        <v>50</v>
      </c>
      <c r="F36" s="665">
        <v>42</v>
      </c>
      <c r="G36" s="88" t="s">
        <v>353</v>
      </c>
      <c r="H36" s="169">
        <v>0.30208333333333331</v>
      </c>
      <c r="I36" s="169">
        <v>0.66666666666666663</v>
      </c>
      <c r="J36" s="178">
        <v>4.8611111111111098E-2</v>
      </c>
      <c r="K36" s="179">
        <f t="shared" si="0"/>
        <v>0.31597222222222221</v>
      </c>
      <c r="L36" s="413">
        <v>40</v>
      </c>
      <c r="M36" s="413">
        <v>1</v>
      </c>
      <c r="N36" s="991"/>
      <c r="O36" s="413"/>
      <c r="P36" s="413"/>
      <c r="Q36" s="991"/>
      <c r="R36" s="413" t="s">
        <v>89</v>
      </c>
      <c r="S36" s="991"/>
      <c r="T36" s="991"/>
      <c r="U36" s="991"/>
      <c r="V36" s="413"/>
      <c r="W36" s="413"/>
      <c r="X36" s="413"/>
      <c r="Y36" s="413"/>
      <c r="Z36" s="413"/>
      <c r="AA36" s="413"/>
      <c r="AB36" s="413"/>
      <c r="AC36" s="413"/>
      <c r="AD36" s="413"/>
      <c r="AE36" s="413"/>
      <c r="AF36" s="413"/>
      <c r="AG36" s="158"/>
      <c r="AH36" s="158"/>
      <c r="AI36" s="158"/>
      <c r="AJ36" s="158"/>
      <c r="AK36" s="158"/>
      <c r="AL36" s="90"/>
      <c r="AM36" s="90"/>
      <c r="AN36" s="90"/>
      <c r="AO36" s="90"/>
      <c r="AP36" s="90"/>
      <c r="AQ36" s="90"/>
      <c r="AR36" s="90"/>
      <c r="AS36" s="90"/>
    </row>
    <row r="37" spans="1:45" ht="15.75" thickBot="1" x14ac:dyDescent="0.3">
      <c r="A37" s="993"/>
      <c r="B37" s="413">
        <v>14030220</v>
      </c>
      <c r="C37" s="413">
        <v>370</v>
      </c>
      <c r="D37" s="413">
        <v>7</v>
      </c>
      <c r="E37" s="413">
        <v>50</v>
      </c>
      <c r="F37" s="665">
        <v>42</v>
      </c>
      <c r="G37" s="88" t="s">
        <v>354</v>
      </c>
      <c r="H37" s="169">
        <v>0.30208333333333331</v>
      </c>
      <c r="I37" s="169">
        <v>0.66666666666666663</v>
      </c>
      <c r="J37" s="178">
        <v>4.8611111111111098E-2</v>
      </c>
      <c r="K37" s="179">
        <f t="shared" si="0"/>
        <v>0.31597222222222221</v>
      </c>
      <c r="L37" s="413">
        <v>42</v>
      </c>
      <c r="M37" s="413">
        <v>2</v>
      </c>
      <c r="N37" s="991"/>
      <c r="O37" s="413"/>
      <c r="P37" s="413"/>
      <c r="Q37" s="991"/>
      <c r="R37" s="413" t="s">
        <v>89</v>
      </c>
      <c r="S37" s="991"/>
      <c r="T37" s="991"/>
      <c r="U37" s="991"/>
      <c r="V37" s="413"/>
      <c r="W37" s="413"/>
      <c r="X37" s="413"/>
      <c r="Y37" s="413"/>
      <c r="Z37" s="413"/>
      <c r="AA37" s="413"/>
      <c r="AB37" s="413"/>
      <c r="AC37" s="413"/>
      <c r="AD37" s="413"/>
      <c r="AE37" s="413"/>
      <c r="AF37" s="413"/>
      <c r="AG37" s="158"/>
      <c r="AH37" s="158"/>
      <c r="AI37" s="158"/>
      <c r="AJ37" s="158"/>
      <c r="AK37" s="158"/>
      <c r="AL37" s="90"/>
      <c r="AM37" s="90"/>
      <c r="AN37" s="90"/>
      <c r="AO37" s="90"/>
      <c r="AP37" s="90"/>
      <c r="AQ37" s="90"/>
      <c r="AR37" s="90"/>
      <c r="AS37" s="90"/>
    </row>
    <row r="38" spans="1:45" ht="15.75" thickBot="1" x14ac:dyDescent="0.3">
      <c r="A38" s="993"/>
      <c r="B38" s="413">
        <v>14030220</v>
      </c>
      <c r="C38" s="413">
        <v>370</v>
      </c>
      <c r="D38" s="413">
        <v>7</v>
      </c>
      <c r="E38" s="413">
        <v>50</v>
      </c>
      <c r="F38" s="665">
        <v>42</v>
      </c>
      <c r="G38" s="88" t="s">
        <v>355</v>
      </c>
      <c r="H38" s="169">
        <v>0.30208333333333331</v>
      </c>
      <c r="I38" s="169">
        <v>0.66666666666666663</v>
      </c>
      <c r="J38" s="178">
        <v>4.8611111111111098E-2</v>
      </c>
      <c r="K38" s="179">
        <f t="shared" si="0"/>
        <v>0.31597222222222221</v>
      </c>
      <c r="L38" s="413">
        <v>43</v>
      </c>
      <c r="M38" s="413">
        <v>2</v>
      </c>
      <c r="N38" s="991"/>
      <c r="O38" s="413"/>
      <c r="P38" s="413"/>
      <c r="Q38" s="991"/>
      <c r="R38" s="413" t="s">
        <v>89</v>
      </c>
      <c r="S38" s="991"/>
      <c r="T38" s="991"/>
      <c r="U38" s="991"/>
      <c r="V38" s="413"/>
      <c r="W38" s="413"/>
      <c r="X38" s="413"/>
      <c r="Y38" s="413"/>
      <c r="Z38" s="413"/>
      <c r="AA38" s="413"/>
      <c r="AB38" s="413"/>
      <c r="AC38" s="413"/>
      <c r="AD38" s="413"/>
      <c r="AE38" s="413"/>
      <c r="AF38" s="413"/>
      <c r="AG38" s="158"/>
      <c r="AH38" s="158"/>
      <c r="AI38" s="158"/>
      <c r="AJ38" s="158"/>
      <c r="AK38" s="158"/>
      <c r="AL38" s="90"/>
      <c r="AM38" s="90"/>
      <c r="AN38" s="90"/>
      <c r="AO38" s="90"/>
      <c r="AP38" s="90"/>
      <c r="AQ38" s="90"/>
      <c r="AR38" s="90"/>
      <c r="AS38" s="90"/>
    </row>
    <row r="39" spans="1:45" ht="15.75" thickBot="1" x14ac:dyDescent="0.3">
      <c r="A39" s="993"/>
      <c r="B39" s="413">
        <v>14030220</v>
      </c>
      <c r="C39" s="413">
        <v>370</v>
      </c>
      <c r="D39" s="413">
        <v>7</v>
      </c>
      <c r="E39" s="413">
        <v>50</v>
      </c>
      <c r="F39" s="665">
        <v>42</v>
      </c>
      <c r="G39" s="88" t="s">
        <v>356</v>
      </c>
      <c r="H39" s="169">
        <v>0.30208333333333331</v>
      </c>
      <c r="I39" s="169">
        <v>0.66666666666666663</v>
      </c>
      <c r="J39" s="178">
        <v>4.8611111111111098E-2</v>
      </c>
      <c r="K39" s="179">
        <f t="shared" si="0"/>
        <v>0.31597222222222221</v>
      </c>
      <c r="L39" s="413">
        <v>44</v>
      </c>
      <c r="M39" s="413">
        <v>2</v>
      </c>
      <c r="N39" s="991"/>
      <c r="O39" s="413"/>
      <c r="P39" s="413"/>
      <c r="Q39" s="991"/>
      <c r="R39" s="413" t="s">
        <v>89</v>
      </c>
      <c r="S39" s="991"/>
      <c r="T39" s="991"/>
      <c r="U39" s="991"/>
      <c r="V39" s="413"/>
      <c r="W39" s="413"/>
      <c r="X39" s="413"/>
      <c r="Y39" s="413"/>
      <c r="Z39" s="413"/>
      <c r="AA39" s="413"/>
      <c r="AB39" s="413"/>
      <c r="AC39" s="413"/>
      <c r="AD39" s="413"/>
      <c r="AE39" s="413"/>
      <c r="AF39" s="413"/>
      <c r="AG39" s="158"/>
      <c r="AH39" s="158"/>
      <c r="AI39" s="158"/>
      <c r="AJ39" s="158"/>
      <c r="AK39" s="158"/>
      <c r="AL39" s="90"/>
      <c r="AM39" s="90"/>
      <c r="AN39" s="90"/>
      <c r="AO39" s="90"/>
      <c r="AP39" s="90"/>
      <c r="AQ39" s="90"/>
      <c r="AR39" s="90"/>
      <c r="AS39" s="90"/>
    </row>
    <row r="40" spans="1:45" ht="15.75" thickBot="1" x14ac:dyDescent="0.3">
      <c r="A40" s="993"/>
      <c r="B40" s="413">
        <v>14030220</v>
      </c>
      <c r="C40" s="413">
        <v>380</v>
      </c>
      <c r="D40" s="413">
        <v>7</v>
      </c>
      <c r="E40" s="413">
        <v>50</v>
      </c>
      <c r="F40" s="665">
        <v>42</v>
      </c>
      <c r="G40" s="88" t="s">
        <v>357</v>
      </c>
      <c r="H40" s="169">
        <v>0.30208333333333331</v>
      </c>
      <c r="I40" s="169">
        <v>0.66666666666666663</v>
      </c>
      <c r="J40" s="178">
        <v>4.8611111111111098E-2</v>
      </c>
      <c r="K40" s="179">
        <f t="shared" si="0"/>
        <v>0.31597222222222221</v>
      </c>
      <c r="L40" s="413">
        <v>40</v>
      </c>
      <c r="M40" s="413">
        <v>1</v>
      </c>
      <c r="N40" s="991">
        <v>275</v>
      </c>
      <c r="O40" s="413"/>
      <c r="P40" s="413"/>
      <c r="Q40" s="991"/>
      <c r="R40" s="413" t="s">
        <v>111</v>
      </c>
      <c r="S40" s="991"/>
      <c r="T40" s="991"/>
      <c r="U40" s="991"/>
      <c r="V40" s="413"/>
      <c r="W40" s="413"/>
      <c r="X40" s="413"/>
      <c r="Y40" s="413"/>
      <c r="Z40" s="413"/>
      <c r="AA40" s="413"/>
      <c r="AB40" s="413"/>
      <c r="AC40" s="413"/>
      <c r="AD40" s="413"/>
      <c r="AE40" s="413"/>
      <c r="AF40" s="413"/>
      <c r="AG40" s="158"/>
      <c r="AH40" s="158"/>
      <c r="AI40" s="158"/>
      <c r="AJ40" s="158"/>
      <c r="AK40" s="158"/>
      <c r="AL40" s="90"/>
      <c r="AM40" s="90"/>
      <c r="AN40" s="90"/>
      <c r="AO40" s="90"/>
      <c r="AP40" s="90"/>
      <c r="AQ40" s="90"/>
      <c r="AR40" s="90"/>
      <c r="AS40" s="90"/>
    </row>
    <row r="41" spans="1:45" ht="15.75" thickBot="1" x14ac:dyDescent="0.3">
      <c r="A41" s="993"/>
      <c r="B41" s="413">
        <v>14030220</v>
      </c>
      <c r="C41" s="413">
        <v>380</v>
      </c>
      <c r="D41" s="413">
        <v>7</v>
      </c>
      <c r="E41" s="413">
        <v>50</v>
      </c>
      <c r="F41" s="665">
        <v>42</v>
      </c>
      <c r="G41" s="88" t="s">
        <v>358</v>
      </c>
      <c r="H41" s="169">
        <v>0.30208333333333331</v>
      </c>
      <c r="I41" s="169">
        <v>0.66666666666666663</v>
      </c>
      <c r="J41" s="178">
        <v>4.8611111111111098E-2</v>
      </c>
      <c r="K41" s="179">
        <f t="shared" si="0"/>
        <v>0.31597222222222221</v>
      </c>
      <c r="L41" s="413">
        <v>41</v>
      </c>
      <c r="M41" s="413">
        <v>1</v>
      </c>
      <c r="N41" s="991"/>
      <c r="O41" s="413"/>
      <c r="P41" s="413"/>
      <c r="Q41" s="991"/>
      <c r="R41" s="413" t="s">
        <v>111</v>
      </c>
      <c r="S41" s="991"/>
      <c r="T41" s="991"/>
      <c r="U41" s="991"/>
      <c r="V41" s="413"/>
      <c r="W41" s="413"/>
      <c r="X41" s="413"/>
      <c r="Y41" s="413"/>
      <c r="Z41" s="413"/>
      <c r="AA41" s="413"/>
      <c r="AB41" s="413"/>
      <c r="AC41" s="413"/>
      <c r="AD41" s="413"/>
      <c r="AE41" s="413"/>
      <c r="AF41" s="413"/>
      <c r="AG41" s="158"/>
      <c r="AH41" s="158"/>
      <c r="AI41" s="158"/>
      <c r="AJ41" s="158"/>
      <c r="AK41" s="158"/>
      <c r="AL41" s="90"/>
      <c r="AM41" s="90"/>
      <c r="AN41" s="90"/>
      <c r="AO41" s="90"/>
      <c r="AP41" s="90"/>
      <c r="AQ41" s="90"/>
      <c r="AR41" s="90"/>
      <c r="AS41" s="90"/>
    </row>
    <row r="42" spans="1:45" ht="15.75" thickBot="1" x14ac:dyDescent="0.3">
      <c r="A42" s="993"/>
      <c r="B42" s="413">
        <v>14030220</v>
      </c>
      <c r="C42" s="413">
        <v>380</v>
      </c>
      <c r="D42" s="413">
        <v>7</v>
      </c>
      <c r="E42" s="413">
        <v>50</v>
      </c>
      <c r="F42" s="665">
        <v>42</v>
      </c>
      <c r="G42" s="88" t="s">
        <v>359</v>
      </c>
      <c r="H42" s="169">
        <v>0.30208333333333331</v>
      </c>
      <c r="I42" s="169">
        <v>0.66666666666666663</v>
      </c>
      <c r="J42" s="178">
        <v>4.8611111111111098E-2</v>
      </c>
      <c r="K42" s="179">
        <f t="shared" si="0"/>
        <v>0.31597222222222221</v>
      </c>
      <c r="L42" s="413">
        <v>42</v>
      </c>
      <c r="M42" s="413">
        <v>1</v>
      </c>
      <c r="N42" s="991"/>
      <c r="O42" s="413"/>
      <c r="P42" s="413"/>
      <c r="Q42" s="991"/>
      <c r="R42" s="413" t="s">
        <v>111</v>
      </c>
      <c r="S42" s="991"/>
      <c r="T42" s="991"/>
      <c r="U42" s="991"/>
      <c r="V42" s="413"/>
      <c r="W42" s="413"/>
      <c r="X42" s="413"/>
      <c r="Y42" s="413"/>
      <c r="Z42" s="413"/>
      <c r="AA42" s="413"/>
      <c r="AB42" s="413"/>
      <c r="AC42" s="413"/>
      <c r="AD42" s="413"/>
      <c r="AE42" s="413"/>
      <c r="AF42" s="413"/>
      <c r="AG42" s="158"/>
      <c r="AH42" s="158"/>
      <c r="AI42" s="158"/>
      <c r="AJ42" s="158"/>
      <c r="AK42" s="158"/>
      <c r="AL42" s="90"/>
      <c r="AM42" s="90"/>
      <c r="AN42" s="90"/>
      <c r="AO42" s="90"/>
      <c r="AP42" s="90"/>
      <c r="AQ42" s="90"/>
      <c r="AR42" s="90"/>
      <c r="AS42" s="90"/>
    </row>
    <row r="43" spans="1:45" ht="15.75" thickBot="1" x14ac:dyDescent="0.3">
      <c r="A43" s="993"/>
      <c r="B43" s="413">
        <v>14030220</v>
      </c>
      <c r="C43" s="413">
        <v>380</v>
      </c>
      <c r="D43" s="413">
        <v>7</v>
      </c>
      <c r="E43" s="413">
        <v>50</v>
      </c>
      <c r="F43" s="665">
        <v>42</v>
      </c>
      <c r="G43" s="88" t="s">
        <v>360</v>
      </c>
      <c r="H43" s="169">
        <v>0.30208333333333331</v>
      </c>
      <c r="I43" s="169">
        <v>0.66666666666666663</v>
      </c>
      <c r="J43" s="178">
        <v>4.8611111111111098E-2</v>
      </c>
      <c r="K43" s="179">
        <f t="shared" si="0"/>
        <v>0.31597222222222221</v>
      </c>
      <c r="L43" s="413">
        <v>43</v>
      </c>
      <c r="M43" s="413">
        <v>1</v>
      </c>
      <c r="N43" s="991"/>
      <c r="O43" s="413"/>
      <c r="P43" s="413"/>
      <c r="Q43" s="991"/>
      <c r="R43" s="413" t="s">
        <v>111</v>
      </c>
      <c r="S43" s="991"/>
      <c r="T43" s="991"/>
      <c r="U43" s="991"/>
      <c r="V43" s="413"/>
      <c r="W43" s="413"/>
      <c r="X43" s="413"/>
      <c r="Y43" s="413"/>
      <c r="Z43" s="413"/>
      <c r="AA43" s="413"/>
      <c r="AB43" s="413"/>
      <c r="AC43" s="413"/>
      <c r="AD43" s="413"/>
      <c r="AE43" s="413"/>
      <c r="AF43" s="413"/>
      <c r="AG43" s="158"/>
      <c r="AH43" s="158"/>
      <c r="AI43" s="158"/>
      <c r="AJ43" s="158"/>
      <c r="AK43" s="158"/>
      <c r="AL43" s="90"/>
      <c r="AM43" s="90"/>
      <c r="AN43" s="90"/>
      <c r="AO43" s="90"/>
      <c r="AP43" s="90"/>
      <c r="AQ43" s="90"/>
      <c r="AR43" s="90"/>
      <c r="AS43" s="90"/>
    </row>
    <row r="44" spans="1:45" ht="15.75" thickBot="1" x14ac:dyDescent="0.3">
      <c r="A44" s="993"/>
      <c r="B44" s="413">
        <v>14030220</v>
      </c>
      <c r="C44" s="413">
        <v>380</v>
      </c>
      <c r="D44" s="413">
        <v>7</v>
      </c>
      <c r="E44" s="413">
        <v>50</v>
      </c>
      <c r="F44" s="665">
        <v>42</v>
      </c>
      <c r="G44" s="88" t="s">
        <v>361</v>
      </c>
      <c r="H44" s="169">
        <v>0.30208333333333331</v>
      </c>
      <c r="I44" s="169">
        <v>0.66666666666666663</v>
      </c>
      <c r="J44" s="178">
        <v>4.8611111111111098E-2</v>
      </c>
      <c r="K44" s="179">
        <f t="shared" si="0"/>
        <v>0.31597222222222221</v>
      </c>
      <c r="L44" s="413">
        <v>44</v>
      </c>
      <c r="M44" s="413">
        <v>1</v>
      </c>
      <c r="N44" s="991"/>
      <c r="O44" s="413"/>
      <c r="P44" s="413"/>
      <c r="Q44" s="991"/>
      <c r="R44" s="413" t="s">
        <v>111</v>
      </c>
      <c r="S44" s="991"/>
      <c r="T44" s="991"/>
      <c r="U44" s="991"/>
      <c r="V44" s="413"/>
      <c r="W44" s="413"/>
      <c r="X44" s="413"/>
      <c r="Y44" s="413"/>
      <c r="Z44" s="413"/>
      <c r="AA44" s="413"/>
      <c r="AB44" s="413"/>
      <c r="AC44" s="413"/>
      <c r="AD44" s="413"/>
      <c r="AE44" s="413"/>
      <c r="AF44" s="413"/>
      <c r="AG44" s="158"/>
      <c r="AH44" s="158"/>
      <c r="AI44" s="158"/>
      <c r="AJ44" s="158"/>
      <c r="AK44" s="158"/>
      <c r="AL44" s="90"/>
      <c r="AM44" s="90"/>
      <c r="AN44" s="90"/>
      <c r="AO44" s="90"/>
      <c r="AP44" s="90"/>
      <c r="AQ44" s="90"/>
      <c r="AR44" s="90"/>
      <c r="AS44" s="90"/>
    </row>
    <row r="45" spans="1:45" ht="15.75" thickBot="1" x14ac:dyDescent="0.3">
      <c r="A45" s="993"/>
      <c r="B45" s="413">
        <v>14030220</v>
      </c>
      <c r="C45" s="413">
        <v>280</v>
      </c>
      <c r="D45" s="413">
        <v>7</v>
      </c>
      <c r="E45" s="413">
        <v>50</v>
      </c>
      <c r="F45" s="665">
        <v>42</v>
      </c>
      <c r="G45" s="88" t="s">
        <v>362</v>
      </c>
      <c r="H45" s="169">
        <v>0.30208333333333331</v>
      </c>
      <c r="I45" s="169">
        <v>0.66666666666666663</v>
      </c>
      <c r="J45" s="178">
        <v>4.8611111111111098E-2</v>
      </c>
      <c r="K45" s="179">
        <f t="shared" si="0"/>
        <v>0.31597222222222221</v>
      </c>
      <c r="L45" s="413">
        <v>36</v>
      </c>
      <c r="M45" s="413">
        <v>1</v>
      </c>
      <c r="N45" s="991">
        <v>212</v>
      </c>
      <c r="O45" s="413"/>
      <c r="P45" s="413"/>
      <c r="Q45" s="991"/>
      <c r="R45" s="413" t="s">
        <v>111</v>
      </c>
      <c r="S45" s="991"/>
      <c r="T45" s="991"/>
      <c r="U45" s="991"/>
      <c r="V45" s="413"/>
      <c r="W45" s="413"/>
      <c r="X45" s="413"/>
      <c r="Y45" s="413"/>
      <c r="Z45" s="413"/>
      <c r="AA45" s="413"/>
      <c r="AB45" s="413"/>
      <c r="AC45" s="413"/>
      <c r="AD45" s="413"/>
      <c r="AE45" s="413"/>
      <c r="AF45" s="413"/>
      <c r="AG45" s="158"/>
      <c r="AH45" s="158"/>
      <c r="AI45" s="158"/>
      <c r="AJ45" s="158"/>
      <c r="AK45" s="158"/>
      <c r="AL45" s="90"/>
      <c r="AM45" s="90"/>
      <c r="AN45" s="90"/>
      <c r="AO45" s="90"/>
      <c r="AP45" s="90"/>
      <c r="AQ45" s="90"/>
      <c r="AR45" s="90"/>
      <c r="AS45" s="90"/>
    </row>
    <row r="46" spans="1:45" ht="15.75" thickBot="1" x14ac:dyDescent="0.3">
      <c r="A46" s="993"/>
      <c r="B46" s="413">
        <v>14030220</v>
      </c>
      <c r="C46" s="413">
        <v>280</v>
      </c>
      <c r="D46" s="413">
        <v>7</v>
      </c>
      <c r="E46" s="413">
        <v>50</v>
      </c>
      <c r="F46" s="665">
        <v>42</v>
      </c>
      <c r="G46" s="88" t="s">
        <v>363</v>
      </c>
      <c r="H46" s="169">
        <v>0.30208333333333331</v>
      </c>
      <c r="I46" s="169">
        <v>0.66666666666666663</v>
      </c>
      <c r="J46" s="178">
        <v>4.8611111111111098E-2</v>
      </c>
      <c r="K46" s="179">
        <f t="shared" si="0"/>
        <v>0.31597222222222221</v>
      </c>
      <c r="L46" s="413">
        <v>37</v>
      </c>
      <c r="M46" s="413">
        <v>1</v>
      </c>
      <c r="N46" s="991"/>
      <c r="O46" s="413"/>
      <c r="P46" s="413"/>
      <c r="Q46" s="991"/>
      <c r="R46" s="413" t="s">
        <v>111</v>
      </c>
      <c r="S46" s="991"/>
      <c r="T46" s="991"/>
      <c r="U46" s="991"/>
      <c r="V46" s="413"/>
      <c r="W46" s="413"/>
      <c r="X46" s="413"/>
      <c r="Y46" s="413"/>
      <c r="Z46" s="413"/>
      <c r="AA46" s="413"/>
      <c r="AB46" s="413"/>
      <c r="AC46" s="413"/>
      <c r="AD46" s="413"/>
      <c r="AE46" s="413"/>
      <c r="AF46" s="413"/>
      <c r="AG46" s="158"/>
      <c r="AH46" s="158"/>
      <c r="AI46" s="158"/>
      <c r="AJ46" s="158"/>
      <c r="AK46" s="158"/>
      <c r="AL46" s="90"/>
      <c r="AM46" s="90"/>
      <c r="AN46" s="90"/>
      <c r="AO46" s="90"/>
      <c r="AP46" s="90"/>
      <c r="AQ46" s="90"/>
      <c r="AR46" s="90"/>
      <c r="AS46" s="90"/>
    </row>
    <row r="47" spans="1:45" ht="15.75" thickBot="1" x14ac:dyDescent="0.3">
      <c r="A47" s="993"/>
      <c r="B47" s="413">
        <v>14030220</v>
      </c>
      <c r="C47" s="413">
        <v>280</v>
      </c>
      <c r="D47" s="413">
        <v>7</v>
      </c>
      <c r="E47" s="413">
        <v>50</v>
      </c>
      <c r="F47" s="665">
        <v>42</v>
      </c>
      <c r="G47" s="88" t="s">
        <v>364</v>
      </c>
      <c r="H47" s="169">
        <v>0.30208333333333331</v>
      </c>
      <c r="I47" s="169">
        <v>0.66666666666666663</v>
      </c>
      <c r="J47" s="178">
        <v>4.8611111111111098E-2</v>
      </c>
      <c r="K47" s="179">
        <f t="shared" si="0"/>
        <v>0.31597222222222221</v>
      </c>
      <c r="L47" s="413">
        <v>38</v>
      </c>
      <c r="M47" s="413">
        <v>1</v>
      </c>
      <c r="N47" s="991"/>
      <c r="O47" s="413"/>
      <c r="P47" s="413"/>
      <c r="Q47" s="991"/>
      <c r="R47" s="413" t="s">
        <v>111</v>
      </c>
      <c r="S47" s="991"/>
      <c r="T47" s="991"/>
      <c r="U47" s="991"/>
      <c r="V47" s="413"/>
      <c r="W47" s="413"/>
      <c r="X47" s="413"/>
      <c r="Y47" s="413"/>
      <c r="Z47" s="413"/>
      <c r="AA47" s="413"/>
      <c r="AB47" s="413"/>
      <c r="AC47" s="413"/>
      <c r="AD47" s="413"/>
      <c r="AE47" s="413"/>
      <c r="AF47" s="413"/>
      <c r="AG47" s="158"/>
      <c r="AH47" s="158"/>
      <c r="AI47" s="158"/>
      <c r="AJ47" s="158"/>
      <c r="AK47" s="158"/>
      <c r="AL47" s="90"/>
      <c r="AM47" s="90"/>
      <c r="AN47" s="90"/>
      <c r="AO47" s="90"/>
      <c r="AP47" s="90"/>
      <c r="AQ47" s="90"/>
      <c r="AR47" s="90"/>
      <c r="AS47" s="90"/>
    </row>
    <row r="48" spans="1:45" ht="15.75" thickBot="1" x14ac:dyDescent="0.3">
      <c r="A48" s="994"/>
      <c r="B48" s="151">
        <v>14030220</v>
      </c>
      <c r="C48" s="151">
        <v>280</v>
      </c>
      <c r="D48" s="151">
        <v>7</v>
      </c>
      <c r="E48" s="151">
        <v>50</v>
      </c>
      <c r="F48" s="151">
        <v>42</v>
      </c>
      <c r="G48" s="160" t="s">
        <v>365</v>
      </c>
      <c r="H48" s="170">
        <v>0.30208333333333331</v>
      </c>
      <c r="I48" s="170">
        <v>0.66666666666666663</v>
      </c>
      <c r="J48" s="180">
        <v>4.8611111111111098E-2</v>
      </c>
      <c r="K48" s="179">
        <f t="shared" si="0"/>
        <v>0.31597222222222221</v>
      </c>
      <c r="L48" s="413">
        <v>39</v>
      </c>
      <c r="M48" s="413">
        <v>1</v>
      </c>
      <c r="N48" s="991"/>
      <c r="O48" s="413"/>
      <c r="P48" s="413"/>
      <c r="Q48" s="991"/>
      <c r="R48" s="413" t="s">
        <v>111</v>
      </c>
      <c r="S48" s="991"/>
      <c r="T48" s="991"/>
      <c r="U48" s="991"/>
      <c r="V48" s="413"/>
      <c r="W48" s="413"/>
      <c r="X48" s="413"/>
      <c r="Y48" s="413"/>
      <c r="Z48" s="413"/>
      <c r="AA48" s="413"/>
      <c r="AB48" s="413"/>
      <c r="AC48" s="413"/>
      <c r="AD48" s="413"/>
      <c r="AE48" s="413"/>
      <c r="AF48" s="413"/>
      <c r="AG48" s="158"/>
      <c r="AH48" s="158"/>
      <c r="AI48" s="158"/>
      <c r="AJ48" s="158"/>
      <c r="AK48" s="158"/>
      <c r="AL48" s="90"/>
      <c r="AM48" s="90"/>
      <c r="AN48" s="90"/>
      <c r="AO48" s="90"/>
      <c r="AP48" s="90"/>
      <c r="AQ48" s="90"/>
      <c r="AR48" s="90"/>
      <c r="AS48" s="90"/>
    </row>
    <row r="49" spans="1:45" ht="15.75" thickBot="1" x14ac:dyDescent="0.3">
      <c r="A49" s="992" t="s">
        <v>336</v>
      </c>
      <c r="B49" s="150">
        <v>14030220</v>
      </c>
      <c r="C49" s="150">
        <v>350</v>
      </c>
      <c r="D49" s="150">
        <v>7</v>
      </c>
      <c r="E49" s="150">
        <v>50</v>
      </c>
      <c r="F49" s="150">
        <v>16</v>
      </c>
      <c r="G49" s="159" t="s">
        <v>238</v>
      </c>
      <c r="H49" s="168">
        <v>0.66666666666666663</v>
      </c>
      <c r="I49" s="168">
        <v>1</v>
      </c>
      <c r="J49" s="179">
        <v>3.4722222222222224E-2</v>
      </c>
      <c r="K49" s="179">
        <f t="shared" si="0"/>
        <v>0.29861111111111116</v>
      </c>
      <c r="L49" s="413">
        <v>39</v>
      </c>
      <c r="M49" s="413">
        <v>1</v>
      </c>
      <c r="N49" s="991">
        <v>360</v>
      </c>
      <c r="O49" s="413"/>
      <c r="P49" s="413"/>
      <c r="Q49" s="991">
        <v>90</v>
      </c>
      <c r="R49" s="413" t="s">
        <v>111</v>
      </c>
      <c r="S49" s="991">
        <v>0.7</v>
      </c>
      <c r="T49" s="991">
        <v>9</v>
      </c>
      <c r="U49" s="991">
        <v>0</v>
      </c>
      <c r="V49" s="413"/>
      <c r="W49" s="413"/>
      <c r="X49" s="413"/>
      <c r="Y49" s="413"/>
      <c r="Z49" s="413"/>
      <c r="AA49" s="413"/>
      <c r="AB49" s="413"/>
      <c r="AC49" s="413"/>
      <c r="AD49" s="413"/>
      <c r="AE49" s="413"/>
      <c r="AF49" s="413"/>
      <c r="AG49" s="158"/>
      <c r="AH49" s="158"/>
      <c r="AI49" s="158"/>
      <c r="AJ49" s="158"/>
      <c r="AK49" s="158"/>
      <c r="AL49" s="90"/>
      <c r="AM49" s="90"/>
      <c r="AN49" s="90"/>
      <c r="AO49" s="90"/>
      <c r="AP49" s="90"/>
      <c r="AQ49" s="90"/>
      <c r="AR49" s="90"/>
      <c r="AS49" s="90"/>
    </row>
    <row r="50" spans="1:45" ht="15.75" thickBot="1" x14ac:dyDescent="0.3">
      <c r="A50" s="993"/>
      <c r="B50" s="413">
        <v>14030220</v>
      </c>
      <c r="C50" s="413">
        <v>350</v>
      </c>
      <c r="D50" s="413">
        <v>7</v>
      </c>
      <c r="E50" s="413">
        <v>50</v>
      </c>
      <c r="F50" s="665">
        <v>16</v>
      </c>
      <c r="G50" s="88" t="s">
        <v>238</v>
      </c>
      <c r="H50" s="169">
        <v>0.66666666666666663</v>
      </c>
      <c r="I50" s="169">
        <v>1</v>
      </c>
      <c r="J50" s="178">
        <v>3.4722222222222224E-2</v>
      </c>
      <c r="K50" s="179">
        <f t="shared" si="0"/>
        <v>0.29861111111111116</v>
      </c>
      <c r="L50" s="413">
        <v>40</v>
      </c>
      <c r="M50" s="413">
        <v>1</v>
      </c>
      <c r="N50" s="991"/>
      <c r="O50" s="413"/>
      <c r="P50" s="413"/>
      <c r="Q50" s="991"/>
      <c r="R50" s="413" t="s">
        <v>111</v>
      </c>
      <c r="S50" s="991"/>
      <c r="T50" s="991"/>
      <c r="U50" s="991"/>
      <c r="V50" s="413"/>
      <c r="W50" s="413"/>
      <c r="X50" s="413"/>
      <c r="Y50" s="413"/>
      <c r="Z50" s="413"/>
      <c r="AA50" s="413"/>
      <c r="AB50" s="413"/>
      <c r="AC50" s="413"/>
      <c r="AD50" s="413"/>
      <c r="AE50" s="413"/>
      <c r="AF50" s="413"/>
      <c r="AG50" s="158"/>
      <c r="AH50" s="158"/>
      <c r="AI50" s="158"/>
      <c r="AJ50" s="158"/>
      <c r="AK50" s="158"/>
      <c r="AL50" s="90"/>
      <c r="AM50" s="90"/>
      <c r="AN50" s="90"/>
      <c r="AO50" s="90"/>
      <c r="AP50" s="90"/>
      <c r="AQ50" s="90"/>
      <c r="AR50" s="90"/>
      <c r="AS50" s="90"/>
    </row>
    <row r="51" spans="1:45" ht="15.75" thickBot="1" x14ac:dyDescent="0.3">
      <c r="A51" s="993"/>
      <c r="B51" s="413">
        <v>14030220</v>
      </c>
      <c r="C51" s="413">
        <v>350</v>
      </c>
      <c r="D51" s="413">
        <v>7</v>
      </c>
      <c r="E51" s="413">
        <v>50</v>
      </c>
      <c r="F51" s="665">
        <v>16</v>
      </c>
      <c r="G51" s="88" t="s">
        <v>238</v>
      </c>
      <c r="H51" s="169">
        <v>0.66666666666666663</v>
      </c>
      <c r="I51" s="169">
        <v>1</v>
      </c>
      <c r="J51" s="178">
        <v>3.4722222222222224E-2</v>
      </c>
      <c r="K51" s="179">
        <f t="shared" si="0"/>
        <v>0.29861111111111116</v>
      </c>
      <c r="L51" s="413">
        <v>41</v>
      </c>
      <c r="M51" s="413">
        <v>1</v>
      </c>
      <c r="N51" s="991"/>
      <c r="O51" s="413"/>
      <c r="P51" s="413"/>
      <c r="Q51" s="991"/>
      <c r="R51" s="413" t="s">
        <v>111</v>
      </c>
      <c r="S51" s="991"/>
      <c r="T51" s="991"/>
      <c r="U51" s="991"/>
      <c r="V51" s="413"/>
      <c r="W51" s="413"/>
      <c r="X51" s="413"/>
      <c r="Y51" s="413"/>
      <c r="Z51" s="413"/>
      <c r="AA51" s="413"/>
      <c r="AB51" s="413"/>
      <c r="AC51" s="413"/>
      <c r="AD51" s="413"/>
      <c r="AE51" s="413"/>
      <c r="AF51" s="413"/>
      <c r="AG51" s="158"/>
      <c r="AH51" s="158"/>
      <c r="AI51" s="158"/>
      <c r="AJ51" s="158"/>
      <c r="AK51" s="158"/>
      <c r="AL51" s="90"/>
      <c r="AM51" s="90"/>
      <c r="AN51" s="90"/>
      <c r="AO51" s="90"/>
      <c r="AP51" s="90"/>
      <c r="AQ51" s="90"/>
      <c r="AR51" s="90"/>
      <c r="AS51" s="90"/>
    </row>
    <row r="52" spans="1:45" ht="15.75" thickBot="1" x14ac:dyDescent="0.3">
      <c r="A52" s="993"/>
      <c r="B52" s="413">
        <v>14030220</v>
      </c>
      <c r="C52" s="413">
        <v>350</v>
      </c>
      <c r="D52" s="413">
        <v>7</v>
      </c>
      <c r="E52" s="413">
        <v>50</v>
      </c>
      <c r="F52" s="665">
        <v>16</v>
      </c>
      <c r="G52" s="88" t="s">
        <v>238</v>
      </c>
      <c r="H52" s="169">
        <v>0.66666666666666663</v>
      </c>
      <c r="I52" s="169">
        <v>1</v>
      </c>
      <c r="J52" s="178">
        <v>3.4722222222222224E-2</v>
      </c>
      <c r="K52" s="179">
        <f t="shared" si="0"/>
        <v>0.29861111111111116</v>
      </c>
      <c r="L52" s="413">
        <v>42</v>
      </c>
      <c r="M52" s="413">
        <v>2</v>
      </c>
      <c r="N52" s="991"/>
      <c r="O52" s="413"/>
      <c r="P52" s="413"/>
      <c r="Q52" s="991"/>
      <c r="R52" s="413" t="s">
        <v>111</v>
      </c>
      <c r="S52" s="991"/>
      <c r="T52" s="991"/>
      <c r="U52" s="991"/>
      <c r="V52" s="413"/>
      <c r="W52" s="413"/>
      <c r="X52" s="413"/>
      <c r="Y52" s="413"/>
      <c r="Z52" s="413"/>
      <c r="AA52" s="413"/>
      <c r="AB52" s="413"/>
      <c r="AC52" s="413"/>
      <c r="AD52" s="413"/>
      <c r="AE52" s="413"/>
      <c r="AF52" s="413"/>
      <c r="AG52" s="158"/>
      <c r="AH52" s="158"/>
      <c r="AI52" s="158"/>
      <c r="AJ52" s="158"/>
      <c r="AK52" s="158"/>
      <c r="AL52" s="90"/>
      <c r="AM52" s="90"/>
      <c r="AN52" s="90"/>
      <c r="AO52" s="90"/>
      <c r="AP52" s="90"/>
      <c r="AQ52" s="90"/>
      <c r="AR52" s="90"/>
      <c r="AS52" s="90"/>
    </row>
    <row r="53" spans="1:45" ht="15.75" thickBot="1" x14ac:dyDescent="0.3">
      <c r="A53" s="993"/>
      <c r="B53" s="413">
        <v>14030220</v>
      </c>
      <c r="C53" s="413">
        <v>350</v>
      </c>
      <c r="D53" s="413">
        <v>7</v>
      </c>
      <c r="E53" s="413">
        <v>50</v>
      </c>
      <c r="F53" s="665">
        <v>16</v>
      </c>
      <c r="G53" s="88" t="s">
        <v>238</v>
      </c>
      <c r="H53" s="169">
        <v>0.66666666666666663</v>
      </c>
      <c r="I53" s="169">
        <v>1</v>
      </c>
      <c r="J53" s="178">
        <v>3.4722222222222224E-2</v>
      </c>
      <c r="K53" s="179">
        <f t="shared" si="0"/>
        <v>0.29861111111111116</v>
      </c>
      <c r="L53" s="413">
        <v>43</v>
      </c>
      <c r="M53" s="413">
        <v>2</v>
      </c>
      <c r="N53" s="991"/>
      <c r="O53" s="413"/>
      <c r="P53" s="413"/>
      <c r="Q53" s="991"/>
      <c r="R53" s="413" t="s">
        <v>111</v>
      </c>
      <c r="S53" s="991"/>
      <c r="T53" s="991"/>
      <c r="U53" s="991"/>
      <c r="V53" s="413"/>
      <c r="W53" s="413"/>
      <c r="X53" s="413"/>
      <c r="Y53" s="413"/>
      <c r="Z53" s="413"/>
      <c r="AA53" s="413"/>
      <c r="AB53" s="413"/>
      <c r="AC53" s="413"/>
      <c r="AD53" s="413"/>
      <c r="AE53" s="413"/>
      <c r="AF53" s="413"/>
      <c r="AG53" s="158"/>
      <c r="AH53" s="158"/>
      <c r="AI53" s="158"/>
      <c r="AJ53" s="158"/>
      <c r="AK53" s="158"/>
      <c r="AL53" s="90"/>
      <c r="AM53" s="90"/>
      <c r="AN53" s="90"/>
      <c r="AO53" s="90"/>
      <c r="AP53" s="90"/>
      <c r="AQ53" s="90"/>
      <c r="AR53" s="90"/>
      <c r="AS53" s="90"/>
    </row>
    <row r="54" spans="1:45" ht="15.75" thickBot="1" x14ac:dyDescent="0.3">
      <c r="A54" s="993"/>
      <c r="B54" s="413">
        <v>14030220</v>
      </c>
      <c r="C54" s="413">
        <v>350</v>
      </c>
      <c r="D54" s="413">
        <v>7</v>
      </c>
      <c r="E54" s="413">
        <v>50</v>
      </c>
      <c r="F54" s="665">
        <v>16</v>
      </c>
      <c r="G54" s="88" t="s">
        <v>238</v>
      </c>
      <c r="H54" s="169">
        <v>0.66666666666666663</v>
      </c>
      <c r="I54" s="169">
        <v>1</v>
      </c>
      <c r="J54" s="178">
        <v>3.4722222222222224E-2</v>
      </c>
      <c r="K54" s="179">
        <f t="shared" si="0"/>
        <v>0.29861111111111116</v>
      </c>
      <c r="L54" s="413">
        <v>44</v>
      </c>
      <c r="M54" s="413">
        <v>1</v>
      </c>
      <c r="N54" s="991"/>
      <c r="O54" s="413"/>
      <c r="P54" s="413"/>
      <c r="Q54" s="991"/>
      <c r="R54" s="413" t="s">
        <v>111</v>
      </c>
      <c r="S54" s="991"/>
      <c r="T54" s="991"/>
      <c r="U54" s="991"/>
      <c r="V54" s="413"/>
      <c r="W54" s="413"/>
      <c r="X54" s="413"/>
      <c r="Y54" s="413"/>
      <c r="Z54" s="413"/>
      <c r="AA54" s="413"/>
      <c r="AB54" s="413"/>
      <c r="AC54" s="413"/>
      <c r="AD54" s="413"/>
      <c r="AE54" s="413"/>
      <c r="AF54" s="413"/>
      <c r="AG54" s="158"/>
      <c r="AH54" s="158"/>
      <c r="AI54" s="158"/>
      <c r="AJ54" s="158"/>
      <c r="AK54" s="158"/>
      <c r="AL54" s="90"/>
      <c r="AM54" s="90"/>
      <c r="AN54" s="90"/>
      <c r="AO54" s="90"/>
      <c r="AP54" s="90"/>
      <c r="AQ54" s="90"/>
      <c r="AR54" s="90"/>
      <c r="AS54" s="90"/>
    </row>
    <row r="55" spans="1:45" ht="15.75" thickBot="1" x14ac:dyDescent="0.3">
      <c r="A55" s="993"/>
      <c r="B55" s="413">
        <v>14030220</v>
      </c>
      <c r="C55" s="413">
        <v>370</v>
      </c>
      <c r="D55" s="413">
        <v>7</v>
      </c>
      <c r="E55" s="413">
        <v>50</v>
      </c>
      <c r="F55" s="665">
        <v>16</v>
      </c>
      <c r="G55" s="88" t="s">
        <v>238</v>
      </c>
      <c r="H55" s="169">
        <v>0.66666666666666663</v>
      </c>
      <c r="I55" s="169">
        <v>1</v>
      </c>
      <c r="J55" s="178">
        <v>3.4722222222222224E-2</v>
      </c>
      <c r="K55" s="179">
        <f t="shared" si="0"/>
        <v>0.29861111111111116</v>
      </c>
      <c r="L55" s="413">
        <v>39</v>
      </c>
      <c r="M55" s="413">
        <v>1</v>
      </c>
      <c r="N55" s="991">
        <v>360</v>
      </c>
      <c r="O55" s="413"/>
      <c r="P55" s="413"/>
      <c r="Q55" s="991">
        <v>133.19900000000001</v>
      </c>
      <c r="R55" s="413" t="s">
        <v>239</v>
      </c>
      <c r="S55" s="991"/>
      <c r="T55" s="991"/>
      <c r="U55" s="991"/>
      <c r="V55" s="413"/>
      <c r="W55" s="413"/>
      <c r="X55" s="413"/>
      <c r="Y55" s="413"/>
      <c r="Z55" s="413"/>
      <c r="AA55" s="413"/>
      <c r="AB55" s="413"/>
      <c r="AC55" s="413"/>
      <c r="AD55" s="413"/>
      <c r="AE55" s="413"/>
      <c r="AF55" s="413"/>
      <c r="AG55" s="158"/>
      <c r="AH55" s="158"/>
      <c r="AI55" s="158"/>
      <c r="AJ55" s="158"/>
      <c r="AK55" s="158"/>
      <c r="AL55" s="90"/>
      <c r="AM55" s="90"/>
      <c r="AN55" s="90"/>
      <c r="AO55" s="90"/>
      <c r="AP55" s="90"/>
      <c r="AQ55" s="90"/>
      <c r="AR55" s="90"/>
      <c r="AS55" s="90"/>
    </row>
    <row r="56" spans="1:45" ht="15.75" thickBot="1" x14ac:dyDescent="0.3">
      <c r="A56" s="993"/>
      <c r="B56" s="413">
        <v>14030220</v>
      </c>
      <c r="C56" s="413">
        <v>370</v>
      </c>
      <c r="D56" s="413">
        <v>7</v>
      </c>
      <c r="E56" s="413">
        <v>50</v>
      </c>
      <c r="F56" s="665">
        <v>16</v>
      </c>
      <c r="G56" s="88" t="s">
        <v>238</v>
      </c>
      <c r="H56" s="169">
        <v>0.66666666666666663</v>
      </c>
      <c r="I56" s="169">
        <v>1</v>
      </c>
      <c r="J56" s="178">
        <v>3.4722222222222224E-2</v>
      </c>
      <c r="K56" s="179">
        <f t="shared" si="0"/>
        <v>0.29861111111111116</v>
      </c>
      <c r="L56" s="413">
        <v>40</v>
      </c>
      <c r="M56" s="413">
        <v>1</v>
      </c>
      <c r="N56" s="991"/>
      <c r="O56" s="413"/>
      <c r="P56" s="413"/>
      <c r="Q56" s="991"/>
      <c r="R56" s="413" t="s">
        <v>239</v>
      </c>
      <c r="S56" s="991"/>
      <c r="T56" s="991"/>
      <c r="U56" s="991"/>
      <c r="V56" s="413"/>
      <c r="W56" s="413"/>
      <c r="X56" s="413"/>
      <c r="Y56" s="413"/>
      <c r="Z56" s="413"/>
      <c r="AA56" s="413"/>
      <c r="AB56" s="413"/>
      <c r="AC56" s="413"/>
      <c r="AD56" s="413"/>
      <c r="AE56" s="413"/>
      <c r="AF56" s="413"/>
      <c r="AG56" s="158"/>
      <c r="AH56" s="158"/>
      <c r="AI56" s="158"/>
      <c r="AJ56" s="158"/>
      <c r="AK56" s="158"/>
      <c r="AL56" s="90"/>
      <c r="AM56" s="90"/>
      <c r="AN56" s="90"/>
      <c r="AO56" s="90"/>
      <c r="AP56" s="90"/>
      <c r="AQ56" s="90"/>
      <c r="AR56" s="90"/>
      <c r="AS56" s="90"/>
    </row>
    <row r="57" spans="1:45" ht="15.75" thickBot="1" x14ac:dyDescent="0.3">
      <c r="A57" s="993"/>
      <c r="B57" s="413">
        <v>14030220</v>
      </c>
      <c r="C57" s="413">
        <v>370</v>
      </c>
      <c r="D57" s="413">
        <v>7</v>
      </c>
      <c r="E57" s="413">
        <v>50</v>
      </c>
      <c r="F57" s="665">
        <v>16</v>
      </c>
      <c r="G57" s="88" t="s">
        <v>238</v>
      </c>
      <c r="H57" s="169">
        <v>0.66666666666666663</v>
      </c>
      <c r="I57" s="169">
        <v>1</v>
      </c>
      <c r="J57" s="178">
        <v>3.4722222222222224E-2</v>
      </c>
      <c r="K57" s="179">
        <f t="shared" si="0"/>
        <v>0.29861111111111116</v>
      </c>
      <c r="L57" s="413">
        <v>42</v>
      </c>
      <c r="M57" s="413">
        <v>2</v>
      </c>
      <c r="N57" s="991"/>
      <c r="O57" s="413"/>
      <c r="P57" s="413"/>
      <c r="Q57" s="991"/>
      <c r="R57" s="413" t="s">
        <v>239</v>
      </c>
      <c r="S57" s="991"/>
      <c r="T57" s="991"/>
      <c r="U57" s="991"/>
      <c r="V57" s="413"/>
      <c r="W57" s="413"/>
      <c r="X57" s="413"/>
      <c r="Y57" s="413"/>
      <c r="Z57" s="413"/>
      <c r="AA57" s="413"/>
      <c r="AB57" s="413"/>
      <c r="AC57" s="413"/>
      <c r="AD57" s="413"/>
      <c r="AE57" s="413"/>
      <c r="AF57" s="413"/>
      <c r="AG57" s="158"/>
      <c r="AH57" s="158"/>
      <c r="AI57" s="158"/>
      <c r="AJ57" s="158"/>
      <c r="AK57" s="158"/>
      <c r="AL57" s="90"/>
      <c r="AM57" s="90"/>
      <c r="AN57" s="90"/>
      <c r="AO57" s="90"/>
      <c r="AP57" s="90"/>
      <c r="AQ57" s="90"/>
      <c r="AR57" s="90"/>
      <c r="AS57" s="90"/>
    </row>
    <row r="58" spans="1:45" ht="15.75" thickBot="1" x14ac:dyDescent="0.3">
      <c r="A58" s="993"/>
      <c r="B58" s="413">
        <v>14030220</v>
      </c>
      <c r="C58" s="413">
        <v>370</v>
      </c>
      <c r="D58" s="413">
        <v>7</v>
      </c>
      <c r="E58" s="413">
        <v>50</v>
      </c>
      <c r="F58" s="665">
        <v>16</v>
      </c>
      <c r="G58" s="88" t="s">
        <v>238</v>
      </c>
      <c r="H58" s="169">
        <v>0.66666666666666663</v>
      </c>
      <c r="I58" s="169">
        <v>1</v>
      </c>
      <c r="J58" s="178">
        <v>3.4722222222222224E-2</v>
      </c>
      <c r="K58" s="179">
        <f t="shared" si="0"/>
        <v>0.29861111111111116</v>
      </c>
      <c r="L58" s="413">
        <v>43</v>
      </c>
      <c r="M58" s="413">
        <v>2</v>
      </c>
      <c r="N58" s="991"/>
      <c r="O58" s="413"/>
      <c r="P58" s="413"/>
      <c r="Q58" s="991"/>
      <c r="R58" s="413" t="s">
        <v>239</v>
      </c>
      <c r="S58" s="991"/>
      <c r="T58" s="991"/>
      <c r="U58" s="991"/>
      <c r="V58" s="413"/>
      <c r="W58" s="413"/>
      <c r="X58" s="413"/>
      <c r="Y58" s="413"/>
      <c r="Z58" s="413"/>
      <c r="AA58" s="413"/>
      <c r="AB58" s="413"/>
      <c r="AC58" s="413"/>
      <c r="AD58" s="413"/>
      <c r="AE58" s="413"/>
      <c r="AF58" s="413"/>
      <c r="AG58" s="158"/>
      <c r="AH58" s="158"/>
      <c r="AI58" s="158"/>
      <c r="AJ58" s="158"/>
      <c r="AK58" s="158"/>
      <c r="AL58" s="90"/>
      <c r="AM58" s="90"/>
      <c r="AN58" s="90"/>
      <c r="AO58" s="90"/>
      <c r="AP58" s="90"/>
      <c r="AQ58" s="90"/>
      <c r="AR58" s="90"/>
      <c r="AS58" s="90"/>
    </row>
    <row r="59" spans="1:45" ht="15.75" thickBot="1" x14ac:dyDescent="0.3">
      <c r="A59" s="994"/>
      <c r="B59" s="151">
        <v>14030220</v>
      </c>
      <c r="C59" s="151">
        <v>370</v>
      </c>
      <c r="D59" s="151">
        <v>7</v>
      </c>
      <c r="E59" s="151">
        <v>50</v>
      </c>
      <c r="F59" s="151">
        <v>16</v>
      </c>
      <c r="G59" s="160" t="s">
        <v>238</v>
      </c>
      <c r="H59" s="170">
        <v>0.66666666666666663</v>
      </c>
      <c r="I59" s="170">
        <v>1</v>
      </c>
      <c r="J59" s="180">
        <v>3.4722222222222224E-2</v>
      </c>
      <c r="K59" s="179">
        <f t="shared" si="0"/>
        <v>0.29861111111111116</v>
      </c>
      <c r="L59" s="413">
        <v>44</v>
      </c>
      <c r="M59" s="413">
        <v>2</v>
      </c>
      <c r="N59" s="991"/>
      <c r="O59" s="413"/>
      <c r="P59" s="413"/>
      <c r="Q59" s="991"/>
      <c r="R59" s="413" t="s">
        <v>239</v>
      </c>
      <c r="S59" s="991"/>
      <c r="T59" s="991"/>
      <c r="U59" s="991"/>
      <c r="V59" s="413"/>
      <c r="W59" s="413"/>
      <c r="X59" s="413"/>
      <c r="Y59" s="413"/>
      <c r="Z59" s="413"/>
      <c r="AA59" s="413"/>
      <c r="AB59" s="413"/>
      <c r="AC59" s="413"/>
      <c r="AD59" s="413"/>
      <c r="AE59" s="413"/>
      <c r="AF59" s="413"/>
      <c r="AG59" s="158"/>
      <c r="AH59" s="158"/>
      <c r="AI59" s="158"/>
      <c r="AJ59" s="158"/>
      <c r="AK59" s="158"/>
      <c r="AL59" s="90"/>
      <c r="AM59" s="90"/>
      <c r="AN59" s="90"/>
      <c r="AO59" s="90"/>
      <c r="AP59" s="90"/>
      <c r="AQ59" s="90"/>
      <c r="AR59" s="90"/>
      <c r="AS59" s="90"/>
    </row>
    <row r="60" spans="1:45" ht="15.75" thickBot="1" x14ac:dyDescent="0.3">
      <c r="A60" s="992" t="s">
        <v>335</v>
      </c>
      <c r="B60" s="150">
        <v>14030221</v>
      </c>
      <c r="C60" s="150">
        <v>309</v>
      </c>
      <c r="D60" s="150">
        <v>7</v>
      </c>
      <c r="E60" s="150">
        <v>50</v>
      </c>
      <c r="F60" s="150">
        <v>45</v>
      </c>
      <c r="G60" s="159" t="s">
        <v>266</v>
      </c>
      <c r="H60" s="168">
        <v>0.30208333333333331</v>
      </c>
      <c r="I60" s="168">
        <v>0.79166666666666663</v>
      </c>
      <c r="J60" s="179">
        <v>8.6805555555555566E-2</v>
      </c>
      <c r="K60" s="179">
        <f t="shared" si="0"/>
        <v>0.40277777777777773</v>
      </c>
      <c r="L60" s="413">
        <v>36</v>
      </c>
      <c r="M60" s="413">
        <v>2</v>
      </c>
      <c r="N60" s="1004">
        <v>320</v>
      </c>
      <c r="O60" s="413"/>
      <c r="P60" s="413"/>
      <c r="Q60" s="991"/>
      <c r="R60" s="413" t="s">
        <v>111</v>
      </c>
      <c r="S60" s="991">
        <v>2.5</v>
      </c>
      <c r="T60" s="991">
        <v>23</v>
      </c>
      <c r="U60" s="991">
        <v>1000</v>
      </c>
      <c r="V60" s="413"/>
      <c r="W60" s="413"/>
      <c r="X60" s="413"/>
      <c r="Y60" s="413"/>
      <c r="Z60" s="413"/>
      <c r="AA60" s="413"/>
      <c r="AB60" s="413"/>
      <c r="AC60" s="413"/>
      <c r="AD60" s="413"/>
      <c r="AE60" s="413"/>
      <c r="AF60" s="413"/>
      <c r="AG60" s="158"/>
      <c r="AH60" s="158"/>
      <c r="AI60" s="158"/>
      <c r="AJ60" s="158"/>
      <c r="AK60" s="158"/>
      <c r="AL60" s="90"/>
      <c r="AM60" s="90"/>
      <c r="AN60" s="90"/>
      <c r="AO60" s="90"/>
      <c r="AP60" s="90"/>
      <c r="AQ60" s="90"/>
      <c r="AR60" s="90"/>
      <c r="AS60" s="90"/>
    </row>
    <row r="61" spans="1:45" ht="15.75" thickBot="1" x14ac:dyDescent="0.3">
      <c r="A61" s="993"/>
      <c r="B61" s="413">
        <v>14030221</v>
      </c>
      <c r="C61" s="413">
        <v>309</v>
      </c>
      <c r="D61" s="413">
        <v>7</v>
      </c>
      <c r="E61" s="413">
        <v>50</v>
      </c>
      <c r="F61" s="665">
        <v>45</v>
      </c>
      <c r="G61" s="88" t="s">
        <v>266</v>
      </c>
      <c r="H61" s="169">
        <v>0.30208333333333331</v>
      </c>
      <c r="I61" s="169">
        <v>0.79166666666666663</v>
      </c>
      <c r="J61" s="178">
        <v>8.6805555555555566E-2</v>
      </c>
      <c r="K61" s="179">
        <f t="shared" si="0"/>
        <v>0.40277777777777773</v>
      </c>
      <c r="L61" s="413">
        <v>37</v>
      </c>
      <c r="M61" s="413">
        <v>2</v>
      </c>
      <c r="N61" s="1004"/>
      <c r="O61" s="413"/>
      <c r="P61" s="413"/>
      <c r="Q61" s="991"/>
      <c r="R61" s="413" t="s">
        <v>111</v>
      </c>
      <c r="S61" s="991"/>
      <c r="T61" s="991"/>
      <c r="U61" s="991"/>
      <c r="V61" s="413"/>
      <c r="W61" s="413"/>
      <c r="X61" s="413"/>
      <c r="Y61" s="413"/>
      <c r="Z61" s="413"/>
      <c r="AA61" s="413"/>
      <c r="AB61" s="413"/>
      <c r="AC61" s="413"/>
      <c r="AD61" s="413"/>
      <c r="AE61" s="413"/>
      <c r="AF61" s="413"/>
      <c r="AG61" s="158"/>
      <c r="AH61" s="158"/>
      <c r="AI61" s="158"/>
      <c r="AJ61" s="158"/>
      <c r="AK61" s="158"/>
      <c r="AL61" s="90"/>
      <c r="AM61" s="90"/>
      <c r="AN61" s="90"/>
      <c r="AO61" s="90"/>
      <c r="AP61" s="90"/>
      <c r="AQ61" s="90"/>
      <c r="AR61" s="90"/>
      <c r="AS61" s="90"/>
    </row>
    <row r="62" spans="1:45" ht="15.75" thickBot="1" x14ac:dyDescent="0.3">
      <c r="A62" s="993"/>
      <c r="B62" s="413">
        <v>14030221</v>
      </c>
      <c r="C62" s="413">
        <v>309</v>
      </c>
      <c r="D62" s="413">
        <v>7</v>
      </c>
      <c r="E62" s="413">
        <v>50</v>
      </c>
      <c r="F62" s="665">
        <v>45</v>
      </c>
      <c r="G62" s="88" t="s">
        <v>266</v>
      </c>
      <c r="H62" s="169">
        <v>0.30208333333333331</v>
      </c>
      <c r="I62" s="169">
        <v>0.79166666666666663</v>
      </c>
      <c r="J62" s="178">
        <v>8.6805555555555566E-2</v>
      </c>
      <c r="K62" s="179">
        <f t="shared" si="0"/>
        <v>0.40277777777777773</v>
      </c>
      <c r="L62" s="413">
        <v>38</v>
      </c>
      <c r="M62" s="413">
        <v>2</v>
      </c>
      <c r="N62" s="1004"/>
      <c r="O62" s="413"/>
      <c r="P62" s="413"/>
      <c r="Q62" s="991"/>
      <c r="R62" s="413" t="s">
        <v>111</v>
      </c>
      <c r="S62" s="991"/>
      <c r="T62" s="991"/>
      <c r="U62" s="991"/>
      <c r="V62" s="413"/>
      <c r="W62" s="413"/>
      <c r="X62" s="413"/>
      <c r="Y62" s="413"/>
      <c r="Z62" s="413"/>
      <c r="AA62" s="413"/>
      <c r="AB62" s="413"/>
      <c r="AC62" s="413"/>
      <c r="AD62" s="413"/>
      <c r="AE62" s="413"/>
      <c r="AF62" s="413"/>
      <c r="AG62" s="158"/>
      <c r="AH62" s="158"/>
      <c r="AI62" s="158"/>
      <c r="AJ62" s="158"/>
      <c r="AK62" s="158"/>
      <c r="AL62" s="90"/>
      <c r="AM62" s="90"/>
      <c r="AN62" s="90"/>
      <c r="AO62" s="90"/>
      <c r="AP62" s="90"/>
      <c r="AQ62" s="90"/>
      <c r="AR62" s="90"/>
      <c r="AS62" s="90"/>
    </row>
    <row r="63" spans="1:45" ht="15.75" thickBot="1" x14ac:dyDescent="0.3">
      <c r="A63" s="993"/>
      <c r="B63" s="413">
        <v>14030221</v>
      </c>
      <c r="C63" s="413">
        <v>309</v>
      </c>
      <c r="D63" s="413">
        <v>7</v>
      </c>
      <c r="E63" s="413">
        <v>50</v>
      </c>
      <c r="F63" s="665">
        <v>45</v>
      </c>
      <c r="G63" s="88" t="s">
        <v>266</v>
      </c>
      <c r="H63" s="169">
        <v>0.30208333333333331</v>
      </c>
      <c r="I63" s="169">
        <v>0.79166666666666663</v>
      </c>
      <c r="J63" s="178">
        <v>8.6805555555555566E-2</v>
      </c>
      <c r="K63" s="179">
        <f t="shared" si="0"/>
        <v>0.40277777777777773</v>
      </c>
      <c r="L63" s="413">
        <v>39</v>
      </c>
      <c r="M63" s="413">
        <v>2</v>
      </c>
      <c r="N63" s="1004"/>
      <c r="O63" s="413"/>
      <c r="P63" s="413"/>
      <c r="Q63" s="991"/>
      <c r="R63" s="413" t="s">
        <v>111</v>
      </c>
      <c r="S63" s="991"/>
      <c r="T63" s="991"/>
      <c r="U63" s="991"/>
      <c r="V63" s="413"/>
      <c r="W63" s="413"/>
      <c r="X63" s="413"/>
      <c r="Y63" s="413"/>
      <c r="Z63" s="413"/>
      <c r="AA63" s="413"/>
      <c r="AB63" s="413"/>
      <c r="AC63" s="413"/>
      <c r="AD63" s="413"/>
      <c r="AE63" s="413"/>
      <c r="AF63" s="413"/>
      <c r="AG63" s="158"/>
      <c r="AH63" s="158"/>
      <c r="AI63" s="158"/>
      <c r="AJ63" s="158"/>
      <c r="AK63" s="158"/>
      <c r="AL63" s="90"/>
      <c r="AM63" s="90"/>
      <c r="AN63" s="90"/>
      <c r="AO63" s="90"/>
      <c r="AP63" s="90"/>
      <c r="AQ63" s="90"/>
      <c r="AR63" s="90"/>
      <c r="AS63" s="90"/>
    </row>
    <row r="64" spans="1:45" ht="15.75" thickBot="1" x14ac:dyDescent="0.3">
      <c r="A64" s="993"/>
      <c r="B64" s="413">
        <v>14030221</v>
      </c>
      <c r="C64" s="413">
        <v>351</v>
      </c>
      <c r="D64" s="413">
        <v>7</v>
      </c>
      <c r="E64" s="413">
        <v>50</v>
      </c>
      <c r="F64" s="665">
        <v>45</v>
      </c>
      <c r="G64" s="88" t="s">
        <v>266</v>
      </c>
      <c r="H64" s="169">
        <v>0.30208333333333331</v>
      </c>
      <c r="I64" s="169">
        <v>0.79166666666666663</v>
      </c>
      <c r="J64" s="178">
        <v>8.6805555555555566E-2</v>
      </c>
      <c r="K64" s="179">
        <f t="shared" si="0"/>
        <v>0.40277777777777773</v>
      </c>
      <c r="L64" s="413">
        <v>36</v>
      </c>
      <c r="M64" s="413">
        <v>1</v>
      </c>
      <c r="N64" s="991">
        <v>285</v>
      </c>
      <c r="O64" s="413"/>
      <c r="P64" s="413"/>
      <c r="Q64" s="991"/>
      <c r="R64" s="413" t="s">
        <v>111</v>
      </c>
      <c r="S64" s="991"/>
      <c r="T64" s="991"/>
      <c r="U64" s="991"/>
      <c r="V64" s="413"/>
      <c r="W64" s="413"/>
      <c r="X64" s="413"/>
      <c r="Y64" s="413"/>
      <c r="Z64" s="413"/>
      <c r="AA64" s="413"/>
      <c r="AB64" s="413"/>
      <c r="AC64" s="413"/>
      <c r="AD64" s="413"/>
      <c r="AE64" s="413"/>
      <c r="AF64" s="413"/>
      <c r="AG64" s="158"/>
      <c r="AH64" s="158"/>
      <c r="AI64" s="158"/>
      <c r="AJ64" s="158"/>
      <c r="AK64" s="158"/>
      <c r="AL64" s="90"/>
      <c r="AM64" s="90"/>
      <c r="AN64" s="90"/>
      <c r="AO64" s="90"/>
      <c r="AP64" s="90"/>
      <c r="AQ64" s="90"/>
      <c r="AR64" s="90"/>
      <c r="AS64" s="90"/>
    </row>
    <row r="65" spans="1:45" ht="15.75" thickBot="1" x14ac:dyDescent="0.3">
      <c r="A65" s="993"/>
      <c r="B65" s="413">
        <v>14030221</v>
      </c>
      <c r="C65" s="413">
        <v>351</v>
      </c>
      <c r="D65" s="413">
        <v>7</v>
      </c>
      <c r="E65" s="413">
        <v>50</v>
      </c>
      <c r="F65" s="665">
        <v>45</v>
      </c>
      <c r="G65" s="88" t="s">
        <v>266</v>
      </c>
      <c r="H65" s="169">
        <v>0.30208333333333331</v>
      </c>
      <c r="I65" s="169">
        <v>0.79166666666666663</v>
      </c>
      <c r="J65" s="178">
        <v>8.6805555555555566E-2</v>
      </c>
      <c r="K65" s="179">
        <f t="shared" si="0"/>
        <v>0.40277777777777773</v>
      </c>
      <c r="L65" s="413">
        <v>37</v>
      </c>
      <c r="M65" s="413">
        <v>1</v>
      </c>
      <c r="N65" s="991"/>
      <c r="O65" s="413"/>
      <c r="P65" s="413"/>
      <c r="Q65" s="991"/>
      <c r="R65" s="413" t="s">
        <v>111</v>
      </c>
      <c r="S65" s="991"/>
      <c r="T65" s="991"/>
      <c r="U65" s="991"/>
      <c r="V65" s="413"/>
      <c r="W65" s="413"/>
      <c r="X65" s="413"/>
      <c r="Y65" s="413"/>
      <c r="Z65" s="413"/>
      <c r="AA65" s="413"/>
      <c r="AB65" s="413"/>
      <c r="AC65" s="413"/>
      <c r="AD65" s="413"/>
      <c r="AE65" s="413"/>
      <c r="AF65" s="413"/>
      <c r="AG65" s="158"/>
      <c r="AH65" s="158"/>
      <c r="AI65" s="158"/>
      <c r="AJ65" s="158"/>
      <c r="AK65" s="158"/>
      <c r="AL65" s="90"/>
      <c r="AM65" s="90"/>
      <c r="AN65" s="90"/>
      <c r="AO65" s="90"/>
      <c r="AP65" s="90"/>
      <c r="AQ65" s="90"/>
      <c r="AR65" s="90"/>
      <c r="AS65" s="90"/>
    </row>
    <row r="66" spans="1:45" ht="15.75" thickBot="1" x14ac:dyDescent="0.3">
      <c r="A66" s="993"/>
      <c r="B66" s="413">
        <v>14030221</v>
      </c>
      <c r="C66" s="413">
        <v>351</v>
      </c>
      <c r="D66" s="413">
        <v>7</v>
      </c>
      <c r="E66" s="413">
        <v>50</v>
      </c>
      <c r="F66" s="665">
        <v>45</v>
      </c>
      <c r="G66" s="88" t="s">
        <v>266</v>
      </c>
      <c r="H66" s="169">
        <v>0.30208333333333331</v>
      </c>
      <c r="I66" s="169">
        <v>0.79166666666666663</v>
      </c>
      <c r="J66" s="178">
        <v>8.6805555555555566E-2</v>
      </c>
      <c r="K66" s="179">
        <f t="shared" si="0"/>
        <v>0.40277777777777773</v>
      </c>
      <c r="L66" s="413">
        <v>38</v>
      </c>
      <c r="M66" s="413">
        <v>2</v>
      </c>
      <c r="N66" s="991"/>
      <c r="O66" s="413"/>
      <c r="P66" s="413"/>
      <c r="Q66" s="991"/>
      <c r="R66" s="413" t="s">
        <v>111</v>
      </c>
      <c r="S66" s="991"/>
      <c r="T66" s="991"/>
      <c r="U66" s="991"/>
      <c r="V66" s="413"/>
      <c r="W66" s="413"/>
      <c r="X66" s="413"/>
      <c r="Y66" s="413"/>
      <c r="Z66" s="413"/>
      <c r="AA66" s="413"/>
      <c r="AB66" s="413"/>
      <c r="AC66" s="413"/>
      <c r="AD66" s="413"/>
      <c r="AE66" s="413"/>
      <c r="AF66" s="413"/>
      <c r="AG66" s="158"/>
      <c r="AH66" s="158"/>
      <c r="AI66" s="158"/>
      <c r="AJ66" s="158"/>
      <c r="AK66" s="158"/>
      <c r="AL66" s="90"/>
      <c r="AM66" s="90"/>
      <c r="AN66" s="90"/>
      <c r="AO66" s="90"/>
      <c r="AP66" s="90"/>
      <c r="AQ66" s="90"/>
      <c r="AR66" s="90"/>
      <c r="AS66" s="90"/>
    </row>
    <row r="67" spans="1:45" ht="15.75" thickBot="1" x14ac:dyDescent="0.3">
      <c r="A67" s="993"/>
      <c r="B67" s="413">
        <v>14030221</v>
      </c>
      <c r="C67" s="413">
        <v>351</v>
      </c>
      <c r="D67" s="413">
        <v>7</v>
      </c>
      <c r="E67" s="413">
        <v>50</v>
      </c>
      <c r="F67" s="665">
        <v>45</v>
      </c>
      <c r="G67" s="88" t="s">
        <v>266</v>
      </c>
      <c r="H67" s="169">
        <v>0.30208333333333331</v>
      </c>
      <c r="I67" s="169">
        <v>0.79166666666666663</v>
      </c>
      <c r="J67" s="178">
        <v>8.6805555555555566E-2</v>
      </c>
      <c r="K67" s="179">
        <f t="shared" si="0"/>
        <v>0.40277777777777773</v>
      </c>
      <c r="L67" s="413">
        <v>39</v>
      </c>
      <c r="M67" s="413">
        <v>2</v>
      </c>
      <c r="N67" s="991"/>
      <c r="O67" s="413"/>
      <c r="P67" s="413"/>
      <c r="Q67" s="991"/>
      <c r="R67" s="413" t="s">
        <v>111</v>
      </c>
      <c r="S67" s="991"/>
      <c r="T67" s="991"/>
      <c r="U67" s="991"/>
      <c r="V67" s="413"/>
      <c r="W67" s="413"/>
      <c r="X67" s="413"/>
      <c r="Y67" s="413"/>
      <c r="Z67" s="413"/>
      <c r="AA67" s="413"/>
      <c r="AB67" s="413"/>
      <c r="AC67" s="413"/>
      <c r="AD67" s="413"/>
      <c r="AE67" s="413"/>
      <c r="AF67" s="413"/>
      <c r="AG67" s="158"/>
      <c r="AH67" s="158"/>
      <c r="AI67" s="158"/>
      <c r="AJ67" s="158"/>
      <c r="AK67" s="158"/>
      <c r="AL67" s="90"/>
      <c r="AM67" s="90"/>
      <c r="AN67" s="90"/>
      <c r="AO67" s="90"/>
      <c r="AP67" s="90"/>
      <c r="AQ67" s="90"/>
      <c r="AR67" s="90"/>
      <c r="AS67" s="90"/>
    </row>
    <row r="68" spans="1:45" ht="15.75" thickBot="1" x14ac:dyDescent="0.3">
      <c r="A68" s="993"/>
      <c r="B68" s="413">
        <v>14030221</v>
      </c>
      <c r="C68" s="413">
        <v>351</v>
      </c>
      <c r="D68" s="413">
        <v>7</v>
      </c>
      <c r="E68" s="413">
        <v>50</v>
      </c>
      <c r="F68" s="665">
        <v>45</v>
      </c>
      <c r="G68" s="88" t="s">
        <v>266</v>
      </c>
      <c r="H68" s="169">
        <v>0.30208333333333331</v>
      </c>
      <c r="I68" s="169">
        <v>0.79166666666666663</v>
      </c>
      <c r="J68" s="178">
        <v>8.6805555555555566E-2</v>
      </c>
      <c r="K68" s="179">
        <f t="shared" si="0"/>
        <v>0.40277777777777773</v>
      </c>
      <c r="L68" s="413">
        <v>40</v>
      </c>
      <c r="M68" s="413">
        <v>2</v>
      </c>
      <c r="N68" s="991"/>
      <c r="O68" s="413"/>
      <c r="P68" s="413"/>
      <c r="Q68" s="991"/>
      <c r="R68" s="413" t="s">
        <v>111</v>
      </c>
      <c r="S68" s="991"/>
      <c r="T68" s="991"/>
      <c r="U68" s="991"/>
      <c r="V68" s="413"/>
      <c r="W68" s="413"/>
      <c r="X68" s="413"/>
      <c r="Y68" s="413"/>
      <c r="Z68" s="413"/>
      <c r="AA68" s="413"/>
      <c r="AB68" s="413"/>
      <c r="AC68" s="413"/>
      <c r="AD68" s="413"/>
      <c r="AE68" s="413"/>
      <c r="AF68" s="413"/>
      <c r="AG68" s="158"/>
      <c r="AH68" s="158"/>
      <c r="AI68" s="158"/>
      <c r="AJ68" s="158"/>
      <c r="AK68" s="158"/>
      <c r="AL68" s="90"/>
      <c r="AM68" s="90"/>
      <c r="AN68" s="90"/>
      <c r="AO68" s="90"/>
      <c r="AP68" s="90"/>
      <c r="AQ68" s="90"/>
      <c r="AR68" s="90"/>
      <c r="AS68" s="90"/>
    </row>
    <row r="69" spans="1:45" ht="15.75" thickBot="1" x14ac:dyDescent="0.3">
      <c r="A69" s="993"/>
      <c r="B69" s="413">
        <v>14030221</v>
      </c>
      <c r="C69" s="413">
        <v>351</v>
      </c>
      <c r="D69" s="413">
        <v>7</v>
      </c>
      <c r="E69" s="413">
        <v>50</v>
      </c>
      <c r="F69" s="665">
        <v>45</v>
      </c>
      <c r="G69" s="88" t="s">
        <v>266</v>
      </c>
      <c r="H69" s="169">
        <v>0.30208333333333331</v>
      </c>
      <c r="I69" s="169">
        <v>0.79166666666666663</v>
      </c>
      <c r="J69" s="178">
        <v>8.6805555555555566E-2</v>
      </c>
      <c r="K69" s="179">
        <f t="shared" ref="K69:K132" si="1">IF(H69&gt;I69,(H69-I69)-J69,(I69-H69)-J69)</f>
        <v>0.40277777777777773</v>
      </c>
      <c r="L69" s="413">
        <v>41</v>
      </c>
      <c r="M69" s="413">
        <v>1</v>
      </c>
      <c r="N69" s="991"/>
      <c r="O69" s="413"/>
      <c r="P69" s="413"/>
      <c r="Q69" s="991"/>
      <c r="R69" s="413" t="s">
        <v>111</v>
      </c>
      <c r="S69" s="991"/>
      <c r="T69" s="991"/>
      <c r="U69" s="991"/>
      <c r="V69" s="413"/>
      <c r="W69" s="413"/>
      <c r="X69" s="413"/>
      <c r="Y69" s="413"/>
      <c r="Z69" s="413"/>
      <c r="AA69" s="413"/>
      <c r="AB69" s="413"/>
      <c r="AC69" s="413"/>
      <c r="AD69" s="413"/>
      <c r="AE69" s="413"/>
      <c r="AF69" s="413"/>
      <c r="AG69" s="158"/>
      <c r="AH69" s="158"/>
      <c r="AI69" s="158"/>
      <c r="AJ69" s="158"/>
      <c r="AK69" s="158"/>
      <c r="AL69" s="90"/>
      <c r="AM69" s="90"/>
      <c r="AN69" s="90"/>
      <c r="AO69" s="90"/>
      <c r="AP69" s="90"/>
      <c r="AQ69" s="90"/>
      <c r="AR69" s="90"/>
      <c r="AS69" s="90"/>
    </row>
    <row r="70" spans="1:45" ht="15.75" thickBot="1" x14ac:dyDescent="0.3">
      <c r="A70" s="993"/>
      <c r="B70" s="413">
        <v>14030221</v>
      </c>
      <c r="C70" s="413">
        <v>350</v>
      </c>
      <c r="D70" s="413">
        <v>7</v>
      </c>
      <c r="E70" s="413">
        <v>50</v>
      </c>
      <c r="F70" s="665">
        <v>45</v>
      </c>
      <c r="G70" s="88" t="s">
        <v>266</v>
      </c>
      <c r="H70" s="169">
        <v>0.30208333333333331</v>
      </c>
      <c r="I70" s="169">
        <v>0.79166666666666663</v>
      </c>
      <c r="J70" s="178">
        <v>8.6805555555555566E-2</v>
      </c>
      <c r="K70" s="179">
        <f t="shared" si="1"/>
        <v>0.40277777777777773</v>
      </c>
      <c r="L70" s="413">
        <v>39</v>
      </c>
      <c r="M70" s="413">
        <v>1</v>
      </c>
      <c r="N70" s="991">
        <v>616</v>
      </c>
      <c r="O70" s="413"/>
      <c r="P70" s="413"/>
      <c r="Q70" s="991">
        <v>154</v>
      </c>
      <c r="R70" s="413" t="s">
        <v>111</v>
      </c>
      <c r="S70" s="991"/>
      <c r="T70" s="991"/>
      <c r="U70" s="991"/>
      <c r="V70" s="413"/>
      <c r="W70" s="413"/>
      <c r="X70" s="413"/>
      <c r="Y70" s="413"/>
      <c r="Z70" s="413"/>
      <c r="AA70" s="413"/>
      <c r="AB70" s="413"/>
      <c r="AC70" s="413"/>
      <c r="AD70" s="413"/>
      <c r="AE70" s="413"/>
      <c r="AF70" s="413"/>
      <c r="AG70" s="158"/>
      <c r="AH70" s="158"/>
      <c r="AI70" s="158"/>
      <c r="AJ70" s="158"/>
      <c r="AK70" s="158"/>
      <c r="AL70" s="90"/>
      <c r="AM70" s="90"/>
      <c r="AN70" s="90"/>
      <c r="AO70" s="90"/>
      <c r="AP70" s="90"/>
      <c r="AQ70" s="90"/>
      <c r="AR70" s="90"/>
      <c r="AS70" s="90"/>
    </row>
    <row r="71" spans="1:45" ht="15.75" thickBot="1" x14ac:dyDescent="0.3">
      <c r="A71" s="993"/>
      <c r="B71" s="413">
        <v>14030221</v>
      </c>
      <c r="C71" s="413">
        <v>350</v>
      </c>
      <c r="D71" s="413">
        <v>7</v>
      </c>
      <c r="E71" s="413">
        <v>50</v>
      </c>
      <c r="F71" s="665">
        <v>45</v>
      </c>
      <c r="G71" s="88" t="s">
        <v>266</v>
      </c>
      <c r="H71" s="169">
        <v>0.30208333333333331</v>
      </c>
      <c r="I71" s="169">
        <v>0.79166666666666663</v>
      </c>
      <c r="J71" s="178">
        <v>8.6805555555555566E-2</v>
      </c>
      <c r="K71" s="179">
        <f t="shared" si="1"/>
        <v>0.40277777777777773</v>
      </c>
      <c r="L71" s="413">
        <v>40</v>
      </c>
      <c r="M71" s="413">
        <v>1</v>
      </c>
      <c r="N71" s="991"/>
      <c r="O71" s="413"/>
      <c r="P71" s="413"/>
      <c r="Q71" s="991"/>
      <c r="R71" s="413" t="s">
        <v>111</v>
      </c>
      <c r="S71" s="991"/>
      <c r="T71" s="991"/>
      <c r="U71" s="991"/>
      <c r="V71" s="413"/>
      <c r="W71" s="413"/>
      <c r="X71" s="413"/>
      <c r="Y71" s="413"/>
      <c r="Z71" s="413"/>
      <c r="AA71" s="413"/>
      <c r="AB71" s="413"/>
      <c r="AC71" s="413"/>
      <c r="AD71" s="413"/>
      <c r="AE71" s="413"/>
      <c r="AF71" s="413"/>
      <c r="AG71" s="158"/>
      <c r="AH71" s="158"/>
      <c r="AI71" s="158"/>
      <c r="AJ71" s="158"/>
      <c r="AK71" s="158"/>
      <c r="AL71" s="90"/>
      <c r="AM71" s="90"/>
      <c r="AN71" s="90"/>
      <c r="AO71" s="90"/>
      <c r="AP71" s="90"/>
      <c r="AQ71" s="90"/>
      <c r="AR71" s="90"/>
      <c r="AS71" s="90"/>
    </row>
    <row r="72" spans="1:45" ht="15.75" thickBot="1" x14ac:dyDescent="0.3">
      <c r="A72" s="993"/>
      <c r="B72" s="413">
        <v>14030221</v>
      </c>
      <c r="C72" s="413">
        <v>350</v>
      </c>
      <c r="D72" s="413">
        <v>7</v>
      </c>
      <c r="E72" s="413">
        <v>50</v>
      </c>
      <c r="F72" s="665">
        <v>45</v>
      </c>
      <c r="G72" s="88" t="s">
        <v>266</v>
      </c>
      <c r="H72" s="169">
        <v>0.30208333333333331</v>
      </c>
      <c r="I72" s="169">
        <v>0.79166666666666663</v>
      </c>
      <c r="J72" s="178">
        <v>8.6805555555555566E-2</v>
      </c>
      <c r="K72" s="179">
        <f t="shared" si="1"/>
        <v>0.40277777777777773</v>
      </c>
      <c r="L72" s="413">
        <v>41</v>
      </c>
      <c r="M72" s="413">
        <v>1</v>
      </c>
      <c r="N72" s="991"/>
      <c r="O72" s="413"/>
      <c r="P72" s="413"/>
      <c r="Q72" s="991"/>
      <c r="R72" s="413" t="s">
        <v>111</v>
      </c>
      <c r="S72" s="991"/>
      <c r="T72" s="991"/>
      <c r="U72" s="991"/>
      <c r="V72" s="413"/>
      <c r="W72" s="413"/>
      <c r="X72" s="413"/>
      <c r="Y72" s="413"/>
      <c r="Z72" s="413"/>
      <c r="AA72" s="413"/>
      <c r="AB72" s="413"/>
      <c r="AC72" s="413"/>
      <c r="AD72" s="413"/>
      <c r="AE72" s="413"/>
      <c r="AF72" s="413"/>
      <c r="AG72" s="158"/>
      <c r="AH72" s="158"/>
      <c r="AI72" s="158"/>
      <c r="AJ72" s="158"/>
      <c r="AK72" s="158"/>
      <c r="AL72" s="90"/>
      <c r="AM72" s="90"/>
      <c r="AN72" s="90"/>
      <c r="AO72" s="90"/>
      <c r="AP72" s="90"/>
      <c r="AQ72" s="90"/>
      <c r="AR72" s="90"/>
      <c r="AS72" s="90"/>
    </row>
    <row r="73" spans="1:45" ht="15.75" thickBot="1" x14ac:dyDescent="0.3">
      <c r="A73" s="993"/>
      <c r="B73" s="413">
        <v>14030221</v>
      </c>
      <c r="C73" s="413">
        <v>350</v>
      </c>
      <c r="D73" s="413">
        <v>7</v>
      </c>
      <c r="E73" s="413">
        <v>50</v>
      </c>
      <c r="F73" s="665">
        <v>45</v>
      </c>
      <c r="G73" s="88" t="s">
        <v>266</v>
      </c>
      <c r="H73" s="169">
        <v>0.30208333333333331</v>
      </c>
      <c r="I73" s="169">
        <v>0.79166666666666663</v>
      </c>
      <c r="J73" s="178">
        <v>8.6805555555555566E-2</v>
      </c>
      <c r="K73" s="179">
        <f t="shared" si="1"/>
        <v>0.40277777777777773</v>
      </c>
      <c r="L73" s="413">
        <v>42</v>
      </c>
      <c r="M73" s="413">
        <v>2</v>
      </c>
      <c r="N73" s="991"/>
      <c r="O73" s="413"/>
      <c r="P73" s="413"/>
      <c r="Q73" s="991"/>
      <c r="R73" s="413" t="s">
        <v>111</v>
      </c>
      <c r="S73" s="991"/>
      <c r="T73" s="991"/>
      <c r="U73" s="991"/>
      <c r="V73" s="413"/>
      <c r="W73" s="413"/>
      <c r="X73" s="413"/>
      <c r="Y73" s="413"/>
      <c r="Z73" s="413"/>
      <c r="AA73" s="413"/>
      <c r="AB73" s="413"/>
      <c r="AC73" s="414"/>
      <c r="AD73" s="155"/>
      <c r="AE73" s="414"/>
      <c r="AF73" s="413"/>
      <c r="AG73" s="158"/>
      <c r="AH73" s="158"/>
      <c r="AI73" s="158"/>
      <c r="AJ73" s="158"/>
      <c r="AK73" s="158"/>
      <c r="AL73" s="90"/>
      <c r="AM73" s="90"/>
      <c r="AN73" s="90"/>
      <c r="AO73" s="90"/>
      <c r="AP73" s="90"/>
      <c r="AQ73" s="90"/>
      <c r="AR73" s="90"/>
      <c r="AS73" s="90"/>
    </row>
    <row r="74" spans="1:45" ht="15.75" thickBot="1" x14ac:dyDescent="0.3">
      <c r="A74" s="993"/>
      <c r="B74" s="413">
        <v>14030221</v>
      </c>
      <c r="C74" s="413">
        <v>350</v>
      </c>
      <c r="D74" s="413">
        <v>7</v>
      </c>
      <c r="E74" s="413">
        <v>50</v>
      </c>
      <c r="F74" s="665">
        <v>45</v>
      </c>
      <c r="G74" s="88" t="s">
        <v>266</v>
      </c>
      <c r="H74" s="169">
        <v>0.30208333333333331</v>
      </c>
      <c r="I74" s="169">
        <v>0.79166666666666663</v>
      </c>
      <c r="J74" s="178">
        <v>8.6805555555555566E-2</v>
      </c>
      <c r="K74" s="179">
        <f t="shared" si="1"/>
        <v>0.40277777777777773</v>
      </c>
      <c r="L74" s="413">
        <v>43</v>
      </c>
      <c r="M74" s="413">
        <v>2</v>
      </c>
      <c r="N74" s="991"/>
      <c r="O74" s="413"/>
      <c r="P74" s="413"/>
      <c r="Q74" s="991"/>
      <c r="R74" s="413" t="s">
        <v>111</v>
      </c>
      <c r="S74" s="991"/>
      <c r="T74" s="991"/>
      <c r="U74" s="991"/>
      <c r="V74" s="413"/>
      <c r="W74" s="413"/>
      <c r="X74" s="413"/>
      <c r="Y74" s="413"/>
      <c r="Z74" s="413"/>
      <c r="AA74" s="413"/>
      <c r="AB74" s="413"/>
      <c r="AC74" s="414"/>
      <c r="AD74" s="155"/>
      <c r="AE74" s="414"/>
      <c r="AF74" s="413"/>
      <c r="AG74" s="158"/>
      <c r="AH74" s="158"/>
      <c r="AI74" s="158"/>
      <c r="AJ74" s="158"/>
      <c r="AK74" s="158"/>
      <c r="AL74" s="90"/>
      <c r="AM74" s="90"/>
      <c r="AN74" s="90"/>
      <c r="AO74" s="90"/>
      <c r="AP74" s="90"/>
      <c r="AQ74" s="90"/>
      <c r="AR74" s="90"/>
      <c r="AS74" s="90"/>
    </row>
    <row r="75" spans="1:45" ht="15.75" thickBot="1" x14ac:dyDescent="0.3">
      <c r="A75" s="993"/>
      <c r="B75" s="413">
        <v>14030221</v>
      </c>
      <c r="C75" s="413">
        <v>350</v>
      </c>
      <c r="D75" s="413">
        <v>7</v>
      </c>
      <c r="E75" s="413">
        <v>50</v>
      </c>
      <c r="F75" s="665">
        <v>45</v>
      </c>
      <c r="G75" s="88" t="s">
        <v>266</v>
      </c>
      <c r="H75" s="169">
        <v>0.30208333333333331</v>
      </c>
      <c r="I75" s="169">
        <v>0.79166666666666663</v>
      </c>
      <c r="J75" s="178">
        <v>8.6805555555555566E-2</v>
      </c>
      <c r="K75" s="179">
        <f t="shared" si="1"/>
        <v>0.40277777777777773</v>
      </c>
      <c r="L75" s="413">
        <v>44</v>
      </c>
      <c r="M75" s="413">
        <v>1</v>
      </c>
      <c r="N75" s="991"/>
      <c r="O75" s="413"/>
      <c r="P75" s="413"/>
      <c r="Q75" s="991"/>
      <c r="R75" s="413" t="s">
        <v>111</v>
      </c>
      <c r="S75" s="991"/>
      <c r="T75" s="991"/>
      <c r="U75" s="991"/>
      <c r="V75" s="413"/>
      <c r="W75" s="413"/>
      <c r="X75" s="413"/>
      <c r="Y75" s="413"/>
      <c r="Z75" s="413"/>
      <c r="AA75" s="413"/>
      <c r="AB75" s="413"/>
      <c r="AC75" s="414"/>
      <c r="AD75" s="155"/>
      <c r="AE75" s="414"/>
      <c r="AF75" s="413"/>
      <c r="AG75" s="158"/>
      <c r="AH75" s="158"/>
      <c r="AI75" s="158"/>
      <c r="AJ75" s="158"/>
      <c r="AK75" s="158"/>
      <c r="AL75" s="90"/>
      <c r="AM75" s="90"/>
      <c r="AN75" s="90"/>
      <c r="AO75" s="90"/>
      <c r="AP75" s="90"/>
      <c r="AQ75" s="90"/>
      <c r="AR75" s="90"/>
      <c r="AS75" s="90"/>
    </row>
    <row r="76" spans="1:45" ht="15.75" thickBot="1" x14ac:dyDescent="0.3">
      <c r="A76" s="993"/>
      <c r="B76" s="413">
        <v>14030221</v>
      </c>
      <c r="C76" s="413">
        <v>370</v>
      </c>
      <c r="D76" s="413">
        <v>7</v>
      </c>
      <c r="E76" s="413">
        <v>50</v>
      </c>
      <c r="F76" s="665">
        <v>45</v>
      </c>
      <c r="G76" s="88" t="s">
        <v>266</v>
      </c>
      <c r="H76" s="169">
        <v>0.30208333333333331</v>
      </c>
      <c r="I76" s="169">
        <v>0.79166666666666663</v>
      </c>
      <c r="J76" s="178">
        <v>8.6805555555555566E-2</v>
      </c>
      <c r="K76" s="179">
        <f t="shared" si="1"/>
        <v>0.40277777777777773</v>
      </c>
      <c r="L76" s="413">
        <v>39</v>
      </c>
      <c r="M76" s="413">
        <v>1</v>
      </c>
      <c r="N76" s="991">
        <v>616</v>
      </c>
      <c r="O76" s="413"/>
      <c r="P76" s="413"/>
      <c r="Q76" s="991">
        <v>113.95</v>
      </c>
      <c r="R76" s="413" t="str">
        <f t="shared" ref="R76:R80" si="2">IF(C76=370,"p500","fx")</f>
        <v>p500</v>
      </c>
      <c r="S76" s="991"/>
      <c r="T76" s="991"/>
      <c r="U76" s="991"/>
      <c r="V76" s="413"/>
      <c r="W76" s="413"/>
      <c r="X76" s="413"/>
      <c r="Y76" s="413"/>
      <c r="Z76" s="413"/>
      <c r="AA76" s="413"/>
      <c r="AB76" s="413"/>
      <c r="AC76" s="414"/>
      <c r="AD76" s="155"/>
      <c r="AE76" s="414"/>
      <c r="AF76" s="413"/>
      <c r="AG76" s="158"/>
      <c r="AH76" s="158"/>
      <c r="AI76" s="158"/>
      <c r="AJ76" s="158"/>
      <c r="AK76" s="158"/>
      <c r="AL76" s="90"/>
      <c r="AM76" s="90"/>
      <c r="AN76" s="90"/>
      <c r="AO76" s="90"/>
      <c r="AP76" s="90"/>
      <c r="AQ76" s="90"/>
      <c r="AR76" s="90"/>
      <c r="AS76" s="90"/>
    </row>
    <row r="77" spans="1:45" ht="15.75" thickBot="1" x14ac:dyDescent="0.3">
      <c r="A77" s="993"/>
      <c r="B77" s="413">
        <v>14030221</v>
      </c>
      <c r="C77" s="413">
        <v>370</v>
      </c>
      <c r="D77" s="413">
        <v>7</v>
      </c>
      <c r="E77" s="413">
        <v>50</v>
      </c>
      <c r="F77" s="665">
        <v>45</v>
      </c>
      <c r="G77" s="88" t="s">
        <v>266</v>
      </c>
      <c r="H77" s="169">
        <v>0.30208333333333331</v>
      </c>
      <c r="I77" s="169">
        <v>0.79166666666666663</v>
      </c>
      <c r="J77" s="178">
        <v>8.6805555555555566E-2</v>
      </c>
      <c r="K77" s="179">
        <f t="shared" si="1"/>
        <v>0.40277777777777773</v>
      </c>
      <c r="L77" s="413">
        <v>40</v>
      </c>
      <c r="M77" s="413">
        <v>1</v>
      </c>
      <c r="N77" s="991"/>
      <c r="O77" s="413"/>
      <c r="P77" s="413"/>
      <c r="Q77" s="991"/>
      <c r="R77" s="413" t="str">
        <f t="shared" si="2"/>
        <v>p500</v>
      </c>
      <c r="S77" s="991"/>
      <c r="T77" s="991"/>
      <c r="U77" s="991"/>
      <c r="V77" s="413"/>
      <c r="W77" s="413"/>
      <c r="X77" s="413"/>
      <c r="Y77" s="413"/>
      <c r="Z77" s="413"/>
      <c r="AA77" s="413"/>
      <c r="AB77" s="413"/>
      <c r="AC77" s="414"/>
      <c r="AD77" s="155"/>
      <c r="AE77" s="414"/>
      <c r="AF77" s="413"/>
      <c r="AG77" s="158"/>
      <c r="AH77" s="158"/>
      <c r="AI77" s="158"/>
      <c r="AJ77" s="158"/>
      <c r="AK77" s="158"/>
      <c r="AL77" s="90"/>
      <c r="AM77" s="90"/>
      <c r="AN77" s="90"/>
      <c r="AO77" s="90"/>
      <c r="AP77" s="90"/>
      <c r="AQ77" s="90"/>
      <c r="AR77" s="90"/>
      <c r="AS77" s="90"/>
    </row>
    <row r="78" spans="1:45" ht="15.75" thickBot="1" x14ac:dyDescent="0.3">
      <c r="A78" s="993"/>
      <c r="B78" s="413">
        <v>14030221</v>
      </c>
      <c r="C78" s="413">
        <v>370</v>
      </c>
      <c r="D78" s="413">
        <v>7</v>
      </c>
      <c r="E78" s="413">
        <v>50</v>
      </c>
      <c r="F78" s="665">
        <v>45</v>
      </c>
      <c r="G78" s="88" t="s">
        <v>266</v>
      </c>
      <c r="H78" s="169">
        <v>0.30208333333333331</v>
      </c>
      <c r="I78" s="169">
        <v>0.79166666666666663</v>
      </c>
      <c r="J78" s="178">
        <v>8.6805555555555566E-2</v>
      </c>
      <c r="K78" s="179">
        <f t="shared" si="1"/>
        <v>0.40277777777777773</v>
      </c>
      <c r="L78" s="413">
        <v>42</v>
      </c>
      <c r="M78" s="413">
        <v>2</v>
      </c>
      <c r="N78" s="991"/>
      <c r="O78" s="413"/>
      <c r="P78" s="413"/>
      <c r="Q78" s="991"/>
      <c r="R78" s="413" t="str">
        <f t="shared" si="2"/>
        <v>p500</v>
      </c>
      <c r="S78" s="991"/>
      <c r="T78" s="991"/>
      <c r="U78" s="991"/>
      <c r="V78" s="413"/>
      <c r="W78" s="413"/>
      <c r="X78" s="413"/>
      <c r="Y78" s="413"/>
      <c r="Z78" s="413"/>
      <c r="AA78" s="413"/>
      <c r="AB78" s="413"/>
      <c r="AC78" s="414"/>
      <c r="AD78" s="155"/>
      <c r="AE78" s="414"/>
      <c r="AF78" s="413"/>
      <c r="AG78" s="158"/>
      <c r="AH78" s="158"/>
      <c r="AI78" s="158"/>
      <c r="AJ78" s="158"/>
      <c r="AK78" s="158"/>
      <c r="AL78" s="90"/>
      <c r="AM78" s="90"/>
      <c r="AN78" s="90"/>
      <c r="AO78" s="90"/>
      <c r="AP78" s="90"/>
      <c r="AQ78" s="90"/>
      <c r="AR78" s="90"/>
      <c r="AS78" s="90"/>
    </row>
    <row r="79" spans="1:45" ht="15.75" thickBot="1" x14ac:dyDescent="0.3">
      <c r="A79" s="993"/>
      <c r="B79" s="413">
        <v>14030221</v>
      </c>
      <c r="C79" s="413">
        <v>370</v>
      </c>
      <c r="D79" s="413">
        <v>7</v>
      </c>
      <c r="E79" s="413">
        <v>50</v>
      </c>
      <c r="F79" s="665">
        <v>45</v>
      </c>
      <c r="G79" s="88" t="s">
        <v>266</v>
      </c>
      <c r="H79" s="169">
        <v>0.30208333333333331</v>
      </c>
      <c r="I79" s="169">
        <v>0.79166666666666663</v>
      </c>
      <c r="J79" s="178">
        <v>8.6805555555555566E-2</v>
      </c>
      <c r="K79" s="179">
        <f t="shared" si="1"/>
        <v>0.40277777777777773</v>
      </c>
      <c r="L79" s="413">
        <v>43</v>
      </c>
      <c r="M79" s="413">
        <v>2</v>
      </c>
      <c r="N79" s="991"/>
      <c r="O79" s="413"/>
      <c r="P79" s="413"/>
      <c r="Q79" s="991"/>
      <c r="R79" s="413" t="str">
        <f t="shared" si="2"/>
        <v>p500</v>
      </c>
      <c r="S79" s="991"/>
      <c r="T79" s="991"/>
      <c r="U79" s="991"/>
      <c r="V79" s="413"/>
      <c r="W79" s="413"/>
      <c r="X79" s="413"/>
      <c r="Y79" s="413"/>
      <c r="Z79" s="413"/>
      <c r="AA79" s="413"/>
      <c r="AB79" s="413"/>
      <c r="AC79" s="414"/>
      <c r="AD79" s="155"/>
      <c r="AE79" s="414"/>
      <c r="AF79" s="413"/>
      <c r="AG79" s="158"/>
      <c r="AH79" s="158"/>
      <c r="AI79" s="158"/>
      <c r="AJ79" s="158"/>
      <c r="AK79" s="158"/>
      <c r="AL79" s="90"/>
      <c r="AM79" s="90"/>
      <c r="AN79" s="90"/>
      <c r="AO79" s="90"/>
      <c r="AP79" s="90"/>
      <c r="AQ79" s="90"/>
      <c r="AR79" s="90"/>
      <c r="AS79" s="90"/>
    </row>
    <row r="80" spans="1:45" ht="15.75" thickBot="1" x14ac:dyDescent="0.3">
      <c r="A80" s="993"/>
      <c r="B80" s="413">
        <v>14030221</v>
      </c>
      <c r="C80" s="413">
        <v>370</v>
      </c>
      <c r="D80" s="413">
        <v>7</v>
      </c>
      <c r="E80" s="413">
        <v>50</v>
      </c>
      <c r="F80" s="665">
        <v>45</v>
      </c>
      <c r="G80" s="88" t="s">
        <v>266</v>
      </c>
      <c r="H80" s="169">
        <v>0.30208333333333331</v>
      </c>
      <c r="I80" s="169">
        <v>0.79166666666666663</v>
      </c>
      <c r="J80" s="178">
        <v>8.6805555555555566E-2</v>
      </c>
      <c r="K80" s="179">
        <f t="shared" si="1"/>
        <v>0.40277777777777773</v>
      </c>
      <c r="L80" s="413">
        <v>44</v>
      </c>
      <c r="M80" s="413">
        <v>2</v>
      </c>
      <c r="N80" s="991"/>
      <c r="O80" s="413"/>
      <c r="P80" s="413"/>
      <c r="Q80" s="991"/>
      <c r="R80" s="413" t="str">
        <f t="shared" si="2"/>
        <v>p500</v>
      </c>
      <c r="S80" s="991"/>
      <c r="T80" s="991"/>
      <c r="U80" s="991"/>
      <c r="V80" s="413"/>
      <c r="W80" s="413"/>
      <c r="X80" s="413"/>
      <c r="Y80" s="413"/>
      <c r="Z80" s="413"/>
      <c r="AA80" s="413"/>
      <c r="AB80" s="413"/>
      <c r="AC80" s="414"/>
      <c r="AD80" s="155"/>
      <c r="AE80" s="414"/>
      <c r="AF80" s="413"/>
      <c r="AG80" s="158"/>
      <c r="AH80" s="158"/>
      <c r="AI80" s="158"/>
      <c r="AJ80" s="158"/>
      <c r="AK80" s="158"/>
      <c r="AL80" s="90"/>
      <c r="AM80" s="90"/>
      <c r="AN80" s="90"/>
      <c r="AO80" s="90"/>
      <c r="AP80" s="90"/>
      <c r="AQ80" s="90"/>
      <c r="AR80" s="90"/>
      <c r="AS80" s="90"/>
    </row>
    <row r="81" spans="1:45" ht="15.75" thickBot="1" x14ac:dyDescent="0.3">
      <c r="A81" s="993"/>
      <c r="B81" s="413">
        <v>14030221</v>
      </c>
      <c r="C81" s="413">
        <v>380</v>
      </c>
      <c r="D81" s="413">
        <v>7</v>
      </c>
      <c r="E81" s="413">
        <v>50</v>
      </c>
      <c r="F81" s="665">
        <v>45</v>
      </c>
      <c r="G81" s="88" t="s">
        <v>266</v>
      </c>
      <c r="H81" s="169">
        <v>0.30208333333333331</v>
      </c>
      <c r="I81" s="169">
        <v>0.79166666666666663</v>
      </c>
      <c r="J81" s="178">
        <v>8.6805555555555566E-2</v>
      </c>
      <c r="K81" s="179">
        <f t="shared" si="1"/>
        <v>0.40277777777777773</v>
      </c>
      <c r="L81" s="413">
        <v>40</v>
      </c>
      <c r="M81" s="413">
        <v>1</v>
      </c>
      <c r="N81" s="991">
        <v>200</v>
      </c>
      <c r="O81" s="413"/>
      <c r="P81" s="413"/>
      <c r="Q81" s="991">
        <v>301.63299999999998</v>
      </c>
      <c r="R81" s="413" t="s">
        <v>111</v>
      </c>
      <c r="S81" s="991"/>
      <c r="T81" s="991"/>
      <c r="U81" s="991"/>
      <c r="V81" s="413"/>
      <c r="W81" s="413"/>
      <c r="X81" s="413"/>
      <c r="Y81" s="413"/>
      <c r="Z81" s="413"/>
      <c r="AA81" s="413"/>
      <c r="AB81" s="413"/>
      <c r="AC81" s="414"/>
      <c r="AD81" s="155"/>
      <c r="AE81" s="414"/>
      <c r="AF81" s="413"/>
      <c r="AG81" s="158"/>
      <c r="AH81" s="158"/>
      <c r="AI81" s="158"/>
      <c r="AJ81" s="158"/>
      <c r="AK81" s="158"/>
      <c r="AL81" s="90"/>
      <c r="AM81" s="90"/>
      <c r="AN81" s="90"/>
      <c r="AO81" s="90"/>
      <c r="AP81" s="90"/>
      <c r="AQ81" s="90"/>
      <c r="AR81" s="90"/>
      <c r="AS81" s="90"/>
    </row>
    <row r="82" spans="1:45" ht="15.75" thickBot="1" x14ac:dyDescent="0.3">
      <c r="A82" s="993"/>
      <c r="B82" s="413">
        <v>14030221</v>
      </c>
      <c r="C82" s="413">
        <v>380</v>
      </c>
      <c r="D82" s="413">
        <v>7</v>
      </c>
      <c r="E82" s="413">
        <v>50</v>
      </c>
      <c r="F82" s="665">
        <v>45</v>
      </c>
      <c r="G82" s="88" t="s">
        <v>266</v>
      </c>
      <c r="H82" s="169">
        <v>0.30208333333333331</v>
      </c>
      <c r="I82" s="169">
        <v>0.79166666666666663</v>
      </c>
      <c r="J82" s="178">
        <v>8.6805555555555566E-2</v>
      </c>
      <c r="K82" s="179">
        <f t="shared" si="1"/>
        <v>0.40277777777777773</v>
      </c>
      <c r="L82" s="413">
        <v>41</v>
      </c>
      <c r="M82" s="413">
        <v>1</v>
      </c>
      <c r="N82" s="991"/>
      <c r="O82" s="413"/>
      <c r="P82" s="413"/>
      <c r="Q82" s="991"/>
      <c r="R82" s="413" t="s">
        <v>111</v>
      </c>
      <c r="S82" s="991"/>
      <c r="T82" s="991"/>
      <c r="U82" s="991"/>
      <c r="V82" s="413"/>
      <c r="W82" s="413"/>
      <c r="X82" s="413"/>
      <c r="Y82" s="413"/>
      <c r="Z82" s="413"/>
      <c r="AA82" s="413"/>
      <c r="AB82" s="413"/>
      <c r="AC82" s="414"/>
      <c r="AD82" s="155"/>
      <c r="AE82" s="414"/>
      <c r="AF82" s="413"/>
      <c r="AG82" s="158"/>
      <c r="AH82" s="158"/>
      <c r="AI82" s="158"/>
      <c r="AJ82" s="158"/>
      <c r="AK82" s="158"/>
      <c r="AL82" s="90"/>
      <c r="AM82" s="90"/>
      <c r="AN82" s="90"/>
      <c r="AO82" s="90"/>
      <c r="AP82" s="90"/>
      <c r="AQ82" s="90"/>
      <c r="AR82" s="90"/>
      <c r="AS82" s="90"/>
    </row>
    <row r="83" spans="1:45" ht="15.75" thickBot="1" x14ac:dyDescent="0.3">
      <c r="A83" s="993"/>
      <c r="B83" s="413">
        <v>14030221</v>
      </c>
      <c r="C83" s="413">
        <v>380</v>
      </c>
      <c r="D83" s="413">
        <v>7</v>
      </c>
      <c r="E83" s="413">
        <v>50</v>
      </c>
      <c r="F83" s="665">
        <v>45</v>
      </c>
      <c r="G83" s="88" t="s">
        <v>266</v>
      </c>
      <c r="H83" s="169">
        <v>0.30208333333333331</v>
      </c>
      <c r="I83" s="169">
        <v>0.79166666666666663</v>
      </c>
      <c r="J83" s="178">
        <v>8.6805555555555566E-2</v>
      </c>
      <c r="K83" s="179">
        <f t="shared" si="1"/>
        <v>0.40277777777777773</v>
      </c>
      <c r="L83" s="413">
        <v>42</v>
      </c>
      <c r="M83" s="413">
        <v>1</v>
      </c>
      <c r="N83" s="991"/>
      <c r="O83" s="413"/>
      <c r="P83" s="413"/>
      <c r="Q83" s="991"/>
      <c r="R83" s="413" t="s">
        <v>111</v>
      </c>
      <c r="S83" s="991"/>
      <c r="T83" s="991"/>
      <c r="U83" s="991"/>
      <c r="V83" s="413"/>
      <c r="W83" s="413"/>
      <c r="X83" s="413"/>
      <c r="Y83" s="413"/>
      <c r="Z83" s="413"/>
      <c r="AA83" s="413"/>
      <c r="AB83" s="413"/>
      <c r="AC83" s="414"/>
      <c r="AD83" s="155"/>
      <c r="AE83" s="414"/>
      <c r="AF83" s="413"/>
      <c r="AG83" s="158"/>
      <c r="AH83" s="158"/>
      <c r="AI83" s="158"/>
      <c r="AJ83" s="158"/>
      <c r="AK83" s="158"/>
      <c r="AL83" s="90"/>
      <c r="AM83" s="90"/>
      <c r="AN83" s="90"/>
      <c r="AO83" s="90"/>
      <c r="AP83" s="90"/>
      <c r="AQ83" s="90"/>
      <c r="AR83" s="90"/>
      <c r="AS83" s="90"/>
    </row>
    <row r="84" spans="1:45" ht="15.75" thickBot="1" x14ac:dyDescent="0.3">
      <c r="A84" s="993"/>
      <c r="B84" s="413">
        <v>14030221</v>
      </c>
      <c r="C84" s="413">
        <v>380</v>
      </c>
      <c r="D84" s="413">
        <v>7</v>
      </c>
      <c r="E84" s="413">
        <v>50</v>
      </c>
      <c r="F84" s="665">
        <v>45</v>
      </c>
      <c r="G84" s="88" t="s">
        <v>266</v>
      </c>
      <c r="H84" s="169">
        <v>0.30208333333333331</v>
      </c>
      <c r="I84" s="169">
        <v>0.79166666666666663</v>
      </c>
      <c r="J84" s="178">
        <v>8.6805555555555566E-2</v>
      </c>
      <c r="K84" s="179">
        <f t="shared" si="1"/>
        <v>0.40277777777777773</v>
      </c>
      <c r="L84" s="413">
        <v>43</v>
      </c>
      <c r="M84" s="413">
        <v>1</v>
      </c>
      <c r="N84" s="991"/>
      <c r="O84" s="413"/>
      <c r="P84" s="413"/>
      <c r="Q84" s="991"/>
      <c r="R84" s="413" t="s">
        <v>111</v>
      </c>
      <c r="S84" s="991"/>
      <c r="T84" s="991"/>
      <c r="U84" s="991"/>
      <c r="V84" s="413"/>
      <c r="W84" s="413"/>
      <c r="X84" s="413"/>
      <c r="Y84" s="413"/>
      <c r="Z84" s="413"/>
      <c r="AA84" s="413"/>
      <c r="AB84" s="413"/>
      <c r="AC84" s="414"/>
      <c r="AD84" s="155"/>
      <c r="AE84" s="414"/>
      <c r="AF84" s="413"/>
      <c r="AG84" s="158"/>
      <c r="AH84" s="158"/>
      <c r="AI84" s="158"/>
      <c r="AJ84" s="158"/>
      <c r="AK84" s="158"/>
      <c r="AL84" s="90"/>
      <c r="AM84" s="90"/>
      <c r="AN84" s="90"/>
      <c r="AO84" s="90"/>
      <c r="AP84" s="90"/>
      <c r="AQ84" s="90"/>
      <c r="AR84" s="90"/>
      <c r="AS84" s="90"/>
    </row>
    <row r="85" spans="1:45" ht="15.75" thickBot="1" x14ac:dyDescent="0.3">
      <c r="A85" s="993"/>
      <c r="B85" s="413">
        <v>14030221</v>
      </c>
      <c r="C85" s="413">
        <v>380</v>
      </c>
      <c r="D85" s="413">
        <v>7</v>
      </c>
      <c r="E85" s="413">
        <v>50</v>
      </c>
      <c r="F85" s="665">
        <v>45</v>
      </c>
      <c r="G85" s="88" t="s">
        <v>266</v>
      </c>
      <c r="H85" s="169">
        <v>0.30208333333333331</v>
      </c>
      <c r="I85" s="169">
        <v>0.79166666666666663</v>
      </c>
      <c r="J85" s="178">
        <v>8.6805555555555566E-2</v>
      </c>
      <c r="K85" s="179">
        <f t="shared" si="1"/>
        <v>0.40277777777777773</v>
      </c>
      <c r="L85" s="413">
        <v>44</v>
      </c>
      <c r="M85" s="413">
        <v>1</v>
      </c>
      <c r="N85" s="991"/>
      <c r="O85" s="413"/>
      <c r="P85" s="413"/>
      <c r="Q85" s="991"/>
      <c r="R85" s="413" t="s">
        <v>111</v>
      </c>
      <c r="S85" s="991"/>
      <c r="T85" s="991"/>
      <c r="U85" s="991"/>
      <c r="V85" s="413"/>
      <c r="W85" s="413"/>
      <c r="X85" s="413"/>
      <c r="Y85" s="413"/>
      <c r="Z85" s="413"/>
      <c r="AA85" s="413"/>
      <c r="AB85" s="413"/>
      <c r="AC85" s="414"/>
      <c r="AD85" s="155"/>
      <c r="AE85" s="414"/>
      <c r="AF85" s="413"/>
      <c r="AG85" s="158"/>
      <c r="AH85" s="158"/>
      <c r="AI85" s="158"/>
      <c r="AJ85" s="158"/>
      <c r="AK85" s="158"/>
      <c r="AL85" s="90"/>
      <c r="AM85" s="90"/>
      <c r="AN85" s="90"/>
      <c r="AO85" s="90"/>
      <c r="AP85" s="90"/>
      <c r="AQ85" s="90"/>
      <c r="AR85" s="90"/>
      <c r="AS85" s="90"/>
    </row>
    <row r="86" spans="1:45" ht="15.75" thickBot="1" x14ac:dyDescent="0.3">
      <c r="A86" s="993"/>
      <c r="B86" s="413">
        <v>14030221</v>
      </c>
      <c r="C86" s="413">
        <v>380</v>
      </c>
      <c r="D86" s="413">
        <v>7</v>
      </c>
      <c r="E86" s="413">
        <v>50</v>
      </c>
      <c r="F86" s="665">
        <v>45</v>
      </c>
      <c r="G86" s="88" t="s">
        <v>266</v>
      </c>
      <c r="H86" s="169">
        <v>0.30208333333333331</v>
      </c>
      <c r="I86" s="169">
        <v>0.79166666666666663</v>
      </c>
      <c r="J86" s="178">
        <v>8.6805555555555566E-2</v>
      </c>
      <c r="K86" s="179">
        <f t="shared" si="1"/>
        <v>0.40277777777777773</v>
      </c>
      <c r="L86" s="413">
        <v>36</v>
      </c>
      <c r="M86" s="413">
        <v>1</v>
      </c>
      <c r="N86" s="991">
        <v>280</v>
      </c>
      <c r="O86" s="413"/>
      <c r="P86" s="413"/>
      <c r="Q86" s="991"/>
      <c r="R86" s="413" t="s">
        <v>111</v>
      </c>
      <c r="S86" s="991"/>
      <c r="T86" s="991"/>
      <c r="U86" s="991"/>
      <c r="V86" s="413"/>
      <c r="W86" s="413"/>
      <c r="X86" s="413"/>
      <c r="Y86" s="413"/>
      <c r="Z86" s="413"/>
      <c r="AA86" s="413"/>
      <c r="AB86" s="413"/>
      <c r="AC86" s="414"/>
      <c r="AD86" s="155"/>
      <c r="AE86" s="414"/>
      <c r="AF86" s="413"/>
      <c r="AG86" s="158"/>
      <c r="AH86" s="158"/>
      <c r="AI86" s="158"/>
      <c r="AJ86" s="158"/>
      <c r="AK86" s="158"/>
      <c r="AL86" s="90"/>
      <c r="AM86" s="90"/>
      <c r="AN86" s="90"/>
      <c r="AO86" s="90"/>
      <c r="AP86" s="90"/>
      <c r="AQ86" s="90"/>
      <c r="AR86" s="90"/>
      <c r="AS86" s="90"/>
    </row>
    <row r="87" spans="1:45" ht="15.75" thickBot="1" x14ac:dyDescent="0.3">
      <c r="A87" s="993"/>
      <c r="B87" s="413">
        <v>14030221</v>
      </c>
      <c r="C87" s="413">
        <v>380</v>
      </c>
      <c r="D87" s="413">
        <v>7</v>
      </c>
      <c r="E87" s="413">
        <v>50</v>
      </c>
      <c r="F87" s="665">
        <v>45</v>
      </c>
      <c r="G87" s="88" t="s">
        <v>266</v>
      </c>
      <c r="H87" s="169">
        <v>0.30208333333333331</v>
      </c>
      <c r="I87" s="169">
        <v>0.79166666666666663</v>
      </c>
      <c r="J87" s="178">
        <v>8.6805555555555566E-2</v>
      </c>
      <c r="K87" s="179">
        <f t="shared" si="1"/>
        <v>0.40277777777777773</v>
      </c>
      <c r="L87" s="413">
        <v>37</v>
      </c>
      <c r="M87" s="413">
        <v>1</v>
      </c>
      <c r="N87" s="991"/>
      <c r="O87" s="413"/>
      <c r="P87" s="413"/>
      <c r="Q87" s="991"/>
      <c r="R87" s="413" t="s">
        <v>111</v>
      </c>
      <c r="S87" s="991"/>
      <c r="T87" s="991"/>
      <c r="U87" s="991"/>
      <c r="V87" s="413"/>
      <c r="W87" s="413"/>
      <c r="X87" s="413"/>
      <c r="Y87" s="413"/>
      <c r="Z87" s="413"/>
      <c r="AA87" s="413"/>
      <c r="AB87" s="413"/>
      <c r="AC87" s="414"/>
      <c r="AD87" s="155"/>
      <c r="AE87" s="414"/>
      <c r="AF87" s="413"/>
      <c r="AG87" s="158"/>
      <c r="AH87" s="158"/>
      <c r="AI87" s="158"/>
      <c r="AJ87" s="158"/>
      <c r="AK87" s="158"/>
      <c r="AL87" s="90"/>
      <c r="AM87" s="90"/>
      <c r="AN87" s="90"/>
      <c r="AO87" s="90"/>
      <c r="AP87" s="90"/>
      <c r="AQ87" s="90"/>
      <c r="AR87" s="90"/>
      <c r="AS87" s="90"/>
    </row>
    <row r="88" spans="1:45" ht="15.75" thickBot="1" x14ac:dyDescent="0.3">
      <c r="A88" s="993"/>
      <c r="B88" s="413">
        <v>14030221</v>
      </c>
      <c r="C88" s="413">
        <v>380</v>
      </c>
      <c r="D88" s="413">
        <v>7</v>
      </c>
      <c r="E88" s="413">
        <v>50</v>
      </c>
      <c r="F88" s="665">
        <v>45</v>
      </c>
      <c r="G88" s="88" t="s">
        <v>266</v>
      </c>
      <c r="H88" s="169">
        <v>0.30208333333333331</v>
      </c>
      <c r="I88" s="169">
        <v>0.79166666666666663</v>
      </c>
      <c r="J88" s="178">
        <v>8.6805555555555566E-2</v>
      </c>
      <c r="K88" s="179">
        <f t="shared" si="1"/>
        <v>0.40277777777777773</v>
      </c>
      <c r="L88" s="413">
        <v>38</v>
      </c>
      <c r="M88" s="413">
        <v>1</v>
      </c>
      <c r="N88" s="991"/>
      <c r="O88" s="413"/>
      <c r="P88" s="413"/>
      <c r="Q88" s="991"/>
      <c r="R88" s="413" t="s">
        <v>111</v>
      </c>
      <c r="S88" s="991"/>
      <c r="T88" s="991"/>
      <c r="U88" s="991"/>
      <c r="V88" s="413"/>
      <c r="W88" s="413"/>
      <c r="X88" s="413"/>
      <c r="Y88" s="413"/>
      <c r="Z88" s="413"/>
      <c r="AA88" s="413"/>
      <c r="AB88" s="413"/>
      <c r="AC88" s="414"/>
      <c r="AD88" s="155"/>
      <c r="AE88" s="414"/>
      <c r="AF88" s="413"/>
      <c r="AG88" s="158"/>
      <c r="AH88" s="158"/>
      <c r="AI88" s="158"/>
      <c r="AJ88" s="158"/>
      <c r="AK88" s="158"/>
      <c r="AL88" s="90"/>
      <c r="AM88" s="90"/>
      <c r="AN88" s="90"/>
      <c r="AO88" s="90"/>
      <c r="AP88" s="90"/>
      <c r="AQ88" s="90"/>
      <c r="AR88" s="90"/>
      <c r="AS88" s="90"/>
    </row>
    <row r="89" spans="1:45" ht="15.75" thickBot="1" x14ac:dyDescent="0.3">
      <c r="A89" s="993"/>
      <c r="B89" s="413">
        <v>14030221</v>
      </c>
      <c r="C89" s="413">
        <v>380</v>
      </c>
      <c r="D89" s="413">
        <v>7</v>
      </c>
      <c r="E89" s="413">
        <v>50</v>
      </c>
      <c r="F89" s="665">
        <v>45</v>
      </c>
      <c r="G89" s="88" t="s">
        <v>266</v>
      </c>
      <c r="H89" s="169">
        <v>0.30208333333333331</v>
      </c>
      <c r="I89" s="169">
        <v>0.79166666666666663</v>
      </c>
      <c r="J89" s="178">
        <v>8.6805555555555566E-2</v>
      </c>
      <c r="K89" s="179">
        <f t="shared" si="1"/>
        <v>0.40277777777777773</v>
      </c>
      <c r="L89" s="413">
        <v>39</v>
      </c>
      <c r="M89" s="413">
        <v>1</v>
      </c>
      <c r="N89" s="991"/>
      <c r="O89" s="413"/>
      <c r="P89" s="413"/>
      <c r="Q89" s="991"/>
      <c r="R89" s="413" t="s">
        <v>111</v>
      </c>
      <c r="S89" s="991"/>
      <c r="T89" s="991"/>
      <c r="U89" s="991"/>
      <c r="V89" s="413"/>
      <c r="W89" s="413"/>
      <c r="X89" s="413"/>
      <c r="Y89" s="413"/>
      <c r="Z89" s="413"/>
      <c r="AA89" s="413"/>
      <c r="AB89" s="413"/>
      <c r="AC89" s="414"/>
      <c r="AD89" s="155"/>
      <c r="AE89" s="414"/>
      <c r="AF89" s="413"/>
      <c r="AG89" s="158"/>
      <c r="AH89" s="158"/>
      <c r="AI89" s="158"/>
      <c r="AJ89" s="158"/>
      <c r="AK89" s="158"/>
      <c r="AL89" s="90"/>
      <c r="AM89" s="90"/>
      <c r="AN89" s="90"/>
      <c r="AO89" s="90"/>
      <c r="AP89" s="90"/>
      <c r="AQ89" s="90"/>
      <c r="AR89" s="90"/>
      <c r="AS89" s="90"/>
    </row>
    <row r="90" spans="1:45" ht="15.75" thickBot="1" x14ac:dyDescent="0.3">
      <c r="A90" s="993"/>
      <c r="B90" s="413">
        <v>14030221</v>
      </c>
      <c r="C90" s="413">
        <v>380</v>
      </c>
      <c r="D90" s="413">
        <v>7</v>
      </c>
      <c r="E90" s="413">
        <v>50</v>
      </c>
      <c r="F90" s="665">
        <v>45</v>
      </c>
      <c r="G90" s="88" t="s">
        <v>266</v>
      </c>
      <c r="H90" s="169">
        <v>0.30208333333333331</v>
      </c>
      <c r="I90" s="169">
        <v>0.79166666666666663</v>
      </c>
      <c r="J90" s="178">
        <v>8.6805555555555566E-2</v>
      </c>
      <c r="K90" s="179">
        <f t="shared" si="1"/>
        <v>0.40277777777777773</v>
      </c>
      <c r="L90" s="413">
        <v>40</v>
      </c>
      <c r="M90" s="413">
        <v>1</v>
      </c>
      <c r="N90" s="991"/>
      <c r="O90" s="413"/>
      <c r="P90" s="413"/>
      <c r="Q90" s="991"/>
      <c r="R90" s="413" t="s">
        <v>111</v>
      </c>
      <c r="S90" s="991"/>
      <c r="T90" s="991"/>
      <c r="U90" s="991"/>
      <c r="V90" s="413"/>
      <c r="W90" s="413"/>
      <c r="X90" s="413"/>
      <c r="Y90" s="413"/>
      <c r="Z90" s="413"/>
      <c r="AA90" s="413"/>
      <c r="AB90" s="413"/>
      <c r="AC90" s="414"/>
      <c r="AD90" s="155"/>
      <c r="AE90" s="414"/>
      <c r="AF90" s="413"/>
      <c r="AG90" s="158"/>
      <c r="AH90" s="158"/>
      <c r="AI90" s="158"/>
      <c r="AJ90" s="158"/>
      <c r="AK90" s="158"/>
      <c r="AL90" s="90"/>
      <c r="AM90" s="90"/>
      <c r="AN90" s="90"/>
      <c r="AO90" s="90"/>
      <c r="AP90" s="90"/>
      <c r="AQ90" s="90"/>
      <c r="AR90" s="90"/>
      <c r="AS90" s="90"/>
    </row>
    <row r="91" spans="1:45" ht="15.75" thickBot="1" x14ac:dyDescent="0.3">
      <c r="A91" s="993"/>
      <c r="B91" s="413">
        <v>14030221</v>
      </c>
      <c r="C91" s="413">
        <v>380</v>
      </c>
      <c r="D91" s="413">
        <v>7</v>
      </c>
      <c r="E91" s="413">
        <v>50</v>
      </c>
      <c r="F91" s="665">
        <v>45</v>
      </c>
      <c r="G91" s="88" t="s">
        <v>266</v>
      </c>
      <c r="H91" s="169">
        <v>0.30208333333333331</v>
      </c>
      <c r="I91" s="169">
        <v>0.79166666666666663</v>
      </c>
      <c r="J91" s="178">
        <v>8.6805555555555566E-2</v>
      </c>
      <c r="K91" s="179">
        <f t="shared" si="1"/>
        <v>0.40277777777777773</v>
      </c>
      <c r="L91" s="413">
        <v>41</v>
      </c>
      <c r="M91" s="413">
        <v>1</v>
      </c>
      <c r="N91" s="991"/>
      <c r="O91" s="413"/>
      <c r="P91" s="413"/>
      <c r="Q91" s="991"/>
      <c r="R91" s="413" t="s">
        <v>111</v>
      </c>
      <c r="S91" s="991"/>
      <c r="T91" s="991"/>
      <c r="U91" s="991"/>
      <c r="V91" s="413"/>
      <c r="W91" s="413"/>
      <c r="X91" s="413"/>
      <c r="Y91" s="413"/>
      <c r="Z91" s="413"/>
      <c r="AA91" s="413"/>
      <c r="AB91" s="413"/>
      <c r="AC91" s="414"/>
      <c r="AD91" s="155"/>
      <c r="AE91" s="414"/>
      <c r="AF91" s="413"/>
      <c r="AG91" s="158"/>
      <c r="AH91" s="158"/>
      <c r="AI91" s="158"/>
      <c r="AJ91" s="158"/>
      <c r="AK91" s="158"/>
      <c r="AL91" s="90"/>
      <c r="AM91" s="90"/>
      <c r="AN91" s="90"/>
      <c r="AO91" s="90"/>
      <c r="AP91" s="90"/>
      <c r="AQ91" s="90"/>
      <c r="AR91" s="90"/>
      <c r="AS91" s="90"/>
    </row>
    <row r="92" spans="1:45" ht="15.75" thickBot="1" x14ac:dyDescent="0.3">
      <c r="A92" s="994"/>
      <c r="B92" s="151">
        <v>14030221</v>
      </c>
      <c r="C92" s="151">
        <v>380</v>
      </c>
      <c r="D92" s="151">
        <v>7</v>
      </c>
      <c r="E92" s="151">
        <v>50</v>
      </c>
      <c r="F92" s="151">
        <v>45</v>
      </c>
      <c r="G92" s="160" t="s">
        <v>266</v>
      </c>
      <c r="H92" s="170">
        <v>0.30208333333333331</v>
      </c>
      <c r="I92" s="170">
        <v>0.79166666666666663</v>
      </c>
      <c r="J92" s="180">
        <v>8.6805555555555566E-2</v>
      </c>
      <c r="K92" s="179">
        <f t="shared" si="1"/>
        <v>0.40277777777777773</v>
      </c>
      <c r="L92" s="413">
        <v>42</v>
      </c>
      <c r="M92" s="413">
        <v>1</v>
      </c>
      <c r="N92" s="991"/>
      <c r="O92" s="413"/>
      <c r="P92" s="413"/>
      <c r="Q92" s="991"/>
      <c r="R92" s="413" t="s">
        <v>111</v>
      </c>
      <c r="S92" s="991"/>
      <c r="T92" s="991"/>
      <c r="U92" s="991"/>
      <c r="V92" s="413"/>
      <c r="W92" s="413"/>
      <c r="X92" s="413"/>
      <c r="Y92" s="413"/>
      <c r="Z92" s="413"/>
      <c r="AA92" s="413"/>
      <c r="AB92" s="413"/>
      <c r="AC92" s="414"/>
      <c r="AD92" s="155"/>
      <c r="AE92" s="414"/>
      <c r="AF92" s="413"/>
      <c r="AG92" s="158"/>
      <c r="AH92" s="158"/>
      <c r="AI92" s="158"/>
      <c r="AJ92" s="158"/>
      <c r="AK92" s="158"/>
      <c r="AL92" s="90"/>
      <c r="AM92" s="90"/>
      <c r="AN92" s="90"/>
      <c r="AO92" s="90"/>
      <c r="AP92" s="90"/>
      <c r="AQ92" s="90"/>
      <c r="AR92" s="90"/>
      <c r="AS92" s="90"/>
    </row>
    <row r="93" spans="1:45" ht="15.75" thickBot="1" x14ac:dyDescent="0.3">
      <c r="A93" s="992" t="s">
        <v>336</v>
      </c>
      <c r="B93" s="150">
        <v>14030221</v>
      </c>
      <c r="C93" s="150">
        <v>350</v>
      </c>
      <c r="D93" s="150">
        <v>7</v>
      </c>
      <c r="E93" s="150">
        <v>50</v>
      </c>
      <c r="F93" s="150">
        <v>16</v>
      </c>
      <c r="G93" s="159" t="s">
        <v>267</v>
      </c>
      <c r="H93" s="168">
        <v>0.79166666666666663</v>
      </c>
      <c r="I93" s="168">
        <v>0.28125</v>
      </c>
      <c r="J93" s="179">
        <v>2.0833333333333332E-2</v>
      </c>
      <c r="K93" s="179">
        <f t="shared" si="1"/>
        <v>0.48958333333333331</v>
      </c>
      <c r="L93" s="414">
        <v>39</v>
      </c>
      <c r="M93" s="414">
        <v>1</v>
      </c>
      <c r="N93" s="995">
        <v>600</v>
      </c>
      <c r="O93" s="414"/>
      <c r="P93" s="414"/>
      <c r="Q93" s="995">
        <v>150</v>
      </c>
      <c r="R93" s="414" t="s">
        <v>111</v>
      </c>
      <c r="S93" s="995">
        <v>1</v>
      </c>
      <c r="T93" s="995">
        <v>11.6</v>
      </c>
      <c r="U93" s="995">
        <v>600</v>
      </c>
      <c r="V93" s="414"/>
      <c r="W93" s="414"/>
      <c r="X93" s="414"/>
      <c r="Y93" s="414"/>
      <c r="Z93" s="414"/>
      <c r="AA93" s="413"/>
      <c r="AB93" s="413"/>
      <c r="AC93" s="414"/>
      <c r="AD93" s="155"/>
      <c r="AE93" s="414"/>
      <c r="AF93" s="413"/>
      <c r="AG93" s="158"/>
      <c r="AH93" s="158"/>
      <c r="AI93" s="158"/>
      <c r="AJ93" s="158"/>
      <c r="AK93" s="158"/>
      <c r="AL93" s="90"/>
      <c r="AM93" s="90"/>
      <c r="AN93" s="90"/>
      <c r="AO93" s="90"/>
      <c r="AP93" s="90"/>
      <c r="AQ93" s="90"/>
      <c r="AR93" s="90"/>
      <c r="AS93" s="90"/>
    </row>
    <row r="94" spans="1:45" ht="15.75" thickBot="1" x14ac:dyDescent="0.3">
      <c r="A94" s="993"/>
      <c r="B94" s="413">
        <v>14030221</v>
      </c>
      <c r="C94" s="413">
        <v>350</v>
      </c>
      <c r="D94" s="413">
        <v>7</v>
      </c>
      <c r="E94" s="413">
        <v>50</v>
      </c>
      <c r="F94" s="665">
        <v>16</v>
      </c>
      <c r="G94" s="88" t="s">
        <v>267</v>
      </c>
      <c r="H94" s="169">
        <v>0.79166666666666663</v>
      </c>
      <c r="I94" s="169">
        <v>0.28125</v>
      </c>
      <c r="J94" s="178">
        <v>2.0833333333333332E-2</v>
      </c>
      <c r="K94" s="179">
        <f t="shared" si="1"/>
        <v>0.48958333333333331</v>
      </c>
      <c r="L94" s="414">
        <v>40</v>
      </c>
      <c r="M94" s="414">
        <v>1</v>
      </c>
      <c r="N94" s="995"/>
      <c r="O94" s="414"/>
      <c r="P94" s="414"/>
      <c r="Q94" s="995"/>
      <c r="R94" s="414" t="s">
        <v>111</v>
      </c>
      <c r="S94" s="995"/>
      <c r="T94" s="995"/>
      <c r="U94" s="995"/>
      <c r="V94" s="414"/>
      <c r="W94" s="414"/>
      <c r="X94" s="414"/>
      <c r="Y94" s="414"/>
      <c r="Z94" s="414"/>
      <c r="AA94" s="413"/>
      <c r="AB94" s="413"/>
      <c r="AC94" s="414"/>
      <c r="AD94" s="155"/>
      <c r="AE94" s="414"/>
      <c r="AF94" s="413"/>
      <c r="AG94" s="158"/>
      <c r="AH94" s="158"/>
      <c r="AI94" s="158"/>
      <c r="AJ94" s="158"/>
      <c r="AK94" s="158"/>
      <c r="AL94" s="90"/>
      <c r="AM94" s="90"/>
      <c r="AN94" s="90"/>
      <c r="AO94" s="90"/>
      <c r="AP94" s="90"/>
      <c r="AQ94" s="90"/>
      <c r="AR94" s="90"/>
      <c r="AS94" s="90"/>
    </row>
    <row r="95" spans="1:45" ht="15.75" thickBot="1" x14ac:dyDescent="0.3">
      <c r="A95" s="993"/>
      <c r="B95" s="413">
        <v>14030221</v>
      </c>
      <c r="C95" s="413">
        <v>350</v>
      </c>
      <c r="D95" s="413">
        <v>7</v>
      </c>
      <c r="E95" s="413">
        <v>50</v>
      </c>
      <c r="F95" s="665">
        <v>16</v>
      </c>
      <c r="G95" s="88" t="s">
        <v>267</v>
      </c>
      <c r="H95" s="169">
        <v>0.79166666666666663</v>
      </c>
      <c r="I95" s="169">
        <v>0.28125</v>
      </c>
      <c r="J95" s="178">
        <v>2.0833333333333332E-2</v>
      </c>
      <c r="K95" s="179">
        <f t="shared" si="1"/>
        <v>0.48958333333333331</v>
      </c>
      <c r="L95" s="414">
        <v>41</v>
      </c>
      <c r="M95" s="414">
        <v>1</v>
      </c>
      <c r="N95" s="995"/>
      <c r="O95" s="414"/>
      <c r="P95" s="414"/>
      <c r="Q95" s="995"/>
      <c r="R95" s="414" t="s">
        <v>111</v>
      </c>
      <c r="S95" s="995"/>
      <c r="T95" s="995"/>
      <c r="U95" s="995"/>
      <c r="V95" s="414"/>
      <c r="W95" s="414"/>
      <c r="X95" s="414"/>
      <c r="Y95" s="414"/>
      <c r="Z95" s="414"/>
      <c r="AA95" s="413"/>
      <c r="AB95" s="413"/>
      <c r="AC95" s="414"/>
      <c r="AD95" s="155"/>
      <c r="AE95" s="414"/>
      <c r="AF95" s="413"/>
      <c r="AG95" s="158"/>
      <c r="AH95" s="158"/>
      <c r="AI95" s="158"/>
      <c r="AJ95" s="158"/>
      <c r="AK95" s="158"/>
      <c r="AL95" s="90"/>
      <c r="AM95" s="90"/>
      <c r="AN95" s="90"/>
      <c r="AO95" s="90"/>
      <c r="AP95" s="90"/>
      <c r="AQ95" s="90"/>
      <c r="AR95" s="90"/>
      <c r="AS95" s="90"/>
    </row>
    <row r="96" spans="1:45" ht="15.75" thickBot="1" x14ac:dyDescent="0.3">
      <c r="A96" s="993"/>
      <c r="B96" s="413">
        <v>14030221</v>
      </c>
      <c r="C96" s="413">
        <v>350</v>
      </c>
      <c r="D96" s="413">
        <v>7</v>
      </c>
      <c r="E96" s="413">
        <v>50</v>
      </c>
      <c r="F96" s="665">
        <v>16</v>
      </c>
      <c r="G96" s="88" t="s">
        <v>267</v>
      </c>
      <c r="H96" s="169">
        <v>0.79166666666666663</v>
      </c>
      <c r="I96" s="169">
        <v>0.28125</v>
      </c>
      <c r="J96" s="178">
        <v>2.0833333333333332E-2</v>
      </c>
      <c r="K96" s="179">
        <f t="shared" si="1"/>
        <v>0.48958333333333331</v>
      </c>
      <c r="L96" s="414">
        <v>42</v>
      </c>
      <c r="M96" s="414">
        <v>2</v>
      </c>
      <c r="N96" s="995"/>
      <c r="O96" s="414"/>
      <c r="P96" s="414"/>
      <c r="Q96" s="995"/>
      <c r="R96" s="414" t="s">
        <v>111</v>
      </c>
      <c r="S96" s="995"/>
      <c r="T96" s="995"/>
      <c r="U96" s="995"/>
      <c r="V96" s="414"/>
      <c r="W96" s="414"/>
      <c r="X96" s="414"/>
      <c r="Y96" s="414"/>
      <c r="Z96" s="414"/>
      <c r="AA96" s="413"/>
      <c r="AB96" s="413"/>
      <c r="AC96" s="414"/>
      <c r="AD96" s="155"/>
      <c r="AE96" s="414"/>
      <c r="AF96" s="413"/>
      <c r="AG96" s="158"/>
      <c r="AH96" s="158"/>
      <c r="AI96" s="158"/>
      <c r="AJ96" s="158"/>
      <c r="AK96" s="158"/>
      <c r="AL96" s="90"/>
      <c r="AM96" s="90"/>
      <c r="AN96" s="90"/>
      <c r="AO96" s="90"/>
      <c r="AP96" s="90"/>
      <c r="AQ96" s="90"/>
      <c r="AR96" s="90"/>
      <c r="AS96" s="90"/>
    </row>
    <row r="97" spans="1:45" ht="15.75" thickBot="1" x14ac:dyDescent="0.3">
      <c r="A97" s="993"/>
      <c r="B97" s="413">
        <v>14030221</v>
      </c>
      <c r="C97" s="413">
        <v>350</v>
      </c>
      <c r="D97" s="413">
        <v>7</v>
      </c>
      <c r="E97" s="413">
        <v>50</v>
      </c>
      <c r="F97" s="665">
        <v>16</v>
      </c>
      <c r="G97" s="88" t="s">
        <v>267</v>
      </c>
      <c r="H97" s="169">
        <v>0.79166666666666663</v>
      </c>
      <c r="I97" s="169">
        <v>0.28125</v>
      </c>
      <c r="J97" s="178">
        <v>2.0833333333333332E-2</v>
      </c>
      <c r="K97" s="179">
        <f t="shared" si="1"/>
        <v>0.48958333333333331</v>
      </c>
      <c r="L97" s="414">
        <v>43</v>
      </c>
      <c r="M97" s="414">
        <v>2</v>
      </c>
      <c r="N97" s="995"/>
      <c r="O97" s="414"/>
      <c r="P97" s="414"/>
      <c r="Q97" s="995"/>
      <c r="R97" s="414" t="s">
        <v>111</v>
      </c>
      <c r="S97" s="995"/>
      <c r="T97" s="995"/>
      <c r="U97" s="995"/>
      <c r="V97" s="414"/>
      <c r="W97" s="414"/>
      <c r="X97" s="414"/>
      <c r="Y97" s="414"/>
      <c r="Z97" s="414"/>
      <c r="AA97" s="413"/>
      <c r="AB97" s="413"/>
      <c r="AC97" s="414"/>
      <c r="AD97" s="155"/>
      <c r="AE97" s="414"/>
      <c r="AF97" s="413"/>
      <c r="AG97" s="158"/>
      <c r="AH97" s="158"/>
      <c r="AI97" s="158"/>
      <c r="AJ97" s="158"/>
      <c r="AK97" s="158"/>
      <c r="AL97" s="90"/>
      <c r="AM97" s="90"/>
      <c r="AN97" s="90"/>
      <c r="AO97" s="90"/>
      <c r="AP97" s="90"/>
      <c r="AQ97" s="90"/>
      <c r="AR97" s="90"/>
      <c r="AS97" s="90"/>
    </row>
    <row r="98" spans="1:45" ht="15.75" thickBot="1" x14ac:dyDescent="0.3">
      <c r="A98" s="993"/>
      <c r="B98" s="413">
        <v>14030221</v>
      </c>
      <c r="C98" s="413">
        <v>350</v>
      </c>
      <c r="D98" s="413">
        <v>7</v>
      </c>
      <c r="E98" s="413">
        <v>50</v>
      </c>
      <c r="F98" s="665">
        <v>16</v>
      </c>
      <c r="G98" s="88" t="s">
        <v>267</v>
      </c>
      <c r="H98" s="169">
        <v>0.79166666666666663</v>
      </c>
      <c r="I98" s="169">
        <v>0.28125</v>
      </c>
      <c r="J98" s="178">
        <v>2.0833333333333332E-2</v>
      </c>
      <c r="K98" s="179">
        <f t="shared" si="1"/>
        <v>0.48958333333333331</v>
      </c>
      <c r="L98" s="414">
        <v>44</v>
      </c>
      <c r="M98" s="414">
        <v>1</v>
      </c>
      <c r="N98" s="995"/>
      <c r="O98" s="414"/>
      <c r="P98" s="414"/>
      <c r="Q98" s="995"/>
      <c r="R98" s="414" t="s">
        <v>111</v>
      </c>
      <c r="S98" s="995"/>
      <c r="T98" s="995"/>
      <c r="U98" s="995"/>
      <c r="V98" s="414"/>
      <c r="W98" s="414"/>
      <c r="X98" s="414"/>
      <c r="Y98" s="414"/>
      <c r="Z98" s="414"/>
      <c r="AA98" s="413"/>
      <c r="AB98" s="413"/>
      <c r="AC98" s="414"/>
      <c r="AD98" s="155"/>
      <c r="AE98" s="414"/>
      <c r="AF98" s="413"/>
      <c r="AG98" s="158"/>
      <c r="AH98" s="158"/>
      <c r="AI98" s="158"/>
      <c r="AJ98" s="158"/>
      <c r="AK98" s="158"/>
      <c r="AL98" s="90"/>
      <c r="AM98" s="90"/>
      <c r="AN98" s="90"/>
      <c r="AO98" s="90"/>
      <c r="AP98" s="90"/>
      <c r="AQ98" s="90"/>
      <c r="AR98" s="90"/>
      <c r="AS98" s="90"/>
    </row>
    <row r="99" spans="1:45" ht="15.75" thickBot="1" x14ac:dyDescent="0.3">
      <c r="A99" s="993"/>
      <c r="B99" s="413">
        <v>14030221</v>
      </c>
      <c r="C99" s="413">
        <v>370</v>
      </c>
      <c r="D99" s="413">
        <v>7</v>
      </c>
      <c r="E99" s="413">
        <v>50</v>
      </c>
      <c r="F99" s="665">
        <v>16</v>
      </c>
      <c r="G99" s="88" t="s">
        <v>267</v>
      </c>
      <c r="H99" s="169">
        <v>0.79166666666666663</v>
      </c>
      <c r="I99" s="169">
        <v>0.28125</v>
      </c>
      <c r="J99" s="178">
        <v>2.0833333333333332E-2</v>
      </c>
      <c r="K99" s="179">
        <f t="shared" si="1"/>
        <v>0.48958333333333331</v>
      </c>
      <c r="L99" s="414">
        <v>39</v>
      </c>
      <c r="M99" s="414">
        <v>1</v>
      </c>
      <c r="N99" s="995">
        <v>600</v>
      </c>
      <c r="O99" s="414"/>
      <c r="P99" s="414"/>
      <c r="Q99" s="995">
        <v>110.9</v>
      </c>
      <c r="R99" s="413" t="str">
        <f t="shared" ref="R99:R103" si="3">IF(C99=370,"p500","fx")</f>
        <v>p500</v>
      </c>
      <c r="S99" s="995"/>
      <c r="T99" s="995"/>
      <c r="U99" s="995"/>
      <c r="V99" s="414"/>
      <c r="W99" s="414"/>
      <c r="X99" s="414"/>
      <c r="Y99" s="414"/>
      <c r="Z99" s="414"/>
      <c r="AA99" s="413"/>
      <c r="AB99" s="413"/>
      <c r="AC99" s="413"/>
      <c r="AD99" s="413"/>
      <c r="AE99" s="413"/>
      <c r="AF99" s="413"/>
      <c r="AG99" s="158"/>
      <c r="AH99" s="158"/>
      <c r="AI99" s="158"/>
      <c r="AJ99" s="158"/>
      <c r="AK99" s="158"/>
      <c r="AL99" s="90"/>
      <c r="AM99" s="90"/>
      <c r="AN99" s="90"/>
      <c r="AO99" s="90"/>
      <c r="AP99" s="90"/>
      <c r="AQ99" s="90"/>
      <c r="AR99" s="90"/>
      <c r="AS99" s="90"/>
    </row>
    <row r="100" spans="1:45" ht="15.75" thickBot="1" x14ac:dyDescent="0.3">
      <c r="A100" s="993"/>
      <c r="B100" s="413">
        <v>14030221</v>
      </c>
      <c r="C100" s="413">
        <v>370</v>
      </c>
      <c r="D100" s="413">
        <v>7</v>
      </c>
      <c r="E100" s="413">
        <v>50</v>
      </c>
      <c r="F100" s="665">
        <v>16</v>
      </c>
      <c r="G100" s="88" t="s">
        <v>267</v>
      </c>
      <c r="H100" s="169">
        <v>0.79166666666666663</v>
      </c>
      <c r="I100" s="169">
        <v>0.28125</v>
      </c>
      <c r="J100" s="178">
        <v>2.0833333333333332E-2</v>
      </c>
      <c r="K100" s="179">
        <f t="shared" si="1"/>
        <v>0.48958333333333331</v>
      </c>
      <c r="L100" s="414">
        <v>40</v>
      </c>
      <c r="M100" s="414">
        <v>1</v>
      </c>
      <c r="N100" s="995"/>
      <c r="O100" s="414"/>
      <c r="P100" s="414"/>
      <c r="Q100" s="995"/>
      <c r="R100" s="413" t="str">
        <f t="shared" si="3"/>
        <v>p500</v>
      </c>
      <c r="S100" s="995"/>
      <c r="T100" s="995"/>
      <c r="U100" s="995"/>
      <c r="V100" s="414"/>
      <c r="W100" s="414"/>
      <c r="X100" s="414"/>
      <c r="Y100" s="414"/>
      <c r="Z100" s="414"/>
      <c r="AA100" s="413"/>
      <c r="AB100" s="413"/>
      <c r="AC100" s="413"/>
      <c r="AD100" s="413"/>
      <c r="AE100" s="413"/>
      <c r="AF100" s="413"/>
      <c r="AG100" s="158"/>
      <c r="AH100" s="158"/>
      <c r="AI100" s="158"/>
      <c r="AJ100" s="158"/>
      <c r="AK100" s="158"/>
      <c r="AL100" s="90"/>
      <c r="AM100" s="90"/>
      <c r="AN100" s="90"/>
      <c r="AO100" s="90"/>
      <c r="AP100" s="90"/>
      <c r="AQ100" s="90"/>
      <c r="AR100" s="90"/>
      <c r="AS100" s="90"/>
    </row>
    <row r="101" spans="1:45" ht="15.75" thickBot="1" x14ac:dyDescent="0.3">
      <c r="A101" s="993"/>
      <c r="B101" s="413">
        <v>14030221</v>
      </c>
      <c r="C101" s="413">
        <v>370</v>
      </c>
      <c r="D101" s="413">
        <v>7</v>
      </c>
      <c r="E101" s="413">
        <v>50</v>
      </c>
      <c r="F101" s="665">
        <v>16</v>
      </c>
      <c r="G101" s="88" t="s">
        <v>267</v>
      </c>
      <c r="H101" s="169">
        <v>0.79166666666666663</v>
      </c>
      <c r="I101" s="169">
        <v>0.28125</v>
      </c>
      <c r="J101" s="178">
        <v>2.0833333333333332E-2</v>
      </c>
      <c r="K101" s="179">
        <f t="shared" si="1"/>
        <v>0.48958333333333331</v>
      </c>
      <c r="L101" s="414">
        <v>42</v>
      </c>
      <c r="M101" s="414">
        <v>2</v>
      </c>
      <c r="N101" s="995"/>
      <c r="O101" s="414"/>
      <c r="P101" s="414"/>
      <c r="Q101" s="995"/>
      <c r="R101" s="413" t="str">
        <f t="shared" si="3"/>
        <v>p500</v>
      </c>
      <c r="S101" s="995"/>
      <c r="T101" s="995"/>
      <c r="U101" s="995"/>
      <c r="V101" s="414"/>
      <c r="W101" s="414"/>
      <c r="X101" s="414"/>
      <c r="Y101" s="414"/>
      <c r="Z101" s="414"/>
      <c r="AA101" s="413"/>
      <c r="AB101" s="413"/>
      <c r="AC101" s="413"/>
      <c r="AD101" s="413"/>
      <c r="AE101" s="413"/>
      <c r="AF101" s="413"/>
      <c r="AG101" s="158"/>
      <c r="AH101" s="158"/>
      <c r="AI101" s="158"/>
      <c r="AJ101" s="158"/>
      <c r="AK101" s="158"/>
      <c r="AL101" s="90"/>
      <c r="AM101" s="90"/>
      <c r="AN101" s="90"/>
      <c r="AO101" s="90"/>
      <c r="AP101" s="90"/>
      <c r="AQ101" s="90"/>
      <c r="AR101" s="90"/>
      <c r="AS101" s="90"/>
    </row>
    <row r="102" spans="1:45" ht="15.75" thickBot="1" x14ac:dyDescent="0.3">
      <c r="A102" s="993"/>
      <c r="B102" s="413">
        <v>14030221</v>
      </c>
      <c r="C102" s="413">
        <v>370</v>
      </c>
      <c r="D102" s="413">
        <v>7</v>
      </c>
      <c r="E102" s="413">
        <v>50</v>
      </c>
      <c r="F102" s="665">
        <v>16</v>
      </c>
      <c r="G102" s="88" t="s">
        <v>267</v>
      </c>
      <c r="H102" s="169">
        <v>0.79166666666666663</v>
      </c>
      <c r="I102" s="169">
        <v>0.28125</v>
      </c>
      <c r="J102" s="178">
        <v>2.0833333333333332E-2</v>
      </c>
      <c r="K102" s="179">
        <f t="shared" si="1"/>
        <v>0.48958333333333331</v>
      </c>
      <c r="L102" s="414">
        <v>43</v>
      </c>
      <c r="M102" s="414">
        <v>2</v>
      </c>
      <c r="N102" s="995"/>
      <c r="O102" s="414"/>
      <c r="P102" s="414"/>
      <c r="Q102" s="995"/>
      <c r="R102" s="413" t="str">
        <f t="shared" si="3"/>
        <v>p500</v>
      </c>
      <c r="S102" s="995"/>
      <c r="T102" s="995"/>
      <c r="U102" s="995"/>
      <c r="V102" s="414"/>
      <c r="W102" s="414"/>
      <c r="X102" s="414"/>
      <c r="Y102" s="414"/>
      <c r="Z102" s="414"/>
      <c r="AA102" s="413"/>
      <c r="AB102" s="413"/>
      <c r="AC102" s="413"/>
      <c r="AD102" s="413"/>
      <c r="AE102" s="413"/>
      <c r="AF102" s="413"/>
      <c r="AG102" s="158"/>
      <c r="AH102" s="158"/>
      <c r="AI102" s="158"/>
      <c r="AJ102" s="158"/>
      <c r="AK102" s="158"/>
      <c r="AL102" s="90"/>
      <c r="AM102" s="90"/>
      <c r="AN102" s="90"/>
      <c r="AO102" s="90"/>
      <c r="AP102" s="90"/>
      <c r="AQ102" s="90"/>
      <c r="AR102" s="90"/>
      <c r="AS102" s="90"/>
    </row>
    <row r="103" spans="1:45" ht="15.75" thickBot="1" x14ac:dyDescent="0.3">
      <c r="A103" s="994"/>
      <c r="B103" s="151">
        <v>14030221</v>
      </c>
      <c r="C103" s="151">
        <v>370</v>
      </c>
      <c r="D103" s="151">
        <v>7</v>
      </c>
      <c r="E103" s="151">
        <v>50</v>
      </c>
      <c r="F103" s="151">
        <v>16</v>
      </c>
      <c r="G103" s="160" t="s">
        <v>267</v>
      </c>
      <c r="H103" s="170">
        <v>0.79166666666666663</v>
      </c>
      <c r="I103" s="170">
        <v>0.28125</v>
      </c>
      <c r="J103" s="180">
        <v>2.0833333333333332E-2</v>
      </c>
      <c r="K103" s="179">
        <f t="shared" si="1"/>
        <v>0.48958333333333331</v>
      </c>
      <c r="L103" s="414">
        <v>44</v>
      </c>
      <c r="M103" s="414">
        <v>2</v>
      </c>
      <c r="N103" s="995"/>
      <c r="O103" s="414"/>
      <c r="P103" s="414"/>
      <c r="Q103" s="995"/>
      <c r="R103" s="413" t="str">
        <f t="shared" si="3"/>
        <v>p500</v>
      </c>
      <c r="S103" s="995"/>
      <c r="T103" s="995"/>
      <c r="U103" s="995"/>
      <c r="V103" s="414"/>
      <c r="W103" s="414"/>
      <c r="X103" s="414"/>
      <c r="Y103" s="414"/>
      <c r="Z103" s="414"/>
      <c r="AA103" s="413"/>
      <c r="AB103" s="413"/>
      <c r="AC103" s="413"/>
      <c r="AD103" s="413"/>
      <c r="AE103" s="413"/>
      <c r="AF103" s="413"/>
      <c r="AG103" s="158"/>
      <c r="AH103" s="158"/>
      <c r="AI103" s="158"/>
      <c r="AJ103" s="158"/>
      <c r="AK103" s="158"/>
      <c r="AL103" s="90"/>
      <c r="AM103" s="90"/>
      <c r="AN103" s="90"/>
      <c r="AO103" s="90"/>
      <c r="AP103" s="90"/>
      <c r="AQ103" s="90"/>
      <c r="AR103" s="90"/>
      <c r="AS103" s="90"/>
    </row>
    <row r="104" spans="1:45" ht="15.75" thickBot="1" x14ac:dyDescent="0.3">
      <c r="A104" s="992" t="s">
        <v>335</v>
      </c>
      <c r="B104" s="150">
        <v>14030222</v>
      </c>
      <c r="C104" s="150">
        <v>309</v>
      </c>
      <c r="D104" s="150">
        <v>7</v>
      </c>
      <c r="E104" s="150">
        <v>50</v>
      </c>
      <c r="F104" s="150">
        <v>43</v>
      </c>
      <c r="G104" s="159" t="s">
        <v>276</v>
      </c>
      <c r="H104" s="168">
        <v>0.30208333333333331</v>
      </c>
      <c r="I104" s="168">
        <v>0.79166666666666663</v>
      </c>
      <c r="J104" s="179">
        <v>8.3333333333333329E-2</v>
      </c>
      <c r="K104" s="179">
        <f t="shared" si="1"/>
        <v>0.40625</v>
      </c>
      <c r="L104" s="414">
        <v>36</v>
      </c>
      <c r="M104" s="414">
        <v>2</v>
      </c>
      <c r="N104" s="995">
        <v>592</v>
      </c>
      <c r="O104" s="414"/>
      <c r="P104" s="414"/>
      <c r="Q104" s="995">
        <v>195.36</v>
      </c>
      <c r="R104" s="414" t="s">
        <v>111</v>
      </c>
      <c r="S104" s="995">
        <v>3</v>
      </c>
      <c r="T104" s="995">
        <v>25</v>
      </c>
      <c r="U104" s="995">
        <v>2500</v>
      </c>
      <c r="V104" s="414"/>
      <c r="W104" s="414"/>
      <c r="X104" s="414"/>
      <c r="Y104" s="414"/>
      <c r="Z104" s="414"/>
      <c r="AA104" s="413"/>
      <c r="AB104" s="413"/>
      <c r="AC104" s="413"/>
      <c r="AD104" s="413"/>
      <c r="AE104" s="413"/>
      <c r="AF104" s="413"/>
      <c r="AG104" s="158"/>
      <c r="AH104" s="158"/>
      <c r="AI104" s="158"/>
      <c r="AJ104" s="158"/>
      <c r="AK104" s="158"/>
      <c r="AL104" s="90"/>
      <c r="AM104" s="90"/>
      <c r="AN104" s="90"/>
      <c r="AO104" s="90"/>
      <c r="AP104" s="90"/>
      <c r="AQ104" s="90"/>
      <c r="AR104" s="90"/>
      <c r="AS104" s="90"/>
    </row>
    <row r="105" spans="1:45" ht="15.75" thickBot="1" x14ac:dyDescent="0.3">
      <c r="A105" s="993"/>
      <c r="B105" s="413">
        <v>14030222</v>
      </c>
      <c r="C105" s="413">
        <v>309</v>
      </c>
      <c r="D105" s="413">
        <v>7</v>
      </c>
      <c r="E105" s="413">
        <v>50</v>
      </c>
      <c r="F105" s="665">
        <v>43</v>
      </c>
      <c r="G105" s="88" t="s">
        <v>276</v>
      </c>
      <c r="H105" s="169">
        <v>0.30208333333333331</v>
      </c>
      <c r="I105" s="169">
        <v>0.79166666666666663</v>
      </c>
      <c r="J105" s="178">
        <v>8.3333333333333329E-2</v>
      </c>
      <c r="K105" s="179">
        <f t="shared" si="1"/>
        <v>0.40625</v>
      </c>
      <c r="L105" s="414">
        <v>37</v>
      </c>
      <c r="M105" s="414">
        <v>2</v>
      </c>
      <c r="N105" s="995"/>
      <c r="O105" s="414"/>
      <c r="P105" s="414"/>
      <c r="Q105" s="995"/>
      <c r="R105" s="414" t="s">
        <v>111</v>
      </c>
      <c r="S105" s="995"/>
      <c r="T105" s="995"/>
      <c r="U105" s="995"/>
      <c r="V105" s="414"/>
      <c r="W105" s="414"/>
      <c r="X105" s="414"/>
      <c r="Y105" s="414"/>
      <c r="Z105" s="414"/>
      <c r="AA105" s="413"/>
      <c r="AB105" s="413"/>
      <c r="AC105" s="413"/>
      <c r="AD105" s="413"/>
      <c r="AE105" s="413"/>
      <c r="AF105" s="413"/>
      <c r="AG105" s="158"/>
      <c r="AH105" s="158"/>
      <c r="AI105" s="158"/>
      <c r="AJ105" s="158"/>
      <c r="AK105" s="158"/>
      <c r="AL105" s="90"/>
      <c r="AM105" s="90"/>
      <c r="AN105" s="90"/>
      <c r="AO105" s="90"/>
      <c r="AP105" s="90"/>
      <c r="AQ105" s="90"/>
      <c r="AR105" s="90"/>
      <c r="AS105" s="90"/>
    </row>
    <row r="106" spans="1:45" ht="15.75" thickBot="1" x14ac:dyDescent="0.3">
      <c r="A106" s="993"/>
      <c r="B106" s="413">
        <v>14030222</v>
      </c>
      <c r="C106" s="413">
        <v>309</v>
      </c>
      <c r="D106" s="413">
        <v>7</v>
      </c>
      <c r="E106" s="413">
        <v>50</v>
      </c>
      <c r="F106" s="665">
        <v>43</v>
      </c>
      <c r="G106" s="88" t="s">
        <v>276</v>
      </c>
      <c r="H106" s="169">
        <v>0.30208333333333331</v>
      </c>
      <c r="I106" s="169">
        <v>0.79166666666666663</v>
      </c>
      <c r="J106" s="178">
        <v>8.3333333333333329E-2</v>
      </c>
      <c r="K106" s="179">
        <f t="shared" si="1"/>
        <v>0.40625</v>
      </c>
      <c r="L106" s="414">
        <v>38</v>
      </c>
      <c r="M106" s="414">
        <v>2</v>
      </c>
      <c r="N106" s="995"/>
      <c r="O106" s="414"/>
      <c r="P106" s="414"/>
      <c r="Q106" s="995"/>
      <c r="R106" s="414" t="s">
        <v>111</v>
      </c>
      <c r="S106" s="995"/>
      <c r="T106" s="995"/>
      <c r="U106" s="995"/>
      <c r="V106" s="414"/>
      <c r="W106" s="414"/>
      <c r="X106" s="414"/>
      <c r="Y106" s="414"/>
      <c r="Z106" s="414"/>
      <c r="AA106" s="413"/>
      <c r="AB106" s="413"/>
      <c r="AC106" s="413"/>
      <c r="AD106" s="413"/>
      <c r="AE106" s="413"/>
      <c r="AF106" s="413"/>
      <c r="AG106" s="158"/>
      <c r="AH106" s="158"/>
      <c r="AI106" s="158"/>
      <c r="AJ106" s="158"/>
      <c r="AK106" s="158"/>
      <c r="AL106" s="90"/>
      <c r="AM106" s="90"/>
      <c r="AN106" s="90"/>
      <c r="AO106" s="90"/>
      <c r="AP106" s="90"/>
      <c r="AQ106" s="90"/>
      <c r="AR106" s="90"/>
      <c r="AS106" s="90"/>
    </row>
    <row r="107" spans="1:45" ht="15.75" thickBot="1" x14ac:dyDescent="0.3">
      <c r="A107" s="993"/>
      <c r="B107" s="413">
        <v>14030222</v>
      </c>
      <c r="C107" s="413">
        <v>309</v>
      </c>
      <c r="D107" s="413">
        <v>7</v>
      </c>
      <c r="E107" s="413">
        <v>50</v>
      </c>
      <c r="F107" s="665">
        <v>43</v>
      </c>
      <c r="G107" s="88" t="s">
        <v>276</v>
      </c>
      <c r="H107" s="169">
        <v>0.30208333333333331</v>
      </c>
      <c r="I107" s="169">
        <v>0.79166666666666663</v>
      </c>
      <c r="J107" s="178">
        <v>8.3333333333333329E-2</v>
      </c>
      <c r="K107" s="179">
        <f t="shared" si="1"/>
        <v>0.40625</v>
      </c>
      <c r="L107" s="414">
        <v>39</v>
      </c>
      <c r="M107" s="414">
        <v>2</v>
      </c>
      <c r="N107" s="995"/>
      <c r="O107" s="414"/>
      <c r="P107" s="414"/>
      <c r="Q107" s="995"/>
      <c r="R107" s="414" t="s">
        <v>111</v>
      </c>
      <c r="S107" s="995"/>
      <c r="T107" s="995"/>
      <c r="U107" s="995"/>
      <c r="V107" s="414"/>
      <c r="W107" s="414"/>
      <c r="X107" s="414"/>
      <c r="Y107" s="414"/>
      <c r="Z107" s="414"/>
      <c r="AA107" s="413"/>
      <c r="AB107" s="413"/>
      <c r="AC107" s="413"/>
      <c r="AD107" s="413"/>
      <c r="AE107" s="413"/>
      <c r="AF107" s="413"/>
      <c r="AG107" s="158"/>
      <c r="AH107" s="158"/>
      <c r="AI107" s="158"/>
      <c r="AJ107" s="158"/>
      <c r="AK107" s="158"/>
      <c r="AL107" s="90"/>
      <c r="AM107" s="90"/>
      <c r="AN107" s="90"/>
      <c r="AO107" s="90"/>
      <c r="AP107" s="90"/>
      <c r="AQ107" s="90"/>
      <c r="AR107" s="90"/>
      <c r="AS107" s="90"/>
    </row>
    <row r="108" spans="1:45" ht="15.75" thickBot="1" x14ac:dyDescent="0.3">
      <c r="A108" s="993"/>
      <c r="B108" s="413">
        <v>14030222</v>
      </c>
      <c r="C108" s="413">
        <v>351</v>
      </c>
      <c r="D108" s="413">
        <v>7</v>
      </c>
      <c r="E108" s="413">
        <v>50</v>
      </c>
      <c r="F108" s="665">
        <v>43</v>
      </c>
      <c r="G108" s="88" t="s">
        <v>276</v>
      </c>
      <c r="H108" s="169">
        <v>0.30208333333333331</v>
      </c>
      <c r="I108" s="169">
        <v>0.79166666666666663</v>
      </c>
      <c r="J108" s="178">
        <v>8.3333333333333329E-2</v>
      </c>
      <c r="K108" s="179">
        <f t="shared" si="1"/>
        <v>0.40625</v>
      </c>
      <c r="L108" s="414">
        <v>38</v>
      </c>
      <c r="M108" s="414">
        <v>2</v>
      </c>
      <c r="N108" s="995">
        <v>198</v>
      </c>
      <c r="O108" s="414"/>
      <c r="P108" s="414"/>
      <c r="Q108" s="995"/>
      <c r="R108" s="414" t="s">
        <v>111</v>
      </c>
      <c r="S108" s="995"/>
      <c r="T108" s="995"/>
      <c r="U108" s="995"/>
      <c r="V108" s="414"/>
      <c r="W108" s="414"/>
      <c r="X108" s="414"/>
      <c r="Y108" s="414"/>
      <c r="Z108" s="414"/>
      <c r="AA108" s="413"/>
      <c r="AB108" s="413"/>
      <c r="AC108" s="413"/>
      <c r="AD108" s="413"/>
      <c r="AE108" s="413"/>
      <c r="AF108" s="413"/>
      <c r="AG108" s="158"/>
      <c r="AH108" s="158"/>
      <c r="AI108" s="158"/>
      <c r="AJ108" s="158"/>
      <c r="AK108" s="158"/>
      <c r="AL108" s="90"/>
      <c r="AM108" s="90"/>
      <c r="AN108" s="90"/>
      <c r="AO108" s="90"/>
      <c r="AP108" s="90"/>
      <c r="AQ108" s="90"/>
      <c r="AR108" s="90"/>
      <c r="AS108" s="90"/>
    </row>
    <row r="109" spans="1:45" ht="15.75" thickBot="1" x14ac:dyDescent="0.3">
      <c r="A109" s="993"/>
      <c r="B109" s="413">
        <v>14030222</v>
      </c>
      <c r="C109" s="413">
        <v>351</v>
      </c>
      <c r="D109" s="413">
        <v>7</v>
      </c>
      <c r="E109" s="413">
        <v>50</v>
      </c>
      <c r="F109" s="665">
        <v>43</v>
      </c>
      <c r="G109" s="88" t="s">
        <v>276</v>
      </c>
      <c r="H109" s="169">
        <v>0.30208333333333331</v>
      </c>
      <c r="I109" s="169">
        <v>0.79166666666666663</v>
      </c>
      <c r="J109" s="178">
        <v>8.3333333333333329E-2</v>
      </c>
      <c r="K109" s="179">
        <f t="shared" si="1"/>
        <v>0.40625</v>
      </c>
      <c r="L109" s="414">
        <v>39</v>
      </c>
      <c r="M109" s="414">
        <v>2</v>
      </c>
      <c r="N109" s="995"/>
      <c r="O109" s="414"/>
      <c r="P109" s="414"/>
      <c r="Q109" s="995"/>
      <c r="R109" s="414" t="s">
        <v>111</v>
      </c>
      <c r="S109" s="995"/>
      <c r="T109" s="995"/>
      <c r="U109" s="995"/>
      <c r="V109" s="414"/>
      <c r="W109" s="414"/>
      <c r="X109" s="414"/>
      <c r="Y109" s="414"/>
      <c r="Z109" s="414"/>
      <c r="AA109" s="413"/>
      <c r="AB109" s="413"/>
      <c r="AC109" s="413"/>
      <c r="AD109" s="413"/>
      <c r="AE109" s="413"/>
      <c r="AF109" s="413"/>
      <c r="AG109" s="158"/>
      <c r="AH109" s="158"/>
      <c r="AI109" s="158"/>
      <c r="AJ109" s="158"/>
      <c r="AK109" s="158"/>
      <c r="AL109" s="90"/>
      <c r="AM109" s="90"/>
      <c r="AN109" s="90"/>
      <c r="AO109" s="90"/>
      <c r="AP109" s="90"/>
      <c r="AQ109" s="90"/>
      <c r="AR109" s="90"/>
      <c r="AS109" s="90"/>
    </row>
    <row r="110" spans="1:45" ht="15.75" thickBot="1" x14ac:dyDescent="0.3">
      <c r="A110" s="993"/>
      <c r="B110" s="413">
        <v>14030222</v>
      </c>
      <c r="C110" s="413">
        <v>351</v>
      </c>
      <c r="D110" s="413">
        <v>7</v>
      </c>
      <c r="E110" s="413">
        <v>50</v>
      </c>
      <c r="F110" s="665">
        <v>43</v>
      </c>
      <c r="G110" s="88" t="s">
        <v>276</v>
      </c>
      <c r="H110" s="169">
        <v>0.30208333333333331</v>
      </c>
      <c r="I110" s="169">
        <v>0.79166666666666663</v>
      </c>
      <c r="J110" s="178">
        <v>8.3333333333333329E-2</v>
      </c>
      <c r="K110" s="179">
        <f t="shared" si="1"/>
        <v>0.40625</v>
      </c>
      <c r="L110" s="414">
        <v>40</v>
      </c>
      <c r="M110" s="414">
        <v>2</v>
      </c>
      <c r="N110" s="995"/>
      <c r="O110" s="414"/>
      <c r="P110" s="414"/>
      <c r="Q110" s="995"/>
      <c r="R110" s="414" t="s">
        <v>111</v>
      </c>
      <c r="S110" s="995"/>
      <c r="T110" s="995"/>
      <c r="U110" s="995"/>
      <c r="V110" s="414"/>
      <c r="W110" s="414"/>
      <c r="X110" s="414"/>
      <c r="Y110" s="414"/>
      <c r="Z110" s="414"/>
      <c r="AA110" s="413"/>
      <c r="AB110" s="413"/>
      <c r="AC110" s="413"/>
      <c r="AD110" s="413"/>
      <c r="AE110" s="413"/>
      <c r="AF110" s="413"/>
      <c r="AG110" s="158"/>
      <c r="AH110" s="158"/>
      <c r="AI110" s="158"/>
      <c r="AJ110" s="158"/>
      <c r="AK110" s="158"/>
      <c r="AL110" s="90"/>
      <c r="AM110" s="90"/>
      <c r="AN110" s="90"/>
      <c r="AO110" s="90"/>
      <c r="AP110" s="90"/>
      <c r="AQ110" s="90"/>
      <c r="AR110" s="90"/>
      <c r="AS110" s="90"/>
    </row>
    <row r="111" spans="1:45" ht="15.75" thickBot="1" x14ac:dyDescent="0.3">
      <c r="A111" s="993"/>
      <c r="B111" s="413">
        <v>14030222</v>
      </c>
      <c r="C111" s="413">
        <v>350</v>
      </c>
      <c r="D111" s="413">
        <v>7</v>
      </c>
      <c r="E111" s="413">
        <v>50</v>
      </c>
      <c r="F111" s="665">
        <v>43</v>
      </c>
      <c r="G111" s="88" t="s">
        <v>276</v>
      </c>
      <c r="H111" s="169">
        <v>0.30208333333333331</v>
      </c>
      <c r="I111" s="169">
        <v>0.79166666666666663</v>
      </c>
      <c r="J111" s="178">
        <v>8.3333333333333329E-2</v>
      </c>
      <c r="K111" s="179">
        <f t="shared" si="1"/>
        <v>0.40625</v>
      </c>
      <c r="L111" s="414">
        <v>39</v>
      </c>
      <c r="M111" s="414">
        <v>1</v>
      </c>
      <c r="N111" s="995">
        <v>592</v>
      </c>
      <c r="O111" s="414"/>
      <c r="P111" s="414"/>
      <c r="Q111" s="995">
        <v>148</v>
      </c>
      <c r="R111" s="414" t="s">
        <v>111</v>
      </c>
      <c r="S111" s="995"/>
      <c r="T111" s="995"/>
      <c r="U111" s="995"/>
      <c r="V111" s="414"/>
      <c r="W111" s="414"/>
      <c r="X111" s="414"/>
      <c r="Y111" s="414"/>
      <c r="Z111" s="414"/>
      <c r="AA111" s="413"/>
      <c r="AB111" s="413"/>
      <c r="AC111" s="413"/>
      <c r="AD111" s="413"/>
      <c r="AE111" s="413"/>
      <c r="AF111" s="413"/>
      <c r="AG111" s="158"/>
      <c r="AH111" s="158"/>
      <c r="AI111" s="158"/>
      <c r="AJ111" s="158"/>
      <c r="AK111" s="158"/>
      <c r="AL111" s="90"/>
      <c r="AM111" s="90"/>
      <c r="AN111" s="90"/>
      <c r="AO111" s="90"/>
      <c r="AP111" s="90"/>
      <c r="AQ111" s="90"/>
      <c r="AR111" s="90"/>
      <c r="AS111" s="90"/>
    </row>
    <row r="112" spans="1:45" ht="15.75" thickBot="1" x14ac:dyDescent="0.3">
      <c r="A112" s="993"/>
      <c r="B112" s="413">
        <v>14030222</v>
      </c>
      <c r="C112" s="413">
        <v>350</v>
      </c>
      <c r="D112" s="413">
        <v>7</v>
      </c>
      <c r="E112" s="413">
        <v>50</v>
      </c>
      <c r="F112" s="665">
        <v>43</v>
      </c>
      <c r="G112" s="88" t="s">
        <v>276</v>
      </c>
      <c r="H112" s="169">
        <v>0.30208333333333331</v>
      </c>
      <c r="I112" s="169">
        <v>0.79166666666666663</v>
      </c>
      <c r="J112" s="178">
        <v>8.3333333333333329E-2</v>
      </c>
      <c r="K112" s="179">
        <f t="shared" si="1"/>
        <v>0.40625</v>
      </c>
      <c r="L112" s="414">
        <v>40</v>
      </c>
      <c r="M112" s="414">
        <v>1</v>
      </c>
      <c r="N112" s="995"/>
      <c r="O112" s="414"/>
      <c r="P112" s="414"/>
      <c r="Q112" s="995"/>
      <c r="R112" s="414" t="s">
        <v>111</v>
      </c>
      <c r="S112" s="995"/>
      <c r="T112" s="995"/>
      <c r="U112" s="995"/>
      <c r="V112" s="414"/>
      <c r="W112" s="414"/>
      <c r="X112" s="414"/>
      <c r="Y112" s="414"/>
      <c r="Z112" s="414"/>
      <c r="AA112" s="413"/>
      <c r="AB112" s="413"/>
      <c r="AC112" s="413"/>
      <c r="AD112" s="413"/>
      <c r="AE112" s="413"/>
      <c r="AF112" s="413"/>
      <c r="AG112" s="158"/>
      <c r="AH112" s="158"/>
      <c r="AI112" s="158"/>
      <c r="AJ112" s="158"/>
      <c r="AK112" s="158"/>
      <c r="AL112" s="90"/>
      <c r="AM112" s="90"/>
      <c r="AN112" s="90"/>
      <c r="AO112" s="90"/>
      <c r="AP112" s="90"/>
      <c r="AQ112" s="90"/>
      <c r="AR112" s="90"/>
      <c r="AS112" s="90"/>
    </row>
    <row r="113" spans="1:45" ht="15" customHeight="1" thickBot="1" x14ac:dyDescent="0.3">
      <c r="A113" s="993"/>
      <c r="B113" s="413">
        <v>14030222</v>
      </c>
      <c r="C113" s="413">
        <v>350</v>
      </c>
      <c r="D113" s="413">
        <v>7</v>
      </c>
      <c r="E113" s="413">
        <v>50</v>
      </c>
      <c r="F113" s="665">
        <v>43</v>
      </c>
      <c r="G113" s="88" t="s">
        <v>276</v>
      </c>
      <c r="H113" s="169">
        <v>0.30208333333333331</v>
      </c>
      <c r="I113" s="169">
        <v>0.79166666666666663</v>
      </c>
      <c r="J113" s="178">
        <v>8.3333333333333329E-2</v>
      </c>
      <c r="K113" s="179">
        <f t="shared" si="1"/>
        <v>0.40625</v>
      </c>
      <c r="L113" s="414">
        <v>41</v>
      </c>
      <c r="M113" s="414">
        <v>1</v>
      </c>
      <c r="N113" s="995"/>
      <c r="O113" s="414"/>
      <c r="P113" s="414"/>
      <c r="Q113" s="995"/>
      <c r="R113" s="414" t="s">
        <v>111</v>
      </c>
      <c r="S113" s="995"/>
      <c r="T113" s="995"/>
      <c r="U113" s="995"/>
      <c r="V113" s="414"/>
      <c r="W113" s="414"/>
      <c r="X113" s="414"/>
      <c r="Y113" s="414"/>
      <c r="Z113" s="414"/>
      <c r="AA113" s="413"/>
      <c r="AB113" s="413"/>
      <c r="AC113" s="413"/>
      <c r="AD113" s="413"/>
      <c r="AE113" s="413"/>
      <c r="AF113" s="413"/>
      <c r="AG113" s="158"/>
      <c r="AH113" s="158"/>
      <c r="AI113" s="158"/>
      <c r="AJ113" s="158"/>
      <c r="AK113" s="158"/>
      <c r="AL113" s="90"/>
      <c r="AM113" s="90"/>
      <c r="AN113" s="90"/>
      <c r="AO113" s="90"/>
      <c r="AP113" s="90"/>
      <c r="AQ113" s="90"/>
      <c r="AR113" s="90"/>
      <c r="AS113" s="90"/>
    </row>
    <row r="114" spans="1:45" ht="15" customHeight="1" thickBot="1" x14ac:dyDescent="0.3">
      <c r="A114" s="993"/>
      <c r="B114" s="413">
        <v>14030222</v>
      </c>
      <c r="C114" s="413">
        <v>350</v>
      </c>
      <c r="D114" s="413">
        <v>7</v>
      </c>
      <c r="E114" s="413">
        <v>50</v>
      </c>
      <c r="F114" s="665">
        <v>43</v>
      </c>
      <c r="G114" s="88" t="s">
        <v>276</v>
      </c>
      <c r="H114" s="169">
        <v>0.30208333333333331</v>
      </c>
      <c r="I114" s="169">
        <v>0.79166666666666663</v>
      </c>
      <c r="J114" s="178">
        <v>8.3333333333333329E-2</v>
      </c>
      <c r="K114" s="179">
        <f t="shared" si="1"/>
        <v>0.40625</v>
      </c>
      <c r="L114" s="414">
        <v>42</v>
      </c>
      <c r="M114" s="414">
        <v>2</v>
      </c>
      <c r="N114" s="995"/>
      <c r="O114" s="414"/>
      <c r="P114" s="414"/>
      <c r="Q114" s="995"/>
      <c r="R114" s="414" t="s">
        <v>111</v>
      </c>
      <c r="S114" s="995"/>
      <c r="T114" s="995"/>
      <c r="U114" s="995"/>
      <c r="V114" s="414"/>
      <c r="W114" s="414"/>
      <c r="X114" s="414"/>
      <c r="Y114" s="414"/>
      <c r="Z114" s="414"/>
      <c r="AA114" s="413"/>
      <c r="AB114" s="413"/>
      <c r="AC114" s="413"/>
      <c r="AD114" s="413"/>
      <c r="AE114" s="413"/>
      <c r="AF114" s="413"/>
      <c r="AG114" s="158"/>
      <c r="AH114" s="158"/>
      <c r="AI114" s="158"/>
      <c r="AJ114" s="158"/>
      <c r="AK114" s="158"/>
      <c r="AL114" s="90"/>
      <c r="AM114" s="90"/>
      <c r="AN114" s="90"/>
      <c r="AO114" s="90"/>
      <c r="AP114" s="90"/>
      <c r="AQ114" s="90"/>
      <c r="AR114" s="90"/>
      <c r="AS114" s="90"/>
    </row>
    <row r="115" spans="1:45" ht="15" customHeight="1" thickBot="1" x14ac:dyDescent="0.3">
      <c r="A115" s="993"/>
      <c r="B115" s="413">
        <v>14030222</v>
      </c>
      <c r="C115" s="413">
        <v>350</v>
      </c>
      <c r="D115" s="413">
        <v>7</v>
      </c>
      <c r="E115" s="413">
        <v>50</v>
      </c>
      <c r="F115" s="665">
        <v>43</v>
      </c>
      <c r="G115" s="88" t="s">
        <v>276</v>
      </c>
      <c r="H115" s="169">
        <v>0.30208333333333331</v>
      </c>
      <c r="I115" s="169">
        <v>0.79166666666666663</v>
      </c>
      <c r="J115" s="178">
        <v>8.3333333333333329E-2</v>
      </c>
      <c r="K115" s="179">
        <f t="shared" si="1"/>
        <v>0.40625</v>
      </c>
      <c r="L115" s="414">
        <v>43</v>
      </c>
      <c r="M115" s="414">
        <v>2</v>
      </c>
      <c r="N115" s="995"/>
      <c r="O115" s="414"/>
      <c r="P115" s="414"/>
      <c r="Q115" s="995"/>
      <c r="R115" s="414" t="s">
        <v>111</v>
      </c>
      <c r="S115" s="995"/>
      <c r="T115" s="995"/>
      <c r="U115" s="995"/>
      <c r="V115" s="414"/>
      <c r="W115" s="414"/>
      <c r="X115" s="414"/>
      <c r="Y115" s="414"/>
      <c r="Z115" s="414"/>
      <c r="AA115" s="413"/>
      <c r="AB115" s="413"/>
      <c r="AC115" s="413"/>
      <c r="AD115" s="413"/>
      <c r="AE115" s="413"/>
      <c r="AF115" s="413"/>
      <c r="AG115" s="158"/>
      <c r="AH115" s="158"/>
      <c r="AI115" s="158"/>
      <c r="AJ115" s="158"/>
      <c r="AK115" s="158"/>
      <c r="AL115" s="90"/>
      <c r="AM115" s="90"/>
      <c r="AN115" s="90"/>
      <c r="AO115" s="90"/>
      <c r="AP115" s="90"/>
      <c r="AQ115" s="90"/>
      <c r="AR115" s="90"/>
      <c r="AS115" s="90"/>
    </row>
    <row r="116" spans="1:45" ht="15" customHeight="1" thickBot="1" x14ac:dyDescent="0.3">
      <c r="A116" s="993"/>
      <c r="B116" s="413">
        <v>14030222</v>
      </c>
      <c r="C116" s="413">
        <v>350</v>
      </c>
      <c r="D116" s="413">
        <v>7</v>
      </c>
      <c r="E116" s="413">
        <v>50</v>
      </c>
      <c r="F116" s="665">
        <v>43</v>
      </c>
      <c r="G116" s="88" t="s">
        <v>276</v>
      </c>
      <c r="H116" s="169">
        <v>0.30208333333333331</v>
      </c>
      <c r="I116" s="169">
        <v>0.79166666666666663</v>
      </c>
      <c r="J116" s="178">
        <v>8.3333333333333329E-2</v>
      </c>
      <c r="K116" s="179">
        <f t="shared" si="1"/>
        <v>0.40625</v>
      </c>
      <c r="L116" s="414">
        <v>44</v>
      </c>
      <c r="M116" s="414">
        <v>1</v>
      </c>
      <c r="N116" s="995"/>
      <c r="O116" s="414"/>
      <c r="P116" s="414"/>
      <c r="Q116" s="995"/>
      <c r="R116" s="414" t="s">
        <v>111</v>
      </c>
      <c r="S116" s="995"/>
      <c r="T116" s="995"/>
      <c r="U116" s="995"/>
      <c r="V116" s="414"/>
      <c r="W116" s="414"/>
      <c r="X116" s="414"/>
      <c r="Y116" s="414"/>
      <c r="Z116" s="414"/>
      <c r="AA116" s="413"/>
      <c r="AB116" s="413"/>
      <c r="AC116" s="413"/>
      <c r="AD116" s="413"/>
      <c r="AE116" s="413"/>
      <c r="AF116" s="413"/>
      <c r="AG116" s="158"/>
      <c r="AH116" s="158"/>
      <c r="AI116" s="158"/>
      <c r="AJ116" s="158"/>
      <c r="AK116" s="158"/>
      <c r="AL116" s="90"/>
      <c r="AM116" s="90"/>
      <c r="AN116" s="90"/>
      <c r="AO116" s="90"/>
      <c r="AP116" s="90"/>
      <c r="AQ116" s="90"/>
      <c r="AR116" s="90"/>
      <c r="AS116" s="90"/>
    </row>
    <row r="117" spans="1:45" ht="15" customHeight="1" thickBot="1" x14ac:dyDescent="0.3">
      <c r="A117" s="993"/>
      <c r="B117" s="413">
        <v>14030222</v>
      </c>
      <c r="C117" s="413">
        <v>370</v>
      </c>
      <c r="D117" s="413">
        <v>7</v>
      </c>
      <c r="E117" s="413">
        <v>50</v>
      </c>
      <c r="F117" s="665">
        <v>43</v>
      </c>
      <c r="G117" s="88" t="s">
        <v>276</v>
      </c>
      <c r="H117" s="169">
        <v>0.30208333333333331</v>
      </c>
      <c r="I117" s="169">
        <v>0.79166666666666663</v>
      </c>
      <c r="J117" s="178">
        <v>8.3333333333333329E-2</v>
      </c>
      <c r="K117" s="179">
        <f t="shared" si="1"/>
        <v>0.40625</v>
      </c>
      <c r="L117" s="414">
        <v>39</v>
      </c>
      <c r="M117" s="414">
        <v>1</v>
      </c>
      <c r="N117" s="995">
        <v>592</v>
      </c>
      <c r="O117" s="414"/>
      <c r="P117" s="414"/>
      <c r="Q117" s="995">
        <v>110.11</v>
      </c>
      <c r="R117" s="413" t="str">
        <f t="shared" ref="R117:R121" si="4">IF(C117=370,"p500","fx")</f>
        <v>p500</v>
      </c>
      <c r="S117" s="995"/>
      <c r="T117" s="995"/>
      <c r="U117" s="995"/>
      <c r="V117" s="414"/>
      <c r="W117" s="414"/>
      <c r="X117" s="414"/>
      <c r="Y117" s="414"/>
      <c r="Z117" s="414"/>
      <c r="AA117" s="413"/>
      <c r="AB117" s="413"/>
      <c r="AC117" s="413"/>
      <c r="AD117" s="413"/>
      <c r="AE117" s="413"/>
      <c r="AF117" s="413"/>
      <c r="AG117" s="158"/>
      <c r="AH117" s="158"/>
      <c r="AI117" s="158"/>
      <c r="AJ117" s="158"/>
      <c r="AK117" s="158"/>
      <c r="AL117" s="90"/>
      <c r="AM117" s="90"/>
      <c r="AN117" s="90"/>
      <c r="AO117" s="90"/>
      <c r="AP117" s="90"/>
      <c r="AQ117" s="90"/>
      <c r="AR117" s="90"/>
      <c r="AS117" s="90"/>
    </row>
    <row r="118" spans="1:45" ht="15" customHeight="1" thickBot="1" x14ac:dyDescent="0.3">
      <c r="A118" s="993"/>
      <c r="B118" s="413">
        <v>14030222</v>
      </c>
      <c r="C118" s="413">
        <v>370</v>
      </c>
      <c r="D118" s="413">
        <v>7</v>
      </c>
      <c r="E118" s="413">
        <v>50</v>
      </c>
      <c r="F118" s="665">
        <v>43</v>
      </c>
      <c r="G118" s="88" t="s">
        <v>276</v>
      </c>
      <c r="H118" s="169">
        <v>0.30208333333333331</v>
      </c>
      <c r="I118" s="169">
        <v>0.79166666666666663</v>
      </c>
      <c r="J118" s="178">
        <v>8.3333333333333329E-2</v>
      </c>
      <c r="K118" s="179">
        <f t="shared" si="1"/>
        <v>0.40625</v>
      </c>
      <c r="L118" s="414">
        <v>40</v>
      </c>
      <c r="M118" s="414">
        <v>1</v>
      </c>
      <c r="N118" s="995"/>
      <c r="O118" s="414"/>
      <c r="P118" s="414"/>
      <c r="Q118" s="995"/>
      <c r="R118" s="413" t="str">
        <f t="shared" si="4"/>
        <v>p500</v>
      </c>
      <c r="S118" s="995"/>
      <c r="T118" s="995"/>
      <c r="U118" s="995"/>
      <c r="V118" s="414"/>
      <c r="W118" s="414"/>
      <c r="X118" s="414"/>
      <c r="Y118" s="414"/>
      <c r="Z118" s="414"/>
      <c r="AA118" s="413"/>
      <c r="AB118" s="413"/>
      <c r="AC118" s="413"/>
      <c r="AD118" s="413"/>
      <c r="AE118" s="413"/>
      <c r="AF118" s="413"/>
      <c r="AG118" s="158"/>
      <c r="AH118" s="158"/>
      <c r="AI118" s="158"/>
      <c r="AJ118" s="158"/>
      <c r="AK118" s="158"/>
      <c r="AL118" s="90"/>
      <c r="AM118" s="90"/>
      <c r="AN118" s="90"/>
      <c r="AO118" s="90"/>
      <c r="AP118" s="90"/>
      <c r="AQ118" s="90"/>
      <c r="AR118" s="90"/>
      <c r="AS118" s="90"/>
    </row>
    <row r="119" spans="1:45" ht="15" customHeight="1" thickBot="1" x14ac:dyDescent="0.3">
      <c r="A119" s="993"/>
      <c r="B119" s="413">
        <v>14030222</v>
      </c>
      <c r="C119" s="413">
        <v>370</v>
      </c>
      <c r="D119" s="413">
        <v>7</v>
      </c>
      <c r="E119" s="413">
        <v>50</v>
      </c>
      <c r="F119" s="665">
        <v>43</v>
      </c>
      <c r="G119" s="88" t="s">
        <v>276</v>
      </c>
      <c r="H119" s="169">
        <v>0.30208333333333331</v>
      </c>
      <c r="I119" s="169">
        <v>0.79166666666666663</v>
      </c>
      <c r="J119" s="178">
        <v>8.3333333333333329E-2</v>
      </c>
      <c r="K119" s="179">
        <f t="shared" si="1"/>
        <v>0.40625</v>
      </c>
      <c r="L119" s="414">
        <v>42</v>
      </c>
      <c r="M119" s="414">
        <v>2</v>
      </c>
      <c r="N119" s="995"/>
      <c r="O119" s="414"/>
      <c r="P119" s="414"/>
      <c r="Q119" s="995"/>
      <c r="R119" s="413" t="str">
        <f t="shared" si="4"/>
        <v>p500</v>
      </c>
      <c r="S119" s="995"/>
      <c r="T119" s="995"/>
      <c r="U119" s="995"/>
      <c r="V119" s="414"/>
      <c r="W119" s="414"/>
      <c r="X119" s="414"/>
      <c r="Y119" s="414"/>
      <c r="Z119" s="414"/>
      <c r="AA119" s="413"/>
      <c r="AB119" s="413"/>
      <c r="AC119" s="413"/>
      <c r="AD119" s="413"/>
      <c r="AE119" s="413"/>
      <c r="AF119" s="413"/>
      <c r="AG119" s="158"/>
      <c r="AH119" s="158"/>
      <c r="AI119" s="158"/>
      <c r="AJ119" s="158"/>
      <c r="AK119" s="158"/>
      <c r="AL119" s="90"/>
      <c r="AM119" s="90"/>
      <c r="AN119" s="90"/>
      <c r="AO119" s="90"/>
      <c r="AP119" s="90"/>
      <c r="AQ119" s="90"/>
      <c r="AR119" s="90"/>
      <c r="AS119" s="90"/>
    </row>
    <row r="120" spans="1:45" ht="15" customHeight="1" thickBot="1" x14ac:dyDescent="0.3">
      <c r="A120" s="993"/>
      <c r="B120" s="413">
        <v>14030222</v>
      </c>
      <c r="C120" s="413">
        <v>370</v>
      </c>
      <c r="D120" s="413">
        <v>7</v>
      </c>
      <c r="E120" s="413">
        <v>50</v>
      </c>
      <c r="F120" s="665">
        <v>43</v>
      </c>
      <c r="G120" s="88" t="s">
        <v>276</v>
      </c>
      <c r="H120" s="169">
        <v>0.30208333333333331</v>
      </c>
      <c r="I120" s="169">
        <v>0.79166666666666663</v>
      </c>
      <c r="J120" s="178">
        <v>8.3333333333333329E-2</v>
      </c>
      <c r="K120" s="179">
        <f t="shared" si="1"/>
        <v>0.40625</v>
      </c>
      <c r="L120" s="414">
        <v>43</v>
      </c>
      <c r="M120" s="414">
        <v>2</v>
      </c>
      <c r="N120" s="995"/>
      <c r="O120" s="414"/>
      <c r="P120" s="414"/>
      <c r="Q120" s="995"/>
      <c r="R120" s="413" t="str">
        <f t="shared" si="4"/>
        <v>p500</v>
      </c>
      <c r="S120" s="995"/>
      <c r="T120" s="995"/>
      <c r="U120" s="995"/>
      <c r="V120" s="414"/>
      <c r="W120" s="414"/>
      <c r="X120" s="414"/>
      <c r="Y120" s="414"/>
      <c r="Z120" s="414"/>
      <c r="AA120" s="413"/>
      <c r="AB120" s="413"/>
      <c r="AC120" s="413"/>
      <c r="AD120" s="413"/>
      <c r="AE120" s="413"/>
      <c r="AF120" s="413"/>
      <c r="AG120" s="158"/>
      <c r="AH120" s="158"/>
      <c r="AI120" s="158"/>
      <c r="AJ120" s="158"/>
      <c r="AK120" s="158"/>
      <c r="AL120" s="90"/>
      <c r="AM120" s="90"/>
      <c r="AN120" s="90"/>
      <c r="AO120" s="90"/>
      <c r="AP120" s="90"/>
      <c r="AQ120" s="90"/>
      <c r="AR120" s="90"/>
      <c r="AS120" s="90"/>
    </row>
    <row r="121" spans="1:45" ht="15" customHeight="1" thickBot="1" x14ac:dyDescent="0.3">
      <c r="A121" s="993"/>
      <c r="B121" s="413">
        <v>14030222</v>
      </c>
      <c r="C121" s="413">
        <v>370</v>
      </c>
      <c r="D121" s="413">
        <v>7</v>
      </c>
      <c r="E121" s="413">
        <v>50</v>
      </c>
      <c r="F121" s="665">
        <v>43</v>
      </c>
      <c r="G121" s="88" t="s">
        <v>276</v>
      </c>
      <c r="H121" s="169">
        <v>0.30208333333333331</v>
      </c>
      <c r="I121" s="169">
        <v>0.79166666666666663</v>
      </c>
      <c r="J121" s="178">
        <v>8.3333333333333329E-2</v>
      </c>
      <c r="K121" s="179">
        <f t="shared" si="1"/>
        <v>0.40625</v>
      </c>
      <c r="L121" s="414">
        <v>44</v>
      </c>
      <c r="M121" s="414">
        <v>2</v>
      </c>
      <c r="N121" s="995"/>
      <c r="O121" s="414"/>
      <c r="P121" s="414"/>
      <c r="Q121" s="995"/>
      <c r="R121" s="413" t="str">
        <f t="shared" si="4"/>
        <v>p500</v>
      </c>
      <c r="S121" s="995"/>
      <c r="T121" s="995"/>
      <c r="U121" s="995"/>
      <c r="V121" s="414"/>
      <c r="W121" s="414"/>
      <c r="X121" s="414"/>
      <c r="Y121" s="414"/>
      <c r="Z121" s="414"/>
      <c r="AA121" s="413"/>
      <c r="AB121" s="413"/>
      <c r="AC121" s="413"/>
      <c r="AD121" s="413"/>
      <c r="AE121" s="413"/>
      <c r="AF121" s="413"/>
      <c r="AG121" s="158"/>
      <c r="AH121" s="158"/>
      <c r="AI121" s="158"/>
      <c r="AJ121" s="158"/>
      <c r="AK121" s="158"/>
      <c r="AL121" s="90"/>
      <c r="AM121" s="90"/>
      <c r="AN121" s="90"/>
      <c r="AO121" s="90"/>
      <c r="AP121" s="90"/>
      <c r="AQ121" s="90"/>
      <c r="AR121" s="90"/>
      <c r="AS121" s="90"/>
    </row>
    <row r="122" spans="1:45" ht="15" customHeight="1" thickBot="1" x14ac:dyDescent="0.3">
      <c r="A122" s="993"/>
      <c r="B122" s="413">
        <v>14030222</v>
      </c>
      <c r="C122" s="413">
        <v>280</v>
      </c>
      <c r="D122" s="413">
        <v>7</v>
      </c>
      <c r="E122" s="413">
        <v>50</v>
      </c>
      <c r="F122" s="665">
        <v>43</v>
      </c>
      <c r="G122" s="88" t="s">
        <v>276</v>
      </c>
      <c r="H122" s="169">
        <v>0.30208333333333331</v>
      </c>
      <c r="I122" s="169">
        <v>0.79166666666666663</v>
      </c>
      <c r="J122" s="178">
        <v>8.3333333333333329E-2</v>
      </c>
      <c r="K122" s="179">
        <f t="shared" si="1"/>
        <v>0.40625</v>
      </c>
      <c r="L122" s="414">
        <v>36</v>
      </c>
      <c r="M122" s="414">
        <v>1</v>
      </c>
      <c r="N122" s="995">
        <v>454</v>
      </c>
      <c r="O122" s="414"/>
      <c r="P122" s="414"/>
      <c r="Q122" s="995"/>
      <c r="R122" s="414" t="s">
        <v>111</v>
      </c>
      <c r="S122" s="995"/>
      <c r="T122" s="995"/>
      <c r="U122" s="995"/>
      <c r="V122" s="414"/>
      <c r="W122" s="414"/>
      <c r="X122" s="414"/>
      <c r="Y122" s="414"/>
      <c r="Z122" s="414"/>
      <c r="AA122" s="413"/>
      <c r="AB122" s="413"/>
      <c r="AC122" s="413"/>
      <c r="AD122" s="413"/>
      <c r="AE122" s="413"/>
      <c r="AF122" s="413"/>
      <c r="AG122" s="158"/>
      <c r="AH122" s="158"/>
      <c r="AI122" s="158"/>
      <c r="AJ122" s="158"/>
      <c r="AK122" s="158"/>
      <c r="AL122" s="90"/>
      <c r="AM122" s="90"/>
      <c r="AN122" s="90"/>
      <c r="AO122" s="90"/>
      <c r="AP122" s="90"/>
      <c r="AQ122" s="90"/>
      <c r="AR122" s="90"/>
      <c r="AS122" s="90"/>
    </row>
    <row r="123" spans="1:45" ht="15" customHeight="1" thickBot="1" x14ac:dyDescent="0.3">
      <c r="A123" s="993"/>
      <c r="B123" s="413">
        <v>14030222</v>
      </c>
      <c r="C123" s="413">
        <v>280</v>
      </c>
      <c r="D123" s="413">
        <v>7</v>
      </c>
      <c r="E123" s="413">
        <v>50</v>
      </c>
      <c r="F123" s="665">
        <v>43</v>
      </c>
      <c r="G123" s="88" t="s">
        <v>276</v>
      </c>
      <c r="H123" s="169">
        <v>0.30208333333333331</v>
      </c>
      <c r="I123" s="169">
        <v>0.79166666666666663</v>
      </c>
      <c r="J123" s="178">
        <v>8.3333333333333329E-2</v>
      </c>
      <c r="K123" s="179">
        <f t="shared" si="1"/>
        <v>0.40625</v>
      </c>
      <c r="L123" s="414">
        <v>37</v>
      </c>
      <c r="M123" s="414">
        <v>1</v>
      </c>
      <c r="N123" s="995"/>
      <c r="O123" s="414"/>
      <c r="P123" s="414"/>
      <c r="Q123" s="995"/>
      <c r="R123" s="414" t="s">
        <v>111</v>
      </c>
      <c r="S123" s="995"/>
      <c r="T123" s="995"/>
      <c r="U123" s="995"/>
      <c r="V123" s="414"/>
      <c r="W123" s="414"/>
      <c r="X123" s="414"/>
      <c r="Y123" s="414"/>
      <c r="Z123" s="414"/>
      <c r="AA123" s="413"/>
      <c r="AB123" s="413"/>
      <c r="AC123" s="413"/>
      <c r="AD123" s="413"/>
      <c r="AE123" s="413"/>
      <c r="AF123" s="413"/>
      <c r="AG123" s="158"/>
      <c r="AH123" s="158"/>
      <c r="AI123" s="158"/>
      <c r="AJ123" s="158"/>
      <c r="AK123" s="158"/>
      <c r="AL123" s="90"/>
      <c r="AM123" s="90"/>
      <c r="AN123" s="90"/>
      <c r="AO123" s="90"/>
      <c r="AP123" s="90"/>
      <c r="AQ123" s="90"/>
      <c r="AR123" s="90"/>
      <c r="AS123" s="90"/>
    </row>
    <row r="124" spans="1:45" ht="15" customHeight="1" thickBot="1" x14ac:dyDescent="0.3">
      <c r="A124" s="993"/>
      <c r="B124" s="413">
        <v>14030222</v>
      </c>
      <c r="C124" s="413">
        <v>280</v>
      </c>
      <c r="D124" s="413">
        <v>7</v>
      </c>
      <c r="E124" s="413">
        <v>50</v>
      </c>
      <c r="F124" s="665">
        <v>43</v>
      </c>
      <c r="G124" s="88" t="s">
        <v>276</v>
      </c>
      <c r="H124" s="169">
        <v>0.30208333333333331</v>
      </c>
      <c r="I124" s="169">
        <v>0.79166666666666663</v>
      </c>
      <c r="J124" s="178">
        <v>8.3333333333333329E-2</v>
      </c>
      <c r="K124" s="179">
        <f t="shared" si="1"/>
        <v>0.40625</v>
      </c>
      <c r="L124" s="414">
        <v>38</v>
      </c>
      <c r="M124" s="414">
        <v>1</v>
      </c>
      <c r="N124" s="995"/>
      <c r="O124" s="414"/>
      <c r="P124" s="414"/>
      <c r="Q124" s="995"/>
      <c r="R124" s="414" t="s">
        <v>111</v>
      </c>
      <c r="S124" s="995"/>
      <c r="T124" s="995"/>
      <c r="U124" s="995"/>
      <c r="V124" s="414"/>
      <c r="W124" s="414"/>
      <c r="X124" s="414"/>
      <c r="Y124" s="414"/>
      <c r="Z124" s="414"/>
      <c r="AA124" s="413"/>
      <c r="AB124" s="413"/>
      <c r="AC124" s="413"/>
      <c r="AD124" s="413"/>
      <c r="AE124" s="413"/>
      <c r="AF124" s="413"/>
      <c r="AG124" s="158"/>
      <c r="AH124" s="158"/>
      <c r="AI124" s="158"/>
      <c r="AJ124" s="158"/>
      <c r="AK124" s="158"/>
      <c r="AL124" s="90"/>
      <c r="AM124" s="90"/>
      <c r="AN124" s="90"/>
      <c r="AO124" s="90"/>
      <c r="AP124" s="90"/>
      <c r="AQ124" s="90"/>
      <c r="AR124" s="90"/>
      <c r="AS124" s="90"/>
    </row>
    <row r="125" spans="1:45" ht="15" customHeight="1" thickBot="1" x14ac:dyDescent="0.3">
      <c r="A125" s="993"/>
      <c r="B125" s="413">
        <v>14030222</v>
      </c>
      <c r="C125" s="413">
        <v>280</v>
      </c>
      <c r="D125" s="413">
        <v>7</v>
      </c>
      <c r="E125" s="413">
        <v>50</v>
      </c>
      <c r="F125" s="665">
        <v>43</v>
      </c>
      <c r="G125" s="88" t="s">
        <v>276</v>
      </c>
      <c r="H125" s="169">
        <v>0.30208333333333331</v>
      </c>
      <c r="I125" s="169">
        <v>0.79166666666666663</v>
      </c>
      <c r="J125" s="178">
        <v>8.3333333333333329E-2</v>
      </c>
      <c r="K125" s="179">
        <f t="shared" si="1"/>
        <v>0.40625</v>
      </c>
      <c r="L125" s="414">
        <v>39</v>
      </c>
      <c r="M125" s="414">
        <v>2</v>
      </c>
      <c r="N125" s="995"/>
      <c r="O125" s="414"/>
      <c r="P125" s="414"/>
      <c r="Q125" s="995"/>
      <c r="R125" s="414" t="s">
        <v>111</v>
      </c>
      <c r="S125" s="995"/>
      <c r="T125" s="995"/>
      <c r="U125" s="995"/>
      <c r="V125" s="414"/>
      <c r="W125" s="414"/>
      <c r="X125" s="414"/>
      <c r="Y125" s="414"/>
      <c r="Z125" s="414"/>
      <c r="AA125" s="413"/>
      <c r="AB125" s="413"/>
      <c r="AC125" s="413"/>
      <c r="AD125" s="413"/>
      <c r="AE125" s="413"/>
      <c r="AF125" s="413"/>
      <c r="AG125" s="158"/>
      <c r="AH125" s="158"/>
      <c r="AI125" s="158"/>
      <c r="AJ125" s="158"/>
      <c r="AK125" s="158"/>
      <c r="AL125" s="90"/>
      <c r="AM125" s="90"/>
      <c r="AN125" s="90"/>
      <c r="AO125" s="90"/>
      <c r="AP125" s="90"/>
      <c r="AQ125" s="90"/>
      <c r="AR125" s="90"/>
      <c r="AS125" s="90"/>
    </row>
    <row r="126" spans="1:45" ht="15" customHeight="1" thickBot="1" x14ac:dyDescent="0.3">
      <c r="A126" s="993"/>
      <c r="B126" s="413">
        <v>14030222</v>
      </c>
      <c r="C126" s="413">
        <v>280</v>
      </c>
      <c r="D126" s="413">
        <v>7</v>
      </c>
      <c r="E126" s="413">
        <v>50</v>
      </c>
      <c r="F126" s="665">
        <v>43</v>
      </c>
      <c r="G126" s="88" t="s">
        <v>276</v>
      </c>
      <c r="H126" s="169">
        <v>0.30208333333333331</v>
      </c>
      <c r="I126" s="169">
        <v>0.79166666666666663</v>
      </c>
      <c r="J126" s="178">
        <v>8.3333333333333329E-2</v>
      </c>
      <c r="K126" s="179">
        <f t="shared" si="1"/>
        <v>0.40625</v>
      </c>
      <c r="L126" s="414">
        <v>40</v>
      </c>
      <c r="M126" s="414">
        <v>1</v>
      </c>
      <c r="N126" s="995"/>
      <c r="O126" s="414"/>
      <c r="P126" s="414"/>
      <c r="Q126" s="995"/>
      <c r="R126" s="414" t="s">
        <v>111</v>
      </c>
      <c r="S126" s="995"/>
      <c r="T126" s="995"/>
      <c r="U126" s="995"/>
      <c r="V126" s="414"/>
      <c r="W126" s="414"/>
      <c r="X126" s="414"/>
      <c r="Y126" s="414"/>
      <c r="Z126" s="414"/>
      <c r="AA126" s="413"/>
      <c r="AB126" s="413"/>
      <c r="AC126" s="413"/>
      <c r="AD126" s="413"/>
      <c r="AE126" s="413"/>
      <c r="AF126" s="413"/>
      <c r="AG126" s="158"/>
      <c r="AH126" s="158"/>
      <c r="AI126" s="158"/>
      <c r="AJ126" s="158"/>
      <c r="AK126" s="158"/>
      <c r="AL126" s="90"/>
      <c r="AM126" s="90"/>
      <c r="AN126" s="90"/>
      <c r="AO126" s="90"/>
      <c r="AP126" s="90"/>
      <c r="AQ126" s="90"/>
      <c r="AR126" s="90"/>
      <c r="AS126" s="90"/>
    </row>
    <row r="127" spans="1:45" ht="15" customHeight="1" thickBot="1" x14ac:dyDescent="0.3">
      <c r="A127" s="993"/>
      <c r="B127" s="413">
        <v>14030222</v>
      </c>
      <c r="C127" s="413">
        <v>280</v>
      </c>
      <c r="D127" s="413">
        <v>7</v>
      </c>
      <c r="E127" s="413">
        <v>50</v>
      </c>
      <c r="F127" s="665">
        <v>43</v>
      </c>
      <c r="G127" s="88" t="s">
        <v>276</v>
      </c>
      <c r="H127" s="169">
        <v>0.30208333333333331</v>
      </c>
      <c r="I127" s="169">
        <v>0.79166666666666663</v>
      </c>
      <c r="J127" s="178">
        <v>8.3333333333333329E-2</v>
      </c>
      <c r="K127" s="179">
        <f t="shared" si="1"/>
        <v>0.40625</v>
      </c>
      <c r="L127" s="414">
        <v>41</v>
      </c>
      <c r="M127" s="414">
        <v>1</v>
      </c>
      <c r="N127" s="995"/>
      <c r="O127" s="414"/>
      <c r="P127" s="414"/>
      <c r="Q127" s="995"/>
      <c r="R127" s="414" t="s">
        <v>111</v>
      </c>
      <c r="S127" s="995"/>
      <c r="T127" s="995"/>
      <c r="U127" s="995"/>
      <c r="V127" s="414"/>
      <c r="W127" s="414"/>
      <c r="X127" s="414"/>
      <c r="Y127" s="414"/>
      <c r="Z127" s="414"/>
      <c r="AA127" s="413"/>
      <c r="AB127" s="413"/>
      <c r="AC127" s="413"/>
      <c r="AD127" s="413"/>
      <c r="AE127" s="413"/>
      <c r="AF127" s="413"/>
      <c r="AG127" s="158"/>
      <c r="AH127" s="158"/>
      <c r="AI127" s="158"/>
      <c r="AJ127" s="158"/>
      <c r="AK127" s="158"/>
      <c r="AL127" s="90"/>
    </row>
    <row r="128" spans="1:45" ht="15" customHeight="1" thickBot="1" x14ac:dyDescent="0.3">
      <c r="A128" s="993"/>
      <c r="B128" s="413">
        <v>14030222</v>
      </c>
      <c r="C128" s="413">
        <v>280</v>
      </c>
      <c r="D128" s="413">
        <v>7</v>
      </c>
      <c r="E128" s="413">
        <v>50</v>
      </c>
      <c r="F128" s="665">
        <v>43</v>
      </c>
      <c r="G128" s="88" t="s">
        <v>276</v>
      </c>
      <c r="H128" s="169">
        <v>0.30208333333333331</v>
      </c>
      <c r="I128" s="169">
        <v>0.79166666666666663</v>
      </c>
      <c r="J128" s="178">
        <v>8.3333333333333329E-2</v>
      </c>
      <c r="K128" s="179">
        <f t="shared" si="1"/>
        <v>0.40625</v>
      </c>
      <c r="L128" s="414">
        <v>42</v>
      </c>
      <c r="M128" s="414">
        <v>1</v>
      </c>
      <c r="N128" s="995"/>
      <c r="O128" s="414"/>
      <c r="P128" s="414"/>
      <c r="Q128" s="995"/>
      <c r="R128" s="414" t="s">
        <v>111</v>
      </c>
      <c r="S128" s="995"/>
      <c r="T128" s="995"/>
      <c r="U128" s="995"/>
      <c r="V128" s="414"/>
      <c r="W128" s="414"/>
      <c r="X128" s="414"/>
      <c r="Y128" s="414"/>
      <c r="Z128" s="414"/>
      <c r="AA128" s="413"/>
      <c r="AB128" s="413"/>
      <c r="AC128" s="413"/>
      <c r="AD128" s="413"/>
      <c r="AE128" s="413"/>
      <c r="AF128" s="413"/>
      <c r="AG128" s="158"/>
      <c r="AH128" s="158"/>
      <c r="AI128" s="158"/>
      <c r="AJ128" s="158"/>
      <c r="AK128" s="158"/>
      <c r="AL128" s="90"/>
    </row>
    <row r="129" spans="1:38" ht="15" customHeight="1" thickBot="1" x14ac:dyDescent="0.3">
      <c r="A129" s="993"/>
      <c r="B129" s="413">
        <v>14030222</v>
      </c>
      <c r="C129" s="413">
        <v>380</v>
      </c>
      <c r="D129" s="413">
        <v>7</v>
      </c>
      <c r="E129" s="413">
        <v>50</v>
      </c>
      <c r="F129" s="665">
        <v>43</v>
      </c>
      <c r="G129" s="88" t="s">
        <v>276</v>
      </c>
      <c r="H129" s="169">
        <v>0.30208333333333331</v>
      </c>
      <c r="I129" s="169">
        <v>0.79166666666666663</v>
      </c>
      <c r="J129" s="178">
        <v>8.3333333333333329E-2</v>
      </c>
      <c r="K129" s="179">
        <f t="shared" si="1"/>
        <v>0.40625</v>
      </c>
      <c r="L129" s="414">
        <v>40</v>
      </c>
      <c r="M129" s="414">
        <v>1</v>
      </c>
      <c r="N129" s="995">
        <v>370</v>
      </c>
      <c r="O129" s="414"/>
      <c r="P129" s="414"/>
      <c r="Q129" s="995"/>
      <c r="R129" s="414" t="s">
        <v>111</v>
      </c>
      <c r="S129" s="995"/>
      <c r="T129" s="995"/>
      <c r="U129" s="995"/>
      <c r="V129" s="414"/>
      <c r="W129" s="414"/>
      <c r="X129" s="414"/>
      <c r="Y129" s="414"/>
      <c r="Z129" s="414"/>
      <c r="AA129" s="413"/>
      <c r="AB129" s="413"/>
      <c r="AC129" s="413"/>
      <c r="AD129" s="413"/>
      <c r="AE129" s="413"/>
      <c r="AF129" s="413"/>
      <c r="AG129" s="158"/>
      <c r="AH129" s="158"/>
      <c r="AI129" s="158"/>
      <c r="AJ129" s="158"/>
      <c r="AK129" s="158"/>
      <c r="AL129" s="90"/>
    </row>
    <row r="130" spans="1:38" ht="15" customHeight="1" thickBot="1" x14ac:dyDescent="0.3">
      <c r="A130" s="993"/>
      <c r="B130" s="413">
        <v>14030222</v>
      </c>
      <c r="C130" s="413">
        <v>380</v>
      </c>
      <c r="D130" s="413">
        <v>7</v>
      </c>
      <c r="E130" s="413">
        <v>50</v>
      </c>
      <c r="F130" s="665">
        <v>43</v>
      </c>
      <c r="G130" s="88" t="s">
        <v>276</v>
      </c>
      <c r="H130" s="169">
        <v>0.30208333333333331</v>
      </c>
      <c r="I130" s="169">
        <v>0.79166666666666663</v>
      </c>
      <c r="J130" s="178">
        <v>8.3333333333333329E-2</v>
      </c>
      <c r="K130" s="179">
        <f t="shared" si="1"/>
        <v>0.40625</v>
      </c>
      <c r="L130" s="414">
        <v>41</v>
      </c>
      <c r="M130" s="414">
        <v>1</v>
      </c>
      <c r="N130" s="995"/>
      <c r="O130" s="414"/>
      <c r="P130" s="414"/>
      <c r="Q130" s="995"/>
      <c r="R130" s="414" t="s">
        <v>111</v>
      </c>
      <c r="S130" s="995"/>
      <c r="T130" s="995"/>
      <c r="U130" s="995"/>
      <c r="V130" s="414"/>
      <c r="W130" s="414"/>
      <c r="X130" s="414"/>
      <c r="Y130" s="414"/>
      <c r="Z130" s="414"/>
      <c r="AA130" s="413"/>
      <c r="AB130" s="413"/>
      <c r="AC130" s="413"/>
      <c r="AD130" s="413"/>
      <c r="AE130" s="413"/>
      <c r="AF130" s="413"/>
      <c r="AG130" s="158"/>
      <c r="AH130" s="158"/>
      <c r="AI130" s="158"/>
      <c r="AJ130" s="158"/>
      <c r="AK130" s="158"/>
      <c r="AL130" s="90"/>
    </row>
    <row r="131" spans="1:38" ht="15" customHeight="1" thickBot="1" x14ac:dyDescent="0.3">
      <c r="A131" s="993"/>
      <c r="B131" s="413">
        <v>14030222</v>
      </c>
      <c r="C131" s="413">
        <v>380</v>
      </c>
      <c r="D131" s="413">
        <v>7</v>
      </c>
      <c r="E131" s="413">
        <v>50</v>
      </c>
      <c r="F131" s="665">
        <v>43</v>
      </c>
      <c r="G131" s="88" t="s">
        <v>276</v>
      </c>
      <c r="H131" s="169">
        <v>0.30208333333333331</v>
      </c>
      <c r="I131" s="169">
        <v>0.79166666666666663</v>
      </c>
      <c r="J131" s="178">
        <v>8.3333333333333329E-2</v>
      </c>
      <c r="K131" s="179">
        <f t="shared" si="1"/>
        <v>0.40625</v>
      </c>
      <c r="L131" s="414">
        <v>42</v>
      </c>
      <c r="M131" s="414">
        <v>1</v>
      </c>
      <c r="N131" s="995"/>
      <c r="O131" s="414"/>
      <c r="P131" s="414"/>
      <c r="Q131" s="995"/>
      <c r="R131" s="414" t="s">
        <v>111</v>
      </c>
      <c r="S131" s="995"/>
      <c r="T131" s="995"/>
      <c r="U131" s="995"/>
      <c r="V131" s="414"/>
      <c r="W131" s="414"/>
      <c r="X131" s="414"/>
      <c r="Y131" s="414"/>
      <c r="Z131" s="414"/>
      <c r="AA131" s="413"/>
      <c r="AB131" s="413"/>
      <c r="AC131" s="413"/>
      <c r="AD131" s="413"/>
      <c r="AE131" s="413"/>
      <c r="AF131" s="413"/>
      <c r="AG131" s="158"/>
      <c r="AH131" s="158"/>
      <c r="AI131" s="158"/>
      <c r="AJ131" s="158"/>
      <c r="AK131" s="158"/>
      <c r="AL131" s="90"/>
    </row>
    <row r="132" spans="1:38" ht="15" customHeight="1" thickBot="1" x14ac:dyDescent="0.3">
      <c r="A132" s="993"/>
      <c r="B132" s="413">
        <v>14030222</v>
      </c>
      <c r="C132" s="413">
        <v>380</v>
      </c>
      <c r="D132" s="413">
        <v>7</v>
      </c>
      <c r="E132" s="413">
        <v>50</v>
      </c>
      <c r="F132" s="665">
        <v>43</v>
      </c>
      <c r="G132" s="88" t="s">
        <v>276</v>
      </c>
      <c r="H132" s="169">
        <v>0.30208333333333331</v>
      </c>
      <c r="I132" s="169">
        <v>0.79166666666666663</v>
      </c>
      <c r="J132" s="178">
        <v>8.3333333333333329E-2</v>
      </c>
      <c r="K132" s="179">
        <f t="shared" si="1"/>
        <v>0.40625</v>
      </c>
      <c r="L132" s="414">
        <v>43</v>
      </c>
      <c r="M132" s="414">
        <v>1</v>
      </c>
      <c r="N132" s="995"/>
      <c r="O132" s="414"/>
      <c r="P132" s="414"/>
      <c r="Q132" s="995"/>
      <c r="R132" s="414" t="s">
        <v>111</v>
      </c>
      <c r="S132" s="995"/>
      <c r="T132" s="995"/>
      <c r="U132" s="995"/>
      <c r="V132" s="414"/>
      <c r="W132" s="414"/>
      <c r="X132" s="414"/>
      <c r="Y132" s="414"/>
      <c r="Z132" s="414"/>
      <c r="AA132" s="413"/>
      <c r="AB132" s="413"/>
      <c r="AC132" s="413"/>
      <c r="AD132" s="413"/>
      <c r="AE132" s="413"/>
      <c r="AF132" s="413"/>
      <c r="AG132" s="158"/>
      <c r="AH132" s="158"/>
      <c r="AI132" s="158"/>
      <c r="AJ132" s="158"/>
      <c r="AK132" s="158"/>
      <c r="AL132" s="90"/>
    </row>
    <row r="133" spans="1:38" ht="15" customHeight="1" thickBot="1" x14ac:dyDescent="0.3">
      <c r="A133" s="994"/>
      <c r="B133" s="151">
        <v>14030222</v>
      </c>
      <c r="C133" s="151">
        <v>380</v>
      </c>
      <c r="D133" s="151">
        <v>7</v>
      </c>
      <c r="E133" s="151">
        <v>50</v>
      </c>
      <c r="F133" s="151">
        <v>43</v>
      </c>
      <c r="G133" s="160" t="s">
        <v>276</v>
      </c>
      <c r="H133" s="170">
        <v>0.30208333333333331</v>
      </c>
      <c r="I133" s="170">
        <v>0.79166666666666663</v>
      </c>
      <c r="J133" s="180">
        <v>8.3333333333333329E-2</v>
      </c>
      <c r="K133" s="179">
        <f t="shared" ref="K133:K196" si="5">IF(H133&gt;I133,(H133-I133)-J133,(I133-H133)-J133)</f>
        <v>0.40625</v>
      </c>
      <c r="L133" s="414">
        <v>44</v>
      </c>
      <c r="M133" s="414">
        <v>1</v>
      </c>
      <c r="N133" s="995"/>
      <c r="O133" s="414"/>
      <c r="P133" s="414"/>
      <c r="Q133" s="995"/>
      <c r="R133" s="414" t="s">
        <v>111</v>
      </c>
      <c r="S133" s="995"/>
      <c r="T133" s="995"/>
      <c r="U133" s="995"/>
      <c r="V133" s="414"/>
      <c r="W133" s="414"/>
      <c r="X133" s="414"/>
      <c r="Y133" s="414"/>
      <c r="Z133" s="414"/>
      <c r="AA133" s="413"/>
      <c r="AB133" s="413"/>
      <c r="AC133" s="413"/>
      <c r="AD133" s="413"/>
      <c r="AE133" s="413"/>
      <c r="AF133" s="413"/>
      <c r="AG133" s="158"/>
      <c r="AH133" s="158"/>
      <c r="AI133" s="158"/>
      <c r="AJ133" s="158"/>
      <c r="AK133" s="158"/>
      <c r="AL133" s="90"/>
    </row>
    <row r="134" spans="1:38" ht="15" customHeight="1" thickBot="1" x14ac:dyDescent="0.3">
      <c r="A134" s="992" t="s">
        <v>336</v>
      </c>
      <c r="B134" s="150">
        <v>14030222</v>
      </c>
      <c r="C134" s="150">
        <v>350</v>
      </c>
      <c r="D134" s="150">
        <v>7</v>
      </c>
      <c r="E134" s="150">
        <v>50</v>
      </c>
      <c r="F134" s="150">
        <v>24</v>
      </c>
      <c r="G134" s="159" t="s">
        <v>276</v>
      </c>
      <c r="H134" s="168">
        <v>0.79166666666666663</v>
      </c>
      <c r="I134" s="168">
        <v>0.28125</v>
      </c>
      <c r="J134" s="179">
        <v>4.8611111111111112E-2</v>
      </c>
      <c r="K134" s="179">
        <f t="shared" si="5"/>
        <v>0.46180555555555552</v>
      </c>
      <c r="L134" s="414">
        <v>39</v>
      </c>
      <c r="M134" s="414">
        <v>1</v>
      </c>
      <c r="N134" s="995">
        <v>480</v>
      </c>
      <c r="O134" s="414"/>
      <c r="P134" s="414"/>
      <c r="Q134" s="995">
        <v>120</v>
      </c>
      <c r="R134" s="414" t="s">
        <v>111</v>
      </c>
      <c r="S134" s="995">
        <v>0.9</v>
      </c>
      <c r="T134" s="995">
        <v>12.8</v>
      </c>
      <c r="U134" s="995">
        <v>1000</v>
      </c>
      <c r="V134" s="414"/>
      <c r="W134" s="414"/>
      <c r="X134" s="414"/>
      <c r="Y134" s="414"/>
      <c r="Z134" s="414"/>
      <c r="AA134" s="413"/>
      <c r="AB134" s="413"/>
      <c r="AC134" s="413"/>
      <c r="AD134" s="413"/>
      <c r="AE134" s="413"/>
      <c r="AF134" s="413"/>
      <c r="AG134" s="158"/>
      <c r="AH134" s="158"/>
      <c r="AI134" s="158"/>
      <c r="AJ134" s="158"/>
      <c r="AK134" s="158"/>
      <c r="AL134" s="90"/>
    </row>
    <row r="135" spans="1:38" ht="15" customHeight="1" thickBot="1" x14ac:dyDescent="0.3">
      <c r="A135" s="993"/>
      <c r="B135" s="413">
        <v>14030222</v>
      </c>
      <c r="C135" s="413">
        <v>350</v>
      </c>
      <c r="D135" s="413">
        <v>7</v>
      </c>
      <c r="E135" s="413">
        <v>50</v>
      </c>
      <c r="F135" s="665">
        <v>24</v>
      </c>
      <c r="G135" s="88" t="s">
        <v>276</v>
      </c>
      <c r="H135" s="169">
        <v>0.79166666666666663</v>
      </c>
      <c r="I135" s="169">
        <v>0.28125</v>
      </c>
      <c r="J135" s="178">
        <v>4.8611111111111112E-2</v>
      </c>
      <c r="K135" s="179">
        <f t="shared" si="5"/>
        <v>0.46180555555555552</v>
      </c>
      <c r="L135" s="414">
        <v>40</v>
      </c>
      <c r="M135" s="414">
        <v>1</v>
      </c>
      <c r="N135" s="995"/>
      <c r="O135" s="414"/>
      <c r="P135" s="414"/>
      <c r="Q135" s="995"/>
      <c r="R135" s="414" t="s">
        <v>111</v>
      </c>
      <c r="S135" s="995"/>
      <c r="T135" s="995"/>
      <c r="U135" s="995"/>
      <c r="V135" s="413"/>
      <c r="W135" s="413"/>
      <c r="X135" s="413"/>
      <c r="Y135" s="413"/>
      <c r="Z135" s="413"/>
      <c r="AA135" s="413"/>
      <c r="AB135" s="413"/>
      <c r="AC135" s="413"/>
      <c r="AD135" s="413"/>
      <c r="AE135" s="413"/>
      <c r="AF135" s="413"/>
      <c r="AG135" s="158"/>
      <c r="AH135" s="158"/>
      <c r="AI135" s="158"/>
      <c r="AJ135" s="158"/>
      <c r="AK135" s="158"/>
      <c r="AL135" s="90"/>
    </row>
    <row r="136" spans="1:38" ht="15" customHeight="1" thickBot="1" x14ac:dyDescent="0.3">
      <c r="A136" s="993"/>
      <c r="B136" s="413">
        <v>14030222</v>
      </c>
      <c r="C136" s="413">
        <v>350</v>
      </c>
      <c r="D136" s="413">
        <v>7</v>
      </c>
      <c r="E136" s="413">
        <v>50</v>
      </c>
      <c r="F136" s="665">
        <v>24</v>
      </c>
      <c r="G136" s="88" t="s">
        <v>276</v>
      </c>
      <c r="H136" s="169">
        <v>0.79166666666666663</v>
      </c>
      <c r="I136" s="169">
        <v>0.28125</v>
      </c>
      <c r="J136" s="178">
        <v>4.8611111111111112E-2</v>
      </c>
      <c r="K136" s="179">
        <f t="shared" si="5"/>
        <v>0.46180555555555552</v>
      </c>
      <c r="L136" s="414">
        <v>41</v>
      </c>
      <c r="M136" s="414">
        <v>1</v>
      </c>
      <c r="N136" s="995"/>
      <c r="O136" s="414"/>
      <c r="P136" s="414"/>
      <c r="Q136" s="995"/>
      <c r="R136" s="414" t="s">
        <v>111</v>
      </c>
      <c r="S136" s="995"/>
      <c r="T136" s="995"/>
      <c r="U136" s="995"/>
      <c r="V136" s="413"/>
      <c r="W136" s="413"/>
      <c r="X136" s="413"/>
      <c r="Y136" s="413"/>
      <c r="Z136" s="413"/>
      <c r="AA136" s="413"/>
      <c r="AB136" s="413"/>
      <c r="AC136" s="413"/>
      <c r="AD136" s="413"/>
      <c r="AE136" s="413"/>
      <c r="AF136" s="413"/>
      <c r="AG136" s="158"/>
      <c r="AH136" s="158"/>
      <c r="AI136" s="158"/>
      <c r="AJ136" s="158"/>
      <c r="AK136" s="158"/>
      <c r="AL136" s="90"/>
    </row>
    <row r="137" spans="1:38" ht="15" customHeight="1" thickBot="1" x14ac:dyDescent="0.3">
      <c r="A137" s="993"/>
      <c r="B137" s="413">
        <v>14030222</v>
      </c>
      <c r="C137" s="413">
        <v>350</v>
      </c>
      <c r="D137" s="413">
        <v>7</v>
      </c>
      <c r="E137" s="413">
        <v>50</v>
      </c>
      <c r="F137" s="665">
        <v>24</v>
      </c>
      <c r="G137" s="88" t="s">
        <v>276</v>
      </c>
      <c r="H137" s="169">
        <v>0.79166666666666663</v>
      </c>
      <c r="I137" s="169">
        <v>0.28125</v>
      </c>
      <c r="J137" s="178">
        <v>4.8611111111111112E-2</v>
      </c>
      <c r="K137" s="179">
        <f t="shared" si="5"/>
        <v>0.46180555555555552</v>
      </c>
      <c r="L137" s="414">
        <v>42</v>
      </c>
      <c r="M137" s="414">
        <v>2</v>
      </c>
      <c r="N137" s="995"/>
      <c r="O137" s="414"/>
      <c r="P137" s="414"/>
      <c r="Q137" s="995"/>
      <c r="R137" s="414" t="s">
        <v>111</v>
      </c>
      <c r="S137" s="995"/>
      <c r="T137" s="995"/>
      <c r="U137" s="995"/>
      <c r="V137" s="413"/>
      <c r="W137" s="413"/>
      <c r="X137" s="413"/>
      <c r="Y137" s="413"/>
      <c r="Z137" s="413"/>
      <c r="AA137" s="413"/>
      <c r="AB137" s="413"/>
      <c r="AC137" s="413"/>
      <c r="AD137" s="413"/>
      <c r="AE137" s="413"/>
      <c r="AF137" s="413"/>
      <c r="AG137" s="158"/>
      <c r="AH137" s="158"/>
      <c r="AI137" s="158"/>
      <c r="AJ137" s="158"/>
      <c r="AK137" s="158"/>
      <c r="AL137" s="90"/>
    </row>
    <row r="138" spans="1:38" ht="15" customHeight="1" thickBot="1" x14ac:dyDescent="0.3">
      <c r="A138" s="993"/>
      <c r="B138" s="413">
        <v>14030222</v>
      </c>
      <c r="C138" s="413">
        <v>350</v>
      </c>
      <c r="D138" s="413">
        <v>7</v>
      </c>
      <c r="E138" s="413">
        <v>50</v>
      </c>
      <c r="F138" s="665">
        <v>24</v>
      </c>
      <c r="G138" s="88" t="s">
        <v>276</v>
      </c>
      <c r="H138" s="169">
        <v>0.79166666666666663</v>
      </c>
      <c r="I138" s="169">
        <v>0.28125</v>
      </c>
      <c r="J138" s="178">
        <v>4.8611111111111112E-2</v>
      </c>
      <c r="K138" s="179">
        <f t="shared" si="5"/>
        <v>0.46180555555555552</v>
      </c>
      <c r="L138" s="414">
        <v>43</v>
      </c>
      <c r="M138" s="414">
        <v>2</v>
      </c>
      <c r="N138" s="995"/>
      <c r="O138" s="414"/>
      <c r="P138" s="414"/>
      <c r="Q138" s="995"/>
      <c r="R138" s="414" t="s">
        <v>111</v>
      </c>
      <c r="S138" s="995"/>
      <c r="T138" s="995"/>
      <c r="U138" s="995"/>
      <c r="V138" s="413"/>
      <c r="W138" s="413"/>
      <c r="X138" s="413"/>
      <c r="Y138" s="413"/>
      <c r="Z138" s="413"/>
      <c r="AA138" s="413"/>
      <c r="AB138" s="413"/>
      <c r="AC138" s="413"/>
      <c r="AD138" s="413"/>
      <c r="AE138" s="413"/>
      <c r="AF138" s="413"/>
      <c r="AG138" s="158"/>
      <c r="AH138" s="158"/>
      <c r="AI138" s="158"/>
      <c r="AJ138" s="158"/>
      <c r="AK138" s="158"/>
      <c r="AL138" s="90"/>
    </row>
    <row r="139" spans="1:38" ht="15" customHeight="1" thickBot="1" x14ac:dyDescent="0.3">
      <c r="A139" s="993"/>
      <c r="B139" s="413">
        <v>14030222</v>
      </c>
      <c r="C139" s="413">
        <v>350</v>
      </c>
      <c r="D139" s="413">
        <v>7</v>
      </c>
      <c r="E139" s="413">
        <v>50</v>
      </c>
      <c r="F139" s="665">
        <v>24</v>
      </c>
      <c r="G139" s="88" t="s">
        <v>276</v>
      </c>
      <c r="H139" s="169">
        <v>0.79166666666666663</v>
      </c>
      <c r="I139" s="169">
        <v>0.28125</v>
      </c>
      <c r="J139" s="178">
        <v>4.8611111111111112E-2</v>
      </c>
      <c r="K139" s="179">
        <f t="shared" si="5"/>
        <v>0.46180555555555552</v>
      </c>
      <c r="L139" s="414">
        <v>44</v>
      </c>
      <c r="M139" s="414">
        <v>1</v>
      </c>
      <c r="N139" s="995"/>
      <c r="O139" s="414"/>
      <c r="P139" s="414"/>
      <c r="Q139" s="995"/>
      <c r="R139" s="414" t="s">
        <v>111</v>
      </c>
      <c r="S139" s="995"/>
      <c r="T139" s="995"/>
      <c r="U139" s="995"/>
      <c r="V139" s="413"/>
      <c r="W139" s="413"/>
      <c r="X139" s="413"/>
      <c r="Y139" s="413"/>
      <c r="Z139" s="413"/>
      <c r="AA139" s="413"/>
      <c r="AB139" s="413"/>
      <c r="AC139" s="413"/>
      <c r="AD139" s="413"/>
      <c r="AE139" s="413"/>
      <c r="AF139" s="413"/>
      <c r="AG139" s="158"/>
      <c r="AH139" s="158"/>
      <c r="AI139" s="158"/>
      <c r="AJ139" s="158"/>
      <c r="AK139" s="158"/>
      <c r="AL139" s="90"/>
    </row>
    <row r="140" spans="1:38" ht="15" customHeight="1" thickBot="1" x14ac:dyDescent="0.3">
      <c r="A140" s="993"/>
      <c r="B140" s="413">
        <v>14030222</v>
      </c>
      <c r="C140" s="413">
        <v>370</v>
      </c>
      <c r="D140" s="413">
        <v>7</v>
      </c>
      <c r="E140" s="413">
        <v>50</v>
      </c>
      <c r="F140" s="665">
        <v>24</v>
      </c>
      <c r="G140" s="88" t="s">
        <v>276</v>
      </c>
      <c r="H140" s="169">
        <v>0.79166666666666663</v>
      </c>
      <c r="I140" s="169">
        <v>0.28125</v>
      </c>
      <c r="J140" s="178">
        <v>4.8611111111111112E-2</v>
      </c>
      <c r="K140" s="179">
        <f t="shared" si="5"/>
        <v>0.46180555555555552</v>
      </c>
      <c r="L140" s="414">
        <v>39</v>
      </c>
      <c r="M140" s="414">
        <v>1</v>
      </c>
      <c r="N140" s="995">
        <v>480</v>
      </c>
      <c r="O140" s="414"/>
      <c r="P140" s="414"/>
      <c r="Q140" s="995">
        <v>89.27</v>
      </c>
      <c r="R140" s="414" t="s">
        <v>239</v>
      </c>
      <c r="S140" s="995"/>
      <c r="T140" s="995"/>
      <c r="U140" s="995"/>
      <c r="V140" s="413"/>
      <c r="W140" s="413"/>
      <c r="X140" s="413"/>
      <c r="Y140" s="413"/>
      <c r="Z140" s="413"/>
      <c r="AA140" s="413"/>
      <c r="AB140" s="413"/>
      <c r="AC140" s="413"/>
      <c r="AD140" s="413"/>
      <c r="AE140" s="413"/>
      <c r="AF140" s="413"/>
      <c r="AG140" s="158"/>
      <c r="AH140" s="158"/>
      <c r="AI140" s="158"/>
      <c r="AJ140" s="158"/>
      <c r="AK140" s="158"/>
      <c r="AL140" s="90"/>
    </row>
    <row r="141" spans="1:38" ht="15" customHeight="1" thickBot="1" x14ac:dyDescent="0.3">
      <c r="A141" s="993"/>
      <c r="B141" s="413">
        <v>14030222</v>
      </c>
      <c r="C141" s="413">
        <v>370</v>
      </c>
      <c r="D141" s="413">
        <v>7</v>
      </c>
      <c r="E141" s="413">
        <v>50</v>
      </c>
      <c r="F141" s="665">
        <v>24</v>
      </c>
      <c r="G141" s="88" t="s">
        <v>276</v>
      </c>
      <c r="H141" s="169">
        <v>0.79166666666666663</v>
      </c>
      <c r="I141" s="169">
        <v>0.28125</v>
      </c>
      <c r="J141" s="178">
        <v>4.8611111111111112E-2</v>
      </c>
      <c r="K141" s="179">
        <f t="shared" si="5"/>
        <v>0.46180555555555552</v>
      </c>
      <c r="L141" s="414">
        <v>40</v>
      </c>
      <c r="M141" s="414">
        <v>1</v>
      </c>
      <c r="N141" s="995"/>
      <c r="O141" s="414"/>
      <c r="P141" s="414"/>
      <c r="Q141" s="995"/>
      <c r="R141" s="414" t="s">
        <v>239</v>
      </c>
      <c r="S141" s="995"/>
      <c r="T141" s="995"/>
      <c r="U141" s="995"/>
      <c r="V141" s="413"/>
      <c r="W141" s="413"/>
      <c r="X141" s="413"/>
      <c r="Y141" s="413"/>
      <c r="Z141" s="413"/>
      <c r="AA141" s="413"/>
      <c r="AB141" s="413"/>
      <c r="AC141" s="413"/>
      <c r="AD141" s="413"/>
      <c r="AE141" s="413"/>
      <c r="AF141" s="413"/>
      <c r="AG141" s="158"/>
      <c r="AH141" s="158"/>
      <c r="AI141" s="158"/>
      <c r="AJ141" s="158"/>
      <c r="AK141" s="158"/>
      <c r="AL141" s="90"/>
    </row>
    <row r="142" spans="1:38" ht="15" customHeight="1" thickBot="1" x14ac:dyDescent="0.3">
      <c r="A142" s="993"/>
      <c r="B142" s="413">
        <v>14030222</v>
      </c>
      <c r="C142" s="413">
        <v>370</v>
      </c>
      <c r="D142" s="413">
        <v>7</v>
      </c>
      <c r="E142" s="413">
        <v>50</v>
      </c>
      <c r="F142" s="665">
        <v>24</v>
      </c>
      <c r="G142" s="88" t="s">
        <v>276</v>
      </c>
      <c r="H142" s="169">
        <v>0.79166666666666663</v>
      </c>
      <c r="I142" s="169">
        <v>0.28125</v>
      </c>
      <c r="J142" s="178">
        <v>4.8611111111111112E-2</v>
      </c>
      <c r="K142" s="179">
        <f t="shared" si="5"/>
        <v>0.46180555555555552</v>
      </c>
      <c r="L142" s="414">
        <v>42</v>
      </c>
      <c r="M142" s="414">
        <v>2</v>
      </c>
      <c r="N142" s="995"/>
      <c r="O142" s="414"/>
      <c r="P142" s="414"/>
      <c r="Q142" s="995"/>
      <c r="R142" s="414" t="s">
        <v>239</v>
      </c>
      <c r="S142" s="995"/>
      <c r="T142" s="995"/>
      <c r="U142" s="995"/>
      <c r="V142" s="413"/>
      <c r="W142" s="413"/>
      <c r="X142" s="413"/>
      <c r="Y142" s="413"/>
      <c r="Z142" s="413"/>
      <c r="AA142" s="413"/>
      <c r="AB142" s="413"/>
      <c r="AC142" s="413"/>
      <c r="AD142" s="413"/>
      <c r="AE142" s="413"/>
      <c r="AF142" s="413"/>
      <c r="AG142" s="158"/>
      <c r="AH142" s="158"/>
      <c r="AI142" s="158"/>
      <c r="AJ142" s="158"/>
      <c r="AK142" s="158"/>
      <c r="AL142" s="90"/>
    </row>
    <row r="143" spans="1:38" ht="15" customHeight="1" thickBot="1" x14ac:dyDescent="0.3">
      <c r="A143" s="993"/>
      <c r="B143" s="413">
        <v>14030222</v>
      </c>
      <c r="C143" s="413">
        <v>370</v>
      </c>
      <c r="D143" s="413">
        <v>7</v>
      </c>
      <c r="E143" s="413">
        <v>50</v>
      </c>
      <c r="F143" s="665">
        <v>24</v>
      </c>
      <c r="G143" s="88" t="s">
        <v>276</v>
      </c>
      <c r="H143" s="169">
        <v>0.79166666666666663</v>
      </c>
      <c r="I143" s="169">
        <v>0.28125</v>
      </c>
      <c r="J143" s="178">
        <v>4.8611111111111112E-2</v>
      </c>
      <c r="K143" s="179">
        <f t="shared" si="5"/>
        <v>0.46180555555555552</v>
      </c>
      <c r="L143" s="414">
        <v>43</v>
      </c>
      <c r="M143" s="414">
        <v>2</v>
      </c>
      <c r="N143" s="995"/>
      <c r="O143" s="414"/>
      <c r="P143" s="414"/>
      <c r="Q143" s="995"/>
      <c r="R143" s="414" t="s">
        <v>239</v>
      </c>
      <c r="S143" s="995"/>
      <c r="T143" s="995"/>
      <c r="U143" s="995"/>
      <c r="V143" s="413"/>
      <c r="W143" s="413"/>
      <c r="X143" s="413"/>
      <c r="Y143" s="413"/>
      <c r="Z143" s="413"/>
      <c r="AA143" s="413"/>
      <c r="AB143" s="413"/>
      <c r="AC143" s="413"/>
      <c r="AD143" s="413"/>
      <c r="AE143" s="413"/>
      <c r="AF143" s="413"/>
      <c r="AG143" s="158"/>
      <c r="AH143" s="158"/>
      <c r="AI143" s="158"/>
      <c r="AJ143" s="158"/>
      <c r="AK143" s="158"/>
      <c r="AL143" s="90"/>
    </row>
    <row r="144" spans="1:38" ht="15" customHeight="1" thickBot="1" x14ac:dyDescent="0.3">
      <c r="A144" s="993"/>
      <c r="B144" s="413">
        <v>14030222</v>
      </c>
      <c r="C144" s="413">
        <v>370</v>
      </c>
      <c r="D144" s="413">
        <v>7</v>
      </c>
      <c r="E144" s="413">
        <v>50</v>
      </c>
      <c r="F144" s="665">
        <v>24</v>
      </c>
      <c r="G144" s="88" t="s">
        <v>276</v>
      </c>
      <c r="H144" s="169">
        <v>0.79166666666666663</v>
      </c>
      <c r="I144" s="169">
        <v>0.28125</v>
      </c>
      <c r="J144" s="178">
        <v>4.8611111111111112E-2</v>
      </c>
      <c r="K144" s="179">
        <f t="shared" si="5"/>
        <v>0.46180555555555552</v>
      </c>
      <c r="L144" s="414">
        <v>44</v>
      </c>
      <c r="M144" s="414">
        <v>2</v>
      </c>
      <c r="N144" s="995"/>
      <c r="O144" s="414"/>
      <c r="P144" s="414"/>
      <c r="Q144" s="995"/>
      <c r="R144" s="414" t="s">
        <v>239</v>
      </c>
      <c r="S144" s="995"/>
      <c r="T144" s="995"/>
      <c r="U144" s="995"/>
      <c r="V144" s="413"/>
      <c r="W144" s="413"/>
      <c r="X144" s="413"/>
      <c r="Y144" s="413"/>
      <c r="Z144" s="413"/>
      <c r="AA144" s="413"/>
      <c r="AB144" s="413"/>
      <c r="AC144" s="413"/>
      <c r="AD144" s="413"/>
      <c r="AE144" s="413"/>
      <c r="AF144" s="413"/>
      <c r="AG144" s="158"/>
      <c r="AH144" s="158"/>
      <c r="AI144" s="158"/>
      <c r="AJ144" s="158"/>
      <c r="AK144" s="158"/>
      <c r="AL144" s="90"/>
    </row>
    <row r="145" spans="1:38" ht="15" customHeight="1" thickBot="1" x14ac:dyDescent="0.3">
      <c r="A145" s="993"/>
      <c r="B145" s="413">
        <v>14030222</v>
      </c>
      <c r="C145" s="413">
        <v>309</v>
      </c>
      <c r="D145" s="413">
        <v>7</v>
      </c>
      <c r="E145" s="413">
        <v>50</v>
      </c>
      <c r="F145" s="665">
        <v>24</v>
      </c>
      <c r="G145" s="88" t="s">
        <v>276</v>
      </c>
      <c r="H145" s="169">
        <v>0.79166666666666663</v>
      </c>
      <c r="I145" s="169">
        <v>0.28125</v>
      </c>
      <c r="J145" s="178">
        <v>4.8611111111111112E-2</v>
      </c>
      <c r="K145" s="179">
        <f t="shared" si="5"/>
        <v>0.46180555555555552</v>
      </c>
      <c r="L145" s="414">
        <v>36</v>
      </c>
      <c r="M145" s="414">
        <v>2</v>
      </c>
      <c r="N145" s="995">
        <v>136</v>
      </c>
      <c r="O145" s="414"/>
      <c r="P145" s="414"/>
      <c r="Q145" s="995">
        <v>46.88</v>
      </c>
      <c r="R145" s="413" t="str">
        <f t="shared" ref="R145:R148" si="6">IF(C145=370,"p500","fx")</f>
        <v>fx</v>
      </c>
      <c r="S145" s="995"/>
      <c r="T145" s="995"/>
      <c r="U145" s="995"/>
      <c r="V145" s="413"/>
      <c r="W145" s="413"/>
      <c r="X145" s="413"/>
      <c r="Y145" s="413"/>
      <c r="Z145" s="413"/>
      <c r="AA145" s="413"/>
      <c r="AB145" s="413"/>
      <c r="AC145" s="413"/>
      <c r="AD145" s="413"/>
      <c r="AE145" s="413"/>
      <c r="AF145" s="413"/>
      <c r="AG145" s="158"/>
      <c r="AH145" s="158"/>
      <c r="AI145" s="158"/>
      <c r="AJ145" s="158"/>
      <c r="AK145" s="158"/>
      <c r="AL145" s="90"/>
    </row>
    <row r="146" spans="1:38" ht="15" customHeight="1" thickBot="1" x14ac:dyDescent="0.3">
      <c r="A146" s="993"/>
      <c r="B146" s="413">
        <v>14030222</v>
      </c>
      <c r="C146" s="413">
        <v>309</v>
      </c>
      <c r="D146" s="413">
        <v>7</v>
      </c>
      <c r="E146" s="413">
        <v>50</v>
      </c>
      <c r="F146" s="665">
        <v>24</v>
      </c>
      <c r="G146" s="88" t="s">
        <v>276</v>
      </c>
      <c r="H146" s="169">
        <v>0.79166666666666663</v>
      </c>
      <c r="I146" s="169">
        <v>0.28125</v>
      </c>
      <c r="J146" s="178">
        <v>4.8611111111111112E-2</v>
      </c>
      <c r="K146" s="179">
        <f t="shared" si="5"/>
        <v>0.46180555555555552</v>
      </c>
      <c r="L146" s="414">
        <v>37</v>
      </c>
      <c r="M146" s="414">
        <v>2</v>
      </c>
      <c r="N146" s="995"/>
      <c r="O146" s="414"/>
      <c r="P146" s="414"/>
      <c r="Q146" s="995"/>
      <c r="R146" s="413" t="str">
        <f t="shared" si="6"/>
        <v>fx</v>
      </c>
      <c r="S146" s="995"/>
      <c r="T146" s="995"/>
      <c r="U146" s="995"/>
      <c r="V146" s="413"/>
      <c r="W146" s="413"/>
      <c r="X146" s="413"/>
      <c r="Y146" s="413"/>
      <c r="Z146" s="413"/>
      <c r="AA146" s="413"/>
      <c r="AB146" s="413"/>
      <c r="AC146" s="413"/>
      <c r="AD146" s="413"/>
      <c r="AE146" s="413"/>
      <c r="AF146" s="413"/>
      <c r="AG146" s="158"/>
      <c r="AH146" s="158"/>
      <c r="AI146" s="158"/>
      <c r="AJ146" s="158"/>
      <c r="AK146" s="158"/>
      <c r="AL146" s="90"/>
    </row>
    <row r="147" spans="1:38" ht="15" customHeight="1" thickBot="1" x14ac:dyDescent="0.3">
      <c r="A147" s="993"/>
      <c r="B147" s="413">
        <v>14030222</v>
      </c>
      <c r="C147" s="413">
        <v>309</v>
      </c>
      <c r="D147" s="413">
        <v>7</v>
      </c>
      <c r="E147" s="413">
        <v>50</v>
      </c>
      <c r="F147" s="665">
        <v>24</v>
      </c>
      <c r="G147" s="88" t="s">
        <v>276</v>
      </c>
      <c r="H147" s="169">
        <v>0.79166666666666663</v>
      </c>
      <c r="I147" s="169">
        <v>0.28125</v>
      </c>
      <c r="J147" s="178">
        <v>4.8611111111111112E-2</v>
      </c>
      <c r="K147" s="179">
        <f t="shared" si="5"/>
        <v>0.46180555555555552</v>
      </c>
      <c r="L147" s="414">
        <v>38</v>
      </c>
      <c r="M147" s="414">
        <v>2</v>
      </c>
      <c r="N147" s="995"/>
      <c r="O147" s="414"/>
      <c r="P147" s="414"/>
      <c r="Q147" s="995"/>
      <c r="R147" s="413" t="str">
        <f t="shared" si="6"/>
        <v>fx</v>
      </c>
      <c r="S147" s="995"/>
      <c r="T147" s="995"/>
      <c r="U147" s="995"/>
      <c r="V147" s="413"/>
      <c r="W147" s="413"/>
      <c r="X147" s="413"/>
      <c r="Y147" s="413"/>
      <c r="Z147" s="413"/>
      <c r="AA147" s="413"/>
      <c r="AB147" s="413"/>
      <c r="AC147" s="413"/>
      <c r="AD147" s="413"/>
      <c r="AE147" s="413"/>
      <c r="AF147" s="413"/>
      <c r="AG147" s="158"/>
      <c r="AH147" s="158"/>
      <c r="AI147" s="158"/>
      <c r="AJ147" s="158"/>
      <c r="AK147" s="158"/>
      <c r="AL147" s="90"/>
    </row>
    <row r="148" spans="1:38" ht="15" customHeight="1" thickBot="1" x14ac:dyDescent="0.3">
      <c r="A148" s="994"/>
      <c r="B148" s="151">
        <v>14030222</v>
      </c>
      <c r="C148" s="151">
        <v>309</v>
      </c>
      <c r="D148" s="151">
        <v>7</v>
      </c>
      <c r="E148" s="151">
        <v>50</v>
      </c>
      <c r="F148" s="151">
        <v>24</v>
      </c>
      <c r="G148" s="160" t="s">
        <v>276</v>
      </c>
      <c r="H148" s="170">
        <v>0.79166666666666663</v>
      </c>
      <c r="I148" s="170">
        <v>0.28125</v>
      </c>
      <c r="J148" s="180">
        <v>4.8611111111111112E-2</v>
      </c>
      <c r="K148" s="179">
        <f t="shared" si="5"/>
        <v>0.46180555555555552</v>
      </c>
      <c r="L148" s="414">
        <v>39</v>
      </c>
      <c r="M148" s="414">
        <v>2</v>
      </c>
      <c r="N148" s="995"/>
      <c r="O148" s="414"/>
      <c r="P148" s="414"/>
      <c r="Q148" s="995"/>
      <c r="R148" s="413" t="str">
        <f t="shared" si="6"/>
        <v>fx</v>
      </c>
      <c r="S148" s="995"/>
      <c r="T148" s="995"/>
      <c r="U148" s="995"/>
      <c r="V148" s="413"/>
      <c r="W148" s="413"/>
      <c r="X148" s="413"/>
      <c r="Y148" s="413"/>
      <c r="Z148" s="413"/>
      <c r="AA148" s="413"/>
      <c r="AB148" s="413"/>
      <c r="AC148" s="413"/>
      <c r="AD148" s="413"/>
      <c r="AE148" s="413"/>
      <c r="AF148" s="413"/>
      <c r="AG148" s="158"/>
      <c r="AH148" s="158"/>
      <c r="AI148" s="158"/>
      <c r="AJ148" s="158"/>
      <c r="AK148" s="158"/>
      <c r="AL148" s="90"/>
    </row>
    <row r="149" spans="1:38" ht="15" customHeight="1" thickBot="1" x14ac:dyDescent="0.3">
      <c r="A149" s="985" t="s">
        <v>335</v>
      </c>
      <c r="B149" s="419">
        <v>14030223</v>
      </c>
      <c r="C149" s="419">
        <v>309</v>
      </c>
      <c r="D149" s="419">
        <v>7</v>
      </c>
      <c r="E149" s="419">
        <v>50</v>
      </c>
      <c r="F149" s="150">
        <v>40</v>
      </c>
      <c r="G149" s="159" t="s">
        <v>266</v>
      </c>
      <c r="H149" s="168">
        <v>0.30208333333333298</v>
      </c>
      <c r="I149" s="168">
        <v>0.79166666666666696</v>
      </c>
      <c r="J149" s="179">
        <v>9.7222222222222224E-2</v>
      </c>
      <c r="K149" s="179">
        <f t="shared" si="5"/>
        <v>0.39236111111111177</v>
      </c>
      <c r="L149" s="411">
        <v>36</v>
      </c>
      <c r="M149" s="411">
        <v>2</v>
      </c>
      <c r="N149" s="411"/>
      <c r="O149" s="411"/>
      <c r="P149" s="411"/>
      <c r="Q149" s="412"/>
      <c r="R149" s="413" t="s">
        <v>111</v>
      </c>
      <c r="S149" s="1005">
        <v>3</v>
      </c>
      <c r="T149" s="1005">
        <v>27</v>
      </c>
      <c r="U149" s="983">
        <v>1500</v>
      </c>
      <c r="V149" s="411"/>
      <c r="W149" s="411"/>
      <c r="X149" s="411"/>
      <c r="Y149" s="411"/>
      <c r="Z149" s="411"/>
      <c r="AA149" s="411"/>
      <c r="AB149" s="411"/>
      <c r="AC149" s="411"/>
      <c r="AD149" s="411"/>
      <c r="AE149" s="411"/>
      <c r="AF149" s="411"/>
      <c r="AG149" s="158"/>
      <c r="AH149" s="158"/>
      <c r="AI149" s="158"/>
      <c r="AJ149" s="158"/>
      <c r="AK149" s="158"/>
      <c r="AL149" s="90"/>
    </row>
    <row r="150" spans="1:38" ht="15" customHeight="1" thickBot="1" x14ac:dyDescent="0.3">
      <c r="A150" s="986"/>
      <c r="B150" s="411">
        <v>14030223</v>
      </c>
      <c r="C150" s="411">
        <v>309</v>
      </c>
      <c r="D150" s="411">
        <v>7</v>
      </c>
      <c r="E150" s="411">
        <v>50</v>
      </c>
      <c r="F150" s="665">
        <v>40</v>
      </c>
      <c r="G150" s="88" t="s">
        <v>266</v>
      </c>
      <c r="H150" s="169">
        <v>0.30208333333333298</v>
      </c>
      <c r="I150" s="169">
        <v>0.79166666666666696</v>
      </c>
      <c r="J150" s="178">
        <v>9.7222222222222224E-2</v>
      </c>
      <c r="K150" s="179">
        <f t="shared" si="5"/>
        <v>0.39236111111111177</v>
      </c>
      <c r="L150" s="411">
        <v>37</v>
      </c>
      <c r="M150" s="411">
        <v>2</v>
      </c>
      <c r="N150" s="983">
        <v>600</v>
      </c>
      <c r="O150" s="411"/>
      <c r="P150" s="411"/>
      <c r="Q150" s="412"/>
      <c r="R150" s="413" t="s">
        <v>111</v>
      </c>
      <c r="S150" s="1005"/>
      <c r="T150" s="1005"/>
      <c r="U150" s="983"/>
      <c r="V150" s="411"/>
      <c r="W150" s="411"/>
      <c r="X150" s="411"/>
      <c r="Y150" s="411"/>
      <c r="Z150" s="411"/>
      <c r="AA150" s="411"/>
      <c r="AB150" s="411"/>
      <c r="AC150" s="411"/>
      <c r="AD150" s="411"/>
      <c r="AE150" s="411"/>
      <c r="AF150" s="411"/>
      <c r="AG150" s="158"/>
      <c r="AH150" s="158"/>
      <c r="AI150" s="158"/>
      <c r="AJ150" s="158"/>
      <c r="AK150" s="158"/>
      <c r="AL150" s="90"/>
    </row>
    <row r="151" spans="1:38" ht="15" customHeight="1" thickBot="1" x14ac:dyDescent="0.3">
      <c r="A151" s="986"/>
      <c r="B151" s="411">
        <v>14030223</v>
      </c>
      <c r="C151" s="411">
        <v>309</v>
      </c>
      <c r="D151" s="411">
        <v>7</v>
      </c>
      <c r="E151" s="411">
        <v>50</v>
      </c>
      <c r="F151" s="665">
        <v>40</v>
      </c>
      <c r="G151" s="88" t="s">
        <v>266</v>
      </c>
      <c r="H151" s="169">
        <v>0.30208333333333298</v>
      </c>
      <c r="I151" s="169">
        <v>0.79166666666666696</v>
      </c>
      <c r="J151" s="178">
        <v>9.7222222222222196E-2</v>
      </c>
      <c r="K151" s="179">
        <f t="shared" si="5"/>
        <v>0.39236111111111177</v>
      </c>
      <c r="L151" s="411">
        <v>38</v>
      </c>
      <c r="M151" s="411">
        <v>2</v>
      </c>
      <c r="N151" s="983"/>
      <c r="O151" s="411"/>
      <c r="P151" s="411"/>
      <c r="Q151" s="412"/>
      <c r="R151" s="413" t="s">
        <v>111</v>
      </c>
      <c r="S151" s="1005"/>
      <c r="T151" s="1005"/>
      <c r="U151" s="983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158"/>
      <c r="AH151" s="158"/>
      <c r="AI151" s="158"/>
      <c r="AJ151" s="158"/>
      <c r="AK151" s="158"/>
      <c r="AL151" s="90"/>
    </row>
    <row r="152" spans="1:38" ht="15" customHeight="1" thickBot="1" x14ac:dyDescent="0.3">
      <c r="A152" s="986"/>
      <c r="B152" s="411">
        <v>14030223</v>
      </c>
      <c r="C152" s="411">
        <v>309</v>
      </c>
      <c r="D152" s="411">
        <v>7</v>
      </c>
      <c r="E152" s="411">
        <v>50</v>
      </c>
      <c r="F152" s="665">
        <v>40</v>
      </c>
      <c r="G152" s="88" t="s">
        <v>266</v>
      </c>
      <c r="H152" s="169">
        <v>0.30208333333333298</v>
      </c>
      <c r="I152" s="169">
        <v>0.79166666666666696</v>
      </c>
      <c r="J152" s="178">
        <v>9.7222222222222196E-2</v>
      </c>
      <c r="K152" s="179">
        <f t="shared" si="5"/>
        <v>0.39236111111111177</v>
      </c>
      <c r="L152" s="411">
        <v>39</v>
      </c>
      <c r="M152" s="411">
        <v>2</v>
      </c>
      <c r="N152" s="983"/>
      <c r="O152" s="411"/>
      <c r="P152" s="411"/>
      <c r="Q152" s="412"/>
      <c r="R152" s="413" t="s">
        <v>111</v>
      </c>
      <c r="S152" s="1005"/>
      <c r="T152" s="1005"/>
      <c r="U152" s="983"/>
      <c r="V152" s="411"/>
      <c r="W152" s="411"/>
      <c r="X152" s="411"/>
      <c r="Y152" s="411"/>
      <c r="Z152" s="411"/>
      <c r="AA152" s="411"/>
      <c r="AB152" s="411"/>
      <c r="AC152" s="411"/>
      <c r="AD152" s="411"/>
      <c r="AE152" s="411"/>
      <c r="AF152" s="411"/>
      <c r="AG152" s="158"/>
      <c r="AH152" s="158"/>
      <c r="AI152" s="158"/>
      <c r="AJ152" s="158"/>
      <c r="AK152" s="158"/>
      <c r="AL152" s="90"/>
    </row>
    <row r="153" spans="1:38" ht="15.75" thickBot="1" x14ac:dyDescent="0.3">
      <c r="A153" s="986"/>
      <c r="B153" s="411">
        <v>14030223</v>
      </c>
      <c r="C153" s="411">
        <v>350</v>
      </c>
      <c r="D153" s="411">
        <v>7</v>
      </c>
      <c r="E153" s="411">
        <v>50</v>
      </c>
      <c r="F153" s="665">
        <v>40</v>
      </c>
      <c r="G153" s="88" t="s">
        <v>266</v>
      </c>
      <c r="H153" s="169">
        <v>0.30208333333333298</v>
      </c>
      <c r="I153" s="169">
        <v>0.79166666666666696</v>
      </c>
      <c r="J153" s="178">
        <v>9.7222222222222196E-2</v>
      </c>
      <c r="K153" s="179">
        <f t="shared" si="5"/>
        <v>0.39236111111111177</v>
      </c>
      <c r="L153" s="411">
        <v>39</v>
      </c>
      <c r="M153" s="411">
        <v>1</v>
      </c>
      <c r="N153" s="983"/>
      <c r="O153" s="411"/>
      <c r="P153" s="411"/>
      <c r="Q153" s="412">
        <v>150</v>
      </c>
      <c r="R153" s="413" t="s">
        <v>111</v>
      </c>
      <c r="S153" s="1005"/>
      <c r="T153" s="1005"/>
      <c r="U153" s="983"/>
      <c r="V153" s="411"/>
      <c r="W153" s="411"/>
      <c r="X153" s="411"/>
      <c r="Y153" s="411"/>
      <c r="Z153" s="411"/>
      <c r="AA153" s="411"/>
      <c r="AB153" s="411"/>
      <c r="AC153" s="411"/>
      <c r="AD153" s="411"/>
      <c r="AE153" s="411"/>
      <c r="AF153" s="411"/>
      <c r="AG153" s="158"/>
      <c r="AH153" s="158"/>
      <c r="AI153" s="158"/>
      <c r="AJ153" s="158"/>
      <c r="AK153" s="158"/>
      <c r="AL153" s="90"/>
    </row>
    <row r="154" spans="1:38" ht="15.75" thickBot="1" x14ac:dyDescent="0.3">
      <c r="A154" s="986"/>
      <c r="B154" s="411">
        <v>14030223</v>
      </c>
      <c r="C154" s="411">
        <v>350</v>
      </c>
      <c r="D154" s="411">
        <v>7</v>
      </c>
      <c r="E154" s="411">
        <v>50</v>
      </c>
      <c r="F154" s="665">
        <v>40</v>
      </c>
      <c r="G154" s="88" t="s">
        <v>266</v>
      </c>
      <c r="H154" s="169">
        <v>0.30208333333333298</v>
      </c>
      <c r="I154" s="169">
        <v>0.79166666666666696</v>
      </c>
      <c r="J154" s="178">
        <v>9.7222222222222196E-2</v>
      </c>
      <c r="K154" s="179">
        <f t="shared" si="5"/>
        <v>0.39236111111111177</v>
      </c>
      <c r="L154" s="411">
        <v>40</v>
      </c>
      <c r="M154" s="411">
        <v>1</v>
      </c>
      <c r="N154" s="983">
        <v>480</v>
      </c>
      <c r="O154" s="411"/>
      <c r="P154" s="411"/>
      <c r="Q154" s="412">
        <v>150</v>
      </c>
      <c r="R154" s="413" t="s">
        <v>111</v>
      </c>
      <c r="S154" s="1005"/>
      <c r="T154" s="1005"/>
      <c r="U154" s="983"/>
      <c r="V154" s="411"/>
      <c r="W154" s="411"/>
      <c r="X154" s="411"/>
      <c r="Y154" s="411"/>
      <c r="Z154" s="411"/>
      <c r="AA154" s="411"/>
      <c r="AB154" s="411"/>
      <c r="AC154" s="411"/>
      <c r="AD154" s="411"/>
      <c r="AE154" s="411"/>
      <c r="AF154" s="411"/>
      <c r="AG154" s="158"/>
      <c r="AH154" s="158"/>
      <c r="AI154" s="158"/>
      <c r="AJ154" s="158"/>
      <c r="AK154" s="158"/>
      <c r="AL154" s="90"/>
    </row>
    <row r="155" spans="1:38" ht="15.75" thickBot="1" x14ac:dyDescent="0.3">
      <c r="A155" s="986"/>
      <c r="B155" s="411">
        <v>14030223</v>
      </c>
      <c r="C155" s="411">
        <v>350</v>
      </c>
      <c r="D155" s="411">
        <v>7</v>
      </c>
      <c r="E155" s="411">
        <v>50</v>
      </c>
      <c r="F155" s="665">
        <v>40</v>
      </c>
      <c r="G155" s="88" t="s">
        <v>266</v>
      </c>
      <c r="H155" s="169">
        <v>0.30208333333333298</v>
      </c>
      <c r="I155" s="169">
        <v>0.79166666666666696</v>
      </c>
      <c r="J155" s="178">
        <v>9.7222222222222196E-2</v>
      </c>
      <c r="K155" s="179">
        <f t="shared" si="5"/>
        <v>0.39236111111111177</v>
      </c>
      <c r="L155" s="411">
        <v>41</v>
      </c>
      <c r="M155" s="411">
        <v>1</v>
      </c>
      <c r="N155" s="983"/>
      <c r="O155" s="411"/>
      <c r="P155" s="411"/>
      <c r="Q155" s="412">
        <v>150</v>
      </c>
      <c r="R155" s="413" t="s">
        <v>111</v>
      </c>
      <c r="S155" s="1005"/>
      <c r="T155" s="1005"/>
      <c r="U155" s="983"/>
      <c r="V155" s="411"/>
      <c r="W155" s="411"/>
      <c r="X155" s="411"/>
      <c r="Y155" s="411"/>
      <c r="Z155" s="411"/>
      <c r="AA155" s="411"/>
      <c r="AB155" s="411"/>
      <c r="AC155" s="411"/>
      <c r="AD155" s="411"/>
      <c r="AE155" s="411"/>
      <c r="AF155" s="411"/>
      <c r="AG155" s="158"/>
      <c r="AH155" s="158"/>
      <c r="AI155" s="158"/>
      <c r="AJ155" s="158"/>
      <c r="AK155" s="158"/>
      <c r="AL155" s="90"/>
    </row>
    <row r="156" spans="1:38" ht="15.75" thickBot="1" x14ac:dyDescent="0.3">
      <c r="A156" s="986"/>
      <c r="B156" s="411">
        <v>14030223</v>
      </c>
      <c r="C156" s="411">
        <v>350</v>
      </c>
      <c r="D156" s="411">
        <v>7</v>
      </c>
      <c r="E156" s="411">
        <v>50</v>
      </c>
      <c r="F156" s="665">
        <v>40</v>
      </c>
      <c r="G156" s="88" t="s">
        <v>266</v>
      </c>
      <c r="H156" s="169">
        <v>0.30208333333333298</v>
      </c>
      <c r="I156" s="169">
        <v>0.79166666666666696</v>
      </c>
      <c r="J156" s="178">
        <v>9.7222222222222196E-2</v>
      </c>
      <c r="K156" s="179">
        <f t="shared" si="5"/>
        <v>0.39236111111111177</v>
      </c>
      <c r="L156" s="411">
        <v>42</v>
      </c>
      <c r="M156" s="411">
        <v>2</v>
      </c>
      <c r="N156" s="983"/>
      <c r="O156" s="411"/>
      <c r="P156" s="411"/>
      <c r="Q156" s="412">
        <v>150</v>
      </c>
      <c r="R156" s="413" t="s">
        <v>111</v>
      </c>
      <c r="S156" s="1005"/>
      <c r="T156" s="1005"/>
      <c r="U156" s="983"/>
      <c r="V156" s="411"/>
      <c r="W156" s="411"/>
      <c r="X156" s="411"/>
      <c r="Y156" s="411"/>
      <c r="Z156" s="411"/>
      <c r="AA156" s="411"/>
      <c r="AB156" s="411"/>
      <c r="AC156" s="411"/>
      <c r="AD156" s="411"/>
      <c r="AE156" s="411"/>
      <c r="AF156" s="411"/>
      <c r="AG156" s="158"/>
      <c r="AH156" s="158"/>
      <c r="AI156" s="158"/>
      <c r="AJ156" s="158"/>
      <c r="AK156" s="158"/>
      <c r="AL156" s="90"/>
    </row>
    <row r="157" spans="1:38" ht="15.75" thickBot="1" x14ac:dyDescent="0.3">
      <c r="A157" s="986"/>
      <c r="B157" s="411">
        <v>14030223</v>
      </c>
      <c r="C157" s="411">
        <v>350</v>
      </c>
      <c r="D157" s="411">
        <v>7</v>
      </c>
      <c r="E157" s="411">
        <v>50</v>
      </c>
      <c r="F157" s="665">
        <v>40</v>
      </c>
      <c r="G157" s="88" t="s">
        <v>266</v>
      </c>
      <c r="H157" s="169">
        <v>0.30208333333333298</v>
      </c>
      <c r="I157" s="169">
        <v>0.79166666666666696</v>
      </c>
      <c r="J157" s="178">
        <v>9.7222222222222196E-2</v>
      </c>
      <c r="K157" s="179">
        <f t="shared" si="5"/>
        <v>0.39236111111111177</v>
      </c>
      <c r="L157" s="411">
        <v>43</v>
      </c>
      <c r="M157" s="411">
        <v>2</v>
      </c>
      <c r="N157" s="983"/>
      <c r="O157" s="411"/>
      <c r="P157" s="411"/>
      <c r="Q157" s="412">
        <v>150</v>
      </c>
      <c r="R157" s="413" t="s">
        <v>111</v>
      </c>
      <c r="S157" s="1005"/>
      <c r="T157" s="1005"/>
      <c r="U157" s="983"/>
      <c r="V157" s="411"/>
      <c r="W157" s="411"/>
      <c r="X157" s="411"/>
      <c r="Y157" s="411"/>
      <c r="Z157" s="411"/>
      <c r="AA157" s="411"/>
      <c r="AB157" s="411"/>
      <c r="AC157" s="411"/>
      <c r="AD157" s="411"/>
      <c r="AE157" s="411"/>
      <c r="AF157" s="411"/>
      <c r="AG157" s="158"/>
      <c r="AH157" s="158"/>
      <c r="AI157" s="158"/>
      <c r="AJ157" s="158"/>
      <c r="AK157" s="158"/>
      <c r="AL157" s="90"/>
    </row>
    <row r="158" spans="1:38" ht="15.75" thickBot="1" x14ac:dyDescent="0.3">
      <c r="A158" s="986"/>
      <c r="B158" s="411">
        <v>14030223</v>
      </c>
      <c r="C158" s="411">
        <v>350</v>
      </c>
      <c r="D158" s="411">
        <v>7</v>
      </c>
      <c r="E158" s="411">
        <v>50</v>
      </c>
      <c r="F158" s="665">
        <v>40</v>
      </c>
      <c r="G158" s="88" t="s">
        <v>266</v>
      </c>
      <c r="H158" s="169">
        <v>0.30208333333333298</v>
      </c>
      <c r="I158" s="169">
        <v>0.79166666666666696</v>
      </c>
      <c r="J158" s="178">
        <v>9.7222222222222196E-2</v>
      </c>
      <c r="K158" s="179">
        <f t="shared" si="5"/>
        <v>0.39236111111111177</v>
      </c>
      <c r="L158" s="411">
        <v>44</v>
      </c>
      <c r="M158" s="411">
        <v>1</v>
      </c>
      <c r="N158" s="983"/>
      <c r="O158" s="411"/>
      <c r="P158" s="411"/>
      <c r="Q158" s="412">
        <v>150</v>
      </c>
      <c r="R158" s="413" t="s">
        <v>111</v>
      </c>
      <c r="S158" s="1005"/>
      <c r="T158" s="1005"/>
      <c r="U158" s="983"/>
      <c r="V158" s="411"/>
      <c r="W158" s="411"/>
      <c r="X158" s="411"/>
      <c r="Y158" s="411"/>
      <c r="Z158" s="411"/>
      <c r="AA158" s="411"/>
      <c r="AB158" s="411"/>
      <c r="AC158" s="411"/>
      <c r="AD158" s="411"/>
      <c r="AE158" s="411"/>
      <c r="AF158" s="411"/>
      <c r="AG158" s="158"/>
      <c r="AH158" s="158"/>
      <c r="AI158" s="158"/>
      <c r="AJ158" s="158"/>
      <c r="AK158" s="158"/>
      <c r="AL158" s="90"/>
    </row>
    <row r="159" spans="1:38" ht="15.75" thickBot="1" x14ac:dyDescent="0.3">
      <c r="A159" s="986"/>
      <c r="B159" s="411">
        <v>14030223</v>
      </c>
      <c r="C159" s="411">
        <v>370</v>
      </c>
      <c r="D159" s="411">
        <v>7</v>
      </c>
      <c r="E159" s="411">
        <v>50</v>
      </c>
      <c r="F159" s="665">
        <v>40</v>
      </c>
      <c r="G159" s="88" t="s">
        <v>266</v>
      </c>
      <c r="H159" s="169">
        <v>0.30208333333333298</v>
      </c>
      <c r="I159" s="169">
        <v>0.79166666666666696</v>
      </c>
      <c r="J159" s="178">
        <v>9.7222222222222196E-2</v>
      </c>
      <c r="K159" s="179">
        <f t="shared" si="5"/>
        <v>0.39236111111111177</v>
      </c>
      <c r="L159" s="411">
        <v>39</v>
      </c>
      <c r="M159" s="411">
        <v>1</v>
      </c>
      <c r="N159" s="983"/>
      <c r="O159" s="411"/>
      <c r="P159" s="411"/>
      <c r="Q159" s="412">
        <v>89.278999999999996</v>
      </c>
      <c r="R159" s="413" t="s">
        <v>111</v>
      </c>
      <c r="S159" s="1005"/>
      <c r="T159" s="1005"/>
      <c r="U159" s="983"/>
      <c r="V159" s="411"/>
      <c r="W159" s="411"/>
      <c r="X159" s="411"/>
      <c r="Y159" s="411"/>
      <c r="Z159" s="411"/>
      <c r="AA159" s="411"/>
      <c r="AB159" s="411"/>
      <c r="AC159" s="411"/>
      <c r="AD159" s="411"/>
      <c r="AE159" s="411"/>
      <c r="AF159" s="411"/>
      <c r="AG159" s="158"/>
      <c r="AH159" s="158"/>
      <c r="AI159" s="158"/>
      <c r="AJ159" s="158"/>
      <c r="AK159" s="158"/>
      <c r="AL159" s="90"/>
    </row>
    <row r="160" spans="1:38" ht="15.75" thickBot="1" x14ac:dyDescent="0.3">
      <c r="A160" s="986"/>
      <c r="B160" s="411">
        <v>14030223</v>
      </c>
      <c r="C160" s="411">
        <v>370</v>
      </c>
      <c r="D160" s="411">
        <v>7</v>
      </c>
      <c r="E160" s="411">
        <v>50</v>
      </c>
      <c r="F160" s="665">
        <v>40</v>
      </c>
      <c r="G160" s="88" t="s">
        <v>266</v>
      </c>
      <c r="H160" s="169">
        <v>0.30208333333333298</v>
      </c>
      <c r="I160" s="169">
        <v>0.79166666666666696</v>
      </c>
      <c r="J160" s="178">
        <v>9.7222222222222196E-2</v>
      </c>
      <c r="K160" s="179">
        <f t="shared" si="5"/>
        <v>0.39236111111111177</v>
      </c>
      <c r="L160" s="411">
        <v>40</v>
      </c>
      <c r="M160" s="411">
        <v>1</v>
      </c>
      <c r="N160" s="983">
        <v>375</v>
      </c>
      <c r="O160" s="411"/>
      <c r="P160" s="411"/>
      <c r="Q160" s="412">
        <v>89.278999999999996</v>
      </c>
      <c r="R160" s="413" t="s">
        <v>111</v>
      </c>
      <c r="S160" s="1005"/>
      <c r="T160" s="1005"/>
      <c r="U160" s="983"/>
      <c r="V160" s="411"/>
      <c r="W160" s="411"/>
      <c r="X160" s="411"/>
      <c r="Y160" s="411"/>
      <c r="Z160" s="411"/>
      <c r="AA160" s="411"/>
      <c r="AB160" s="411"/>
      <c r="AC160" s="411"/>
      <c r="AD160" s="411"/>
      <c r="AE160" s="411"/>
      <c r="AF160" s="411"/>
      <c r="AG160" s="158"/>
      <c r="AH160" s="158"/>
      <c r="AI160" s="158"/>
      <c r="AJ160" s="158"/>
      <c r="AK160" s="158"/>
      <c r="AL160" s="90"/>
    </row>
    <row r="161" spans="1:38" ht="15.75" thickBot="1" x14ac:dyDescent="0.3">
      <c r="A161" s="986"/>
      <c r="B161" s="411">
        <v>14030223</v>
      </c>
      <c r="C161" s="411">
        <v>370</v>
      </c>
      <c r="D161" s="411">
        <v>7</v>
      </c>
      <c r="E161" s="411">
        <v>50</v>
      </c>
      <c r="F161" s="665">
        <v>40</v>
      </c>
      <c r="G161" s="88" t="s">
        <v>266</v>
      </c>
      <c r="H161" s="169">
        <v>0.30208333333333298</v>
      </c>
      <c r="I161" s="169">
        <v>0.79166666666666696</v>
      </c>
      <c r="J161" s="178">
        <v>9.7222222222222196E-2</v>
      </c>
      <c r="K161" s="179">
        <f t="shared" si="5"/>
        <v>0.39236111111111177</v>
      </c>
      <c r="L161" s="411">
        <v>42</v>
      </c>
      <c r="M161" s="411">
        <v>2</v>
      </c>
      <c r="N161" s="983"/>
      <c r="O161" s="411"/>
      <c r="P161" s="411"/>
      <c r="Q161" s="412">
        <v>89.278999999999996</v>
      </c>
      <c r="R161" s="413" t="s">
        <v>111</v>
      </c>
      <c r="S161" s="1005"/>
      <c r="T161" s="1005"/>
      <c r="U161" s="983"/>
      <c r="V161" s="411"/>
      <c r="W161" s="411"/>
      <c r="X161" s="411"/>
      <c r="Y161" s="411"/>
      <c r="Z161" s="411"/>
      <c r="AA161" s="411"/>
      <c r="AB161" s="411"/>
      <c r="AC161" s="411"/>
      <c r="AD161" s="411"/>
      <c r="AE161" s="411"/>
      <c r="AF161" s="411"/>
      <c r="AG161" s="158"/>
      <c r="AH161" s="158"/>
      <c r="AI161" s="158"/>
      <c r="AJ161" s="158"/>
      <c r="AK161" s="158"/>
      <c r="AL161" s="90"/>
    </row>
    <row r="162" spans="1:38" ht="15.75" thickBot="1" x14ac:dyDescent="0.3">
      <c r="A162" s="986"/>
      <c r="B162" s="411">
        <v>14030223</v>
      </c>
      <c r="C162" s="411">
        <v>370</v>
      </c>
      <c r="D162" s="411">
        <v>7</v>
      </c>
      <c r="E162" s="411">
        <v>50</v>
      </c>
      <c r="F162" s="665">
        <v>40</v>
      </c>
      <c r="G162" s="88" t="s">
        <v>266</v>
      </c>
      <c r="H162" s="169">
        <v>0.30208333333333298</v>
      </c>
      <c r="I162" s="169">
        <v>0.79166666666666696</v>
      </c>
      <c r="J162" s="178">
        <v>9.7222222222222196E-2</v>
      </c>
      <c r="K162" s="179">
        <f t="shared" si="5"/>
        <v>0.39236111111111177</v>
      </c>
      <c r="L162" s="411">
        <v>43</v>
      </c>
      <c r="M162" s="411">
        <v>2</v>
      </c>
      <c r="N162" s="983"/>
      <c r="O162" s="411"/>
      <c r="P162" s="411"/>
      <c r="Q162" s="412">
        <v>89.278999999999996</v>
      </c>
      <c r="R162" s="413" t="s">
        <v>111</v>
      </c>
      <c r="S162" s="1005"/>
      <c r="T162" s="1005"/>
      <c r="U162" s="983"/>
      <c r="V162" s="411"/>
      <c r="W162" s="411"/>
      <c r="X162" s="411"/>
      <c r="Y162" s="411"/>
      <c r="Z162" s="411"/>
      <c r="AA162" s="411"/>
      <c r="AB162" s="411"/>
      <c r="AC162" s="411"/>
      <c r="AD162" s="411"/>
      <c r="AE162" s="411"/>
      <c r="AF162" s="411"/>
      <c r="AG162" s="158"/>
      <c r="AH162" s="158"/>
      <c r="AI162" s="158"/>
      <c r="AJ162" s="158"/>
      <c r="AK162" s="158"/>
      <c r="AL162" s="90"/>
    </row>
    <row r="163" spans="1:38" ht="15.75" thickBot="1" x14ac:dyDescent="0.3">
      <c r="A163" s="986"/>
      <c r="B163" s="411">
        <v>14030223</v>
      </c>
      <c r="C163" s="411">
        <v>370</v>
      </c>
      <c r="D163" s="411">
        <v>7</v>
      </c>
      <c r="E163" s="411">
        <v>50</v>
      </c>
      <c r="F163" s="665">
        <v>40</v>
      </c>
      <c r="G163" s="88" t="s">
        <v>266</v>
      </c>
      <c r="H163" s="169">
        <v>0.30208333333333298</v>
      </c>
      <c r="I163" s="169">
        <v>0.79166666666666696</v>
      </c>
      <c r="J163" s="178">
        <v>9.7222222222222196E-2</v>
      </c>
      <c r="K163" s="179">
        <f t="shared" si="5"/>
        <v>0.39236111111111177</v>
      </c>
      <c r="L163" s="411">
        <v>44</v>
      </c>
      <c r="M163" s="411">
        <v>2</v>
      </c>
      <c r="N163" s="983"/>
      <c r="O163" s="411"/>
      <c r="P163" s="411"/>
      <c r="Q163" s="412">
        <v>89.278999999999996</v>
      </c>
      <c r="R163" s="413" t="s">
        <v>111</v>
      </c>
      <c r="S163" s="1005"/>
      <c r="T163" s="1005"/>
      <c r="U163" s="983"/>
      <c r="V163" s="411"/>
      <c r="W163" s="411"/>
      <c r="X163" s="411"/>
      <c r="Y163" s="411"/>
      <c r="Z163" s="411"/>
      <c r="AA163" s="411"/>
      <c r="AB163" s="411"/>
      <c r="AC163" s="411"/>
      <c r="AD163" s="411"/>
      <c r="AE163" s="411"/>
      <c r="AF163" s="411"/>
      <c r="AG163" s="158"/>
      <c r="AH163" s="158"/>
      <c r="AI163" s="158"/>
      <c r="AJ163" s="158"/>
      <c r="AK163" s="158"/>
      <c r="AL163" s="90"/>
    </row>
    <row r="164" spans="1:38" ht="15.75" thickBot="1" x14ac:dyDescent="0.3">
      <c r="A164" s="986"/>
      <c r="B164" s="411">
        <v>14030223</v>
      </c>
      <c r="C164" s="411">
        <v>380</v>
      </c>
      <c r="D164" s="411">
        <v>7</v>
      </c>
      <c r="E164" s="411">
        <v>50</v>
      </c>
      <c r="F164" s="665">
        <v>40</v>
      </c>
      <c r="G164" s="88" t="s">
        <v>266</v>
      </c>
      <c r="H164" s="169">
        <v>0.30208333333333298</v>
      </c>
      <c r="I164" s="169">
        <v>0.79166666666666696</v>
      </c>
      <c r="J164" s="178">
        <v>9.7222222222222196E-2</v>
      </c>
      <c r="K164" s="179">
        <f t="shared" si="5"/>
        <v>0.39236111111111177</v>
      </c>
      <c r="L164" s="411">
        <v>40</v>
      </c>
      <c r="M164" s="411">
        <v>1</v>
      </c>
      <c r="N164" s="983"/>
      <c r="O164" s="411"/>
      <c r="P164" s="411"/>
      <c r="Q164" s="412"/>
      <c r="R164" s="413" t="s">
        <v>111</v>
      </c>
      <c r="S164" s="1005"/>
      <c r="T164" s="1005"/>
      <c r="U164" s="983"/>
      <c r="V164" s="411"/>
      <c r="W164" s="411"/>
      <c r="X164" s="411"/>
      <c r="Y164" s="411"/>
      <c r="Z164" s="411"/>
      <c r="AA164" s="411"/>
      <c r="AB164" s="411"/>
      <c r="AC164" s="411"/>
      <c r="AD164" s="411"/>
      <c r="AE164" s="411"/>
      <c r="AF164" s="411"/>
      <c r="AG164" s="158"/>
      <c r="AH164" s="158"/>
      <c r="AI164" s="158"/>
      <c r="AJ164" s="158"/>
      <c r="AK164" s="158"/>
      <c r="AL164" s="90"/>
    </row>
    <row r="165" spans="1:38" ht="15.75" thickBot="1" x14ac:dyDescent="0.3">
      <c r="A165" s="986"/>
      <c r="B165" s="411">
        <v>14030223</v>
      </c>
      <c r="C165" s="411">
        <v>380</v>
      </c>
      <c r="D165" s="411">
        <v>7</v>
      </c>
      <c r="E165" s="411">
        <v>50</v>
      </c>
      <c r="F165" s="665">
        <v>40</v>
      </c>
      <c r="G165" s="88" t="s">
        <v>266</v>
      </c>
      <c r="H165" s="169">
        <v>0.30208333333333298</v>
      </c>
      <c r="I165" s="169">
        <v>0.79166666666666696</v>
      </c>
      <c r="J165" s="178">
        <v>9.7222222222222196E-2</v>
      </c>
      <c r="K165" s="179">
        <f t="shared" si="5"/>
        <v>0.39236111111111177</v>
      </c>
      <c r="L165" s="411">
        <v>41</v>
      </c>
      <c r="M165" s="411">
        <v>1</v>
      </c>
      <c r="N165" s="983">
        <v>321</v>
      </c>
      <c r="O165" s="411"/>
      <c r="P165" s="411"/>
      <c r="Q165" s="412"/>
      <c r="R165" s="413" t="s">
        <v>111</v>
      </c>
      <c r="S165" s="1005"/>
      <c r="T165" s="1005"/>
      <c r="U165" s="983"/>
      <c r="V165" s="411"/>
      <c r="W165" s="411"/>
      <c r="X165" s="411"/>
      <c r="Y165" s="411"/>
      <c r="Z165" s="411"/>
      <c r="AA165" s="411"/>
      <c r="AB165" s="411"/>
      <c r="AC165" s="411"/>
      <c r="AD165" s="411"/>
      <c r="AE165" s="411"/>
      <c r="AF165" s="411"/>
      <c r="AG165" s="158"/>
      <c r="AH165" s="158"/>
      <c r="AI165" s="158"/>
      <c r="AJ165" s="158"/>
      <c r="AK165" s="158"/>
      <c r="AL165" s="90"/>
    </row>
    <row r="166" spans="1:38" ht="15.75" thickBot="1" x14ac:dyDescent="0.3">
      <c r="A166" s="986"/>
      <c r="B166" s="411">
        <v>14030223</v>
      </c>
      <c r="C166" s="411">
        <v>380</v>
      </c>
      <c r="D166" s="411">
        <v>7</v>
      </c>
      <c r="E166" s="411">
        <v>50</v>
      </c>
      <c r="F166" s="665">
        <v>40</v>
      </c>
      <c r="G166" s="88" t="s">
        <v>266</v>
      </c>
      <c r="H166" s="169">
        <v>0.30208333333333298</v>
      </c>
      <c r="I166" s="169">
        <v>0.79166666666666696</v>
      </c>
      <c r="J166" s="178">
        <v>9.7222222222222196E-2</v>
      </c>
      <c r="K166" s="179">
        <f t="shared" si="5"/>
        <v>0.39236111111111177</v>
      </c>
      <c r="L166" s="411">
        <v>42</v>
      </c>
      <c r="M166" s="411">
        <v>1</v>
      </c>
      <c r="N166" s="983"/>
      <c r="O166" s="411"/>
      <c r="P166" s="411"/>
      <c r="Q166" s="412"/>
      <c r="R166" s="413" t="s">
        <v>111</v>
      </c>
      <c r="S166" s="1005"/>
      <c r="T166" s="1005"/>
      <c r="U166" s="983"/>
      <c r="V166" s="411"/>
      <c r="W166" s="411"/>
      <c r="X166" s="411"/>
      <c r="Y166" s="411"/>
      <c r="Z166" s="411"/>
      <c r="AA166" s="411"/>
      <c r="AB166" s="411"/>
      <c r="AC166" s="411"/>
      <c r="AD166" s="411"/>
      <c r="AE166" s="411"/>
      <c r="AF166" s="411"/>
      <c r="AG166" s="158"/>
      <c r="AH166" s="158"/>
      <c r="AI166" s="158"/>
      <c r="AJ166" s="158"/>
      <c r="AK166" s="158"/>
      <c r="AL166" s="90"/>
    </row>
    <row r="167" spans="1:38" ht="15.75" thickBot="1" x14ac:dyDescent="0.3">
      <c r="A167" s="986"/>
      <c r="B167" s="411">
        <v>14030223</v>
      </c>
      <c r="C167" s="411">
        <v>380</v>
      </c>
      <c r="D167" s="411">
        <v>7</v>
      </c>
      <c r="E167" s="411">
        <v>50</v>
      </c>
      <c r="F167" s="665">
        <v>40</v>
      </c>
      <c r="G167" s="88" t="s">
        <v>266</v>
      </c>
      <c r="H167" s="169">
        <v>0.30208333333333298</v>
      </c>
      <c r="I167" s="169">
        <v>0.79166666666666696</v>
      </c>
      <c r="J167" s="178">
        <v>9.7222222222222196E-2</v>
      </c>
      <c r="K167" s="179">
        <f t="shared" si="5"/>
        <v>0.39236111111111177</v>
      </c>
      <c r="L167" s="411">
        <v>43</v>
      </c>
      <c r="M167" s="411">
        <v>1</v>
      </c>
      <c r="N167" s="983"/>
      <c r="O167" s="411"/>
      <c r="P167" s="411"/>
      <c r="Q167" s="412"/>
      <c r="R167" s="413" t="s">
        <v>111</v>
      </c>
      <c r="S167" s="1005"/>
      <c r="T167" s="1005"/>
      <c r="U167" s="983"/>
      <c r="V167" s="411"/>
      <c r="W167" s="411"/>
      <c r="X167" s="411"/>
      <c r="Y167" s="411"/>
      <c r="Z167" s="411"/>
      <c r="AA167" s="411"/>
      <c r="AB167" s="411"/>
      <c r="AC167" s="411"/>
      <c r="AD167" s="411"/>
      <c r="AE167" s="411"/>
      <c r="AF167" s="411"/>
      <c r="AG167" s="158"/>
      <c r="AH167" s="158"/>
      <c r="AI167" s="158"/>
      <c r="AJ167" s="158"/>
      <c r="AK167" s="158"/>
      <c r="AL167" s="90"/>
    </row>
    <row r="168" spans="1:38" ht="15.75" thickBot="1" x14ac:dyDescent="0.3">
      <c r="A168" s="986"/>
      <c r="B168" s="411">
        <v>14030223</v>
      </c>
      <c r="C168" s="411">
        <v>380</v>
      </c>
      <c r="D168" s="411">
        <v>7</v>
      </c>
      <c r="E168" s="411">
        <v>50</v>
      </c>
      <c r="F168" s="665">
        <v>40</v>
      </c>
      <c r="G168" s="88" t="s">
        <v>266</v>
      </c>
      <c r="H168" s="169">
        <v>0.30208333333333298</v>
      </c>
      <c r="I168" s="169">
        <v>0.79166666666666696</v>
      </c>
      <c r="J168" s="178">
        <v>9.7222222222222196E-2</v>
      </c>
      <c r="K168" s="179">
        <f t="shared" si="5"/>
        <v>0.39236111111111177</v>
      </c>
      <c r="L168" s="411">
        <v>44</v>
      </c>
      <c r="M168" s="411">
        <v>1</v>
      </c>
      <c r="N168" s="983"/>
      <c r="O168" s="411"/>
      <c r="P168" s="411"/>
      <c r="Q168" s="412"/>
      <c r="R168" s="413" t="s">
        <v>111</v>
      </c>
      <c r="S168" s="1005"/>
      <c r="T168" s="1005"/>
      <c r="U168" s="983"/>
      <c r="V168" s="411"/>
      <c r="W168" s="411"/>
      <c r="X168" s="411"/>
      <c r="Y168" s="411"/>
      <c r="Z168" s="411"/>
      <c r="AA168" s="411"/>
      <c r="AB168" s="411"/>
      <c r="AC168" s="411"/>
      <c r="AD168" s="411"/>
      <c r="AE168" s="411"/>
      <c r="AF168" s="411"/>
      <c r="AG168" s="158"/>
      <c r="AH168" s="158"/>
      <c r="AI168" s="158"/>
      <c r="AJ168" s="158"/>
      <c r="AK168" s="158"/>
      <c r="AL168" s="90"/>
    </row>
    <row r="169" spans="1:38" ht="15.75" thickBot="1" x14ac:dyDescent="0.3">
      <c r="A169" s="986"/>
      <c r="B169" s="411">
        <v>14030223</v>
      </c>
      <c r="C169" s="411">
        <v>280</v>
      </c>
      <c r="D169" s="411">
        <v>7</v>
      </c>
      <c r="E169" s="411">
        <v>50</v>
      </c>
      <c r="F169" s="665">
        <v>40</v>
      </c>
      <c r="G169" s="88" t="s">
        <v>266</v>
      </c>
      <c r="H169" s="169">
        <v>0.30208333333333298</v>
      </c>
      <c r="I169" s="169">
        <v>0.79166666666666696</v>
      </c>
      <c r="J169" s="178">
        <v>9.7222222222222196E-2</v>
      </c>
      <c r="K169" s="179">
        <f t="shared" si="5"/>
        <v>0.39236111111111177</v>
      </c>
      <c r="L169" s="411">
        <v>36</v>
      </c>
      <c r="M169" s="411">
        <v>1</v>
      </c>
      <c r="N169" s="983"/>
      <c r="O169" s="411"/>
      <c r="P169" s="411"/>
      <c r="Q169" s="412">
        <v>704.02499999999998</v>
      </c>
      <c r="R169" s="413" t="s">
        <v>111</v>
      </c>
      <c r="S169" s="1005"/>
      <c r="T169" s="1005"/>
      <c r="U169" s="983"/>
      <c r="V169" s="411"/>
      <c r="W169" s="411"/>
      <c r="X169" s="411"/>
      <c r="Y169" s="411"/>
      <c r="Z169" s="411"/>
      <c r="AA169" s="411"/>
      <c r="AB169" s="411"/>
      <c r="AC169" s="411"/>
      <c r="AD169" s="411"/>
      <c r="AE169" s="411"/>
      <c r="AF169" s="411"/>
      <c r="AG169" s="158"/>
      <c r="AH169" s="158"/>
      <c r="AI169" s="158"/>
      <c r="AJ169" s="158"/>
      <c r="AK169" s="158"/>
      <c r="AL169" s="90"/>
    </row>
    <row r="170" spans="1:38" ht="15.75" thickBot="1" x14ac:dyDescent="0.3">
      <c r="A170" s="986"/>
      <c r="B170" s="411">
        <v>14030223</v>
      </c>
      <c r="C170" s="411">
        <v>280</v>
      </c>
      <c r="D170" s="411">
        <v>7</v>
      </c>
      <c r="E170" s="411">
        <v>50</v>
      </c>
      <c r="F170" s="665">
        <v>40</v>
      </c>
      <c r="G170" s="88" t="s">
        <v>266</v>
      </c>
      <c r="H170" s="169">
        <v>0.30208333333333298</v>
      </c>
      <c r="I170" s="169">
        <v>0.79166666666666696</v>
      </c>
      <c r="J170" s="178">
        <v>9.7222222222222196E-2</v>
      </c>
      <c r="K170" s="179">
        <f t="shared" si="5"/>
        <v>0.39236111111111177</v>
      </c>
      <c r="L170" s="411">
        <v>37</v>
      </c>
      <c r="M170" s="411">
        <v>1</v>
      </c>
      <c r="N170" s="983">
        <v>30</v>
      </c>
      <c r="O170" s="411"/>
      <c r="P170" s="411"/>
      <c r="Q170" s="412">
        <v>704.02499999999998</v>
      </c>
      <c r="R170" s="413" t="s">
        <v>111</v>
      </c>
      <c r="S170" s="1005"/>
      <c r="T170" s="1005"/>
      <c r="U170" s="983"/>
      <c r="V170" s="411"/>
      <c r="W170" s="411"/>
      <c r="X170" s="411"/>
      <c r="Y170" s="411"/>
      <c r="Z170" s="411"/>
      <c r="AA170" s="411"/>
      <c r="AB170" s="411"/>
      <c r="AC170" s="411"/>
      <c r="AD170" s="411"/>
      <c r="AE170" s="411"/>
      <c r="AF170" s="411"/>
      <c r="AG170" s="158"/>
      <c r="AH170" s="158"/>
      <c r="AI170" s="158"/>
      <c r="AJ170" s="158"/>
      <c r="AK170" s="158"/>
      <c r="AL170" s="90"/>
    </row>
    <row r="171" spans="1:38" ht="15.75" thickBot="1" x14ac:dyDescent="0.3">
      <c r="A171" s="986"/>
      <c r="B171" s="411">
        <v>14030223</v>
      </c>
      <c r="C171" s="411">
        <v>280</v>
      </c>
      <c r="D171" s="411">
        <v>7</v>
      </c>
      <c r="E171" s="411">
        <v>50</v>
      </c>
      <c r="F171" s="665">
        <v>40</v>
      </c>
      <c r="G171" s="88" t="s">
        <v>266</v>
      </c>
      <c r="H171" s="169">
        <v>0.30208333333333298</v>
      </c>
      <c r="I171" s="169">
        <v>0.79166666666666696</v>
      </c>
      <c r="J171" s="178">
        <v>9.7222222222222196E-2</v>
      </c>
      <c r="K171" s="179">
        <f t="shared" si="5"/>
        <v>0.39236111111111177</v>
      </c>
      <c r="L171" s="411">
        <v>38</v>
      </c>
      <c r="M171" s="411">
        <v>1</v>
      </c>
      <c r="N171" s="983"/>
      <c r="O171" s="411"/>
      <c r="P171" s="411"/>
      <c r="Q171" s="412">
        <v>704.02499999999998</v>
      </c>
      <c r="R171" s="413" t="s">
        <v>111</v>
      </c>
      <c r="S171" s="1005"/>
      <c r="T171" s="1005"/>
      <c r="U171" s="983"/>
      <c r="V171" s="411"/>
      <c r="W171" s="411"/>
      <c r="X171" s="411"/>
      <c r="Y171" s="411"/>
      <c r="Z171" s="411"/>
      <c r="AA171" s="411"/>
      <c r="AB171" s="411"/>
      <c r="AC171" s="411"/>
      <c r="AD171" s="411"/>
      <c r="AE171" s="411"/>
      <c r="AF171" s="411"/>
      <c r="AG171" s="158"/>
      <c r="AH171" s="158"/>
      <c r="AI171" s="158"/>
      <c r="AJ171" s="158"/>
      <c r="AK171" s="158"/>
      <c r="AL171" s="90"/>
    </row>
    <row r="172" spans="1:38" ht="15.75" thickBot="1" x14ac:dyDescent="0.3">
      <c r="A172" s="986"/>
      <c r="B172" s="411">
        <v>14030223</v>
      </c>
      <c r="C172" s="411">
        <v>280</v>
      </c>
      <c r="D172" s="411">
        <v>7</v>
      </c>
      <c r="E172" s="411">
        <v>50</v>
      </c>
      <c r="F172" s="665">
        <v>40</v>
      </c>
      <c r="G172" s="88" t="s">
        <v>266</v>
      </c>
      <c r="H172" s="169">
        <v>0.30208333333333298</v>
      </c>
      <c r="I172" s="169">
        <v>0.79166666666666696</v>
      </c>
      <c r="J172" s="178">
        <v>9.7222222222222196E-2</v>
      </c>
      <c r="K172" s="179">
        <f t="shared" si="5"/>
        <v>0.39236111111111177</v>
      </c>
      <c r="L172" s="411">
        <v>39</v>
      </c>
      <c r="M172" s="411">
        <v>2</v>
      </c>
      <c r="N172" s="983"/>
      <c r="O172" s="411"/>
      <c r="P172" s="411"/>
      <c r="Q172" s="412">
        <v>704.02499999999998</v>
      </c>
      <c r="R172" s="413" t="s">
        <v>111</v>
      </c>
      <c r="S172" s="1005"/>
      <c r="T172" s="1005"/>
      <c r="U172" s="983"/>
      <c r="V172" s="411"/>
      <c r="W172" s="411"/>
      <c r="X172" s="411"/>
      <c r="Y172" s="411"/>
      <c r="Z172" s="411"/>
      <c r="AA172" s="411"/>
      <c r="AB172" s="411"/>
      <c r="AC172" s="411"/>
      <c r="AD172" s="411"/>
      <c r="AE172" s="411"/>
      <c r="AF172" s="411"/>
      <c r="AG172" s="158"/>
      <c r="AH172" s="158"/>
      <c r="AI172" s="158"/>
      <c r="AJ172" s="158"/>
      <c r="AK172" s="158"/>
      <c r="AL172" s="90"/>
    </row>
    <row r="173" spans="1:38" ht="15.75" thickBot="1" x14ac:dyDescent="0.3">
      <c r="A173" s="986"/>
      <c r="B173" s="411">
        <v>14030223</v>
      </c>
      <c r="C173" s="411">
        <v>280</v>
      </c>
      <c r="D173" s="411">
        <v>7</v>
      </c>
      <c r="E173" s="411">
        <v>50</v>
      </c>
      <c r="F173" s="665">
        <v>40</v>
      </c>
      <c r="G173" s="88" t="s">
        <v>266</v>
      </c>
      <c r="H173" s="169">
        <v>0.30208333333333298</v>
      </c>
      <c r="I173" s="169">
        <v>0.79166666666666696</v>
      </c>
      <c r="J173" s="178">
        <v>9.7222222222222196E-2</v>
      </c>
      <c r="K173" s="179">
        <f t="shared" si="5"/>
        <v>0.39236111111111177</v>
      </c>
      <c r="L173" s="411">
        <v>40</v>
      </c>
      <c r="M173" s="411">
        <v>1</v>
      </c>
      <c r="N173" s="983"/>
      <c r="O173" s="411"/>
      <c r="P173" s="411"/>
      <c r="Q173" s="412">
        <v>704.02499999999998</v>
      </c>
      <c r="R173" s="413" t="s">
        <v>111</v>
      </c>
      <c r="S173" s="1005"/>
      <c r="T173" s="1005"/>
      <c r="U173" s="983"/>
      <c r="V173" s="411"/>
      <c r="W173" s="411"/>
      <c r="X173" s="411"/>
      <c r="Y173" s="411"/>
      <c r="Z173" s="411"/>
      <c r="AA173" s="411"/>
      <c r="AB173" s="411"/>
      <c r="AC173" s="411"/>
      <c r="AD173" s="411"/>
      <c r="AE173" s="411"/>
      <c r="AF173" s="411"/>
      <c r="AG173" s="158"/>
      <c r="AH173" s="158"/>
      <c r="AI173" s="158"/>
      <c r="AJ173" s="158"/>
      <c r="AK173" s="158"/>
      <c r="AL173" s="90"/>
    </row>
    <row r="174" spans="1:38" ht="15.75" thickBot="1" x14ac:dyDescent="0.3">
      <c r="A174" s="986"/>
      <c r="B174" s="411">
        <v>14030223</v>
      </c>
      <c r="C174" s="411">
        <v>280</v>
      </c>
      <c r="D174" s="411">
        <v>7</v>
      </c>
      <c r="E174" s="411">
        <v>50</v>
      </c>
      <c r="F174" s="665">
        <v>40</v>
      </c>
      <c r="G174" s="88" t="s">
        <v>266</v>
      </c>
      <c r="H174" s="169">
        <v>0.30208333333333298</v>
      </c>
      <c r="I174" s="169">
        <v>0.79166666666666696</v>
      </c>
      <c r="J174" s="178">
        <v>9.7222222222222196E-2</v>
      </c>
      <c r="K174" s="179">
        <f t="shared" si="5"/>
        <v>0.39236111111111177</v>
      </c>
      <c r="L174" s="411">
        <v>41</v>
      </c>
      <c r="M174" s="411">
        <v>1</v>
      </c>
      <c r="N174" s="983"/>
      <c r="O174" s="411"/>
      <c r="P174" s="411"/>
      <c r="Q174" s="412">
        <v>704.02499999999998</v>
      </c>
      <c r="R174" s="413" t="s">
        <v>111</v>
      </c>
      <c r="S174" s="1005"/>
      <c r="T174" s="1005"/>
      <c r="U174" s="983"/>
      <c r="V174" s="411"/>
      <c r="W174" s="411"/>
      <c r="X174" s="411"/>
      <c r="Y174" s="411"/>
      <c r="Z174" s="411"/>
      <c r="AA174" s="411"/>
      <c r="AB174" s="411"/>
      <c r="AC174" s="411"/>
      <c r="AD174" s="411"/>
      <c r="AE174" s="411"/>
      <c r="AF174" s="411"/>
      <c r="AG174" s="158"/>
      <c r="AH174" s="158"/>
      <c r="AI174" s="158"/>
      <c r="AJ174" s="158"/>
      <c r="AK174" s="158"/>
      <c r="AL174" s="90"/>
    </row>
    <row r="175" spans="1:38" ht="15.75" thickBot="1" x14ac:dyDescent="0.3">
      <c r="A175" s="986"/>
      <c r="B175" s="411">
        <v>14030223</v>
      </c>
      <c r="C175" s="411">
        <v>280</v>
      </c>
      <c r="D175" s="411">
        <v>7</v>
      </c>
      <c r="E175" s="411">
        <v>50</v>
      </c>
      <c r="F175" s="665">
        <v>40</v>
      </c>
      <c r="G175" s="88" t="s">
        <v>266</v>
      </c>
      <c r="H175" s="169">
        <v>0.30208333333333298</v>
      </c>
      <c r="I175" s="169">
        <v>0.79166666666666696</v>
      </c>
      <c r="J175" s="178">
        <v>9.7222222222222196E-2</v>
      </c>
      <c r="K175" s="179">
        <f t="shared" si="5"/>
        <v>0.39236111111111177</v>
      </c>
      <c r="L175" s="411">
        <v>42</v>
      </c>
      <c r="M175" s="411">
        <v>1</v>
      </c>
      <c r="N175" s="983"/>
      <c r="O175" s="411"/>
      <c r="P175" s="411"/>
      <c r="Q175" s="412">
        <v>704.02499999999998</v>
      </c>
      <c r="R175" s="413" t="s">
        <v>111</v>
      </c>
      <c r="S175" s="1005"/>
      <c r="T175" s="1005"/>
      <c r="U175" s="983"/>
      <c r="V175" s="411"/>
      <c r="W175" s="411"/>
      <c r="X175" s="411"/>
      <c r="Y175" s="411"/>
      <c r="Z175" s="411"/>
      <c r="AA175" s="411"/>
      <c r="AB175" s="411"/>
      <c r="AC175" s="411"/>
      <c r="AD175" s="411"/>
      <c r="AE175" s="411"/>
      <c r="AF175" s="411"/>
      <c r="AG175" s="158"/>
      <c r="AH175" s="158"/>
      <c r="AI175" s="158"/>
      <c r="AJ175" s="158"/>
      <c r="AK175" s="158"/>
      <c r="AL175" s="90"/>
    </row>
    <row r="176" spans="1:38" ht="15.75" thickBot="1" x14ac:dyDescent="0.3">
      <c r="A176" s="986"/>
      <c r="B176" s="411">
        <v>14030223</v>
      </c>
      <c r="C176" s="411">
        <v>351</v>
      </c>
      <c r="D176" s="411">
        <v>7</v>
      </c>
      <c r="E176" s="411">
        <v>50</v>
      </c>
      <c r="F176" s="665">
        <v>40</v>
      </c>
      <c r="G176" s="88" t="s">
        <v>266</v>
      </c>
      <c r="H176" s="169">
        <v>0.30208333333333298</v>
      </c>
      <c r="I176" s="169">
        <v>0.79166666666666696</v>
      </c>
      <c r="J176" s="178">
        <v>9.7222222222222196E-2</v>
      </c>
      <c r="K176" s="179">
        <f t="shared" si="5"/>
        <v>0.39236111111111177</v>
      </c>
      <c r="L176" s="411">
        <v>36</v>
      </c>
      <c r="M176" s="411">
        <v>1</v>
      </c>
      <c r="N176" s="983"/>
      <c r="O176" s="411"/>
      <c r="P176" s="411"/>
      <c r="Q176" s="412"/>
      <c r="R176" s="413" t="s">
        <v>111</v>
      </c>
      <c r="S176" s="1005"/>
      <c r="T176" s="1005"/>
      <c r="U176" s="983"/>
      <c r="V176" s="411"/>
      <c r="W176" s="411"/>
      <c r="X176" s="411"/>
      <c r="Y176" s="411"/>
      <c r="Z176" s="411"/>
      <c r="AA176" s="411"/>
      <c r="AB176" s="411"/>
      <c r="AC176" s="411"/>
      <c r="AD176" s="411"/>
      <c r="AE176" s="411"/>
      <c r="AF176" s="411"/>
      <c r="AG176" s="158"/>
      <c r="AH176" s="158"/>
      <c r="AI176" s="158"/>
      <c r="AJ176" s="158"/>
      <c r="AK176" s="158"/>
      <c r="AL176" s="90"/>
    </row>
    <row r="177" spans="1:38" ht="15.75" thickBot="1" x14ac:dyDescent="0.3">
      <c r="A177" s="986"/>
      <c r="B177" s="411">
        <v>14030223</v>
      </c>
      <c r="C177" s="411">
        <v>351</v>
      </c>
      <c r="D177" s="411">
        <v>7</v>
      </c>
      <c r="E177" s="411">
        <v>50</v>
      </c>
      <c r="F177" s="665">
        <v>40</v>
      </c>
      <c r="G177" s="88" t="s">
        <v>266</v>
      </c>
      <c r="H177" s="169">
        <v>0.30208333333333298</v>
      </c>
      <c r="I177" s="169">
        <v>0.79166666666666696</v>
      </c>
      <c r="J177" s="178">
        <v>9.7222222222222196E-2</v>
      </c>
      <c r="K177" s="179">
        <f t="shared" si="5"/>
        <v>0.39236111111111177</v>
      </c>
      <c r="L177" s="411">
        <v>37</v>
      </c>
      <c r="M177" s="411">
        <v>1</v>
      </c>
      <c r="N177" s="983">
        <v>600</v>
      </c>
      <c r="O177" s="411"/>
      <c r="P177" s="411"/>
      <c r="Q177" s="412"/>
      <c r="R177" s="413" t="s">
        <v>111</v>
      </c>
      <c r="S177" s="1005"/>
      <c r="T177" s="1005"/>
      <c r="U177" s="983"/>
      <c r="V177" s="411"/>
      <c r="W177" s="411"/>
      <c r="X177" s="411"/>
      <c r="Y177" s="411"/>
      <c r="Z177" s="411"/>
      <c r="AA177" s="411"/>
      <c r="AB177" s="411"/>
      <c r="AC177" s="411"/>
      <c r="AD177" s="411"/>
      <c r="AE177" s="411"/>
      <c r="AF177" s="411"/>
      <c r="AG177" s="158"/>
      <c r="AH177" s="158"/>
      <c r="AI177" s="158"/>
      <c r="AJ177" s="158"/>
      <c r="AK177" s="158"/>
      <c r="AL177" s="90"/>
    </row>
    <row r="178" spans="1:38" ht="15.75" thickBot="1" x14ac:dyDescent="0.3">
      <c r="A178" s="986"/>
      <c r="B178" s="411">
        <v>14030223</v>
      </c>
      <c r="C178" s="411">
        <v>351</v>
      </c>
      <c r="D178" s="411">
        <v>7</v>
      </c>
      <c r="E178" s="411">
        <v>50</v>
      </c>
      <c r="F178" s="665">
        <v>40</v>
      </c>
      <c r="G178" s="88" t="s">
        <v>266</v>
      </c>
      <c r="H178" s="169">
        <v>0.30208333333333298</v>
      </c>
      <c r="I178" s="169">
        <v>0.79166666666666696</v>
      </c>
      <c r="J178" s="178">
        <v>9.7222222222222196E-2</v>
      </c>
      <c r="K178" s="179">
        <f t="shared" si="5"/>
        <v>0.39236111111111177</v>
      </c>
      <c r="L178" s="411">
        <v>41</v>
      </c>
      <c r="M178" s="411">
        <v>1</v>
      </c>
      <c r="N178" s="983"/>
      <c r="O178" s="411"/>
      <c r="P178" s="411"/>
      <c r="Q178" s="412"/>
      <c r="R178" s="413" t="s">
        <v>111</v>
      </c>
      <c r="S178" s="1005"/>
      <c r="T178" s="1005"/>
      <c r="U178" s="983"/>
      <c r="V178" s="411"/>
      <c r="W178" s="411"/>
      <c r="X178" s="411"/>
      <c r="Y178" s="411"/>
      <c r="Z178" s="411"/>
      <c r="AA178" s="411"/>
      <c r="AB178" s="411"/>
      <c r="AC178" s="411"/>
      <c r="AD178" s="411"/>
      <c r="AE178" s="411"/>
      <c r="AF178" s="411"/>
      <c r="AG178" s="158"/>
      <c r="AH178" s="158"/>
      <c r="AI178" s="158"/>
      <c r="AJ178" s="158"/>
      <c r="AK178" s="158"/>
      <c r="AL178" s="90"/>
    </row>
    <row r="179" spans="1:38" ht="15.75" thickBot="1" x14ac:dyDescent="0.3">
      <c r="A179" s="987"/>
      <c r="B179" s="418">
        <v>14030223</v>
      </c>
      <c r="C179" s="418">
        <v>350</v>
      </c>
      <c r="D179" s="418">
        <v>7</v>
      </c>
      <c r="E179" s="418">
        <v>50</v>
      </c>
      <c r="F179" s="151">
        <v>16</v>
      </c>
      <c r="G179" s="160" t="s">
        <v>280</v>
      </c>
      <c r="H179" s="170">
        <v>0.79166666666666696</v>
      </c>
      <c r="I179" s="170">
        <v>0.29166666666666702</v>
      </c>
      <c r="J179" s="180">
        <v>2.0833333333333332E-2</v>
      </c>
      <c r="K179" s="179">
        <f t="shared" si="5"/>
        <v>0.47916666666666663</v>
      </c>
      <c r="L179" s="411">
        <v>39</v>
      </c>
      <c r="M179" s="411">
        <v>1</v>
      </c>
      <c r="N179" s="983"/>
      <c r="O179" s="411"/>
      <c r="P179" s="411"/>
      <c r="Q179" s="412">
        <v>150</v>
      </c>
      <c r="R179" s="413" t="s">
        <v>111</v>
      </c>
      <c r="S179" s="1005"/>
      <c r="T179" s="1005"/>
      <c r="U179" s="983"/>
      <c r="V179" s="411"/>
      <c r="W179" s="411"/>
      <c r="X179" s="411"/>
      <c r="Y179" s="411"/>
      <c r="Z179" s="411"/>
      <c r="AA179" s="411"/>
      <c r="AB179" s="411"/>
      <c r="AC179" s="411"/>
      <c r="AD179" s="411"/>
      <c r="AE179" s="411"/>
      <c r="AF179" s="411"/>
      <c r="AG179" s="158"/>
      <c r="AH179" s="158"/>
      <c r="AI179" s="158"/>
      <c r="AJ179" s="158"/>
      <c r="AK179" s="158"/>
      <c r="AL179" s="90"/>
    </row>
    <row r="180" spans="1:38" ht="15.75" thickBot="1" x14ac:dyDescent="0.3">
      <c r="A180" s="985" t="s">
        <v>336</v>
      </c>
      <c r="B180" s="419">
        <v>14030223</v>
      </c>
      <c r="C180" s="419">
        <v>350</v>
      </c>
      <c r="D180" s="419">
        <v>7</v>
      </c>
      <c r="E180" s="419">
        <v>50</v>
      </c>
      <c r="F180" s="150">
        <v>16</v>
      </c>
      <c r="G180" s="159" t="s">
        <v>280</v>
      </c>
      <c r="H180" s="168">
        <v>0.79166666666666696</v>
      </c>
      <c r="I180" s="168">
        <v>0.29166666666666702</v>
      </c>
      <c r="J180" s="179">
        <v>2.0833333333333332E-2</v>
      </c>
      <c r="K180" s="179">
        <f t="shared" si="5"/>
        <v>0.47916666666666663</v>
      </c>
      <c r="L180" s="411">
        <v>40</v>
      </c>
      <c r="M180" s="411">
        <v>1</v>
      </c>
      <c r="N180" s="983">
        <v>600</v>
      </c>
      <c r="O180" s="411"/>
      <c r="P180" s="411"/>
      <c r="Q180" s="990">
        <v>150</v>
      </c>
      <c r="R180" s="413" t="s">
        <v>111</v>
      </c>
      <c r="S180" s="983">
        <v>1</v>
      </c>
      <c r="T180" s="983">
        <v>12.2</v>
      </c>
      <c r="U180" s="983">
        <v>700</v>
      </c>
      <c r="V180" s="411"/>
      <c r="W180" s="411"/>
      <c r="X180" s="411"/>
      <c r="Y180" s="411"/>
      <c r="Z180" s="411"/>
      <c r="AA180" s="411"/>
      <c r="AB180" s="411"/>
      <c r="AC180" s="411"/>
      <c r="AD180" s="411"/>
      <c r="AE180" s="411"/>
      <c r="AF180" s="411"/>
      <c r="AG180" s="158"/>
      <c r="AH180" s="158"/>
      <c r="AI180" s="158"/>
      <c r="AJ180" s="158"/>
      <c r="AK180" s="158"/>
      <c r="AL180" s="90"/>
    </row>
    <row r="181" spans="1:38" ht="15.75" thickBot="1" x14ac:dyDescent="0.3">
      <c r="A181" s="986"/>
      <c r="B181" s="411">
        <v>14030223</v>
      </c>
      <c r="C181" s="411">
        <v>350</v>
      </c>
      <c r="D181" s="411">
        <v>7</v>
      </c>
      <c r="E181" s="411">
        <v>50</v>
      </c>
      <c r="F181" s="665">
        <v>16</v>
      </c>
      <c r="G181" s="88" t="s">
        <v>280</v>
      </c>
      <c r="H181" s="169">
        <v>0.79166666666666696</v>
      </c>
      <c r="I181" s="169">
        <v>0.29166666666666702</v>
      </c>
      <c r="J181" s="178">
        <v>2.0833333333333332E-2</v>
      </c>
      <c r="K181" s="179">
        <f t="shared" si="5"/>
        <v>0.47916666666666663</v>
      </c>
      <c r="L181" s="411">
        <v>41</v>
      </c>
      <c r="M181" s="411">
        <v>1</v>
      </c>
      <c r="N181" s="983"/>
      <c r="O181" s="411"/>
      <c r="P181" s="411"/>
      <c r="Q181" s="990"/>
      <c r="R181" s="413" t="s">
        <v>111</v>
      </c>
      <c r="S181" s="983"/>
      <c r="T181" s="983"/>
      <c r="U181" s="983"/>
      <c r="V181" s="411"/>
      <c r="W181" s="411"/>
      <c r="X181" s="411"/>
      <c r="Y181" s="411"/>
      <c r="Z181" s="411"/>
      <c r="AA181" s="411"/>
      <c r="AB181" s="411"/>
      <c r="AC181" s="411"/>
      <c r="AD181" s="411"/>
      <c r="AE181" s="411"/>
      <c r="AF181" s="411"/>
      <c r="AG181" s="158"/>
      <c r="AH181" s="158"/>
      <c r="AI181" s="158"/>
      <c r="AJ181" s="158"/>
      <c r="AK181" s="158"/>
      <c r="AL181" s="90"/>
    </row>
    <row r="182" spans="1:38" ht="15.75" thickBot="1" x14ac:dyDescent="0.3">
      <c r="A182" s="986"/>
      <c r="B182" s="411">
        <v>14030223</v>
      </c>
      <c r="C182" s="411">
        <v>350</v>
      </c>
      <c r="D182" s="411">
        <v>7</v>
      </c>
      <c r="E182" s="411">
        <v>50</v>
      </c>
      <c r="F182" s="665">
        <v>16</v>
      </c>
      <c r="G182" s="88" t="s">
        <v>280</v>
      </c>
      <c r="H182" s="169">
        <v>0.79166666666666696</v>
      </c>
      <c r="I182" s="169">
        <v>0.29166666666666702</v>
      </c>
      <c r="J182" s="178">
        <v>2.0833333333333332E-2</v>
      </c>
      <c r="K182" s="179">
        <f t="shared" si="5"/>
        <v>0.47916666666666663</v>
      </c>
      <c r="L182" s="411">
        <v>42</v>
      </c>
      <c r="M182" s="411">
        <v>2</v>
      </c>
      <c r="N182" s="983"/>
      <c r="O182" s="411"/>
      <c r="P182" s="411"/>
      <c r="Q182" s="990"/>
      <c r="R182" s="413" t="s">
        <v>111</v>
      </c>
      <c r="S182" s="983"/>
      <c r="T182" s="983"/>
      <c r="U182" s="983"/>
      <c r="V182" s="411"/>
      <c r="W182" s="411"/>
      <c r="X182" s="411"/>
      <c r="Y182" s="411"/>
      <c r="Z182" s="411"/>
      <c r="AA182" s="411"/>
      <c r="AB182" s="411"/>
      <c r="AC182" s="411"/>
      <c r="AD182" s="411"/>
      <c r="AE182" s="411"/>
      <c r="AF182" s="411"/>
      <c r="AG182" s="158"/>
      <c r="AH182" s="158"/>
      <c r="AI182" s="158"/>
      <c r="AJ182" s="158"/>
      <c r="AK182" s="158"/>
      <c r="AL182" s="90"/>
    </row>
    <row r="183" spans="1:38" ht="15.75" thickBot="1" x14ac:dyDescent="0.3">
      <c r="A183" s="986"/>
      <c r="B183" s="411">
        <v>14030223</v>
      </c>
      <c r="C183" s="411">
        <v>350</v>
      </c>
      <c r="D183" s="411">
        <v>7</v>
      </c>
      <c r="E183" s="411">
        <v>50</v>
      </c>
      <c r="F183" s="665">
        <v>16</v>
      </c>
      <c r="G183" s="88" t="s">
        <v>280</v>
      </c>
      <c r="H183" s="169">
        <v>0.79166666666666696</v>
      </c>
      <c r="I183" s="169">
        <v>0.29166666666666702</v>
      </c>
      <c r="J183" s="178">
        <v>2.0833333333333332E-2</v>
      </c>
      <c r="K183" s="179">
        <f t="shared" si="5"/>
        <v>0.47916666666666663</v>
      </c>
      <c r="L183" s="411">
        <v>43</v>
      </c>
      <c r="M183" s="411">
        <v>2</v>
      </c>
      <c r="N183" s="983"/>
      <c r="O183" s="411"/>
      <c r="P183" s="411"/>
      <c r="Q183" s="990"/>
      <c r="R183" s="413" t="s">
        <v>111</v>
      </c>
      <c r="S183" s="983"/>
      <c r="T183" s="983"/>
      <c r="U183" s="983"/>
      <c r="V183" s="411"/>
      <c r="W183" s="411"/>
      <c r="X183" s="411"/>
      <c r="Y183" s="411"/>
      <c r="Z183" s="411"/>
      <c r="AA183" s="411"/>
      <c r="AB183" s="411"/>
      <c r="AC183" s="411"/>
      <c r="AD183" s="411"/>
      <c r="AE183" s="411"/>
      <c r="AF183" s="411"/>
      <c r="AG183" s="158"/>
      <c r="AH183" s="158"/>
      <c r="AI183" s="158"/>
      <c r="AJ183" s="158"/>
      <c r="AK183" s="158"/>
      <c r="AL183" s="90"/>
    </row>
    <row r="184" spans="1:38" ht="15.75" thickBot="1" x14ac:dyDescent="0.3">
      <c r="A184" s="986"/>
      <c r="B184" s="411">
        <v>14030223</v>
      </c>
      <c r="C184" s="411">
        <v>350</v>
      </c>
      <c r="D184" s="411">
        <v>7</v>
      </c>
      <c r="E184" s="411">
        <v>50</v>
      </c>
      <c r="F184" s="665">
        <v>16</v>
      </c>
      <c r="G184" s="88" t="s">
        <v>280</v>
      </c>
      <c r="H184" s="169">
        <v>0.79166666666666696</v>
      </c>
      <c r="I184" s="169">
        <v>0.29166666666666702</v>
      </c>
      <c r="J184" s="178">
        <v>2.0833333333333332E-2</v>
      </c>
      <c r="K184" s="179">
        <f t="shared" si="5"/>
        <v>0.47916666666666663</v>
      </c>
      <c r="L184" s="411">
        <v>44</v>
      </c>
      <c r="M184" s="411">
        <v>1</v>
      </c>
      <c r="N184" s="983"/>
      <c r="O184" s="411"/>
      <c r="P184" s="411"/>
      <c r="Q184" s="990"/>
      <c r="R184" s="413" t="s">
        <v>111</v>
      </c>
      <c r="S184" s="983"/>
      <c r="T184" s="983"/>
      <c r="U184" s="983"/>
      <c r="V184" s="411"/>
      <c r="W184" s="411"/>
      <c r="X184" s="411"/>
      <c r="Y184" s="411"/>
      <c r="Z184" s="411"/>
      <c r="AA184" s="411"/>
      <c r="AB184" s="411"/>
      <c r="AC184" s="411"/>
      <c r="AD184" s="411"/>
      <c r="AE184" s="411"/>
      <c r="AF184" s="411"/>
      <c r="AG184" s="158"/>
      <c r="AH184" s="158"/>
      <c r="AI184" s="158"/>
      <c r="AJ184" s="158"/>
      <c r="AK184" s="158"/>
      <c r="AL184" s="90"/>
    </row>
    <row r="185" spans="1:38" ht="15.75" thickBot="1" x14ac:dyDescent="0.3">
      <c r="A185" s="986"/>
      <c r="B185" s="411">
        <v>14030223</v>
      </c>
      <c r="C185" s="411">
        <v>370</v>
      </c>
      <c r="D185" s="411">
        <v>7</v>
      </c>
      <c r="E185" s="411">
        <v>50</v>
      </c>
      <c r="F185" s="665">
        <v>16</v>
      </c>
      <c r="G185" s="88" t="s">
        <v>280</v>
      </c>
      <c r="H185" s="169">
        <v>0.79166666666666696</v>
      </c>
      <c r="I185" s="169">
        <v>0.29166666666666702</v>
      </c>
      <c r="J185" s="178">
        <v>2.0833333333333332E-2</v>
      </c>
      <c r="K185" s="179">
        <f t="shared" si="5"/>
        <v>0.47916666666666663</v>
      </c>
      <c r="L185" s="411">
        <v>39</v>
      </c>
      <c r="M185" s="411">
        <v>1</v>
      </c>
      <c r="N185" s="983"/>
      <c r="O185" s="411"/>
      <c r="P185" s="411"/>
      <c r="Q185" s="990">
        <v>111.6</v>
      </c>
      <c r="R185" s="413" t="s">
        <v>239</v>
      </c>
      <c r="S185" s="983"/>
      <c r="T185" s="983"/>
      <c r="U185" s="983"/>
      <c r="V185" s="411"/>
      <c r="W185" s="411"/>
      <c r="X185" s="411"/>
      <c r="Y185" s="411"/>
      <c r="Z185" s="411"/>
      <c r="AA185" s="411"/>
      <c r="AB185" s="411"/>
      <c r="AC185" s="411"/>
      <c r="AD185" s="411"/>
      <c r="AE185" s="411"/>
      <c r="AF185" s="411"/>
      <c r="AG185" s="158"/>
      <c r="AH185" s="158"/>
      <c r="AI185" s="158"/>
      <c r="AJ185" s="158"/>
      <c r="AK185" s="158"/>
      <c r="AL185" s="90"/>
    </row>
    <row r="186" spans="1:38" ht="15.75" thickBot="1" x14ac:dyDescent="0.3">
      <c r="A186" s="986"/>
      <c r="B186" s="411">
        <v>14030223</v>
      </c>
      <c r="C186" s="411">
        <v>370</v>
      </c>
      <c r="D186" s="411">
        <v>7</v>
      </c>
      <c r="E186" s="411">
        <v>50</v>
      </c>
      <c r="F186" s="665">
        <v>16</v>
      </c>
      <c r="G186" s="88" t="s">
        <v>280</v>
      </c>
      <c r="H186" s="169">
        <v>0.79166666666666696</v>
      </c>
      <c r="I186" s="169">
        <v>0.29166666666666702</v>
      </c>
      <c r="J186" s="178">
        <v>2.0833333333333332E-2</v>
      </c>
      <c r="K186" s="179">
        <f t="shared" si="5"/>
        <v>0.47916666666666663</v>
      </c>
      <c r="L186" s="411">
        <v>40</v>
      </c>
      <c r="M186" s="411">
        <v>1</v>
      </c>
      <c r="N186" s="411"/>
      <c r="O186" s="411"/>
      <c r="P186" s="411"/>
      <c r="Q186" s="990"/>
      <c r="R186" s="413" t="s">
        <v>239</v>
      </c>
      <c r="S186" s="983"/>
      <c r="T186" s="983"/>
      <c r="U186" s="983"/>
      <c r="V186" s="411"/>
      <c r="W186" s="411"/>
      <c r="X186" s="411"/>
      <c r="Y186" s="411"/>
      <c r="Z186" s="411"/>
      <c r="AA186" s="411"/>
      <c r="AB186" s="411"/>
      <c r="AC186" s="411"/>
      <c r="AD186" s="411"/>
      <c r="AE186" s="411"/>
      <c r="AF186" s="411"/>
      <c r="AG186" s="158"/>
      <c r="AH186" s="158"/>
      <c r="AI186" s="158"/>
      <c r="AJ186" s="158"/>
      <c r="AK186" s="158"/>
      <c r="AL186" s="90"/>
    </row>
    <row r="187" spans="1:38" ht="15.75" thickBot="1" x14ac:dyDescent="0.3">
      <c r="A187" s="986"/>
      <c r="B187" s="411">
        <v>14030223</v>
      </c>
      <c r="C187" s="411">
        <v>370</v>
      </c>
      <c r="D187" s="411">
        <v>7</v>
      </c>
      <c r="E187" s="411">
        <v>50</v>
      </c>
      <c r="F187" s="665">
        <v>16</v>
      </c>
      <c r="G187" s="88" t="s">
        <v>280</v>
      </c>
      <c r="H187" s="169">
        <v>0.79166666666666696</v>
      </c>
      <c r="I187" s="169">
        <v>0.29166666666666702</v>
      </c>
      <c r="J187" s="178">
        <v>2.0833333333333332E-2</v>
      </c>
      <c r="K187" s="179">
        <f t="shared" si="5"/>
        <v>0.47916666666666663</v>
      </c>
      <c r="L187" s="411">
        <v>42</v>
      </c>
      <c r="M187" s="411">
        <v>2</v>
      </c>
      <c r="N187" s="411"/>
      <c r="O187" s="411"/>
      <c r="P187" s="411"/>
      <c r="Q187" s="990"/>
      <c r="R187" s="413" t="s">
        <v>239</v>
      </c>
      <c r="S187" s="983"/>
      <c r="T187" s="983"/>
      <c r="U187" s="983"/>
      <c r="V187" s="411"/>
      <c r="W187" s="411"/>
      <c r="X187" s="411"/>
      <c r="Y187" s="411"/>
      <c r="Z187" s="411"/>
      <c r="AA187" s="411"/>
      <c r="AB187" s="411"/>
      <c r="AC187" s="411"/>
      <c r="AD187" s="411"/>
      <c r="AE187" s="411"/>
      <c r="AF187" s="411"/>
      <c r="AG187" s="158"/>
      <c r="AH187" s="158"/>
      <c r="AI187" s="158"/>
      <c r="AJ187" s="158"/>
      <c r="AK187" s="158"/>
      <c r="AL187" s="90"/>
    </row>
    <row r="188" spans="1:38" ht="15.75" thickBot="1" x14ac:dyDescent="0.3">
      <c r="A188" s="986"/>
      <c r="B188" s="411">
        <v>14030223</v>
      </c>
      <c r="C188" s="411">
        <v>370</v>
      </c>
      <c r="D188" s="411">
        <v>7</v>
      </c>
      <c r="E188" s="411">
        <v>50</v>
      </c>
      <c r="F188" s="665">
        <v>16</v>
      </c>
      <c r="G188" s="88" t="s">
        <v>280</v>
      </c>
      <c r="H188" s="169">
        <v>0.79166666666666696</v>
      </c>
      <c r="I188" s="169">
        <v>0.29166666666666702</v>
      </c>
      <c r="J188" s="178">
        <v>2.0833333333333332E-2</v>
      </c>
      <c r="K188" s="179">
        <f t="shared" si="5"/>
        <v>0.47916666666666663</v>
      </c>
      <c r="L188" s="411">
        <v>43</v>
      </c>
      <c r="M188" s="411">
        <v>2</v>
      </c>
      <c r="N188" s="411"/>
      <c r="O188" s="411"/>
      <c r="P188" s="411"/>
      <c r="Q188" s="990"/>
      <c r="R188" s="413" t="s">
        <v>239</v>
      </c>
      <c r="S188" s="983"/>
      <c r="T188" s="983"/>
      <c r="U188" s="983"/>
      <c r="V188" s="411"/>
      <c r="W188" s="411"/>
      <c r="X188" s="411"/>
      <c r="Y188" s="411"/>
      <c r="Z188" s="411"/>
      <c r="AA188" s="411"/>
      <c r="AB188" s="411"/>
      <c r="AC188" s="411"/>
      <c r="AD188" s="411"/>
      <c r="AE188" s="411"/>
      <c r="AF188" s="411"/>
      <c r="AG188" s="158"/>
      <c r="AH188" s="158"/>
      <c r="AI188" s="158"/>
      <c r="AJ188" s="158"/>
      <c r="AK188" s="158"/>
      <c r="AL188" s="90"/>
    </row>
    <row r="189" spans="1:38" ht="15.75" thickBot="1" x14ac:dyDescent="0.3">
      <c r="A189" s="987"/>
      <c r="B189" s="418">
        <v>14030223</v>
      </c>
      <c r="C189" s="418">
        <v>370</v>
      </c>
      <c r="D189" s="418">
        <v>7</v>
      </c>
      <c r="E189" s="418">
        <v>50</v>
      </c>
      <c r="F189" s="151">
        <v>16</v>
      </c>
      <c r="G189" s="160" t="s">
        <v>280</v>
      </c>
      <c r="H189" s="170">
        <v>0.79166666666666696</v>
      </c>
      <c r="I189" s="170">
        <v>0.29166666666666702</v>
      </c>
      <c r="J189" s="180">
        <v>2.0833333333333332E-2</v>
      </c>
      <c r="K189" s="179">
        <f t="shared" si="5"/>
        <v>0.47916666666666663</v>
      </c>
      <c r="L189" s="411">
        <v>44</v>
      </c>
      <c r="M189" s="411">
        <v>2</v>
      </c>
      <c r="N189" s="411"/>
      <c r="O189" s="411"/>
      <c r="P189" s="411"/>
      <c r="Q189" s="990"/>
      <c r="R189" s="413" t="s">
        <v>239</v>
      </c>
      <c r="S189" s="983"/>
      <c r="T189" s="983"/>
      <c r="U189" s="983"/>
      <c r="V189" s="411"/>
      <c r="W189" s="411"/>
      <c r="X189" s="411"/>
      <c r="Y189" s="411"/>
      <c r="Z189" s="411"/>
      <c r="AA189" s="411"/>
      <c r="AB189" s="411"/>
      <c r="AC189" s="411"/>
      <c r="AD189" s="411"/>
      <c r="AE189" s="411"/>
      <c r="AF189" s="411"/>
      <c r="AG189" s="158"/>
      <c r="AH189" s="158"/>
      <c r="AI189" s="158"/>
      <c r="AJ189" s="158"/>
      <c r="AK189" s="158"/>
      <c r="AL189" s="90"/>
    </row>
    <row r="190" spans="1:38" ht="15.75" thickBot="1" x14ac:dyDescent="0.3">
      <c r="A190" s="975" t="s">
        <v>336</v>
      </c>
      <c r="B190" s="174">
        <v>14030224</v>
      </c>
      <c r="C190" s="163">
        <v>370</v>
      </c>
      <c r="D190" s="419">
        <v>7</v>
      </c>
      <c r="E190" s="419">
        <v>50</v>
      </c>
      <c r="F190" s="150">
        <v>16</v>
      </c>
      <c r="G190" s="159" t="s">
        <v>398</v>
      </c>
      <c r="H190" s="184">
        <v>0.79166666666666663</v>
      </c>
      <c r="I190" s="168">
        <v>0.28125</v>
      </c>
      <c r="J190" s="179">
        <v>3.4722222222222224E-2</v>
      </c>
      <c r="K190" s="179">
        <f t="shared" si="5"/>
        <v>0.47569444444444442</v>
      </c>
      <c r="L190" s="411">
        <v>39</v>
      </c>
      <c r="M190" s="411">
        <v>1</v>
      </c>
      <c r="N190" s="983">
        <v>592</v>
      </c>
      <c r="O190" s="411"/>
      <c r="P190" s="411"/>
      <c r="Q190" s="990">
        <v>110.7</v>
      </c>
      <c r="R190" s="413" t="s">
        <v>239</v>
      </c>
      <c r="S190" s="983">
        <v>1.2</v>
      </c>
      <c r="T190" s="983">
        <v>9.5</v>
      </c>
      <c r="U190" s="983">
        <v>700</v>
      </c>
      <c r="V190" s="411"/>
      <c r="W190" s="411"/>
      <c r="X190" s="411"/>
      <c r="Y190" s="411"/>
      <c r="Z190" s="411"/>
      <c r="AA190" s="411"/>
      <c r="AB190" s="411"/>
      <c r="AC190" s="411"/>
      <c r="AD190" s="411"/>
      <c r="AE190" s="411"/>
      <c r="AF190" s="411"/>
      <c r="AG190" s="158"/>
      <c r="AH190" s="158"/>
      <c r="AI190" s="158"/>
      <c r="AJ190" s="158"/>
      <c r="AK190" s="158"/>
      <c r="AL190" s="90"/>
    </row>
    <row r="191" spans="1:38" ht="15.75" thickBot="1" x14ac:dyDescent="0.3">
      <c r="A191" s="976"/>
      <c r="B191" s="175">
        <v>14030224</v>
      </c>
      <c r="C191" s="96">
        <v>370</v>
      </c>
      <c r="D191" s="411">
        <v>7</v>
      </c>
      <c r="E191" s="411">
        <v>50</v>
      </c>
      <c r="F191" s="665">
        <v>16</v>
      </c>
      <c r="G191" s="88" t="s">
        <v>398</v>
      </c>
      <c r="H191" s="169">
        <v>0.79166666666666663</v>
      </c>
      <c r="I191" s="169">
        <v>0.28125</v>
      </c>
      <c r="J191" s="181">
        <v>3.4722222222222224E-2</v>
      </c>
      <c r="K191" s="179">
        <f t="shared" si="5"/>
        <v>0.47569444444444442</v>
      </c>
      <c r="L191" s="411">
        <v>40</v>
      </c>
      <c r="M191" s="411">
        <v>1</v>
      </c>
      <c r="N191" s="983"/>
      <c r="O191" s="411"/>
      <c r="P191" s="411"/>
      <c r="Q191" s="990"/>
      <c r="R191" s="413" t="s">
        <v>239</v>
      </c>
      <c r="S191" s="983"/>
      <c r="T191" s="983"/>
      <c r="U191" s="983"/>
      <c r="V191" s="411"/>
      <c r="W191" s="411"/>
      <c r="X191" s="411"/>
      <c r="Y191" s="411"/>
      <c r="Z191" s="411"/>
      <c r="AA191" s="411"/>
      <c r="AB191" s="411"/>
      <c r="AC191" s="411"/>
      <c r="AD191" s="411"/>
      <c r="AE191" s="411"/>
      <c r="AF191" s="411"/>
      <c r="AG191" s="158"/>
      <c r="AH191" s="158"/>
      <c r="AI191" s="158"/>
      <c r="AJ191" s="158"/>
      <c r="AK191" s="158"/>
      <c r="AL191" s="90"/>
    </row>
    <row r="192" spans="1:38" ht="15.75" thickBot="1" x14ac:dyDescent="0.3">
      <c r="A192" s="976"/>
      <c r="B192" s="175">
        <v>14030224</v>
      </c>
      <c r="C192" s="96">
        <v>370</v>
      </c>
      <c r="D192" s="411">
        <v>7</v>
      </c>
      <c r="E192" s="411">
        <v>50</v>
      </c>
      <c r="F192" s="665">
        <v>16</v>
      </c>
      <c r="G192" s="144" t="s">
        <v>398</v>
      </c>
      <c r="H192" s="169">
        <v>0.79166666666666663</v>
      </c>
      <c r="I192" s="169">
        <v>0.28125</v>
      </c>
      <c r="J192" s="181">
        <v>3.4722222222222224E-2</v>
      </c>
      <c r="K192" s="179">
        <f t="shared" si="5"/>
        <v>0.47569444444444442</v>
      </c>
      <c r="L192" s="411">
        <v>42</v>
      </c>
      <c r="M192" s="411">
        <v>2</v>
      </c>
      <c r="N192" s="983"/>
      <c r="O192" s="411"/>
      <c r="P192" s="411"/>
      <c r="Q192" s="990"/>
      <c r="R192" s="413" t="s">
        <v>239</v>
      </c>
      <c r="S192" s="983"/>
      <c r="T192" s="983"/>
      <c r="U192" s="983"/>
      <c r="V192" s="411"/>
      <c r="W192" s="411"/>
      <c r="X192" s="411"/>
      <c r="Y192" s="411"/>
      <c r="Z192" s="411"/>
      <c r="AA192" s="411"/>
      <c r="AB192" s="411"/>
      <c r="AC192" s="411"/>
      <c r="AD192" s="411"/>
      <c r="AE192" s="411"/>
      <c r="AF192" s="411"/>
      <c r="AG192" s="158"/>
      <c r="AH192" s="158"/>
      <c r="AI192" s="158"/>
      <c r="AJ192" s="158"/>
      <c r="AK192" s="158"/>
      <c r="AL192" s="90"/>
    </row>
    <row r="193" spans="1:38" ht="15.75" thickBot="1" x14ac:dyDescent="0.3">
      <c r="A193" s="976"/>
      <c r="B193" s="175">
        <v>14030224</v>
      </c>
      <c r="C193" s="96">
        <v>370</v>
      </c>
      <c r="D193" s="411">
        <v>7</v>
      </c>
      <c r="E193" s="411">
        <v>50</v>
      </c>
      <c r="F193" s="665">
        <v>16</v>
      </c>
      <c r="G193" s="88" t="s">
        <v>398</v>
      </c>
      <c r="H193" s="169">
        <v>0.79166666666666663</v>
      </c>
      <c r="I193" s="169">
        <v>0.28125</v>
      </c>
      <c r="J193" s="181">
        <v>3.4722222222222224E-2</v>
      </c>
      <c r="K193" s="179">
        <f t="shared" si="5"/>
        <v>0.47569444444444442</v>
      </c>
      <c r="L193" s="411">
        <v>43</v>
      </c>
      <c r="M193" s="411">
        <v>2</v>
      </c>
      <c r="N193" s="983"/>
      <c r="O193" s="411"/>
      <c r="P193" s="411"/>
      <c r="Q193" s="990"/>
      <c r="R193" s="413" t="s">
        <v>239</v>
      </c>
      <c r="S193" s="983"/>
      <c r="T193" s="983"/>
      <c r="U193" s="983"/>
      <c r="V193" s="411"/>
      <c r="W193" s="411"/>
      <c r="X193" s="411"/>
      <c r="Y193" s="411"/>
      <c r="Z193" s="411"/>
      <c r="AA193" s="411"/>
      <c r="AB193" s="411"/>
      <c r="AC193" s="411"/>
      <c r="AD193" s="411"/>
      <c r="AE193" s="411"/>
      <c r="AF193" s="411"/>
      <c r="AG193" s="158"/>
      <c r="AH193" s="158"/>
      <c r="AI193" s="158"/>
      <c r="AJ193" s="158"/>
      <c r="AK193" s="158"/>
      <c r="AL193" s="90"/>
    </row>
    <row r="194" spans="1:38" ht="15.75" thickBot="1" x14ac:dyDescent="0.3">
      <c r="A194" s="977"/>
      <c r="B194" s="407">
        <v>14030224</v>
      </c>
      <c r="C194" s="96">
        <v>370</v>
      </c>
      <c r="D194" s="411">
        <v>7</v>
      </c>
      <c r="E194" s="411">
        <v>50</v>
      </c>
      <c r="F194" s="665">
        <v>16</v>
      </c>
      <c r="G194" s="144" t="s">
        <v>398</v>
      </c>
      <c r="H194" s="169">
        <v>0.79166666666666663</v>
      </c>
      <c r="I194" s="169">
        <v>0.28125</v>
      </c>
      <c r="J194" s="181">
        <v>3.4722222222222224E-2</v>
      </c>
      <c r="K194" s="179">
        <f t="shared" si="5"/>
        <v>0.47569444444444442</v>
      </c>
      <c r="L194" s="411">
        <v>44</v>
      </c>
      <c r="M194" s="411">
        <v>2</v>
      </c>
      <c r="N194" s="983"/>
      <c r="O194" s="411"/>
      <c r="P194" s="411"/>
      <c r="Q194" s="990"/>
      <c r="R194" s="413" t="s">
        <v>239</v>
      </c>
      <c r="S194" s="983"/>
      <c r="T194" s="983"/>
      <c r="U194" s="983"/>
      <c r="V194" s="411"/>
      <c r="W194" s="411"/>
      <c r="X194" s="411"/>
      <c r="Y194" s="411"/>
      <c r="Z194" s="411"/>
      <c r="AA194" s="411"/>
      <c r="AB194" s="411"/>
      <c r="AC194" s="411"/>
      <c r="AD194" s="411"/>
      <c r="AE194" s="411"/>
      <c r="AF194" s="411"/>
      <c r="AG194" s="158"/>
      <c r="AH194" s="158"/>
      <c r="AI194" s="158"/>
      <c r="AJ194" s="158"/>
      <c r="AK194" s="158"/>
      <c r="AL194" s="90"/>
    </row>
    <row r="195" spans="1:38" ht="15.75" thickBot="1" x14ac:dyDescent="0.3">
      <c r="A195" s="975" t="s">
        <v>336</v>
      </c>
      <c r="B195" s="174">
        <v>14030224</v>
      </c>
      <c r="C195" s="96">
        <v>350</v>
      </c>
      <c r="D195" s="411">
        <v>7</v>
      </c>
      <c r="E195" s="411">
        <v>50</v>
      </c>
      <c r="F195" s="665">
        <v>16</v>
      </c>
      <c r="G195" s="88" t="s">
        <v>398</v>
      </c>
      <c r="H195" s="169">
        <v>0.79166666666666663</v>
      </c>
      <c r="I195" s="169">
        <v>0.28125</v>
      </c>
      <c r="J195" s="181">
        <v>3.4722222222222224E-2</v>
      </c>
      <c r="K195" s="179">
        <f t="shared" si="5"/>
        <v>0.47569444444444442</v>
      </c>
      <c r="L195" s="411">
        <v>39</v>
      </c>
      <c r="M195" s="411">
        <v>1</v>
      </c>
      <c r="N195" s="983">
        <v>592</v>
      </c>
      <c r="O195" s="411"/>
      <c r="P195" s="411"/>
      <c r="Q195" s="990">
        <v>148</v>
      </c>
      <c r="R195" s="413" t="str">
        <f t="shared" ref="R195:R200" si="7">IF(C195=370,"p500","fx")</f>
        <v>fx</v>
      </c>
      <c r="S195" s="983"/>
      <c r="T195" s="983"/>
      <c r="U195" s="983"/>
      <c r="V195" s="411"/>
      <c r="W195" s="411"/>
      <c r="X195" s="411"/>
      <c r="Y195" s="411"/>
      <c r="Z195" s="411"/>
      <c r="AA195" s="411"/>
      <c r="AB195" s="411"/>
      <c r="AC195" s="411"/>
      <c r="AD195" s="411"/>
      <c r="AE195" s="411"/>
      <c r="AF195" s="411"/>
      <c r="AG195" s="158"/>
      <c r="AH195" s="158"/>
      <c r="AI195" s="158"/>
      <c r="AJ195" s="158"/>
      <c r="AK195" s="158"/>
      <c r="AL195" s="90"/>
    </row>
    <row r="196" spans="1:38" ht="15.75" thickBot="1" x14ac:dyDescent="0.3">
      <c r="A196" s="976"/>
      <c r="B196" s="176">
        <v>14030224</v>
      </c>
      <c r="C196" s="96">
        <v>350</v>
      </c>
      <c r="D196" s="411">
        <v>7</v>
      </c>
      <c r="E196" s="411">
        <v>50</v>
      </c>
      <c r="F196" s="665">
        <v>16</v>
      </c>
      <c r="G196" s="144" t="s">
        <v>398</v>
      </c>
      <c r="H196" s="169">
        <v>0.79166666666666663</v>
      </c>
      <c r="I196" s="169">
        <v>0.28125</v>
      </c>
      <c r="J196" s="181">
        <v>3.4722222222222224E-2</v>
      </c>
      <c r="K196" s="179">
        <f t="shared" si="5"/>
        <v>0.47569444444444442</v>
      </c>
      <c r="L196" s="411">
        <v>40</v>
      </c>
      <c r="M196" s="411">
        <v>1</v>
      </c>
      <c r="N196" s="983"/>
      <c r="O196" s="411"/>
      <c r="P196" s="411"/>
      <c r="Q196" s="990"/>
      <c r="R196" s="413" t="str">
        <f t="shared" si="7"/>
        <v>fx</v>
      </c>
      <c r="S196" s="983"/>
      <c r="T196" s="983"/>
      <c r="U196" s="983"/>
      <c r="V196" s="411"/>
      <c r="W196" s="411"/>
      <c r="X196" s="411"/>
      <c r="Y196" s="411"/>
      <c r="Z196" s="411"/>
      <c r="AA196" s="411"/>
      <c r="AB196" s="411"/>
      <c r="AC196" s="411"/>
      <c r="AD196" s="411"/>
      <c r="AE196" s="411"/>
      <c r="AF196" s="411"/>
      <c r="AG196" s="158"/>
      <c r="AH196" s="158"/>
      <c r="AI196" s="158"/>
      <c r="AJ196" s="158"/>
      <c r="AK196" s="158"/>
      <c r="AL196" s="90"/>
    </row>
    <row r="197" spans="1:38" ht="15.75" thickBot="1" x14ac:dyDescent="0.3">
      <c r="A197" s="976"/>
      <c r="B197" s="176">
        <v>14030224</v>
      </c>
      <c r="C197" s="96">
        <v>350</v>
      </c>
      <c r="D197" s="411">
        <v>7</v>
      </c>
      <c r="E197" s="411">
        <v>50</v>
      </c>
      <c r="F197" s="665">
        <v>16</v>
      </c>
      <c r="G197" s="88" t="s">
        <v>398</v>
      </c>
      <c r="H197" s="169">
        <v>0.79166666666666663</v>
      </c>
      <c r="I197" s="169">
        <v>0.28125</v>
      </c>
      <c r="J197" s="181">
        <v>3.4722222222222224E-2</v>
      </c>
      <c r="K197" s="179">
        <f t="shared" ref="K197:K260" si="8">IF(H197&gt;I197,(H197-I197)-J197,(I197-H197)-J197)</f>
        <v>0.47569444444444442</v>
      </c>
      <c r="L197" s="411">
        <v>41</v>
      </c>
      <c r="M197" s="411">
        <v>1</v>
      </c>
      <c r="N197" s="983"/>
      <c r="O197" s="411"/>
      <c r="P197" s="411"/>
      <c r="Q197" s="990"/>
      <c r="R197" s="413" t="str">
        <f t="shared" si="7"/>
        <v>fx</v>
      </c>
      <c r="S197" s="983"/>
      <c r="T197" s="983"/>
      <c r="U197" s="983"/>
      <c r="V197" s="411"/>
      <c r="W197" s="411"/>
      <c r="X197" s="411"/>
      <c r="Y197" s="411"/>
      <c r="Z197" s="411"/>
      <c r="AA197" s="411"/>
      <c r="AB197" s="411"/>
      <c r="AC197" s="411"/>
      <c r="AD197" s="411"/>
      <c r="AE197" s="411"/>
      <c r="AF197" s="411"/>
      <c r="AG197" s="158"/>
      <c r="AH197" s="158"/>
      <c r="AI197" s="158"/>
      <c r="AJ197" s="158"/>
      <c r="AK197" s="158"/>
      <c r="AL197" s="90"/>
    </row>
    <row r="198" spans="1:38" ht="15.75" thickBot="1" x14ac:dyDescent="0.3">
      <c r="A198" s="976"/>
      <c r="B198" s="176">
        <v>14030224</v>
      </c>
      <c r="C198" s="96">
        <v>350</v>
      </c>
      <c r="D198" s="411">
        <v>7</v>
      </c>
      <c r="E198" s="411">
        <v>50</v>
      </c>
      <c r="F198" s="665">
        <v>16</v>
      </c>
      <c r="G198" s="144" t="s">
        <v>398</v>
      </c>
      <c r="H198" s="169">
        <v>0.79166666666666663</v>
      </c>
      <c r="I198" s="169">
        <v>0.28125</v>
      </c>
      <c r="J198" s="181">
        <v>3.4722222222222224E-2</v>
      </c>
      <c r="K198" s="179">
        <f t="shared" si="8"/>
        <v>0.47569444444444442</v>
      </c>
      <c r="L198" s="411">
        <v>42</v>
      </c>
      <c r="M198" s="411">
        <v>2</v>
      </c>
      <c r="N198" s="983"/>
      <c r="O198" s="411"/>
      <c r="P198" s="411"/>
      <c r="Q198" s="990"/>
      <c r="R198" s="413" t="str">
        <f t="shared" si="7"/>
        <v>fx</v>
      </c>
      <c r="S198" s="983"/>
      <c r="T198" s="983"/>
      <c r="U198" s="983"/>
      <c r="V198" s="411"/>
      <c r="W198" s="411"/>
      <c r="X198" s="411"/>
      <c r="Y198" s="411"/>
      <c r="Z198" s="411"/>
      <c r="AA198" s="411"/>
      <c r="AB198" s="411"/>
      <c r="AC198" s="411"/>
      <c r="AD198" s="411"/>
      <c r="AE198" s="411"/>
      <c r="AF198" s="411"/>
      <c r="AG198" s="158"/>
      <c r="AH198" s="158"/>
      <c r="AI198" s="158"/>
      <c r="AJ198" s="158"/>
      <c r="AK198" s="158"/>
      <c r="AL198" s="90"/>
    </row>
    <row r="199" spans="1:38" ht="15.75" thickBot="1" x14ac:dyDescent="0.3">
      <c r="A199" s="976"/>
      <c r="B199" s="176">
        <v>14030224</v>
      </c>
      <c r="C199" s="96">
        <v>350</v>
      </c>
      <c r="D199" s="411">
        <v>7</v>
      </c>
      <c r="E199" s="411">
        <v>50</v>
      </c>
      <c r="F199" s="665">
        <v>16</v>
      </c>
      <c r="G199" s="88" t="s">
        <v>398</v>
      </c>
      <c r="H199" s="169">
        <v>0.79166666666666663</v>
      </c>
      <c r="I199" s="169">
        <v>0.28125</v>
      </c>
      <c r="J199" s="181">
        <v>3.4722222222222224E-2</v>
      </c>
      <c r="K199" s="179">
        <f t="shared" si="8"/>
        <v>0.47569444444444442</v>
      </c>
      <c r="L199" s="411">
        <v>43</v>
      </c>
      <c r="M199" s="411">
        <v>2</v>
      </c>
      <c r="N199" s="983"/>
      <c r="O199" s="411"/>
      <c r="P199" s="411"/>
      <c r="Q199" s="990"/>
      <c r="R199" s="413" t="str">
        <f t="shared" si="7"/>
        <v>fx</v>
      </c>
      <c r="S199" s="983"/>
      <c r="T199" s="983"/>
      <c r="U199" s="983"/>
      <c r="V199" s="411"/>
      <c r="W199" s="411"/>
      <c r="X199" s="411"/>
      <c r="Y199" s="411"/>
      <c r="Z199" s="411"/>
      <c r="AA199" s="411"/>
      <c r="AB199" s="411"/>
      <c r="AC199" s="411"/>
      <c r="AD199" s="411"/>
      <c r="AE199" s="411"/>
      <c r="AF199" s="411"/>
      <c r="AG199" s="158"/>
      <c r="AH199" s="158"/>
      <c r="AI199" s="158"/>
      <c r="AJ199" s="158"/>
      <c r="AK199" s="158"/>
      <c r="AL199" s="90"/>
    </row>
    <row r="200" spans="1:38" ht="15.75" thickBot="1" x14ac:dyDescent="0.3">
      <c r="A200" s="977"/>
      <c r="B200" s="177">
        <v>14030224</v>
      </c>
      <c r="C200" s="164">
        <v>350</v>
      </c>
      <c r="D200" s="418">
        <v>7</v>
      </c>
      <c r="E200" s="418">
        <v>50</v>
      </c>
      <c r="F200" s="151">
        <v>16</v>
      </c>
      <c r="G200" s="161" t="s">
        <v>398</v>
      </c>
      <c r="H200" s="170">
        <v>0.79166666666666663</v>
      </c>
      <c r="I200" s="170">
        <v>0.28125</v>
      </c>
      <c r="J200" s="185">
        <v>3.4722222222222224E-2</v>
      </c>
      <c r="K200" s="186">
        <f t="shared" si="8"/>
        <v>0.47569444444444442</v>
      </c>
      <c r="L200" s="411">
        <v>44</v>
      </c>
      <c r="M200" s="411">
        <v>1</v>
      </c>
      <c r="N200" s="983"/>
      <c r="O200" s="411"/>
      <c r="P200" s="411"/>
      <c r="Q200" s="990"/>
      <c r="R200" s="413" t="str">
        <f t="shared" si="7"/>
        <v>fx</v>
      </c>
      <c r="S200" s="983"/>
      <c r="T200" s="983"/>
      <c r="U200" s="983"/>
      <c r="V200" s="411"/>
      <c r="W200" s="411"/>
      <c r="X200" s="411"/>
      <c r="Y200" s="411"/>
      <c r="Z200" s="411"/>
      <c r="AA200" s="411"/>
      <c r="AB200" s="411"/>
      <c r="AC200" s="411"/>
      <c r="AD200" s="411"/>
      <c r="AE200" s="411"/>
      <c r="AF200" s="411"/>
      <c r="AG200" s="158"/>
      <c r="AH200" s="158"/>
      <c r="AI200" s="158"/>
      <c r="AJ200" s="158"/>
      <c r="AK200" s="158"/>
      <c r="AL200" s="90"/>
    </row>
    <row r="201" spans="1:38" ht="15.75" thickBot="1" x14ac:dyDescent="0.3">
      <c r="A201" s="975" t="s">
        <v>335</v>
      </c>
      <c r="B201" s="152">
        <v>14030225</v>
      </c>
      <c r="C201" s="163">
        <v>390</v>
      </c>
      <c r="D201" s="419">
        <v>7</v>
      </c>
      <c r="E201" s="419">
        <v>50</v>
      </c>
      <c r="F201" s="150">
        <v>13</v>
      </c>
      <c r="G201" s="159" t="s">
        <v>399</v>
      </c>
      <c r="H201" s="168">
        <v>0.30208333333333331</v>
      </c>
      <c r="I201" s="168">
        <v>0.79166666666666663</v>
      </c>
      <c r="J201" s="179">
        <v>8.3333333333333329E-2</v>
      </c>
      <c r="K201" s="179">
        <f t="shared" si="8"/>
        <v>0.40625</v>
      </c>
      <c r="L201" s="411">
        <v>37</v>
      </c>
      <c r="M201" s="411">
        <v>1</v>
      </c>
      <c r="N201" s="983">
        <v>260</v>
      </c>
      <c r="O201" s="411"/>
      <c r="P201" s="411"/>
      <c r="Q201" s="990">
        <v>185.566</v>
      </c>
      <c r="R201" s="413">
        <v>316</v>
      </c>
      <c r="S201" s="983">
        <v>2.1</v>
      </c>
      <c r="T201" s="983">
        <v>12.4</v>
      </c>
      <c r="U201" s="983" t="s">
        <v>400</v>
      </c>
      <c r="V201" s="411"/>
      <c r="W201" s="411"/>
      <c r="X201" s="411"/>
      <c r="Y201" s="411"/>
      <c r="Z201" s="411"/>
      <c r="AA201" s="411"/>
      <c r="AB201" s="411"/>
      <c r="AC201" s="411"/>
      <c r="AD201" s="411"/>
      <c r="AE201" s="411"/>
      <c r="AF201" s="411"/>
      <c r="AG201" s="158"/>
      <c r="AH201" s="158"/>
      <c r="AI201" s="158"/>
      <c r="AJ201" s="158"/>
      <c r="AK201" s="158"/>
      <c r="AL201" s="90"/>
    </row>
    <row r="202" spans="1:38" ht="15.75" thickBot="1" x14ac:dyDescent="0.3">
      <c r="A202" s="976"/>
      <c r="B202" s="153">
        <v>14030225</v>
      </c>
      <c r="C202" s="96">
        <v>390</v>
      </c>
      <c r="D202" s="411">
        <v>7</v>
      </c>
      <c r="E202" s="411">
        <v>50</v>
      </c>
      <c r="F202" s="665">
        <v>13</v>
      </c>
      <c r="G202" s="88" t="s">
        <v>399</v>
      </c>
      <c r="H202" s="167">
        <v>0.30208333333333331</v>
      </c>
      <c r="I202" s="167">
        <v>0.79166666666666663</v>
      </c>
      <c r="J202" s="181">
        <v>8.3333333333333329E-2</v>
      </c>
      <c r="K202" s="179">
        <f t="shared" si="8"/>
        <v>0.40625</v>
      </c>
      <c r="L202" s="411">
        <v>38</v>
      </c>
      <c r="M202" s="411">
        <v>1</v>
      </c>
      <c r="N202" s="983"/>
      <c r="O202" s="411"/>
      <c r="P202" s="411"/>
      <c r="Q202" s="990"/>
      <c r="R202" s="413">
        <v>316</v>
      </c>
      <c r="S202" s="983"/>
      <c r="T202" s="983"/>
      <c r="U202" s="983"/>
      <c r="V202" s="411"/>
      <c r="W202" s="411"/>
      <c r="X202" s="411"/>
      <c r="Y202" s="411"/>
      <c r="Z202" s="411"/>
      <c r="AA202" s="411"/>
      <c r="AB202" s="411"/>
      <c r="AC202" s="411"/>
      <c r="AD202" s="411"/>
      <c r="AE202" s="411"/>
      <c r="AF202" s="411"/>
      <c r="AG202" s="158"/>
      <c r="AH202" s="158"/>
      <c r="AI202" s="158"/>
      <c r="AJ202" s="158"/>
      <c r="AK202" s="158"/>
      <c r="AL202" s="90"/>
    </row>
    <row r="203" spans="1:38" ht="15.75" thickBot="1" x14ac:dyDescent="0.3">
      <c r="A203" s="976"/>
      <c r="B203" s="153">
        <v>14030225</v>
      </c>
      <c r="C203" s="96">
        <v>390</v>
      </c>
      <c r="D203" s="411">
        <v>7</v>
      </c>
      <c r="E203" s="411">
        <v>50</v>
      </c>
      <c r="F203" s="665">
        <v>13</v>
      </c>
      <c r="G203" s="144" t="s">
        <v>399</v>
      </c>
      <c r="H203" s="167">
        <v>0.30208333333333331</v>
      </c>
      <c r="I203" s="167">
        <v>0.79166666666666663</v>
      </c>
      <c r="J203" s="181">
        <v>8.3333333333333329E-2</v>
      </c>
      <c r="K203" s="179">
        <f t="shared" si="8"/>
        <v>0.40625</v>
      </c>
      <c r="L203" s="411">
        <v>39</v>
      </c>
      <c r="M203" s="411">
        <v>1</v>
      </c>
      <c r="N203" s="983"/>
      <c r="O203" s="411"/>
      <c r="P203" s="411"/>
      <c r="Q203" s="990"/>
      <c r="R203" s="413">
        <v>316</v>
      </c>
      <c r="S203" s="983"/>
      <c r="T203" s="983"/>
      <c r="U203" s="983"/>
      <c r="V203" s="411"/>
      <c r="W203" s="411"/>
      <c r="X203" s="411"/>
      <c r="Y203" s="411"/>
      <c r="Z203" s="411"/>
      <c r="AA203" s="411"/>
      <c r="AB203" s="411"/>
      <c r="AC203" s="411"/>
      <c r="AD203" s="411"/>
      <c r="AE203" s="411"/>
      <c r="AF203" s="411"/>
      <c r="AG203" s="158"/>
      <c r="AH203" s="158"/>
      <c r="AI203" s="158"/>
      <c r="AJ203" s="158"/>
      <c r="AK203" s="158"/>
      <c r="AL203" s="90"/>
    </row>
    <row r="204" spans="1:38" ht="15.75" thickBot="1" x14ac:dyDescent="0.3">
      <c r="A204" s="976"/>
      <c r="B204" s="153">
        <v>14030225</v>
      </c>
      <c r="C204" s="96">
        <v>390</v>
      </c>
      <c r="D204" s="411">
        <v>7</v>
      </c>
      <c r="E204" s="411">
        <v>50</v>
      </c>
      <c r="F204" s="665">
        <v>13</v>
      </c>
      <c r="G204" s="88" t="s">
        <v>399</v>
      </c>
      <c r="H204" s="167">
        <v>0.30208333333333331</v>
      </c>
      <c r="I204" s="167">
        <v>0.79166666666666663</v>
      </c>
      <c r="J204" s="181">
        <v>8.3333333333333329E-2</v>
      </c>
      <c r="K204" s="179">
        <f t="shared" si="8"/>
        <v>0.40625</v>
      </c>
      <c r="L204" s="411">
        <v>40</v>
      </c>
      <c r="M204" s="411">
        <v>1</v>
      </c>
      <c r="N204" s="983"/>
      <c r="O204" s="411"/>
      <c r="P204" s="411"/>
      <c r="Q204" s="990"/>
      <c r="R204" s="413">
        <v>316</v>
      </c>
      <c r="S204" s="983"/>
      <c r="T204" s="983"/>
      <c r="U204" s="983"/>
      <c r="V204" s="411"/>
      <c r="W204" s="411"/>
      <c r="X204" s="411"/>
      <c r="Y204" s="411"/>
      <c r="Z204" s="411"/>
      <c r="AA204" s="411"/>
      <c r="AB204" s="411"/>
      <c r="AC204" s="411"/>
      <c r="AD204" s="411"/>
      <c r="AE204" s="411"/>
      <c r="AF204" s="411"/>
      <c r="AG204" s="158"/>
      <c r="AH204" s="158"/>
      <c r="AI204" s="158"/>
      <c r="AJ204" s="158"/>
      <c r="AK204" s="158"/>
      <c r="AL204" s="90"/>
    </row>
    <row r="205" spans="1:38" ht="15.75" thickBot="1" x14ac:dyDescent="0.3">
      <c r="A205" s="976"/>
      <c r="B205" s="154">
        <v>14030225</v>
      </c>
      <c r="C205" s="96">
        <v>390</v>
      </c>
      <c r="D205" s="411">
        <v>7</v>
      </c>
      <c r="E205" s="411">
        <v>50</v>
      </c>
      <c r="F205" s="665">
        <v>13</v>
      </c>
      <c r="G205" s="144" t="s">
        <v>399</v>
      </c>
      <c r="H205" s="167">
        <v>0.30208333333333331</v>
      </c>
      <c r="I205" s="167">
        <v>0.79166666666666663</v>
      </c>
      <c r="J205" s="181">
        <v>8.3333333333333329E-2</v>
      </c>
      <c r="K205" s="179">
        <f t="shared" si="8"/>
        <v>0.40625</v>
      </c>
      <c r="L205" s="411">
        <v>41</v>
      </c>
      <c r="M205" s="411">
        <v>1</v>
      </c>
      <c r="N205" s="983"/>
      <c r="O205" s="411"/>
      <c r="P205" s="411"/>
      <c r="Q205" s="990"/>
      <c r="R205" s="413">
        <v>316</v>
      </c>
      <c r="S205" s="983"/>
      <c r="T205" s="983"/>
      <c r="U205" s="983"/>
      <c r="V205" s="411"/>
      <c r="W205" s="411"/>
      <c r="X205" s="411"/>
      <c r="Y205" s="411"/>
      <c r="Z205" s="411"/>
      <c r="AA205" s="411"/>
      <c r="AB205" s="411"/>
      <c r="AC205" s="411"/>
      <c r="AD205" s="411"/>
      <c r="AE205" s="411"/>
      <c r="AF205" s="411"/>
      <c r="AG205" s="158"/>
      <c r="AH205" s="158"/>
      <c r="AI205" s="158"/>
      <c r="AJ205" s="158"/>
      <c r="AK205" s="158"/>
      <c r="AL205" s="90"/>
    </row>
    <row r="206" spans="1:38" ht="15.75" thickBot="1" x14ac:dyDescent="0.3">
      <c r="A206" s="976"/>
      <c r="B206" s="152">
        <v>14030225</v>
      </c>
      <c r="C206" s="96">
        <v>274</v>
      </c>
      <c r="D206" s="411">
        <v>7</v>
      </c>
      <c r="E206" s="411">
        <v>50</v>
      </c>
      <c r="F206" s="665">
        <v>13</v>
      </c>
      <c r="G206" s="88" t="s">
        <v>399</v>
      </c>
      <c r="H206" s="167">
        <v>0.30208333333333331</v>
      </c>
      <c r="I206" s="167">
        <v>0.79166666666666663</v>
      </c>
      <c r="J206" s="181">
        <v>8.3333333333333329E-2</v>
      </c>
      <c r="K206" s="179">
        <f t="shared" si="8"/>
        <v>0.40625</v>
      </c>
      <c r="L206" s="411">
        <v>36</v>
      </c>
      <c r="M206" s="411">
        <v>1</v>
      </c>
      <c r="N206" s="983">
        <v>187</v>
      </c>
      <c r="O206" s="411"/>
      <c r="P206" s="411"/>
      <c r="Q206" s="990">
        <v>38.36</v>
      </c>
      <c r="R206" s="413" t="str">
        <f t="shared" ref="R206:R210" si="9">IF(C206=370,"p500","fx")</f>
        <v>fx</v>
      </c>
      <c r="S206" s="983"/>
      <c r="T206" s="983"/>
      <c r="U206" s="983"/>
      <c r="V206" s="411"/>
      <c r="W206" s="411"/>
      <c r="X206" s="411"/>
      <c r="Y206" s="411"/>
      <c r="Z206" s="411"/>
      <c r="AA206" s="411"/>
      <c r="AB206" s="411"/>
      <c r="AC206" s="411"/>
      <c r="AD206" s="411"/>
      <c r="AE206" s="411"/>
      <c r="AF206" s="411"/>
      <c r="AG206" s="158"/>
      <c r="AH206" s="158"/>
      <c r="AI206" s="158"/>
      <c r="AJ206" s="158"/>
      <c r="AK206" s="158"/>
      <c r="AL206" s="90"/>
    </row>
    <row r="207" spans="1:38" ht="15.75" thickBot="1" x14ac:dyDescent="0.3">
      <c r="A207" s="976"/>
      <c r="B207" s="153">
        <v>14030225</v>
      </c>
      <c r="C207" s="96">
        <v>274</v>
      </c>
      <c r="D207" s="411">
        <v>7</v>
      </c>
      <c r="E207" s="411">
        <v>50</v>
      </c>
      <c r="F207" s="665">
        <v>13</v>
      </c>
      <c r="G207" s="144" t="s">
        <v>399</v>
      </c>
      <c r="H207" s="167">
        <v>0.30208333333333331</v>
      </c>
      <c r="I207" s="167">
        <v>0.79166666666666663</v>
      </c>
      <c r="J207" s="181">
        <v>8.3333333333333329E-2</v>
      </c>
      <c r="K207" s="179">
        <f t="shared" si="8"/>
        <v>0.40625</v>
      </c>
      <c r="L207" s="411">
        <v>37</v>
      </c>
      <c r="M207" s="411">
        <v>1</v>
      </c>
      <c r="N207" s="983"/>
      <c r="O207" s="411"/>
      <c r="P207" s="411"/>
      <c r="Q207" s="990"/>
      <c r="R207" s="413" t="str">
        <f t="shared" si="9"/>
        <v>fx</v>
      </c>
      <c r="S207" s="983"/>
      <c r="T207" s="983"/>
      <c r="U207" s="983"/>
      <c r="V207" s="411"/>
      <c r="W207" s="411"/>
      <c r="X207" s="411"/>
      <c r="Y207" s="411"/>
      <c r="Z207" s="411"/>
      <c r="AA207" s="411"/>
      <c r="AB207" s="411"/>
      <c r="AC207" s="411"/>
      <c r="AD207" s="411"/>
      <c r="AE207" s="411"/>
      <c r="AF207" s="411"/>
      <c r="AG207" s="158"/>
      <c r="AH207" s="158"/>
      <c r="AI207" s="158"/>
      <c r="AJ207" s="158"/>
      <c r="AK207" s="158"/>
      <c r="AL207" s="90"/>
    </row>
    <row r="208" spans="1:38" ht="15.75" thickBot="1" x14ac:dyDescent="0.3">
      <c r="A208" s="976"/>
      <c r="B208" s="153">
        <v>14030225</v>
      </c>
      <c r="C208" s="96">
        <v>274</v>
      </c>
      <c r="D208" s="411">
        <v>7</v>
      </c>
      <c r="E208" s="411">
        <v>50</v>
      </c>
      <c r="F208" s="665">
        <v>13</v>
      </c>
      <c r="G208" s="88" t="s">
        <v>399</v>
      </c>
      <c r="H208" s="167">
        <v>0.30208333333333331</v>
      </c>
      <c r="I208" s="167">
        <v>0.79166666666666663</v>
      </c>
      <c r="J208" s="181">
        <v>8.3333333333333329E-2</v>
      </c>
      <c r="K208" s="179">
        <f t="shared" si="8"/>
        <v>0.40625</v>
      </c>
      <c r="L208" s="411">
        <v>38</v>
      </c>
      <c r="M208" s="411">
        <v>2</v>
      </c>
      <c r="N208" s="983"/>
      <c r="O208" s="411"/>
      <c r="P208" s="411"/>
      <c r="Q208" s="990"/>
      <c r="R208" s="413" t="str">
        <f t="shared" si="9"/>
        <v>fx</v>
      </c>
      <c r="S208" s="983"/>
      <c r="T208" s="983"/>
      <c r="U208" s="983"/>
      <c r="V208" s="411"/>
      <c r="W208" s="411"/>
      <c r="X208" s="411"/>
      <c r="Y208" s="411"/>
      <c r="Z208" s="411"/>
      <c r="AA208" s="411"/>
      <c r="AB208" s="411"/>
      <c r="AC208" s="411"/>
      <c r="AD208" s="411"/>
      <c r="AE208" s="411"/>
      <c r="AF208" s="411"/>
      <c r="AG208" s="158"/>
      <c r="AH208" s="158"/>
      <c r="AI208" s="158"/>
      <c r="AJ208" s="158"/>
      <c r="AK208" s="158"/>
      <c r="AL208" s="90"/>
    </row>
    <row r="209" spans="1:38" ht="15.75" thickBot="1" x14ac:dyDescent="0.3">
      <c r="A209" s="976"/>
      <c r="B209" s="153">
        <v>14030225</v>
      </c>
      <c r="C209" s="96">
        <v>274</v>
      </c>
      <c r="D209" s="411">
        <v>7</v>
      </c>
      <c r="E209" s="411">
        <v>50</v>
      </c>
      <c r="F209" s="665">
        <v>13</v>
      </c>
      <c r="G209" s="144" t="s">
        <v>399</v>
      </c>
      <c r="H209" s="167">
        <v>0.30208333333333331</v>
      </c>
      <c r="I209" s="167">
        <v>0.79166666666666663</v>
      </c>
      <c r="J209" s="181">
        <v>8.3333333333333329E-2</v>
      </c>
      <c r="K209" s="179">
        <f t="shared" si="8"/>
        <v>0.40625</v>
      </c>
      <c r="L209" s="411">
        <v>39</v>
      </c>
      <c r="M209" s="411">
        <v>2</v>
      </c>
      <c r="N209" s="983"/>
      <c r="O209" s="411"/>
      <c r="P209" s="411"/>
      <c r="Q209" s="990"/>
      <c r="R209" s="413" t="str">
        <f t="shared" si="9"/>
        <v>fx</v>
      </c>
      <c r="S209" s="983"/>
      <c r="T209" s="983"/>
      <c r="U209" s="983"/>
      <c r="V209" s="411"/>
      <c r="W209" s="411"/>
      <c r="X209" s="411"/>
      <c r="Y209" s="411"/>
      <c r="Z209" s="411"/>
      <c r="AA209" s="411"/>
      <c r="AB209" s="411"/>
      <c r="AC209" s="411"/>
      <c r="AD209" s="411"/>
      <c r="AE209" s="411"/>
      <c r="AF209" s="411"/>
      <c r="AG209" s="158"/>
      <c r="AH209" s="158"/>
      <c r="AI209" s="158"/>
      <c r="AJ209" s="158"/>
      <c r="AK209" s="158"/>
      <c r="AL209" s="90"/>
    </row>
    <row r="210" spans="1:38" ht="15.75" thickBot="1" x14ac:dyDescent="0.3">
      <c r="A210" s="977"/>
      <c r="B210" s="154">
        <v>14030225</v>
      </c>
      <c r="C210" s="164">
        <v>274</v>
      </c>
      <c r="D210" s="418">
        <v>7</v>
      </c>
      <c r="E210" s="418">
        <v>50</v>
      </c>
      <c r="F210" s="151">
        <v>13</v>
      </c>
      <c r="G210" s="160" t="s">
        <v>399</v>
      </c>
      <c r="H210" s="171">
        <v>0.30208333333333331</v>
      </c>
      <c r="I210" s="171">
        <v>0.79166666666666663</v>
      </c>
      <c r="J210" s="185">
        <v>8.3333333333333329E-2</v>
      </c>
      <c r="K210" s="186">
        <f t="shared" si="8"/>
        <v>0.40625</v>
      </c>
      <c r="L210" s="411">
        <v>40</v>
      </c>
      <c r="M210" s="411">
        <v>2</v>
      </c>
      <c r="N210" s="983"/>
      <c r="O210" s="411"/>
      <c r="P210" s="411"/>
      <c r="Q210" s="990"/>
      <c r="R210" s="413" t="str">
        <f t="shared" si="9"/>
        <v>fx</v>
      </c>
      <c r="S210" s="983"/>
      <c r="T210" s="983"/>
      <c r="U210" s="983"/>
      <c r="V210" s="411"/>
      <c r="W210" s="411"/>
      <c r="X210" s="411"/>
      <c r="Y210" s="411"/>
      <c r="Z210" s="411"/>
      <c r="AA210" s="411"/>
      <c r="AB210" s="411"/>
      <c r="AC210" s="411"/>
      <c r="AD210" s="411"/>
      <c r="AE210" s="411"/>
      <c r="AF210" s="411"/>
      <c r="AG210" s="158"/>
      <c r="AH210" s="158"/>
      <c r="AI210" s="158"/>
      <c r="AJ210" s="158"/>
      <c r="AK210" s="158"/>
      <c r="AL210" s="90"/>
    </row>
    <row r="211" spans="1:38" ht="15.75" thickBot="1" x14ac:dyDescent="0.3">
      <c r="A211" s="975" t="s">
        <v>335</v>
      </c>
      <c r="B211" s="174">
        <v>14030225</v>
      </c>
      <c r="C211" s="163">
        <v>309</v>
      </c>
      <c r="D211" s="419">
        <v>7</v>
      </c>
      <c r="E211" s="419">
        <v>50</v>
      </c>
      <c r="F211" s="150">
        <v>35</v>
      </c>
      <c r="G211" s="159" t="s">
        <v>401</v>
      </c>
      <c r="H211" s="168">
        <v>0.30208333333333331</v>
      </c>
      <c r="I211" s="168">
        <v>0.79166666666666663</v>
      </c>
      <c r="J211" s="179">
        <v>6.25E-2</v>
      </c>
      <c r="K211" s="179">
        <f t="shared" si="8"/>
        <v>0.42708333333333331</v>
      </c>
      <c r="L211" s="411">
        <v>36</v>
      </c>
      <c r="M211" s="411">
        <v>2</v>
      </c>
      <c r="N211" s="983">
        <v>632</v>
      </c>
      <c r="O211" s="411"/>
      <c r="P211" s="411"/>
      <c r="Q211" s="412"/>
      <c r="R211" s="413" t="s">
        <v>111</v>
      </c>
      <c r="S211" s="983">
        <v>3</v>
      </c>
      <c r="T211" s="983">
        <v>25</v>
      </c>
      <c r="U211" s="983">
        <v>1000</v>
      </c>
      <c r="V211" s="411"/>
      <c r="W211" s="411"/>
      <c r="X211" s="411"/>
      <c r="Y211" s="411"/>
      <c r="Z211" s="411"/>
      <c r="AA211" s="411"/>
      <c r="AB211" s="411"/>
      <c r="AC211" s="411"/>
      <c r="AD211" s="411"/>
      <c r="AE211" s="411"/>
      <c r="AF211" s="411"/>
      <c r="AG211" s="158"/>
      <c r="AH211" s="158"/>
      <c r="AI211" s="158"/>
      <c r="AJ211" s="158"/>
      <c r="AK211" s="158"/>
      <c r="AL211" s="90"/>
    </row>
    <row r="212" spans="1:38" ht="15.75" thickBot="1" x14ac:dyDescent="0.3">
      <c r="A212" s="976"/>
      <c r="B212" s="175">
        <v>14030225</v>
      </c>
      <c r="C212" s="96">
        <v>309</v>
      </c>
      <c r="D212" s="409">
        <v>7</v>
      </c>
      <c r="E212" s="409">
        <v>50</v>
      </c>
      <c r="F212" s="665">
        <v>35</v>
      </c>
      <c r="G212" s="88" t="s">
        <v>401</v>
      </c>
      <c r="H212" s="167">
        <v>0.30208333333333331</v>
      </c>
      <c r="I212" s="167">
        <v>0.79166666666666663</v>
      </c>
      <c r="J212" s="181">
        <v>6.25E-2</v>
      </c>
      <c r="K212" s="179">
        <f t="shared" si="8"/>
        <v>0.42708333333333331</v>
      </c>
      <c r="L212" s="411">
        <v>37</v>
      </c>
      <c r="M212" s="411">
        <v>2</v>
      </c>
      <c r="N212" s="983"/>
      <c r="O212" s="411"/>
      <c r="P212" s="411"/>
      <c r="Q212" s="412"/>
      <c r="R212" s="413" t="s">
        <v>111</v>
      </c>
      <c r="S212" s="983"/>
      <c r="T212" s="983"/>
      <c r="U212" s="983"/>
      <c r="V212" s="411"/>
      <c r="W212" s="411"/>
      <c r="X212" s="411"/>
      <c r="Y212" s="411"/>
      <c r="Z212" s="411"/>
      <c r="AA212" s="411"/>
      <c r="AB212" s="411"/>
      <c r="AC212" s="411"/>
      <c r="AD212" s="411"/>
      <c r="AE212" s="411"/>
      <c r="AF212" s="411"/>
      <c r="AG212" s="158"/>
      <c r="AH212" s="158"/>
      <c r="AI212" s="158"/>
      <c r="AJ212" s="158"/>
      <c r="AK212" s="158"/>
      <c r="AL212" s="90"/>
    </row>
    <row r="213" spans="1:38" ht="15.75" thickBot="1" x14ac:dyDescent="0.3">
      <c r="A213" s="976"/>
      <c r="B213" s="175">
        <v>14030225</v>
      </c>
      <c r="C213" s="96">
        <v>309</v>
      </c>
      <c r="D213" s="409">
        <v>7</v>
      </c>
      <c r="E213" s="409">
        <v>50</v>
      </c>
      <c r="F213" s="665">
        <v>35</v>
      </c>
      <c r="G213" s="144" t="s">
        <v>401</v>
      </c>
      <c r="H213" s="167">
        <v>0.30208333333333331</v>
      </c>
      <c r="I213" s="167">
        <v>0.79166666666666663</v>
      </c>
      <c r="J213" s="181">
        <v>6.25E-2</v>
      </c>
      <c r="K213" s="179">
        <f t="shared" si="8"/>
        <v>0.42708333333333331</v>
      </c>
      <c r="L213" s="411">
        <v>38</v>
      </c>
      <c r="M213" s="411">
        <v>2</v>
      </c>
      <c r="N213" s="983"/>
      <c r="O213" s="411"/>
      <c r="P213" s="411"/>
      <c r="Q213" s="412"/>
      <c r="R213" s="413" t="s">
        <v>111</v>
      </c>
      <c r="S213" s="983"/>
      <c r="T213" s="983"/>
      <c r="U213" s="983"/>
      <c r="V213" s="411"/>
      <c r="W213" s="411"/>
      <c r="X213" s="411"/>
      <c r="Y213" s="411"/>
      <c r="Z213" s="411"/>
      <c r="AA213" s="411"/>
      <c r="AB213" s="411"/>
      <c r="AC213" s="411"/>
      <c r="AD213" s="411"/>
      <c r="AE213" s="411"/>
      <c r="AF213" s="411"/>
      <c r="AG213" s="158"/>
      <c r="AH213" s="158"/>
      <c r="AI213" s="158"/>
      <c r="AJ213" s="158"/>
      <c r="AK213" s="158"/>
      <c r="AL213" s="90"/>
    </row>
    <row r="214" spans="1:38" ht="15.75" thickBot="1" x14ac:dyDescent="0.3">
      <c r="A214" s="976"/>
      <c r="B214" s="407">
        <v>14030225</v>
      </c>
      <c r="C214" s="96">
        <v>309</v>
      </c>
      <c r="D214" s="409">
        <v>7</v>
      </c>
      <c r="E214" s="409">
        <v>50</v>
      </c>
      <c r="F214" s="199">
        <v>35</v>
      </c>
      <c r="G214" s="88" t="s">
        <v>401</v>
      </c>
      <c r="H214" s="167">
        <v>0.30208333333333331</v>
      </c>
      <c r="I214" s="167">
        <v>0.79166666666666663</v>
      </c>
      <c r="J214" s="181">
        <v>6.25E-2</v>
      </c>
      <c r="K214" s="179">
        <f t="shared" si="8"/>
        <v>0.42708333333333331</v>
      </c>
      <c r="L214" s="411">
        <v>39</v>
      </c>
      <c r="M214" s="411">
        <v>2</v>
      </c>
      <c r="N214" s="983"/>
      <c r="O214" s="411"/>
      <c r="P214" s="411"/>
      <c r="Q214" s="412"/>
      <c r="R214" s="413" t="s">
        <v>111</v>
      </c>
      <c r="S214" s="983"/>
      <c r="T214" s="983"/>
      <c r="U214" s="983"/>
      <c r="V214" s="411"/>
      <c r="W214" s="411"/>
      <c r="X214" s="411"/>
      <c r="Y214" s="411"/>
      <c r="Z214" s="411"/>
      <c r="AA214" s="411"/>
      <c r="AB214" s="411"/>
      <c r="AC214" s="411"/>
      <c r="AD214" s="411"/>
      <c r="AE214" s="411"/>
      <c r="AF214" s="411"/>
      <c r="AG214" s="158"/>
      <c r="AH214" s="158"/>
      <c r="AI214" s="158"/>
      <c r="AJ214" s="158"/>
      <c r="AK214" s="158"/>
      <c r="AL214" s="90"/>
    </row>
    <row r="215" spans="1:38" ht="15.75" thickBot="1" x14ac:dyDescent="0.3">
      <c r="A215" s="976"/>
      <c r="B215" s="174">
        <v>14030225</v>
      </c>
      <c r="C215" s="411">
        <v>350</v>
      </c>
      <c r="D215" s="409">
        <v>7</v>
      </c>
      <c r="E215" s="409">
        <v>50</v>
      </c>
      <c r="F215" s="665">
        <v>35</v>
      </c>
      <c r="G215" s="144" t="s">
        <v>401</v>
      </c>
      <c r="H215" s="167">
        <v>0.30208333333333331</v>
      </c>
      <c r="I215" s="167">
        <v>0.79166666666666663</v>
      </c>
      <c r="J215" s="181">
        <v>6.25E-2</v>
      </c>
      <c r="K215" s="179">
        <f t="shared" si="8"/>
        <v>0.42708333333333331</v>
      </c>
      <c r="L215" s="411">
        <v>39</v>
      </c>
      <c r="M215" s="411">
        <v>1</v>
      </c>
      <c r="N215" s="983">
        <v>632</v>
      </c>
      <c r="O215" s="411"/>
      <c r="P215" s="411"/>
      <c r="Q215" s="990">
        <v>157.99</v>
      </c>
      <c r="R215" s="413" t="s">
        <v>111</v>
      </c>
      <c r="S215" s="983"/>
      <c r="T215" s="983"/>
      <c r="U215" s="983"/>
      <c r="V215" s="411"/>
      <c r="W215" s="411"/>
      <c r="X215" s="411"/>
      <c r="Y215" s="411"/>
      <c r="Z215" s="411"/>
      <c r="AA215" s="411"/>
      <c r="AB215" s="411"/>
      <c r="AC215" s="411"/>
      <c r="AD215" s="411"/>
      <c r="AE215" s="411"/>
      <c r="AF215" s="411"/>
      <c r="AG215" s="158"/>
      <c r="AH215" s="158"/>
      <c r="AI215" s="158"/>
      <c r="AJ215" s="158"/>
      <c r="AK215" s="158"/>
      <c r="AL215" s="90"/>
    </row>
    <row r="216" spans="1:38" ht="15.75" thickBot="1" x14ac:dyDescent="0.3">
      <c r="A216" s="976"/>
      <c r="B216" s="175">
        <v>14030225</v>
      </c>
      <c r="C216" s="411">
        <v>350</v>
      </c>
      <c r="D216" s="409">
        <v>7</v>
      </c>
      <c r="E216" s="409">
        <v>50</v>
      </c>
      <c r="F216" s="665">
        <v>35</v>
      </c>
      <c r="G216" s="88" t="s">
        <v>401</v>
      </c>
      <c r="H216" s="167">
        <v>0.30208333333333331</v>
      </c>
      <c r="I216" s="167">
        <v>0.79166666666666663</v>
      </c>
      <c r="J216" s="181">
        <v>6.25E-2</v>
      </c>
      <c r="K216" s="179">
        <f t="shared" si="8"/>
        <v>0.42708333333333331</v>
      </c>
      <c r="L216" s="411">
        <v>40</v>
      </c>
      <c r="M216" s="411">
        <v>1</v>
      </c>
      <c r="N216" s="983"/>
      <c r="O216" s="411"/>
      <c r="P216" s="411"/>
      <c r="Q216" s="990"/>
      <c r="R216" s="413" t="s">
        <v>111</v>
      </c>
      <c r="S216" s="983"/>
      <c r="T216" s="983"/>
      <c r="U216" s="983"/>
      <c r="V216" s="411"/>
      <c r="W216" s="411"/>
      <c r="X216" s="411"/>
      <c r="Y216" s="411"/>
      <c r="Z216" s="411"/>
      <c r="AA216" s="411"/>
      <c r="AB216" s="411"/>
      <c r="AC216" s="411"/>
      <c r="AD216" s="411"/>
      <c r="AE216" s="411"/>
      <c r="AF216" s="411"/>
      <c r="AG216" s="158"/>
      <c r="AH216" s="158"/>
      <c r="AI216" s="158"/>
      <c r="AJ216" s="158"/>
      <c r="AK216" s="158"/>
      <c r="AL216" s="90"/>
    </row>
    <row r="217" spans="1:38" ht="15.75" thickBot="1" x14ac:dyDescent="0.3">
      <c r="A217" s="976"/>
      <c r="B217" s="175">
        <v>14030225</v>
      </c>
      <c r="C217" s="411">
        <v>350</v>
      </c>
      <c r="D217" s="409">
        <v>7</v>
      </c>
      <c r="E217" s="409">
        <v>50</v>
      </c>
      <c r="F217" s="199">
        <v>35</v>
      </c>
      <c r="G217" s="144" t="s">
        <v>401</v>
      </c>
      <c r="H217" s="167">
        <v>0.30208333333333331</v>
      </c>
      <c r="I217" s="167">
        <v>0.79166666666666663</v>
      </c>
      <c r="J217" s="181">
        <v>6.25E-2</v>
      </c>
      <c r="K217" s="179">
        <f t="shared" si="8"/>
        <v>0.42708333333333331</v>
      </c>
      <c r="L217" s="411">
        <v>41</v>
      </c>
      <c r="M217" s="411">
        <v>1</v>
      </c>
      <c r="N217" s="983"/>
      <c r="O217" s="411"/>
      <c r="P217" s="411"/>
      <c r="Q217" s="990"/>
      <c r="R217" s="413" t="s">
        <v>111</v>
      </c>
      <c r="S217" s="983"/>
      <c r="T217" s="983"/>
      <c r="U217" s="983"/>
      <c r="V217" s="411"/>
      <c r="W217" s="411"/>
      <c r="X217" s="411"/>
      <c r="Y217" s="411"/>
      <c r="Z217" s="411"/>
      <c r="AA217" s="411"/>
      <c r="AB217" s="411"/>
      <c r="AC217" s="411"/>
      <c r="AD217" s="411"/>
      <c r="AE217" s="411"/>
      <c r="AF217" s="411"/>
      <c r="AG217" s="158"/>
      <c r="AH217" s="158"/>
      <c r="AI217" s="158"/>
      <c r="AJ217" s="158"/>
      <c r="AK217" s="158"/>
      <c r="AL217" s="90"/>
    </row>
    <row r="218" spans="1:38" ht="15.75" thickBot="1" x14ac:dyDescent="0.3">
      <c r="A218" s="976"/>
      <c r="B218" s="175">
        <v>14030225</v>
      </c>
      <c r="C218" s="411">
        <v>350</v>
      </c>
      <c r="D218" s="409">
        <v>7</v>
      </c>
      <c r="E218" s="409">
        <v>50</v>
      </c>
      <c r="F218" s="665">
        <v>35</v>
      </c>
      <c r="G218" s="88" t="s">
        <v>401</v>
      </c>
      <c r="H218" s="167">
        <v>0.30208333333333331</v>
      </c>
      <c r="I218" s="167">
        <v>0.79166666666666663</v>
      </c>
      <c r="J218" s="181">
        <v>6.25E-2</v>
      </c>
      <c r="K218" s="179">
        <f t="shared" si="8"/>
        <v>0.42708333333333331</v>
      </c>
      <c r="L218" s="411">
        <v>42</v>
      </c>
      <c r="M218" s="411">
        <v>2</v>
      </c>
      <c r="N218" s="983"/>
      <c r="O218" s="411"/>
      <c r="P218" s="411"/>
      <c r="Q218" s="990"/>
      <c r="R218" s="413" t="s">
        <v>111</v>
      </c>
      <c r="S218" s="983"/>
      <c r="T218" s="983"/>
      <c r="U218" s="983"/>
      <c r="V218" s="411"/>
      <c r="W218" s="411"/>
      <c r="X218" s="411"/>
      <c r="Y218" s="411"/>
      <c r="Z218" s="411"/>
      <c r="AA218" s="411"/>
      <c r="AB218" s="411"/>
      <c r="AC218" s="411"/>
      <c r="AD218" s="411"/>
      <c r="AE218" s="411"/>
      <c r="AF218" s="411"/>
      <c r="AG218" s="158"/>
      <c r="AH218" s="158"/>
      <c r="AI218" s="158"/>
      <c r="AJ218" s="158"/>
      <c r="AK218" s="158"/>
      <c r="AL218" s="90"/>
    </row>
    <row r="219" spans="1:38" ht="15.75" thickBot="1" x14ac:dyDescent="0.3">
      <c r="A219" s="976"/>
      <c r="B219" s="175">
        <v>14030225</v>
      </c>
      <c r="C219" s="411">
        <v>350</v>
      </c>
      <c r="D219" s="409">
        <v>7</v>
      </c>
      <c r="E219" s="409">
        <v>50</v>
      </c>
      <c r="F219" s="665">
        <v>35</v>
      </c>
      <c r="G219" s="144" t="s">
        <v>401</v>
      </c>
      <c r="H219" s="167">
        <v>0.30208333333333331</v>
      </c>
      <c r="I219" s="167">
        <v>0.79166666666666663</v>
      </c>
      <c r="J219" s="181">
        <v>6.25E-2</v>
      </c>
      <c r="K219" s="179">
        <f t="shared" si="8"/>
        <v>0.42708333333333331</v>
      </c>
      <c r="L219" s="411">
        <v>43</v>
      </c>
      <c r="M219" s="411">
        <v>2</v>
      </c>
      <c r="N219" s="983"/>
      <c r="O219" s="411"/>
      <c r="P219" s="411"/>
      <c r="Q219" s="990"/>
      <c r="R219" s="413" t="s">
        <v>111</v>
      </c>
      <c r="S219" s="983"/>
      <c r="T219" s="983"/>
      <c r="U219" s="983"/>
      <c r="V219" s="411"/>
      <c r="W219" s="411"/>
      <c r="X219" s="411"/>
      <c r="Y219" s="411"/>
      <c r="Z219" s="411"/>
      <c r="AA219" s="411"/>
      <c r="AB219" s="411"/>
      <c r="AC219" s="411"/>
      <c r="AD219" s="411"/>
      <c r="AE219" s="411"/>
      <c r="AF219" s="411"/>
      <c r="AG219" s="158"/>
      <c r="AH219" s="158"/>
      <c r="AI219" s="158"/>
      <c r="AJ219" s="158"/>
      <c r="AK219" s="158"/>
      <c r="AL219" s="90"/>
    </row>
    <row r="220" spans="1:38" ht="15.75" thickBot="1" x14ac:dyDescent="0.3">
      <c r="A220" s="976"/>
      <c r="B220" s="407">
        <v>14030225</v>
      </c>
      <c r="C220" s="411">
        <v>350</v>
      </c>
      <c r="D220" s="409">
        <v>7</v>
      </c>
      <c r="E220" s="409">
        <v>50</v>
      </c>
      <c r="F220" s="199">
        <v>35</v>
      </c>
      <c r="G220" s="88" t="s">
        <v>401</v>
      </c>
      <c r="H220" s="167">
        <v>0.30208333333333331</v>
      </c>
      <c r="I220" s="167">
        <v>0.79166666666666663</v>
      </c>
      <c r="J220" s="181">
        <v>6.25E-2</v>
      </c>
      <c r="K220" s="179">
        <f t="shared" si="8"/>
        <v>0.42708333333333331</v>
      </c>
      <c r="L220" s="411">
        <v>44</v>
      </c>
      <c r="M220" s="411">
        <v>1</v>
      </c>
      <c r="N220" s="983"/>
      <c r="O220" s="411"/>
      <c r="P220" s="411"/>
      <c r="Q220" s="990"/>
      <c r="R220" s="413" t="s">
        <v>111</v>
      </c>
      <c r="S220" s="983"/>
      <c r="T220" s="983"/>
      <c r="U220" s="983"/>
      <c r="V220" s="411"/>
      <c r="W220" s="411"/>
      <c r="X220" s="411"/>
      <c r="Y220" s="411"/>
      <c r="Z220" s="411"/>
      <c r="AA220" s="411"/>
      <c r="AB220" s="411"/>
      <c r="AC220" s="411"/>
      <c r="AD220" s="411"/>
      <c r="AE220" s="411"/>
      <c r="AF220" s="411"/>
      <c r="AG220" s="158"/>
      <c r="AH220" s="158"/>
      <c r="AI220" s="158"/>
      <c r="AJ220" s="158"/>
      <c r="AK220" s="158"/>
      <c r="AL220" s="90"/>
    </row>
    <row r="221" spans="1:38" ht="15.75" thickBot="1" x14ac:dyDescent="0.3">
      <c r="A221" s="976"/>
      <c r="B221" s="174">
        <v>14030225</v>
      </c>
      <c r="C221" s="411">
        <v>370</v>
      </c>
      <c r="D221" s="409">
        <v>7</v>
      </c>
      <c r="E221" s="409">
        <v>50</v>
      </c>
      <c r="F221" s="665">
        <v>35</v>
      </c>
      <c r="G221" s="144" t="s">
        <v>401</v>
      </c>
      <c r="H221" s="167">
        <v>0.30208333333333331</v>
      </c>
      <c r="I221" s="167">
        <v>0.79166666666666663</v>
      </c>
      <c r="J221" s="181">
        <v>6.25E-2</v>
      </c>
      <c r="K221" s="179">
        <f t="shared" si="8"/>
        <v>0.42708333333333331</v>
      </c>
      <c r="L221" s="411">
        <v>39</v>
      </c>
      <c r="M221" s="411">
        <v>1</v>
      </c>
      <c r="N221" s="983">
        <v>632</v>
      </c>
      <c r="O221" s="411"/>
      <c r="P221" s="411"/>
      <c r="Q221" s="990">
        <v>117.545</v>
      </c>
      <c r="R221" s="413" t="s">
        <v>239</v>
      </c>
      <c r="S221" s="983"/>
      <c r="T221" s="983"/>
      <c r="U221" s="983"/>
      <c r="V221" s="411"/>
      <c r="W221" s="411"/>
      <c r="X221" s="411"/>
      <c r="Y221" s="411"/>
      <c r="Z221" s="411"/>
      <c r="AA221" s="411"/>
      <c r="AB221" s="411"/>
      <c r="AC221" s="411"/>
      <c r="AD221" s="411"/>
      <c r="AE221" s="411"/>
      <c r="AF221" s="411"/>
      <c r="AG221" s="158"/>
      <c r="AH221" s="158"/>
      <c r="AI221" s="158"/>
      <c r="AJ221" s="158"/>
      <c r="AK221" s="158"/>
      <c r="AL221" s="90"/>
    </row>
    <row r="222" spans="1:38" ht="15.75" thickBot="1" x14ac:dyDescent="0.3">
      <c r="A222" s="976"/>
      <c r="B222" s="175">
        <v>14030225</v>
      </c>
      <c r="C222" s="411">
        <v>370</v>
      </c>
      <c r="D222" s="409">
        <v>7</v>
      </c>
      <c r="E222" s="409">
        <v>50</v>
      </c>
      <c r="F222" s="665">
        <v>35</v>
      </c>
      <c r="G222" s="88" t="s">
        <v>401</v>
      </c>
      <c r="H222" s="167">
        <v>0.30208333333333331</v>
      </c>
      <c r="I222" s="167">
        <v>0.79166666666666663</v>
      </c>
      <c r="J222" s="181">
        <v>6.25E-2</v>
      </c>
      <c r="K222" s="179">
        <f t="shared" si="8"/>
        <v>0.42708333333333331</v>
      </c>
      <c r="L222" s="411">
        <v>40</v>
      </c>
      <c r="M222" s="411">
        <v>1</v>
      </c>
      <c r="N222" s="983"/>
      <c r="O222" s="411"/>
      <c r="P222" s="411"/>
      <c r="Q222" s="990"/>
      <c r="R222" s="413" t="s">
        <v>239</v>
      </c>
      <c r="S222" s="983"/>
      <c r="T222" s="983"/>
      <c r="U222" s="983"/>
      <c r="V222" s="411"/>
      <c r="W222" s="411"/>
      <c r="X222" s="411"/>
      <c r="Y222" s="411"/>
      <c r="Z222" s="411"/>
      <c r="AA222" s="411"/>
      <c r="AB222" s="411"/>
      <c r="AC222" s="411"/>
      <c r="AD222" s="411"/>
      <c r="AE222" s="411"/>
      <c r="AF222" s="411"/>
      <c r="AG222" s="158"/>
      <c r="AH222" s="158"/>
      <c r="AI222" s="158"/>
      <c r="AJ222" s="158"/>
      <c r="AK222" s="158"/>
      <c r="AL222" s="90"/>
    </row>
    <row r="223" spans="1:38" ht="15.75" thickBot="1" x14ac:dyDescent="0.3">
      <c r="A223" s="976"/>
      <c r="B223" s="175">
        <v>14030225</v>
      </c>
      <c r="C223" s="411">
        <v>370</v>
      </c>
      <c r="D223" s="409">
        <v>7</v>
      </c>
      <c r="E223" s="409">
        <v>50</v>
      </c>
      <c r="F223" s="199">
        <v>35</v>
      </c>
      <c r="G223" s="144" t="s">
        <v>401</v>
      </c>
      <c r="H223" s="167">
        <v>0.30208333333333331</v>
      </c>
      <c r="I223" s="167">
        <v>0.79166666666666663</v>
      </c>
      <c r="J223" s="181">
        <v>6.25E-2</v>
      </c>
      <c r="K223" s="179">
        <f t="shared" si="8"/>
        <v>0.42708333333333331</v>
      </c>
      <c r="L223" s="411">
        <v>42</v>
      </c>
      <c r="M223" s="411">
        <v>2</v>
      </c>
      <c r="N223" s="983"/>
      <c r="O223" s="411"/>
      <c r="P223" s="411"/>
      <c r="Q223" s="990"/>
      <c r="R223" s="413" t="s">
        <v>239</v>
      </c>
      <c r="S223" s="983"/>
      <c r="T223" s="983"/>
      <c r="U223" s="983"/>
      <c r="V223" s="411"/>
      <c r="W223" s="411"/>
      <c r="X223" s="411"/>
      <c r="Y223" s="411"/>
      <c r="Z223" s="411"/>
      <c r="AA223" s="411"/>
      <c r="AB223" s="411"/>
      <c r="AC223" s="411"/>
      <c r="AD223" s="411"/>
      <c r="AE223" s="411"/>
      <c r="AF223" s="411"/>
      <c r="AG223" s="158"/>
      <c r="AH223" s="158"/>
      <c r="AI223" s="158"/>
      <c r="AJ223" s="158"/>
      <c r="AK223" s="158"/>
      <c r="AL223" s="90"/>
    </row>
    <row r="224" spans="1:38" ht="15.75" thickBot="1" x14ac:dyDescent="0.3">
      <c r="A224" s="976"/>
      <c r="B224" s="175">
        <v>14030225</v>
      </c>
      <c r="C224" s="411">
        <v>370</v>
      </c>
      <c r="D224" s="409">
        <v>7</v>
      </c>
      <c r="E224" s="409">
        <v>50</v>
      </c>
      <c r="F224" s="665">
        <v>35</v>
      </c>
      <c r="G224" s="88" t="s">
        <v>401</v>
      </c>
      <c r="H224" s="167">
        <v>0.30208333333333331</v>
      </c>
      <c r="I224" s="167">
        <v>0.79166666666666663</v>
      </c>
      <c r="J224" s="181">
        <v>6.25E-2</v>
      </c>
      <c r="K224" s="179">
        <f t="shared" si="8"/>
        <v>0.42708333333333331</v>
      </c>
      <c r="L224" s="411">
        <v>43</v>
      </c>
      <c r="M224" s="411">
        <v>2</v>
      </c>
      <c r="N224" s="983"/>
      <c r="O224" s="411"/>
      <c r="P224" s="411"/>
      <c r="Q224" s="990"/>
      <c r="R224" s="413" t="s">
        <v>239</v>
      </c>
      <c r="S224" s="983"/>
      <c r="T224" s="983"/>
      <c r="U224" s="983"/>
      <c r="V224" s="411"/>
      <c r="W224" s="411"/>
      <c r="X224" s="411"/>
      <c r="Y224" s="411"/>
      <c r="Z224" s="411"/>
      <c r="AA224" s="411"/>
      <c r="AB224" s="411"/>
      <c r="AC224" s="411"/>
      <c r="AD224" s="411"/>
      <c r="AE224" s="411"/>
      <c r="AF224" s="411"/>
      <c r="AG224" s="158"/>
      <c r="AH224" s="158"/>
      <c r="AI224" s="158"/>
      <c r="AJ224" s="158"/>
      <c r="AK224" s="158"/>
      <c r="AL224" s="90"/>
    </row>
    <row r="225" spans="1:38" ht="15.75" thickBot="1" x14ac:dyDescent="0.3">
      <c r="A225" s="976"/>
      <c r="B225" s="407">
        <v>14030225</v>
      </c>
      <c r="C225" s="411">
        <v>370</v>
      </c>
      <c r="D225" s="409">
        <v>7</v>
      </c>
      <c r="E225" s="409">
        <v>50</v>
      </c>
      <c r="F225" s="665">
        <v>35</v>
      </c>
      <c r="G225" s="144" t="s">
        <v>401</v>
      </c>
      <c r="H225" s="167">
        <v>0.30208333333333331</v>
      </c>
      <c r="I225" s="167">
        <v>0.79166666666666663</v>
      </c>
      <c r="J225" s="181">
        <v>6.25E-2</v>
      </c>
      <c r="K225" s="179">
        <f t="shared" si="8"/>
        <v>0.42708333333333331</v>
      </c>
      <c r="L225" s="411">
        <v>44</v>
      </c>
      <c r="M225" s="411">
        <v>2</v>
      </c>
      <c r="N225" s="983"/>
      <c r="O225" s="411"/>
      <c r="P225" s="411"/>
      <c r="Q225" s="990"/>
      <c r="R225" s="413" t="s">
        <v>239</v>
      </c>
      <c r="S225" s="983"/>
      <c r="T225" s="983"/>
      <c r="U225" s="983"/>
      <c r="V225" s="411"/>
      <c r="W225" s="411"/>
      <c r="X225" s="411"/>
      <c r="Y225" s="411"/>
      <c r="Z225" s="411"/>
      <c r="AA225" s="411"/>
      <c r="AB225" s="411"/>
      <c r="AC225" s="411"/>
      <c r="AD225" s="411"/>
      <c r="AE225" s="411"/>
      <c r="AF225" s="411"/>
      <c r="AG225" s="158"/>
      <c r="AH225" s="158"/>
      <c r="AI225" s="158"/>
      <c r="AJ225" s="158"/>
      <c r="AK225" s="158"/>
      <c r="AL225" s="90"/>
    </row>
    <row r="226" spans="1:38" ht="15.75" thickBot="1" x14ac:dyDescent="0.3">
      <c r="A226" s="976"/>
      <c r="B226" s="174">
        <v>14030225</v>
      </c>
      <c r="C226" s="411">
        <v>380</v>
      </c>
      <c r="D226" s="409">
        <v>7</v>
      </c>
      <c r="E226" s="409">
        <v>50</v>
      </c>
      <c r="F226" s="199">
        <v>35</v>
      </c>
      <c r="G226" s="88" t="s">
        <v>401</v>
      </c>
      <c r="H226" s="167">
        <v>0.30208333333333331</v>
      </c>
      <c r="I226" s="167">
        <v>0.79166666666666663</v>
      </c>
      <c r="J226" s="181">
        <v>6.25E-2</v>
      </c>
      <c r="K226" s="179">
        <f t="shared" si="8"/>
        <v>0.42708333333333331</v>
      </c>
      <c r="L226" s="411">
        <v>40</v>
      </c>
      <c r="M226" s="411">
        <v>1</v>
      </c>
      <c r="N226" s="983">
        <v>395</v>
      </c>
      <c r="O226" s="411"/>
      <c r="P226" s="411"/>
      <c r="Q226" s="412"/>
      <c r="R226" s="413" t="s">
        <v>111</v>
      </c>
      <c r="S226" s="983"/>
      <c r="T226" s="983"/>
      <c r="U226" s="983"/>
      <c r="V226" s="411"/>
      <c r="W226" s="411"/>
      <c r="X226" s="411"/>
      <c r="Y226" s="411"/>
      <c r="Z226" s="411"/>
      <c r="AA226" s="411"/>
      <c r="AB226" s="411"/>
      <c r="AC226" s="411"/>
      <c r="AD226" s="411"/>
      <c r="AE226" s="411"/>
      <c r="AF226" s="411"/>
      <c r="AG226" s="158"/>
      <c r="AH226" s="158"/>
      <c r="AI226" s="158"/>
      <c r="AJ226" s="158"/>
      <c r="AK226" s="158"/>
      <c r="AL226" s="90"/>
    </row>
    <row r="227" spans="1:38" ht="15.75" thickBot="1" x14ac:dyDescent="0.3">
      <c r="A227" s="976"/>
      <c r="B227" s="175">
        <v>14030225</v>
      </c>
      <c r="C227" s="411">
        <v>380</v>
      </c>
      <c r="D227" s="409">
        <v>7</v>
      </c>
      <c r="E227" s="409">
        <v>50</v>
      </c>
      <c r="F227" s="665">
        <v>35</v>
      </c>
      <c r="G227" s="144" t="s">
        <v>401</v>
      </c>
      <c r="H227" s="167">
        <v>0.30208333333333331</v>
      </c>
      <c r="I227" s="167">
        <v>0.79166666666666663</v>
      </c>
      <c r="J227" s="181">
        <v>6.25E-2</v>
      </c>
      <c r="K227" s="179">
        <f t="shared" si="8"/>
        <v>0.42708333333333331</v>
      </c>
      <c r="L227" s="411">
        <v>41</v>
      </c>
      <c r="M227" s="411">
        <v>1</v>
      </c>
      <c r="N227" s="983"/>
      <c r="O227" s="411"/>
      <c r="P227" s="411"/>
      <c r="Q227" s="412"/>
      <c r="R227" s="413" t="s">
        <v>111</v>
      </c>
      <c r="S227" s="983"/>
      <c r="T227" s="983"/>
      <c r="U227" s="983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158"/>
      <c r="AH227" s="158"/>
      <c r="AI227" s="158"/>
      <c r="AJ227" s="158"/>
      <c r="AK227" s="158"/>
      <c r="AL227" s="90"/>
    </row>
    <row r="228" spans="1:38" ht="15.75" thickBot="1" x14ac:dyDescent="0.3">
      <c r="A228" s="976"/>
      <c r="B228" s="175">
        <v>14030225</v>
      </c>
      <c r="C228" s="411">
        <v>380</v>
      </c>
      <c r="D228" s="409">
        <v>7</v>
      </c>
      <c r="E228" s="409">
        <v>50</v>
      </c>
      <c r="F228" s="665">
        <v>35</v>
      </c>
      <c r="G228" s="88" t="s">
        <v>401</v>
      </c>
      <c r="H228" s="167">
        <v>0.30208333333333331</v>
      </c>
      <c r="I228" s="167">
        <v>0.79166666666666663</v>
      </c>
      <c r="J228" s="181">
        <v>6.25E-2</v>
      </c>
      <c r="K228" s="179">
        <f t="shared" si="8"/>
        <v>0.42708333333333331</v>
      </c>
      <c r="L228" s="411">
        <v>42</v>
      </c>
      <c r="M228" s="411">
        <v>1</v>
      </c>
      <c r="N228" s="983"/>
      <c r="O228" s="411"/>
      <c r="P228" s="411"/>
      <c r="Q228" s="412"/>
      <c r="R228" s="413" t="s">
        <v>111</v>
      </c>
      <c r="S228" s="983"/>
      <c r="T228" s="983"/>
      <c r="U228" s="983"/>
      <c r="V228" s="411"/>
      <c r="W228" s="411"/>
      <c r="X228" s="411"/>
      <c r="Y228" s="411"/>
      <c r="Z228" s="411"/>
      <c r="AA228" s="411"/>
      <c r="AB228" s="411"/>
      <c r="AC228" s="411"/>
      <c r="AD228" s="411"/>
      <c r="AE228" s="411"/>
      <c r="AF228" s="411"/>
      <c r="AG228" s="158"/>
      <c r="AH228" s="158"/>
      <c r="AI228" s="158"/>
      <c r="AJ228" s="158"/>
      <c r="AK228" s="158"/>
      <c r="AL228" s="90"/>
    </row>
    <row r="229" spans="1:38" ht="15.75" thickBot="1" x14ac:dyDescent="0.3">
      <c r="A229" s="976"/>
      <c r="B229" s="175">
        <v>14030225</v>
      </c>
      <c r="C229" s="411">
        <v>380</v>
      </c>
      <c r="D229" s="409">
        <v>7</v>
      </c>
      <c r="E229" s="409">
        <v>50</v>
      </c>
      <c r="F229" s="199">
        <v>35</v>
      </c>
      <c r="G229" s="144" t="s">
        <v>401</v>
      </c>
      <c r="H229" s="167">
        <v>0.30208333333333331</v>
      </c>
      <c r="I229" s="167">
        <v>0.79166666666666663</v>
      </c>
      <c r="J229" s="181">
        <v>6.25E-2</v>
      </c>
      <c r="K229" s="179">
        <f t="shared" si="8"/>
        <v>0.42708333333333331</v>
      </c>
      <c r="L229" s="411">
        <v>43</v>
      </c>
      <c r="M229" s="411">
        <v>1</v>
      </c>
      <c r="N229" s="983"/>
      <c r="O229" s="411"/>
      <c r="P229" s="411"/>
      <c r="Q229" s="412"/>
      <c r="R229" s="413" t="s">
        <v>111</v>
      </c>
      <c r="S229" s="983"/>
      <c r="T229" s="983"/>
      <c r="U229" s="983"/>
      <c r="V229" s="411"/>
      <c r="W229" s="411"/>
      <c r="X229" s="411"/>
      <c r="Y229" s="411"/>
      <c r="Z229" s="411"/>
      <c r="AA229" s="411"/>
      <c r="AB229" s="411"/>
      <c r="AC229" s="411"/>
      <c r="AD229" s="411"/>
      <c r="AE229" s="411"/>
      <c r="AF229" s="411"/>
      <c r="AG229" s="158"/>
      <c r="AH229" s="158"/>
      <c r="AI229" s="158"/>
      <c r="AJ229" s="158"/>
      <c r="AK229" s="158"/>
      <c r="AL229" s="90"/>
    </row>
    <row r="230" spans="1:38" ht="15.75" thickBot="1" x14ac:dyDescent="0.3">
      <c r="A230" s="976"/>
      <c r="B230" s="407">
        <v>14030225</v>
      </c>
      <c r="C230" s="411">
        <v>380</v>
      </c>
      <c r="D230" s="409">
        <v>7</v>
      </c>
      <c r="E230" s="409">
        <v>50</v>
      </c>
      <c r="F230" s="665">
        <v>35</v>
      </c>
      <c r="G230" s="88" t="s">
        <v>401</v>
      </c>
      <c r="H230" s="167">
        <v>0.30208333333333331</v>
      </c>
      <c r="I230" s="167">
        <v>0.79166666666666663</v>
      </c>
      <c r="J230" s="181">
        <v>6.25E-2</v>
      </c>
      <c r="K230" s="179">
        <f t="shared" si="8"/>
        <v>0.42708333333333331</v>
      </c>
      <c r="L230" s="411">
        <v>44</v>
      </c>
      <c r="M230" s="411">
        <v>1</v>
      </c>
      <c r="N230" s="983"/>
      <c r="O230" s="411"/>
      <c r="P230" s="411"/>
      <c r="Q230" s="412"/>
      <c r="R230" s="413" t="s">
        <v>111</v>
      </c>
      <c r="S230" s="983"/>
      <c r="T230" s="983"/>
      <c r="U230" s="983"/>
      <c r="V230" s="411"/>
      <c r="W230" s="411"/>
      <c r="X230" s="411"/>
      <c r="Y230" s="411"/>
      <c r="Z230" s="411"/>
      <c r="AA230" s="411"/>
      <c r="AB230" s="411"/>
      <c r="AC230" s="411"/>
      <c r="AD230" s="411"/>
      <c r="AE230" s="411"/>
      <c r="AF230" s="411"/>
      <c r="AG230" s="158"/>
      <c r="AH230" s="158"/>
      <c r="AI230" s="158"/>
      <c r="AJ230" s="158"/>
      <c r="AK230" s="158"/>
      <c r="AL230" s="90"/>
    </row>
    <row r="231" spans="1:38" ht="15.75" thickBot="1" x14ac:dyDescent="0.3">
      <c r="A231" s="976"/>
      <c r="B231" s="174">
        <v>14030225</v>
      </c>
      <c r="C231" s="411">
        <v>346</v>
      </c>
      <c r="D231" s="409">
        <v>7</v>
      </c>
      <c r="E231" s="409">
        <v>50</v>
      </c>
      <c r="F231" s="665">
        <v>35</v>
      </c>
      <c r="G231" s="144" t="s">
        <v>401</v>
      </c>
      <c r="H231" s="167">
        <v>0.30208333333333331</v>
      </c>
      <c r="I231" s="167">
        <v>0.79166666666666663</v>
      </c>
      <c r="J231" s="181">
        <v>6.25E-2</v>
      </c>
      <c r="K231" s="179">
        <f t="shared" si="8"/>
        <v>0.42708333333333331</v>
      </c>
      <c r="L231" s="411">
        <v>31</v>
      </c>
      <c r="M231" s="411">
        <v>1</v>
      </c>
      <c r="N231" s="983">
        <v>258</v>
      </c>
      <c r="O231" s="411"/>
      <c r="P231" s="411"/>
      <c r="Q231" s="412"/>
      <c r="R231" s="413" t="s">
        <v>111</v>
      </c>
      <c r="S231" s="983"/>
      <c r="T231" s="983"/>
      <c r="U231" s="983"/>
      <c r="V231" s="411"/>
      <c r="W231" s="411"/>
      <c r="X231" s="411"/>
      <c r="Y231" s="411"/>
      <c r="Z231" s="411"/>
      <c r="AA231" s="411"/>
      <c r="AB231" s="411"/>
      <c r="AC231" s="411"/>
      <c r="AD231" s="411"/>
      <c r="AE231" s="411"/>
      <c r="AF231" s="411"/>
      <c r="AG231" s="158"/>
      <c r="AH231" s="158"/>
      <c r="AI231" s="158"/>
      <c r="AJ231" s="158"/>
      <c r="AK231" s="158"/>
      <c r="AL231" s="90"/>
    </row>
    <row r="232" spans="1:38" ht="15.75" thickBot="1" x14ac:dyDescent="0.3">
      <c r="A232" s="976"/>
      <c r="B232" s="175">
        <v>14030225</v>
      </c>
      <c r="C232" s="411">
        <v>346</v>
      </c>
      <c r="D232" s="409">
        <v>7</v>
      </c>
      <c r="E232" s="409">
        <v>50</v>
      </c>
      <c r="F232" s="199">
        <v>35</v>
      </c>
      <c r="G232" s="88" t="s">
        <v>401</v>
      </c>
      <c r="H232" s="167">
        <v>0.30208333333333331</v>
      </c>
      <c r="I232" s="167">
        <v>0.79166666666666663</v>
      </c>
      <c r="J232" s="181">
        <v>6.25E-2</v>
      </c>
      <c r="K232" s="179">
        <f t="shared" si="8"/>
        <v>0.42708333333333331</v>
      </c>
      <c r="L232" s="411">
        <v>32</v>
      </c>
      <c r="M232" s="411">
        <v>1</v>
      </c>
      <c r="N232" s="983"/>
      <c r="O232" s="411"/>
      <c r="P232" s="411"/>
      <c r="Q232" s="412"/>
      <c r="R232" s="413" t="s">
        <v>111</v>
      </c>
      <c r="S232" s="983"/>
      <c r="T232" s="983"/>
      <c r="U232" s="983"/>
      <c r="V232" s="411"/>
      <c r="W232" s="411"/>
      <c r="X232" s="411"/>
      <c r="Y232" s="411"/>
      <c r="Z232" s="411"/>
      <c r="AA232" s="411"/>
      <c r="AB232" s="411"/>
      <c r="AC232" s="411"/>
      <c r="AD232" s="411"/>
      <c r="AE232" s="411"/>
      <c r="AF232" s="411"/>
      <c r="AG232" s="158"/>
      <c r="AH232" s="158"/>
      <c r="AI232" s="158"/>
      <c r="AJ232" s="158"/>
      <c r="AK232" s="158"/>
      <c r="AL232" s="90"/>
    </row>
    <row r="233" spans="1:38" ht="15.75" thickBot="1" x14ac:dyDescent="0.3">
      <c r="A233" s="976"/>
      <c r="B233" s="175">
        <v>14030225</v>
      </c>
      <c r="C233" s="411">
        <v>346</v>
      </c>
      <c r="D233" s="409">
        <v>7</v>
      </c>
      <c r="E233" s="409">
        <v>50</v>
      </c>
      <c r="F233" s="665">
        <v>35</v>
      </c>
      <c r="G233" s="144" t="s">
        <v>401</v>
      </c>
      <c r="H233" s="167">
        <v>0.30208333333333331</v>
      </c>
      <c r="I233" s="167">
        <v>0.79166666666666663</v>
      </c>
      <c r="J233" s="181">
        <v>6.25E-2</v>
      </c>
      <c r="K233" s="179">
        <f t="shared" si="8"/>
        <v>0.42708333333333331</v>
      </c>
      <c r="L233" s="411">
        <v>33</v>
      </c>
      <c r="M233" s="411">
        <v>1</v>
      </c>
      <c r="N233" s="983"/>
      <c r="O233" s="411"/>
      <c r="P233" s="411"/>
      <c r="Q233" s="412"/>
      <c r="R233" s="413" t="s">
        <v>111</v>
      </c>
      <c r="S233" s="983"/>
      <c r="T233" s="983"/>
      <c r="U233" s="983"/>
      <c r="V233" s="411"/>
      <c r="W233" s="411"/>
      <c r="X233" s="411"/>
      <c r="Y233" s="411"/>
      <c r="Z233" s="411"/>
      <c r="AA233" s="411"/>
      <c r="AB233" s="411"/>
      <c r="AC233" s="411"/>
      <c r="AD233" s="411"/>
      <c r="AE233" s="411"/>
      <c r="AF233" s="411"/>
      <c r="AG233" s="158"/>
      <c r="AH233" s="158"/>
      <c r="AI233" s="158"/>
      <c r="AJ233" s="158"/>
      <c r="AK233" s="158"/>
      <c r="AL233" s="90"/>
    </row>
    <row r="234" spans="1:38" ht="15.75" thickBot="1" x14ac:dyDescent="0.3">
      <c r="A234" s="976"/>
      <c r="B234" s="175">
        <v>14030225</v>
      </c>
      <c r="C234" s="411">
        <v>346</v>
      </c>
      <c r="D234" s="409">
        <v>7</v>
      </c>
      <c r="E234" s="409">
        <v>50</v>
      </c>
      <c r="F234" s="665">
        <v>35</v>
      </c>
      <c r="G234" s="88" t="s">
        <v>401</v>
      </c>
      <c r="H234" s="167">
        <v>0.30208333333333331</v>
      </c>
      <c r="I234" s="167">
        <v>0.79166666666666663</v>
      </c>
      <c r="J234" s="181">
        <v>6.25E-2</v>
      </c>
      <c r="K234" s="179">
        <f t="shared" si="8"/>
        <v>0.42708333333333331</v>
      </c>
      <c r="L234" s="411">
        <v>34</v>
      </c>
      <c r="M234" s="411">
        <v>1</v>
      </c>
      <c r="N234" s="983"/>
      <c r="O234" s="411"/>
      <c r="P234" s="411"/>
      <c r="Q234" s="412"/>
      <c r="R234" s="413" t="s">
        <v>111</v>
      </c>
      <c r="S234" s="983"/>
      <c r="T234" s="983"/>
      <c r="U234" s="983"/>
      <c r="V234" s="411"/>
      <c r="W234" s="411"/>
      <c r="X234" s="411"/>
      <c r="Y234" s="411"/>
      <c r="Z234" s="411"/>
      <c r="AA234" s="411"/>
      <c r="AB234" s="411"/>
      <c r="AC234" s="411"/>
      <c r="AD234" s="411"/>
      <c r="AE234" s="411"/>
      <c r="AF234" s="411"/>
      <c r="AG234" s="158"/>
      <c r="AH234" s="158"/>
      <c r="AI234" s="158"/>
      <c r="AJ234" s="158"/>
      <c r="AK234" s="158"/>
      <c r="AL234" s="90"/>
    </row>
    <row r="235" spans="1:38" ht="15.75" thickBot="1" x14ac:dyDescent="0.3">
      <c r="A235" s="976"/>
      <c r="B235" s="175">
        <v>14030225</v>
      </c>
      <c r="C235" s="411">
        <v>346</v>
      </c>
      <c r="D235" s="409">
        <v>7</v>
      </c>
      <c r="E235" s="409">
        <v>50</v>
      </c>
      <c r="F235" s="199">
        <v>35</v>
      </c>
      <c r="G235" s="144" t="s">
        <v>401</v>
      </c>
      <c r="H235" s="167">
        <v>0.30208333333333331</v>
      </c>
      <c r="I235" s="167">
        <v>0.79166666666666663</v>
      </c>
      <c r="J235" s="181">
        <v>6.25E-2</v>
      </c>
      <c r="K235" s="179">
        <f t="shared" si="8"/>
        <v>0.42708333333333331</v>
      </c>
      <c r="L235" s="411">
        <v>35</v>
      </c>
      <c r="M235" s="411">
        <v>1</v>
      </c>
      <c r="N235" s="983"/>
      <c r="O235" s="411"/>
      <c r="P235" s="411"/>
      <c r="Q235" s="412"/>
      <c r="R235" s="413" t="s">
        <v>111</v>
      </c>
      <c r="S235" s="983"/>
      <c r="T235" s="983"/>
      <c r="U235" s="983"/>
      <c r="V235" s="411"/>
      <c r="W235" s="411"/>
      <c r="X235" s="411"/>
      <c r="Y235" s="411"/>
      <c r="Z235" s="411"/>
      <c r="AA235" s="411"/>
      <c r="AB235" s="411"/>
      <c r="AC235" s="411"/>
      <c r="AD235" s="411"/>
      <c r="AE235" s="411"/>
      <c r="AF235" s="411"/>
      <c r="AG235" s="158"/>
      <c r="AH235" s="158"/>
      <c r="AI235" s="158"/>
      <c r="AJ235" s="158"/>
      <c r="AK235" s="158"/>
      <c r="AL235" s="90"/>
    </row>
    <row r="236" spans="1:38" ht="15.75" thickBot="1" x14ac:dyDescent="0.3">
      <c r="A236" s="977"/>
      <c r="B236" s="407">
        <v>14030225</v>
      </c>
      <c r="C236" s="418">
        <v>346</v>
      </c>
      <c r="D236" s="404">
        <v>7</v>
      </c>
      <c r="E236" s="404">
        <v>50</v>
      </c>
      <c r="F236" s="151">
        <v>35</v>
      </c>
      <c r="G236" s="160" t="s">
        <v>401</v>
      </c>
      <c r="H236" s="171">
        <v>0.30208333333333331</v>
      </c>
      <c r="I236" s="171">
        <v>0.79166666666666663</v>
      </c>
      <c r="J236" s="185">
        <v>6.25E-2</v>
      </c>
      <c r="K236" s="186">
        <f t="shared" si="8"/>
        <v>0.42708333333333331</v>
      </c>
      <c r="L236" s="411">
        <v>36</v>
      </c>
      <c r="M236" s="411">
        <v>1</v>
      </c>
      <c r="N236" s="983"/>
      <c r="O236" s="411"/>
      <c r="P236" s="411"/>
      <c r="Q236" s="412"/>
      <c r="R236" s="413" t="s">
        <v>111</v>
      </c>
      <c r="S236" s="983"/>
      <c r="T236" s="983"/>
      <c r="U236" s="983"/>
      <c r="V236" s="411"/>
      <c r="W236" s="411"/>
      <c r="X236" s="411"/>
      <c r="Y236" s="411"/>
      <c r="Z236" s="411"/>
      <c r="AA236" s="411"/>
      <c r="AB236" s="411"/>
      <c r="AC236" s="411"/>
      <c r="AD236" s="411"/>
      <c r="AE236" s="411"/>
      <c r="AF236" s="411"/>
      <c r="AG236" s="158"/>
      <c r="AH236" s="158"/>
      <c r="AI236" s="158"/>
      <c r="AJ236" s="158"/>
      <c r="AK236" s="158"/>
      <c r="AL236" s="90"/>
    </row>
    <row r="237" spans="1:38" ht="15.75" thickBot="1" x14ac:dyDescent="0.3">
      <c r="A237" s="975" t="s">
        <v>335</v>
      </c>
      <c r="B237" s="174">
        <v>14030224</v>
      </c>
      <c r="C237" s="163">
        <v>309</v>
      </c>
      <c r="D237" s="419">
        <v>7</v>
      </c>
      <c r="E237" s="419">
        <v>50</v>
      </c>
      <c r="F237" s="150">
        <v>33</v>
      </c>
      <c r="G237" s="159" t="s">
        <v>401</v>
      </c>
      <c r="H237" s="168">
        <v>0.30208333333333331</v>
      </c>
      <c r="I237" s="168">
        <v>0.79166666666666663</v>
      </c>
      <c r="J237" s="179">
        <v>5.5555555555555552E-2</v>
      </c>
      <c r="K237" s="179">
        <f t="shared" si="8"/>
        <v>0.43402777777777779</v>
      </c>
      <c r="L237" s="411">
        <v>36</v>
      </c>
      <c r="M237" s="411">
        <v>2</v>
      </c>
      <c r="N237" s="983">
        <v>640</v>
      </c>
      <c r="O237" s="411"/>
      <c r="P237" s="411"/>
      <c r="Q237" s="990">
        <v>211.19800000000001</v>
      </c>
      <c r="R237" s="413" t="s">
        <v>111</v>
      </c>
      <c r="S237" s="983">
        <v>3</v>
      </c>
      <c r="T237" s="983">
        <v>25</v>
      </c>
      <c r="U237" s="983">
        <v>1000</v>
      </c>
      <c r="V237" s="411"/>
      <c r="W237" s="411"/>
      <c r="X237" s="411"/>
      <c r="Y237" s="411"/>
      <c r="Z237" s="411"/>
      <c r="AA237" s="411"/>
      <c r="AB237" s="411"/>
      <c r="AC237" s="411"/>
      <c r="AD237" s="411"/>
      <c r="AE237" s="411"/>
      <c r="AF237" s="411"/>
      <c r="AG237" s="158"/>
      <c r="AH237" s="158"/>
      <c r="AI237" s="158"/>
      <c r="AJ237" s="158"/>
      <c r="AK237" s="158"/>
      <c r="AL237" s="90"/>
    </row>
    <row r="238" spans="1:38" ht="15.75" thickBot="1" x14ac:dyDescent="0.3">
      <c r="A238" s="976"/>
      <c r="B238" s="175">
        <v>14030224</v>
      </c>
      <c r="C238" s="96">
        <v>309</v>
      </c>
      <c r="D238" s="411">
        <v>7</v>
      </c>
      <c r="E238" s="411">
        <v>50</v>
      </c>
      <c r="F238" s="665">
        <v>33</v>
      </c>
      <c r="G238" s="88" t="s">
        <v>401</v>
      </c>
      <c r="H238" s="167">
        <v>0.30208333333333331</v>
      </c>
      <c r="I238" s="167">
        <v>0.79166666666666663</v>
      </c>
      <c r="J238" s="181">
        <v>5.5555555555555552E-2</v>
      </c>
      <c r="K238" s="179">
        <f t="shared" si="8"/>
        <v>0.43402777777777779</v>
      </c>
      <c r="L238" s="411">
        <v>37</v>
      </c>
      <c r="M238" s="411">
        <v>2</v>
      </c>
      <c r="N238" s="983"/>
      <c r="O238" s="411"/>
      <c r="P238" s="411"/>
      <c r="Q238" s="990"/>
      <c r="R238" s="413" t="s">
        <v>111</v>
      </c>
      <c r="S238" s="983"/>
      <c r="T238" s="983"/>
      <c r="U238" s="983"/>
      <c r="V238" s="411"/>
      <c r="W238" s="411"/>
      <c r="X238" s="411"/>
      <c r="Y238" s="411"/>
      <c r="Z238" s="411"/>
      <c r="AA238" s="411"/>
      <c r="AB238" s="411"/>
      <c r="AC238" s="411"/>
      <c r="AD238" s="411"/>
      <c r="AE238" s="411"/>
      <c r="AF238" s="411"/>
      <c r="AG238" s="158"/>
      <c r="AH238" s="158"/>
      <c r="AI238" s="158"/>
      <c r="AJ238" s="158"/>
      <c r="AK238" s="158"/>
      <c r="AL238" s="90"/>
    </row>
    <row r="239" spans="1:38" ht="15.75" thickBot="1" x14ac:dyDescent="0.3">
      <c r="A239" s="976"/>
      <c r="B239" s="175">
        <v>14030224</v>
      </c>
      <c r="C239" s="96">
        <v>309</v>
      </c>
      <c r="D239" s="411">
        <v>7</v>
      </c>
      <c r="E239" s="409">
        <v>50</v>
      </c>
      <c r="F239" s="665">
        <v>33</v>
      </c>
      <c r="G239" s="144" t="s">
        <v>401</v>
      </c>
      <c r="H239" s="167">
        <v>0.30208333333333331</v>
      </c>
      <c r="I239" s="167">
        <v>0.79166666666666663</v>
      </c>
      <c r="J239" s="181">
        <v>5.5555555555555552E-2</v>
      </c>
      <c r="K239" s="179">
        <f t="shared" si="8"/>
        <v>0.43402777777777779</v>
      </c>
      <c r="L239" s="411">
        <v>38</v>
      </c>
      <c r="M239" s="411">
        <v>2</v>
      </c>
      <c r="N239" s="983"/>
      <c r="O239" s="411"/>
      <c r="P239" s="411"/>
      <c r="Q239" s="990"/>
      <c r="R239" s="413" t="s">
        <v>111</v>
      </c>
      <c r="S239" s="983"/>
      <c r="T239" s="983"/>
      <c r="U239" s="983"/>
      <c r="V239" s="411"/>
      <c r="W239" s="411"/>
      <c r="X239" s="411"/>
      <c r="Y239" s="411"/>
      <c r="Z239" s="411"/>
      <c r="AA239" s="411"/>
      <c r="AB239" s="411"/>
      <c r="AC239" s="411"/>
      <c r="AD239" s="411"/>
      <c r="AE239" s="411"/>
      <c r="AF239" s="411"/>
      <c r="AG239" s="158"/>
      <c r="AH239" s="158"/>
      <c r="AI239" s="158"/>
      <c r="AJ239" s="158"/>
      <c r="AK239" s="158"/>
      <c r="AL239" s="90"/>
    </row>
    <row r="240" spans="1:38" ht="15.75" thickBot="1" x14ac:dyDescent="0.3">
      <c r="A240" s="976"/>
      <c r="B240" s="407">
        <v>14030224</v>
      </c>
      <c r="C240" s="96">
        <v>309</v>
      </c>
      <c r="D240" s="411">
        <v>7</v>
      </c>
      <c r="E240" s="411">
        <v>50</v>
      </c>
      <c r="F240" s="665">
        <v>33</v>
      </c>
      <c r="G240" s="88" t="s">
        <v>401</v>
      </c>
      <c r="H240" s="167">
        <v>0.30208333333333331</v>
      </c>
      <c r="I240" s="167">
        <v>0.79166666666666663</v>
      </c>
      <c r="J240" s="181">
        <v>5.5555555555555552E-2</v>
      </c>
      <c r="K240" s="179">
        <f t="shared" si="8"/>
        <v>0.43402777777777779</v>
      </c>
      <c r="L240" s="411">
        <v>39</v>
      </c>
      <c r="M240" s="411">
        <v>2</v>
      </c>
      <c r="N240" s="983"/>
      <c r="O240" s="411"/>
      <c r="P240" s="411"/>
      <c r="Q240" s="990"/>
      <c r="R240" s="413" t="s">
        <v>111</v>
      </c>
      <c r="S240" s="983"/>
      <c r="T240" s="983"/>
      <c r="U240" s="983"/>
      <c r="V240" s="411"/>
      <c r="W240" s="411"/>
      <c r="X240" s="411"/>
      <c r="Y240" s="411"/>
      <c r="Z240" s="411"/>
      <c r="AA240" s="411"/>
      <c r="AB240" s="411"/>
      <c r="AC240" s="411"/>
      <c r="AD240" s="411"/>
      <c r="AE240" s="411"/>
      <c r="AF240" s="411"/>
      <c r="AG240" s="158"/>
      <c r="AH240" s="158"/>
      <c r="AI240" s="158"/>
      <c r="AJ240" s="158"/>
      <c r="AK240" s="158"/>
      <c r="AL240" s="90"/>
    </row>
    <row r="241" spans="1:38" ht="15.75" thickBot="1" x14ac:dyDescent="0.3">
      <c r="A241" s="976"/>
      <c r="B241" s="174">
        <v>14030224</v>
      </c>
      <c r="C241" s="96">
        <v>350</v>
      </c>
      <c r="D241" s="411">
        <v>7</v>
      </c>
      <c r="E241" s="409">
        <v>50</v>
      </c>
      <c r="F241" s="199">
        <v>33</v>
      </c>
      <c r="G241" s="144" t="s">
        <v>401</v>
      </c>
      <c r="H241" s="167">
        <v>0.30208333333333331</v>
      </c>
      <c r="I241" s="167">
        <v>0.79166666666666663</v>
      </c>
      <c r="J241" s="181">
        <v>5.5555555555555552E-2</v>
      </c>
      <c r="K241" s="179">
        <f t="shared" si="8"/>
        <v>0.43402777777777779</v>
      </c>
      <c r="L241" s="411">
        <v>39</v>
      </c>
      <c r="M241" s="411">
        <v>1</v>
      </c>
      <c r="N241" s="983">
        <v>640</v>
      </c>
      <c r="O241" s="411"/>
      <c r="P241" s="411"/>
      <c r="Q241" s="990">
        <v>160</v>
      </c>
      <c r="R241" s="413" t="s">
        <v>111</v>
      </c>
      <c r="S241" s="983"/>
      <c r="T241" s="983"/>
      <c r="U241" s="983"/>
      <c r="V241" s="411"/>
      <c r="W241" s="411"/>
      <c r="X241" s="411"/>
      <c r="Y241" s="411"/>
      <c r="Z241" s="411"/>
      <c r="AA241" s="411"/>
      <c r="AB241" s="411"/>
      <c r="AC241" s="411"/>
      <c r="AD241" s="411"/>
      <c r="AE241" s="411"/>
      <c r="AF241" s="411"/>
      <c r="AG241" s="158"/>
      <c r="AH241" s="158"/>
      <c r="AI241" s="158"/>
      <c r="AJ241" s="158"/>
      <c r="AK241" s="158"/>
      <c r="AL241" s="90"/>
    </row>
    <row r="242" spans="1:38" ht="15.75" thickBot="1" x14ac:dyDescent="0.3">
      <c r="A242" s="976"/>
      <c r="B242" s="175">
        <v>14030224</v>
      </c>
      <c r="C242" s="96">
        <v>350</v>
      </c>
      <c r="D242" s="411">
        <v>7</v>
      </c>
      <c r="E242" s="411">
        <v>50</v>
      </c>
      <c r="F242" s="665">
        <v>33</v>
      </c>
      <c r="G242" s="88" t="s">
        <v>401</v>
      </c>
      <c r="H242" s="167">
        <v>0.30208333333333331</v>
      </c>
      <c r="I242" s="167">
        <v>0.79166666666666663</v>
      </c>
      <c r="J242" s="181">
        <v>5.5555555555555552E-2</v>
      </c>
      <c r="K242" s="179">
        <f t="shared" si="8"/>
        <v>0.43402777777777779</v>
      </c>
      <c r="L242" s="411">
        <v>40</v>
      </c>
      <c r="M242" s="411"/>
      <c r="N242" s="983"/>
      <c r="O242" s="411"/>
      <c r="P242" s="411"/>
      <c r="Q242" s="990"/>
      <c r="R242" s="413" t="s">
        <v>111</v>
      </c>
      <c r="S242" s="983"/>
      <c r="T242" s="983"/>
      <c r="U242" s="983"/>
      <c r="V242" s="411"/>
      <c r="W242" s="411"/>
      <c r="X242" s="411"/>
      <c r="Y242" s="411"/>
      <c r="Z242" s="411"/>
      <c r="AA242" s="411"/>
      <c r="AB242" s="411"/>
      <c r="AC242" s="411"/>
      <c r="AD242" s="411"/>
      <c r="AE242" s="411"/>
      <c r="AF242" s="411"/>
      <c r="AG242" s="158"/>
      <c r="AH242" s="158"/>
      <c r="AI242" s="158"/>
      <c r="AJ242" s="158"/>
      <c r="AK242" s="158"/>
      <c r="AL242" s="90"/>
    </row>
    <row r="243" spans="1:38" ht="15.75" thickBot="1" x14ac:dyDescent="0.3">
      <c r="A243" s="976"/>
      <c r="B243" s="175">
        <v>14030224</v>
      </c>
      <c r="C243" s="96">
        <v>350</v>
      </c>
      <c r="D243" s="411">
        <v>7</v>
      </c>
      <c r="E243" s="409">
        <v>50</v>
      </c>
      <c r="F243" s="665">
        <v>33</v>
      </c>
      <c r="G243" s="144" t="s">
        <v>401</v>
      </c>
      <c r="H243" s="167">
        <v>0.30208333333333331</v>
      </c>
      <c r="I243" s="167">
        <v>0.79166666666666663</v>
      </c>
      <c r="J243" s="181">
        <v>5.5555555555555552E-2</v>
      </c>
      <c r="K243" s="179">
        <f t="shared" si="8"/>
        <v>0.43402777777777779</v>
      </c>
      <c r="L243" s="411">
        <v>41</v>
      </c>
      <c r="M243" s="411">
        <v>1</v>
      </c>
      <c r="N243" s="983"/>
      <c r="O243" s="411"/>
      <c r="P243" s="411"/>
      <c r="Q243" s="990"/>
      <c r="R243" s="413" t="s">
        <v>111</v>
      </c>
      <c r="S243" s="983"/>
      <c r="T243" s="983"/>
      <c r="U243" s="983"/>
      <c r="V243" s="411"/>
      <c r="W243" s="411"/>
      <c r="X243" s="411"/>
      <c r="Y243" s="411"/>
      <c r="Z243" s="411"/>
      <c r="AA243" s="411"/>
      <c r="AB243" s="411"/>
      <c r="AC243" s="411"/>
      <c r="AD243" s="411"/>
      <c r="AE243" s="411"/>
      <c r="AF243" s="411"/>
      <c r="AG243" s="158"/>
      <c r="AH243" s="158"/>
      <c r="AI243" s="158"/>
      <c r="AJ243" s="158"/>
      <c r="AK243" s="158"/>
      <c r="AL243" s="90"/>
    </row>
    <row r="244" spans="1:38" ht="15.75" thickBot="1" x14ac:dyDescent="0.3">
      <c r="A244" s="976"/>
      <c r="B244" s="175">
        <v>14030224</v>
      </c>
      <c r="C244" s="96">
        <v>350</v>
      </c>
      <c r="D244" s="411">
        <v>7</v>
      </c>
      <c r="E244" s="411">
        <v>50</v>
      </c>
      <c r="F244" s="665">
        <v>33</v>
      </c>
      <c r="G244" s="88" t="s">
        <v>401</v>
      </c>
      <c r="H244" s="167">
        <v>0.30208333333333331</v>
      </c>
      <c r="I244" s="167">
        <v>0.79166666666666663</v>
      </c>
      <c r="J244" s="181">
        <v>5.5555555555555552E-2</v>
      </c>
      <c r="K244" s="179">
        <f t="shared" si="8"/>
        <v>0.43402777777777779</v>
      </c>
      <c r="L244" s="411">
        <v>42</v>
      </c>
      <c r="M244" s="411">
        <v>1</v>
      </c>
      <c r="N244" s="983"/>
      <c r="O244" s="411"/>
      <c r="P244" s="411"/>
      <c r="Q244" s="990"/>
      <c r="R244" s="413" t="s">
        <v>111</v>
      </c>
      <c r="S244" s="983"/>
      <c r="T244" s="983"/>
      <c r="U244" s="983"/>
      <c r="V244" s="411"/>
      <c r="W244" s="411"/>
      <c r="X244" s="411"/>
      <c r="Y244" s="411"/>
      <c r="Z244" s="411"/>
      <c r="AA244" s="411"/>
      <c r="AB244" s="411"/>
      <c r="AC244" s="411"/>
      <c r="AD244" s="411"/>
      <c r="AE244" s="411"/>
      <c r="AF244" s="411"/>
      <c r="AG244" s="158"/>
      <c r="AH244" s="158"/>
      <c r="AI244" s="158"/>
      <c r="AJ244" s="158"/>
      <c r="AK244" s="158"/>
      <c r="AL244" s="90"/>
    </row>
    <row r="245" spans="1:38" ht="15.75" thickBot="1" x14ac:dyDescent="0.3">
      <c r="A245" s="976"/>
      <c r="B245" s="175">
        <v>14030224</v>
      </c>
      <c r="C245" s="96">
        <v>350</v>
      </c>
      <c r="D245" s="411">
        <v>7</v>
      </c>
      <c r="E245" s="409">
        <v>50</v>
      </c>
      <c r="F245" s="199">
        <v>33</v>
      </c>
      <c r="G245" s="144" t="s">
        <v>401</v>
      </c>
      <c r="H245" s="167">
        <v>0.30208333333333331</v>
      </c>
      <c r="I245" s="167">
        <v>0.79166666666666663</v>
      </c>
      <c r="J245" s="181">
        <v>5.5555555555555552E-2</v>
      </c>
      <c r="K245" s="179">
        <f t="shared" si="8"/>
        <v>0.43402777777777779</v>
      </c>
      <c r="L245" s="411">
        <v>43</v>
      </c>
      <c r="M245" s="411">
        <v>2</v>
      </c>
      <c r="N245" s="983"/>
      <c r="O245" s="411"/>
      <c r="P245" s="411"/>
      <c r="Q245" s="990"/>
      <c r="R245" s="413" t="s">
        <v>111</v>
      </c>
      <c r="S245" s="983"/>
      <c r="T245" s="983"/>
      <c r="U245" s="983"/>
      <c r="V245" s="411"/>
      <c r="W245" s="411"/>
      <c r="X245" s="411"/>
      <c r="Y245" s="411"/>
      <c r="Z245" s="411"/>
      <c r="AA245" s="411"/>
      <c r="AB245" s="411"/>
      <c r="AC245" s="411"/>
      <c r="AD245" s="411"/>
      <c r="AE245" s="411"/>
      <c r="AF245" s="411"/>
      <c r="AG245" s="158"/>
      <c r="AH245" s="158"/>
      <c r="AI245" s="158"/>
      <c r="AJ245" s="158"/>
      <c r="AK245" s="158"/>
      <c r="AL245" s="90"/>
    </row>
    <row r="246" spans="1:38" ht="15.75" thickBot="1" x14ac:dyDescent="0.3">
      <c r="A246" s="976"/>
      <c r="B246" s="407">
        <v>14030224</v>
      </c>
      <c r="C246" s="96">
        <v>350</v>
      </c>
      <c r="D246" s="411">
        <v>7</v>
      </c>
      <c r="E246" s="411">
        <v>50</v>
      </c>
      <c r="F246" s="665">
        <v>33</v>
      </c>
      <c r="G246" s="88" t="s">
        <v>401</v>
      </c>
      <c r="H246" s="167">
        <v>0.30208333333333331</v>
      </c>
      <c r="I246" s="167">
        <v>0.79166666666666663</v>
      </c>
      <c r="J246" s="181">
        <v>5.5555555555555552E-2</v>
      </c>
      <c r="K246" s="179">
        <f t="shared" si="8"/>
        <v>0.43402777777777779</v>
      </c>
      <c r="L246" s="411">
        <v>44</v>
      </c>
      <c r="M246" s="411">
        <v>2</v>
      </c>
      <c r="N246" s="983"/>
      <c r="O246" s="411"/>
      <c r="P246" s="411"/>
      <c r="Q246" s="990"/>
      <c r="R246" s="413" t="s">
        <v>111</v>
      </c>
      <c r="S246" s="983"/>
      <c r="T246" s="983"/>
      <c r="U246" s="983"/>
      <c r="V246" s="411"/>
      <c r="W246" s="411"/>
      <c r="X246" s="411"/>
      <c r="Y246" s="411"/>
      <c r="Z246" s="411"/>
      <c r="AA246" s="411"/>
      <c r="AB246" s="411"/>
      <c r="AC246" s="411"/>
      <c r="AD246" s="411"/>
      <c r="AE246" s="411"/>
      <c r="AF246" s="411"/>
      <c r="AG246" s="158"/>
      <c r="AH246" s="158"/>
      <c r="AI246" s="158"/>
      <c r="AJ246" s="158"/>
      <c r="AK246" s="158"/>
      <c r="AL246" s="90"/>
    </row>
    <row r="247" spans="1:38" ht="15.75" thickBot="1" x14ac:dyDescent="0.3">
      <c r="A247" s="976"/>
      <c r="B247" s="174">
        <v>14030224</v>
      </c>
      <c r="C247" s="96">
        <v>370</v>
      </c>
      <c r="D247" s="411">
        <v>7</v>
      </c>
      <c r="E247" s="409">
        <v>50</v>
      </c>
      <c r="F247" s="665">
        <v>33</v>
      </c>
      <c r="G247" s="144" t="s">
        <v>401</v>
      </c>
      <c r="H247" s="167">
        <v>0.30208333333333331</v>
      </c>
      <c r="I247" s="167">
        <v>0.79166666666666663</v>
      </c>
      <c r="J247" s="181">
        <v>5.5555555555555552E-2</v>
      </c>
      <c r="K247" s="179">
        <f t="shared" si="8"/>
        <v>0.43402777777777779</v>
      </c>
      <c r="L247" s="411">
        <v>39</v>
      </c>
      <c r="M247" s="411">
        <v>1</v>
      </c>
      <c r="N247" s="983">
        <v>640</v>
      </c>
      <c r="O247" s="411"/>
      <c r="P247" s="411"/>
      <c r="Q247" s="990">
        <v>119.68</v>
      </c>
      <c r="R247" s="413" t="s">
        <v>89</v>
      </c>
      <c r="S247" s="983"/>
      <c r="T247" s="983"/>
      <c r="U247" s="983"/>
      <c r="V247" s="411"/>
      <c r="W247" s="411"/>
      <c r="X247" s="411"/>
      <c r="Y247" s="411"/>
      <c r="Z247" s="411"/>
      <c r="AA247" s="411"/>
      <c r="AB247" s="411"/>
      <c r="AC247" s="411"/>
      <c r="AD247" s="411"/>
      <c r="AE247" s="411"/>
      <c r="AF247" s="411"/>
      <c r="AG247" s="158"/>
      <c r="AH247" s="158"/>
      <c r="AI247" s="158"/>
      <c r="AJ247" s="158"/>
      <c r="AK247" s="158"/>
      <c r="AL247" s="90"/>
    </row>
    <row r="248" spans="1:38" ht="15.75" thickBot="1" x14ac:dyDescent="0.3">
      <c r="A248" s="976"/>
      <c r="B248" s="175">
        <v>14030224</v>
      </c>
      <c r="C248" s="96">
        <v>370</v>
      </c>
      <c r="D248" s="411">
        <v>7</v>
      </c>
      <c r="E248" s="411">
        <v>50</v>
      </c>
      <c r="F248" s="665">
        <v>33</v>
      </c>
      <c r="G248" s="88" t="s">
        <v>401</v>
      </c>
      <c r="H248" s="167">
        <v>0.30208333333333331</v>
      </c>
      <c r="I248" s="167">
        <v>0.79166666666666663</v>
      </c>
      <c r="J248" s="181">
        <v>5.5555555555555552E-2</v>
      </c>
      <c r="K248" s="179">
        <f t="shared" si="8"/>
        <v>0.43402777777777779</v>
      </c>
      <c r="L248" s="411">
        <v>40</v>
      </c>
      <c r="M248" s="411">
        <v>1</v>
      </c>
      <c r="N248" s="983"/>
      <c r="O248" s="411"/>
      <c r="P248" s="411"/>
      <c r="Q248" s="990"/>
      <c r="R248" s="413" t="s">
        <v>89</v>
      </c>
      <c r="S248" s="983"/>
      <c r="T248" s="983"/>
      <c r="U248" s="983"/>
      <c r="V248" s="411"/>
      <c r="W248" s="411"/>
      <c r="X248" s="411"/>
      <c r="Y248" s="411"/>
      <c r="Z248" s="411"/>
      <c r="AA248" s="411"/>
      <c r="AB248" s="411"/>
      <c r="AC248" s="411"/>
      <c r="AD248" s="411"/>
      <c r="AE248" s="411"/>
      <c r="AF248" s="411"/>
      <c r="AG248" s="158"/>
      <c r="AH248" s="158"/>
      <c r="AI248" s="158"/>
      <c r="AJ248" s="158"/>
      <c r="AK248" s="158"/>
      <c r="AL248" s="90"/>
    </row>
    <row r="249" spans="1:38" ht="15.75" thickBot="1" x14ac:dyDescent="0.3">
      <c r="A249" s="976"/>
      <c r="B249" s="175">
        <v>14030224</v>
      </c>
      <c r="C249" s="96">
        <v>370</v>
      </c>
      <c r="D249" s="411">
        <v>7</v>
      </c>
      <c r="E249" s="409">
        <v>50</v>
      </c>
      <c r="F249" s="199">
        <v>33</v>
      </c>
      <c r="G249" s="144" t="s">
        <v>401</v>
      </c>
      <c r="H249" s="167">
        <v>0.30208333333333331</v>
      </c>
      <c r="I249" s="167">
        <v>0.79166666666666663</v>
      </c>
      <c r="J249" s="181">
        <v>5.5555555555555552E-2</v>
      </c>
      <c r="K249" s="179">
        <f t="shared" si="8"/>
        <v>0.43402777777777779</v>
      </c>
      <c r="L249" s="411">
        <v>42</v>
      </c>
      <c r="M249" s="411">
        <v>1</v>
      </c>
      <c r="N249" s="983"/>
      <c r="O249" s="411"/>
      <c r="P249" s="411"/>
      <c r="Q249" s="990"/>
      <c r="R249" s="413" t="s">
        <v>89</v>
      </c>
      <c r="S249" s="983"/>
      <c r="T249" s="983"/>
      <c r="U249" s="983"/>
      <c r="V249" s="411"/>
      <c r="W249" s="411"/>
      <c r="X249" s="411"/>
      <c r="Y249" s="411"/>
      <c r="Z249" s="411"/>
      <c r="AA249" s="411"/>
      <c r="AB249" s="411"/>
      <c r="AC249" s="411"/>
      <c r="AD249" s="411"/>
      <c r="AE249" s="411"/>
      <c r="AF249" s="411"/>
      <c r="AG249" s="158"/>
      <c r="AH249" s="158"/>
      <c r="AI249" s="158"/>
      <c r="AJ249" s="158"/>
      <c r="AK249" s="158"/>
      <c r="AL249" s="90"/>
    </row>
    <row r="250" spans="1:38" ht="15.75" thickBot="1" x14ac:dyDescent="0.3">
      <c r="A250" s="976"/>
      <c r="B250" s="175">
        <v>14030224</v>
      </c>
      <c r="C250" s="96">
        <v>370</v>
      </c>
      <c r="D250" s="411">
        <v>7</v>
      </c>
      <c r="E250" s="411">
        <v>50</v>
      </c>
      <c r="F250" s="665">
        <v>33</v>
      </c>
      <c r="G250" s="88" t="s">
        <v>401</v>
      </c>
      <c r="H250" s="167">
        <v>0.30208333333333331</v>
      </c>
      <c r="I250" s="167">
        <v>0.79166666666666663</v>
      </c>
      <c r="J250" s="181">
        <v>5.5555555555555552E-2</v>
      </c>
      <c r="K250" s="179">
        <f t="shared" si="8"/>
        <v>0.43402777777777779</v>
      </c>
      <c r="L250" s="411">
        <v>43</v>
      </c>
      <c r="M250" s="411">
        <v>2</v>
      </c>
      <c r="N250" s="983"/>
      <c r="O250" s="411"/>
      <c r="P250" s="411"/>
      <c r="Q250" s="990"/>
      <c r="R250" s="413" t="s">
        <v>89</v>
      </c>
      <c r="S250" s="983"/>
      <c r="T250" s="983"/>
      <c r="U250" s="983"/>
      <c r="V250" s="411"/>
      <c r="W250" s="411"/>
      <c r="X250" s="411"/>
      <c r="Y250" s="411"/>
      <c r="Z250" s="411"/>
      <c r="AA250" s="411"/>
      <c r="AB250" s="411"/>
      <c r="AC250" s="411"/>
      <c r="AD250" s="411"/>
      <c r="AE250" s="411"/>
      <c r="AF250" s="411"/>
      <c r="AG250" s="158"/>
      <c r="AH250" s="158"/>
      <c r="AI250" s="158"/>
      <c r="AJ250" s="158"/>
      <c r="AK250" s="158"/>
      <c r="AL250" s="90"/>
    </row>
    <row r="251" spans="1:38" ht="15.75" thickBot="1" x14ac:dyDescent="0.3">
      <c r="A251" s="976"/>
      <c r="B251" s="407">
        <v>14030224</v>
      </c>
      <c r="C251" s="96">
        <v>370</v>
      </c>
      <c r="D251" s="411">
        <v>7</v>
      </c>
      <c r="E251" s="409">
        <v>50</v>
      </c>
      <c r="F251" s="665">
        <v>33</v>
      </c>
      <c r="G251" s="144" t="s">
        <v>401</v>
      </c>
      <c r="H251" s="167">
        <v>0.30208333333333331</v>
      </c>
      <c r="I251" s="167">
        <v>0.79166666666666663</v>
      </c>
      <c r="J251" s="181">
        <v>5.5555555555555552E-2</v>
      </c>
      <c r="K251" s="179">
        <f t="shared" si="8"/>
        <v>0.43402777777777779</v>
      </c>
      <c r="L251" s="411">
        <v>44</v>
      </c>
      <c r="M251" s="411">
        <v>2</v>
      </c>
      <c r="N251" s="983"/>
      <c r="O251" s="411"/>
      <c r="P251" s="411"/>
      <c r="Q251" s="990"/>
      <c r="R251" s="413" t="s">
        <v>89</v>
      </c>
      <c r="S251" s="983"/>
      <c r="T251" s="983"/>
      <c r="U251" s="983"/>
      <c r="V251" s="411"/>
      <c r="W251" s="411"/>
      <c r="X251" s="411"/>
      <c r="Y251" s="411"/>
      <c r="Z251" s="411"/>
      <c r="AA251" s="411"/>
      <c r="AB251" s="411"/>
      <c r="AC251" s="411"/>
      <c r="AD251" s="411"/>
      <c r="AE251" s="411"/>
      <c r="AF251" s="411"/>
      <c r="AG251" s="158"/>
      <c r="AH251" s="158"/>
      <c r="AI251" s="158"/>
      <c r="AJ251" s="158"/>
      <c r="AK251" s="158"/>
      <c r="AL251" s="90"/>
    </row>
    <row r="252" spans="1:38" ht="15.75" thickBot="1" x14ac:dyDescent="0.3">
      <c r="A252" s="976"/>
      <c r="B252" s="174">
        <v>14030224</v>
      </c>
      <c r="C252" s="96">
        <v>380</v>
      </c>
      <c r="D252" s="411">
        <v>7</v>
      </c>
      <c r="E252" s="411">
        <v>50</v>
      </c>
      <c r="F252" s="665">
        <v>33</v>
      </c>
      <c r="G252" s="88" t="s">
        <v>401</v>
      </c>
      <c r="H252" s="167">
        <v>0.30208333333333331</v>
      </c>
      <c r="I252" s="167">
        <v>0.79166666666666663</v>
      </c>
      <c r="J252" s="181">
        <v>5.5555555555555552E-2</v>
      </c>
      <c r="K252" s="179">
        <f t="shared" si="8"/>
        <v>0.43402777777777779</v>
      </c>
      <c r="L252" s="411">
        <v>40</v>
      </c>
      <c r="M252" s="411">
        <v>2</v>
      </c>
      <c r="N252" s="983">
        <v>400</v>
      </c>
      <c r="O252" s="411"/>
      <c r="P252" s="411"/>
      <c r="Q252" s="990">
        <v>176</v>
      </c>
      <c r="R252" s="413" t="s">
        <v>111</v>
      </c>
      <c r="S252" s="983"/>
      <c r="T252" s="983"/>
      <c r="U252" s="983"/>
      <c r="V252" s="411"/>
      <c r="W252" s="411"/>
      <c r="X252" s="411"/>
      <c r="Y252" s="411"/>
      <c r="Z252" s="411"/>
      <c r="AA252" s="411"/>
      <c r="AB252" s="411"/>
      <c r="AC252" s="411"/>
      <c r="AD252" s="411"/>
      <c r="AE252" s="411"/>
      <c r="AF252" s="411"/>
      <c r="AG252" s="158"/>
      <c r="AH252" s="158"/>
      <c r="AI252" s="158"/>
      <c r="AJ252" s="158"/>
      <c r="AK252" s="158"/>
      <c r="AL252" s="90"/>
    </row>
    <row r="253" spans="1:38" ht="15.75" thickBot="1" x14ac:dyDescent="0.3">
      <c r="A253" s="976"/>
      <c r="B253" s="175">
        <v>14030224</v>
      </c>
      <c r="C253" s="96">
        <v>380</v>
      </c>
      <c r="D253" s="411">
        <v>7</v>
      </c>
      <c r="E253" s="409">
        <v>50</v>
      </c>
      <c r="F253" s="199">
        <v>33</v>
      </c>
      <c r="G253" s="144" t="s">
        <v>401</v>
      </c>
      <c r="H253" s="167">
        <v>0.30208333333333331</v>
      </c>
      <c r="I253" s="167">
        <v>0.79166666666666663</v>
      </c>
      <c r="J253" s="181">
        <v>5.5555555555555552E-2</v>
      </c>
      <c r="K253" s="179">
        <f t="shared" si="8"/>
        <v>0.43402777777777779</v>
      </c>
      <c r="L253" s="411">
        <v>41</v>
      </c>
      <c r="M253" s="411">
        <v>1</v>
      </c>
      <c r="N253" s="983"/>
      <c r="O253" s="411"/>
      <c r="P253" s="411"/>
      <c r="Q253" s="990"/>
      <c r="R253" s="413" t="s">
        <v>111</v>
      </c>
      <c r="S253" s="983"/>
      <c r="T253" s="983"/>
      <c r="U253" s="983"/>
      <c r="V253" s="411"/>
      <c r="W253" s="411"/>
      <c r="X253" s="411"/>
      <c r="Y253" s="411"/>
      <c r="Z253" s="411"/>
      <c r="AA253" s="411"/>
      <c r="AB253" s="411"/>
      <c r="AC253" s="411"/>
      <c r="AD253" s="411"/>
      <c r="AE253" s="411"/>
      <c r="AF253" s="411"/>
      <c r="AG253" s="158"/>
      <c r="AH253" s="158"/>
      <c r="AI253" s="158"/>
      <c r="AJ253" s="158"/>
      <c r="AK253" s="158"/>
      <c r="AL253" s="90"/>
    </row>
    <row r="254" spans="1:38" ht="15.75" thickBot="1" x14ac:dyDescent="0.3">
      <c r="A254" s="976"/>
      <c r="B254" s="175">
        <v>14030224</v>
      </c>
      <c r="C254" s="96">
        <v>380</v>
      </c>
      <c r="D254" s="411">
        <v>7</v>
      </c>
      <c r="E254" s="411">
        <v>50</v>
      </c>
      <c r="F254" s="665">
        <v>33</v>
      </c>
      <c r="G254" s="88" t="s">
        <v>401</v>
      </c>
      <c r="H254" s="167">
        <v>0.30208333333333331</v>
      </c>
      <c r="I254" s="167">
        <v>0.79166666666666663</v>
      </c>
      <c r="J254" s="181">
        <v>5.5555555555555552E-2</v>
      </c>
      <c r="K254" s="179">
        <f t="shared" si="8"/>
        <v>0.43402777777777779</v>
      </c>
      <c r="L254" s="411">
        <v>42</v>
      </c>
      <c r="M254" s="411">
        <v>1</v>
      </c>
      <c r="N254" s="983"/>
      <c r="O254" s="411"/>
      <c r="P254" s="411"/>
      <c r="Q254" s="990"/>
      <c r="R254" s="413" t="s">
        <v>111</v>
      </c>
      <c r="S254" s="983"/>
      <c r="T254" s="983"/>
      <c r="U254" s="983"/>
      <c r="V254" s="411"/>
      <c r="W254" s="411"/>
      <c r="X254" s="411"/>
      <c r="Y254" s="411"/>
      <c r="Z254" s="411"/>
      <c r="AA254" s="411"/>
      <c r="AB254" s="411"/>
      <c r="AC254" s="411"/>
      <c r="AD254" s="411"/>
      <c r="AE254" s="411"/>
      <c r="AF254" s="411"/>
      <c r="AG254" s="158"/>
      <c r="AH254" s="158"/>
      <c r="AI254" s="158"/>
      <c r="AJ254" s="158"/>
      <c r="AK254" s="158"/>
      <c r="AL254" s="90"/>
    </row>
    <row r="255" spans="1:38" ht="15.75" thickBot="1" x14ac:dyDescent="0.3">
      <c r="A255" s="976"/>
      <c r="B255" s="175">
        <v>14030224</v>
      </c>
      <c r="C255" s="96">
        <v>380</v>
      </c>
      <c r="D255" s="411">
        <v>7</v>
      </c>
      <c r="E255" s="409">
        <v>50</v>
      </c>
      <c r="F255" s="665">
        <v>33</v>
      </c>
      <c r="G255" s="144" t="s">
        <v>401</v>
      </c>
      <c r="H255" s="167">
        <v>0.30208333333333331</v>
      </c>
      <c r="I255" s="167">
        <v>0.79166666666666663</v>
      </c>
      <c r="J255" s="181">
        <v>5.5555555555555552E-2</v>
      </c>
      <c r="K255" s="179">
        <f t="shared" si="8"/>
        <v>0.43402777777777779</v>
      </c>
      <c r="L255" s="411">
        <v>43</v>
      </c>
      <c r="M255" s="411">
        <v>1</v>
      </c>
      <c r="N255" s="983"/>
      <c r="O255" s="411"/>
      <c r="P255" s="411"/>
      <c r="Q255" s="990"/>
      <c r="R255" s="413" t="s">
        <v>111</v>
      </c>
      <c r="S255" s="983"/>
      <c r="T255" s="983"/>
      <c r="U255" s="983"/>
      <c r="V255" s="411"/>
      <c r="W255" s="411"/>
      <c r="X255" s="411"/>
      <c r="Y255" s="411"/>
      <c r="Z255" s="411"/>
      <c r="AA255" s="411"/>
      <c r="AB255" s="411"/>
      <c r="AC255" s="411"/>
      <c r="AD255" s="411"/>
      <c r="AE255" s="411"/>
      <c r="AF255" s="411"/>
      <c r="AG255" s="158"/>
      <c r="AH255" s="158"/>
      <c r="AI255" s="158"/>
      <c r="AJ255" s="158"/>
      <c r="AK255" s="158"/>
      <c r="AL255" s="90"/>
    </row>
    <row r="256" spans="1:38" ht="15.75" thickBot="1" x14ac:dyDescent="0.3">
      <c r="A256" s="976"/>
      <c r="B256" s="407">
        <v>14030224</v>
      </c>
      <c r="C256" s="96">
        <v>380</v>
      </c>
      <c r="D256" s="411">
        <v>7</v>
      </c>
      <c r="E256" s="411">
        <v>50</v>
      </c>
      <c r="F256" s="665">
        <v>33</v>
      </c>
      <c r="G256" s="88" t="s">
        <v>401</v>
      </c>
      <c r="H256" s="167">
        <v>0.30208333333333331</v>
      </c>
      <c r="I256" s="167">
        <v>0.79166666666666663</v>
      </c>
      <c r="J256" s="181">
        <v>5.5555555555555552E-2</v>
      </c>
      <c r="K256" s="179">
        <f t="shared" si="8"/>
        <v>0.43402777777777779</v>
      </c>
      <c r="L256" s="411">
        <v>44</v>
      </c>
      <c r="M256" s="411">
        <v>1</v>
      </c>
      <c r="N256" s="983"/>
      <c r="O256" s="411"/>
      <c r="P256" s="411"/>
      <c r="Q256" s="990"/>
      <c r="R256" s="413" t="s">
        <v>111</v>
      </c>
      <c r="S256" s="983"/>
      <c r="T256" s="983"/>
      <c r="U256" s="983"/>
      <c r="V256" s="411"/>
      <c r="W256" s="411"/>
      <c r="X256" s="411"/>
      <c r="Y256" s="411"/>
      <c r="Z256" s="411"/>
      <c r="AA256" s="411"/>
      <c r="AB256" s="411"/>
      <c r="AC256" s="411"/>
      <c r="AD256" s="411"/>
      <c r="AE256" s="411"/>
      <c r="AF256" s="411"/>
      <c r="AG256" s="158"/>
      <c r="AH256" s="158"/>
      <c r="AI256" s="158"/>
      <c r="AJ256" s="158"/>
      <c r="AK256" s="158"/>
      <c r="AL256" s="90"/>
    </row>
    <row r="257" spans="1:38" ht="15.75" thickBot="1" x14ac:dyDescent="0.3">
      <c r="A257" s="976"/>
      <c r="B257" s="174">
        <v>14030224</v>
      </c>
      <c r="C257" s="96">
        <v>280</v>
      </c>
      <c r="D257" s="411">
        <v>7</v>
      </c>
      <c r="E257" s="409">
        <v>50</v>
      </c>
      <c r="F257" s="199">
        <v>33</v>
      </c>
      <c r="G257" s="144" t="s">
        <v>401</v>
      </c>
      <c r="H257" s="167">
        <v>0.30208333333333331</v>
      </c>
      <c r="I257" s="167">
        <v>0.79166666666666663</v>
      </c>
      <c r="J257" s="181">
        <v>5.5555555555555552E-2</v>
      </c>
      <c r="K257" s="179">
        <f t="shared" si="8"/>
        <v>0.43402777777777779</v>
      </c>
      <c r="L257" s="411">
        <v>36</v>
      </c>
      <c r="M257" s="411">
        <v>1</v>
      </c>
      <c r="N257" s="983">
        <v>20</v>
      </c>
      <c r="O257" s="411"/>
      <c r="P257" s="411"/>
      <c r="Q257" s="990">
        <v>5.7</v>
      </c>
      <c r="R257" s="413" t="s">
        <v>111</v>
      </c>
      <c r="S257" s="983"/>
      <c r="T257" s="983"/>
      <c r="U257" s="983"/>
      <c r="V257" s="411"/>
      <c r="W257" s="411"/>
      <c r="X257" s="411"/>
      <c r="Y257" s="411"/>
      <c r="Z257" s="411"/>
      <c r="AA257" s="411"/>
      <c r="AB257" s="411"/>
      <c r="AC257" s="411"/>
      <c r="AD257" s="411"/>
      <c r="AE257" s="411"/>
      <c r="AF257" s="411"/>
      <c r="AG257" s="158"/>
      <c r="AH257" s="158"/>
      <c r="AI257" s="158"/>
      <c r="AJ257" s="158"/>
      <c r="AK257" s="158"/>
      <c r="AL257" s="90"/>
    </row>
    <row r="258" spans="1:38" ht="15.75" thickBot="1" x14ac:dyDescent="0.3">
      <c r="A258" s="976"/>
      <c r="B258" s="175">
        <v>14030224</v>
      </c>
      <c r="C258" s="96">
        <v>280</v>
      </c>
      <c r="D258" s="411">
        <v>7</v>
      </c>
      <c r="E258" s="411">
        <v>50</v>
      </c>
      <c r="F258" s="665">
        <v>33</v>
      </c>
      <c r="G258" s="88" t="s">
        <v>401</v>
      </c>
      <c r="H258" s="167">
        <v>0.30208333333333331</v>
      </c>
      <c r="I258" s="167">
        <v>0.79166666666666663</v>
      </c>
      <c r="J258" s="181">
        <v>5.5555555555555552E-2</v>
      </c>
      <c r="K258" s="179">
        <f t="shared" si="8"/>
        <v>0.43402777777777779</v>
      </c>
      <c r="L258" s="411">
        <v>37</v>
      </c>
      <c r="M258" s="411">
        <v>1</v>
      </c>
      <c r="N258" s="983"/>
      <c r="O258" s="411"/>
      <c r="P258" s="411"/>
      <c r="Q258" s="990"/>
      <c r="R258" s="413" t="s">
        <v>111</v>
      </c>
      <c r="S258" s="983"/>
      <c r="T258" s="983"/>
      <c r="U258" s="983"/>
      <c r="V258" s="411"/>
      <c r="W258" s="411"/>
      <c r="X258" s="411"/>
      <c r="Y258" s="411"/>
      <c r="Z258" s="411"/>
      <c r="AA258" s="411"/>
      <c r="AB258" s="411"/>
      <c r="AC258" s="411"/>
      <c r="AD258" s="411"/>
      <c r="AE258" s="411"/>
      <c r="AF258" s="411"/>
      <c r="AG258" s="158"/>
      <c r="AH258" s="158"/>
      <c r="AI258" s="158"/>
      <c r="AJ258" s="158"/>
      <c r="AK258" s="158"/>
      <c r="AL258" s="90"/>
    </row>
    <row r="259" spans="1:38" ht="15.75" thickBot="1" x14ac:dyDescent="0.3">
      <c r="A259" s="976"/>
      <c r="B259" s="175">
        <v>14030224</v>
      </c>
      <c r="C259" s="96">
        <v>280</v>
      </c>
      <c r="D259" s="411">
        <v>7</v>
      </c>
      <c r="E259" s="409">
        <v>50</v>
      </c>
      <c r="F259" s="665">
        <v>33</v>
      </c>
      <c r="G259" s="144" t="s">
        <v>401</v>
      </c>
      <c r="H259" s="167">
        <v>0.30208333333333331</v>
      </c>
      <c r="I259" s="167">
        <v>0.79166666666666663</v>
      </c>
      <c r="J259" s="181">
        <v>5.5555555555555552E-2</v>
      </c>
      <c r="K259" s="179">
        <f t="shared" si="8"/>
        <v>0.43402777777777779</v>
      </c>
      <c r="L259" s="411">
        <v>38</v>
      </c>
      <c r="M259" s="411">
        <v>1</v>
      </c>
      <c r="N259" s="983"/>
      <c r="O259" s="411"/>
      <c r="P259" s="411"/>
      <c r="Q259" s="990"/>
      <c r="R259" s="413" t="s">
        <v>111</v>
      </c>
      <c r="S259" s="983"/>
      <c r="T259" s="983"/>
      <c r="U259" s="983"/>
      <c r="V259" s="411"/>
      <c r="W259" s="411"/>
      <c r="X259" s="411"/>
      <c r="Y259" s="411"/>
      <c r="Z259" s="411"/>
      <c r="AA259" s="411"/>
      <c r="AB259" s="411"/>
      <c r="AC259" s="411"/>
      <c r="AD259" s="411"/>
      <c r="AE259" s="411"/>
      <c r="AF259" s="411"/>
      <c r="AG259" s="158"/>
      <c r="AH259" s="158"/>
      <c r="AI259" s="158"/>
      <c r="AJ259" s="158"/>
      <c r="AK259" s="158"/>
      <c r="AL259" s="90"/>
    </row>
    <row r="260" spans="1:38" ht="15.75" thickBot="1" x14ac:dyDescent="0.3">
      <c r="A260" s="977"/>
      <c r="B260" s="407">
        <v>14030224</v>
      </c>
      <c r="C260" s="164">
        <v>280</v>
      </c>
      <c r="D260" s="418">
        <v>7</v>
      </c>
      <c r="E260" s="418">
        <v>50</v>
      </c>
      <c r="F260" s="151">
        <v>33</v>
      </c>
      <c r="G260" s="160" t="s">
        <v>401</v>
      </c>
      <c r="H260" s="171">
        <v>0.30208333333333331</v>
      </c>
      <c r="I260" s="171">
        <v>0.79166666666666663</v>
      </c>
      <c r="J260" s="185">
        <v>5.5555555555555552E-2</v>
      </c>
      <c r="K260" s="186">
        <f t="shared" si="8"/>
        <v>0.43402777777777779</v>
      </c>
      <c r="L260" s="411">
        <v>39</v>
      </c>
      <c r="M260" s="411">
        <v>1</v>
      </c>
      <c r="N260" s="983"/>
      <c r="O260" s="411"/>
      <c r="P260" s="411"/>
      <c r="Q260" s="990"/>
      <c r="R260" s="413" t="s">
        <v>111</v>
      </c>
      <c r="S260" s="983"/>
      <c r="T260" s="983"/>
      <c r="U260" s="983"/>
      <c r="V260" s="411"/>
      <c r="W260" s="411"/>
      <c r="X260" s="411"/>
      <c r="Y260" s="411"/>
      <c r="Z260" s="411"/>
      <c r="AA260" s="411"/>
      <c r="AB260" s="411"/>
      <c r="AC260" s="411"/>
      <c r="AD260" s="411"/>
      <c r="AE260" s="411"/>
      <c r="AF260" s="411"/>
      <c r="AG260" s="158"/>
      <c r="AH260" s="158"/>
      <c r="AI260" s="158"/>
      <c r="AJ260" s="158"/>
      <c r="AK260" s="158"/>
      <c r="AL260" s="90"/>
    </row>
    <row r="261" spans="1:38" ht="15.75" thickBot="1" x14ac:dyDescent="0.3">
      <c r="A261" s="975" t="s">
        <v>336</v>
      </c>
      <c r="B261" s="174">
        <v>14030227</v>
      </c>
      <c r="C261" s="163">
        <v>350</v>
      </c>
      <c r="D261" s="419">
        <v>7</v>
      </c>
      <c r="E261" s="419">
        <v>50</v>
      </c>
      <c r="F261" s="150">
        <v>16</v>
      </c>
      <c r="G261" s="159" t="s">
        <v>205</v>
      </c>
      <c r="H261" s="168">
        <v>0.66666666666666663</v>
      </c>
      <c r="I261" s="168">
        <v>24</v>
      </c>
      <c r="J261" s="179">
        <v>2.0833333333333332E-2</v>
      </c>
      <c r="K261" s="179">
        <f t="shared" ref="K261:K324" si="10">IF(H261&gt;I261,(H261-I261)-J261,(I261-H261)-J261)</f>
        <v>23.3125</v>
      </c>
      <c r="L261" s="411">
        <v>39</v>
      </c>
      <c r="M261" s="411">
        <v>1</v>
      </c>
      <c r="N261" s="983">
        <v>504</v>
      </c>
      <c r="O261" s="411"/>
      <c r="P261" s="411"/>
      <c r="Q261" s="990">
        <v>122.9</v>
      </c>
      <c r="R261" s="413" t="s">
        <v>111</v>
      </c>
      <c r="S261" s="983">
        <v>1</v>
      </c>
      <c r="T261" s="983">
        <v>12.3</v>
      </c>
      <c r="U261" s="983">
        <v>0</v>
      </c>
      <c r="V261" s="411"/>
      <c r="W261" s="411"/>
      <c r="X261" s="411"/>
      <c r="Y261" s="411"/>
      <c r="Z261" s="411"/>
      <c r="AA261" s="411"/>
      <c r="AB261" s="411"/>
      <c r="AC261" s="411"/>
      <c r="AD261" s="411"/>
      <c r="AE261" s="411"/>
      <c r="AF261" s="411"/>
      <c r="AG261" s="158"/>
      <c r="AH261" s="158"/>
      <c r="AI261" s="158"/>
      <c r="AJ261" s="158"/>
      <c r="AK261" s="158"/>
      <c r="AL261" s="90"/>
    </row>
    <row r="262" spans="1:38" ht="15.75" thickBot="1" x14ac:dyDescent="0.3">
      <c r="A262" s="976"/>
      <c r="B262" s="175">
        <v>14030227</v>
      </c>
      <c r="C262" s="96">
        <v>350</v>
      </c>
      <c r="D262" s="411">
        <v>7</v>
      </c>
      <c r="E262" s="411">
        <v>50</v>
      </c>
      <c r="F262" s="665">
        <v>16</v>
      </c>
      <c r="G262" s="88" t="s">
        <v>205</v>
      </c>
      <c r="H262" s="167">
        <v>0.66666666666666663</v>
      </c>
      <c r="I262" s="167">
        <v>24</v>
      </c>
      <c r="J262" s="181">
        <v>2.0833333333333332E-2</v>
      </c>
      <c r="K262" s="179">
        <f t="shared" si="10"/>
        <v>23.3125</v>
      </c>
      <c r="L262" s="411">
        <v>40</v>
      </c>
      <c r="M262" s="411">
        <v>1</v>
      </c>
      <c r="N262" s="983"/>
      <c r="O262" s="411"/>
      <c r="P262" s="411"/>
      <c r="Q262" s="990"/>
      <c r="R262" s="413" t="s">
        <v>111</v>
      </c>
      <c r="S262" s="983"/>
      <c r="T262" s="983"/>
      <c r="U262" s="983"/>
      <c r="V262" s="411"/>
      <c r="W262" s="411"/>
      <c r="X262" s="411"/>
      <c r="Y262" s="411"/>
      <c r="Z262" s="411"/>
      <c r="AA262" s="411"/>
      <c r="AB262" s="411"/>
      <c r="AC262" s="411"/>
      <c r="AD262" s="411"/>
      <c r="AE262" s="411"/>
      <c r="AF262" s="411"/>
      <c r="AG262" s="158"/>
      <c r="AH262" s="158"/>
      <c r="AI262" s="158"/>
      <c r="AJ262" s="158"/>
      <c r="AK262" s="158"/>
      <c r="AL262" s="90"/>
    </row>
    <row r="263" spans="1:38" ht="15.75" thickBot="1" x14ac:dyDescent="0.3">
      <c r="A263" s="976"/>
      <c r="B263" s="175">
        <v>14030227</v>
      </c>
      <c r="C263" s="96">
        <v>350</v>
      </c>
      <c r="D263" s="411">
        <v>7</v>
      </c>
      <c r="E263" s="411">
        <v>50</v>
      </c>
      <c r="F263" s="665">
        <v>16</v>
      </c>
      <c r="G263" s="144" t="s">
        <v>205</v>
      </c>
      <c r="H263" s="167">
        <v>0.66666666666666663</v>
      </c>
      <c r="I263" s="167">
        <v>24</v>
      </c>
      <c r="J263" s="181">
        <v>2.0833333333333332E-2</v>
      </c>
      <c r="K263" s="179">
        <f t="shared" si="10"/>
        <v>23.3125</v>
      </c>
      <c r="L263" s="411">
        <v>41</v>
      </c>
      <c r="M263" s="411">
        <v>1</v>
      </c>
      <c r="N263" s="983"/>
      <c r="O263" s="411"/>
      <c r="P263" s="411"/>
      <c r="Q263" s="990"/>
      <c r="R263" s="413" t="s">
        <v>111</v>
      </c>
      <c r="S263" s="983"/>
      <c r="T263" s="983"/>
      <c r="U263" s="983"/>
      <c r="V263" s="411"/>
      <c r="W263" s="411"/>
      <c r="X263" s="411"/>
      <c r="Y263" s="411"/>
      <c r="Z263" s="411"/>
      <c r="AA263" s="411"/>
      <c r="AB263" s="411"/>
      <c r="AC263" s="411"/>
      <c r="AD263" s="411"/>
      <c r="AE263" s="411"/>
      <c r="AF263" s="411"/>
      <c r="AG263" s="158"/>
      <c r="AH263" s="158"/>
      <c r="AI263" s="158"/>
      <c r="AJ263" s="158"/>
      <c r="AK263" s="158"/>
      <c r="AL263" s="90"/>
    </row>
    <row r="264" spans="1:38" ht="15.75" thickBot="1" x14ac:dyDescent="0.3">
      <c r="A264" s="976"/>
      <c r="B264" s="175">
        <v>14030227</v>
      </c>
      <c r="C264" s="96">
        <v>350</v>
      </c>
      <c r="D264" s="411">
        <v>7</v>
      </c>
      <c r="E264" s="411">
        <v>50</v>
      </c>
      <c r="F264" s="665">
        <v>16</v>
      </c>
      <c r="G264" s="88" t="s">
        <v>205</v>
      </c>
      <c r="H264" s="167">
        <v>0.66666666666666663</v>
      </c>
      <c r="I264" s="167">
        <v>24</v>
      </c>
      <c r="J264" s="181">
        <v>2.0833333333333332E-2</v>
      </c>
      <c r="K264" s="179">
        <f t="shared" si="10"/>
        <v>23.3125</v>
      </c>
      <c r="L264" s="411">
        <v>42</v>
      </c>
      <c r="M264" s="411">
        <v>2</v>
      </c>
      <c r="N264" s="983"/>
      <c r="O264" s="411"/>
      <c r="P264" s="411"/>
      <c r="Q264" s="990"/>
      <c r="R264" s="413" t="s">
        <v>111</v>
      </c>
      <c r="S264" s="983"/>
      <c r="T264" s="983"/>
      <c r="U264" s="983"/>
      <c r="V264" s="411"/>
      <c r="W264" s="411"/>
      <c r="X264" s="411"/>
      <c r="Y264" s="411"/>
      <c r="Z264" s="411"/>
      <c r="AA264" s="411"/>
      <c r="AB264" s="411"/>
      <c r="AC264" s="411"/>
      <c r="AD264" s="411"/>
      <c r="AE264" s="411"/>
      <c r="AF264" s="411"/>
      <c r="AG264" s="158"/>
      <c r="AH264" s="158"/>
      <c r="AI264" s="158"/>
      <c r="AJ264" s="158"/>
      <c r="AK264" s="158"/>
      <c r="AL264" s="90"/>
    </row>
    <row r="265" spans="1:38" ht="15.75" thickBot="1" x14ac:dyDescent="0.3">
      <c r="A265" s="976"/>
      <c r="B265" s="175">
        <v>14030227</v>
      </c>
      <c r="C265" s="96">
        <v>350</v>
      </c>
      <c r="D265" s="411">
        <v>7</v>
      </c>
      <c r="E265" s="411">
        <v>50</v>
      </c>
      <c r="F265" s="665">
        <v>16</v>
      </c>
      <c r="G265" s="144" t="s">
        <v>205</v>
      </c>
      <c r="H265" s="167">
        <v>0.66666666666666663</v>
      </c>
      <c r="I265" s="167">
        <v>24</v>
      </c>
      <c r="J265" s="181">
        <v>2.0833333333333332E-2</v>
      </c>
      <c r="K265" s="179">
        <f t="shared" si="10"/>
        <v>23.3125</v>
      </c>
      <c r="L265" s="411">
        <v>43</v>
      </c>
      <c r="M265" s="411">
        <v>2</v>
      </c>
      <c r="N265" s="983"/>
      <c r="O265" s="411"/>
      <c r="P265" s="411"/>
      <c r="Q265" s="990"/>
      <c r="R265" s="413" t="s">
        <v>111</v>
      </c>
      <c r="S265" s="983"/>
      <c r="T265" s="983"/>
      <c r="U265" s="983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158"/>
      <c r="AH265" s="158"/>
      <c r="AI265" s="158"/>
      <c r="AJ265" s="158"/>
      <c r="AK265" s="158"/>
      <c r="AL265" s="90"/>
    </row>
    <row r="266" spans="1:38" ht="15.75" thickBot="1" x14ac:dyDescent="0.3">
      <c r="A266" s="976"/>
      <c r="B266" s="407">
        <v>14030227</v>
      </c>
      <c r="C266" s="96">
        <v>350</v>
      </c>
      <c r="D266" s="411">
        <v>7</v>
      </c>
      <c r="E266" s="411">
        <v>50</v>
      </c>
      <c r="F266" s="665">
        <v>16</v>
      </c>
      <c r="G266" s="88" t="s">
        <v>205</v>
      </c>
      <c r="H266" s="167">
        <v>0.66666666666666663</v>
      </c>
      <c r="I266" s="167">
        <v>24</v>
      </c>
      <c r="J266" s="181">
        <v>2.0833333333333332E-2</v>
      </c>
      <c r="K266" s="179">
        <f t="shared" si="10"/>
        <v>23.3125</v>
      </c>
      <c r="L266" s="411">
        <v>44</v>
      </c>
      <c r="M266" s="411">
        <v>1</v>
      </c>
      <c r="N266" s="983"/>
      <c r="O266" s="411"/>
      <c r="P266" s="411"/>
      <c r="Q266" s="990"/>
      <c r="R266" s="413" t="s">
        <v>111</v>
      </c>
      <c r="S266" s="983"/>
      <c r="T266" s="983"/>
      <c r="U266" s="983"/>
      <c r="V266" s="411"/>
      <c r="W266" s="411"/>
      <c r="X266" s="411"/>
      <c r="Y266" s="411"/>
      <c r="Z266" s="411"/>
      <c r="AA266" s="411"/>
      <c r="AB266" s="411"/>
      <c r="AC266" s="411"/>
      <c r="AD266" s="411"/>
      <c r="AE266" s="411"/>
      <c r="AF266" s="411"/>
      <c r="AG266" s="158"/>
      <c r="AH266" s="158"/>
      <c r="AI266" s="158"/>
      <c r="AJ266" s="158"/>
      <c r="AK266" s="158"/>
      <c r="AL266" s="90"/>
    </row>
    <row r="267" spans="1:38" ht="15.75" thickBot="1" x14ac:dyDescent="0.3">
      <c r="A267" s="976"/>
      <c r="B267" s="174">
        <v>14030227</v>
      </c>
      <c r="C267" s="96">
        <v>370</v>
      </c>
      <c r="D267" s="411">
        <v>7</v>
      </c>
      <c r="E267" s="411">
        <v>50</v>
      </c>
      <c r="F267" s="665">
        <v>16</v>
      </c>
      <c r="G267" s="144" t="s">
        <v>205</v>
      </c>
      <c r="H267" s="167">
        <v>0.66666666666666663</v>
      </c>
      <c r="I267" s="167">
        <v>24</v>
      </c>
      <c r="J267" s="181">
        <v>2.0833333333333332E-2</v>
      </c>
      <c r="K267" s="179">
        <f t="shared" si="10"/>
        <v>23.3125</v>
      </c>
      <c r="L267" s="411">
        <v>39</v>
      </c>
      <c r="M267" s="411">
        <v>1</v>
      </c>
      <c r="N267" s="983">
        <v>504</v>
      </c>
      <c r="O267" s="411"/>
      <c r="P267" s="411"/>
      <c r="Q267" s="990">
        <v>91.122</v>
      </c>
      <c r="R267" s="413" t="s">
        <v>239</v>
      </c>
      <c r="S267" s="983"/>
      <c r="T267" s="983"/>
      <c r="U267" s="983"/>
      <c r="V267" s="411"/>
      <c r="W267" s="411"/>
      <c r="X267" s="411"/>
      <c r="Y267" s="411"/>
      <c r="Z267" s="411"/>
      <c r="AA267" s="411"/>
      <c r="AB267" s="411"/>
      <c r="AC267" s="411"/>
      <c r="AD267" s="411"/>
      <c r="AE267" s="411"/>
      <c r="AF267" s="411"/>
      <c r="AG267" s="158"/>
      <c r="AH267" s="158"/>
      <c r="AI267" s="158"/>
      <c r="AJ267" s="158"/>
      <c r="AK267" s="158"/>
      <c r="AL267" s="90"/>
    </row>
    <row r="268" spans="1:38" ht="15.75" thickBot="1" x14ac:dyDescent="0.3">
      <c r="A268" s="976"/>
      <c r="B268" s="175">
        <v>14030227</v>
      </c>
      <c r="C268" s="96">
        <v>370</v>
      </c>
      <c r="D268" s="411">
        <v>7</v>
      </c>
      <c r="E268" s="411">
        <v>50</v>
      </c>
      <c r="F268" s="665">
        <v>16</v>
      </c>
      <c r="G268" s="88" t="s">
        <v>205</v>
      </c>
      <c r="H268" s="167">
        <v>0.66666666666666663</v>
      </c>
      <c r="I268" s="167">
        <v>24</v>
      </c>
      <c r="J268" s="181">
        <v>2.0833333333333332E-2</v>
      </c>
      <c r="K268" s="179">
        <f t="shared" si="10"/>
        <v>23.3125</v>
      </c>
      <c r="L268" s="411">
        <v>40</v>
      </c>
      <c r="M268" s="411">
        <v>1</v>
      </c>
      <c r="N268" s="983"/>
      <c r="O268" s="411"/>
      <c r="P268" s="411"/>
      <c r="Q268" s="990"/>
      <c r="R268" s="413" t="s">
        <v>239</v>
      </c>
      <c r="S268" s="983"/>
      <c r="T268" s="983"/>
      <c r="U268" s="983"/>
      <c r="V268" s="411"/>
      <c r="W268" s="411"/>
      <c r="X268" s="411"/>
      <c r="Y268" s="411"/>
      <c r="Z268" s="411"/>
      <c r="AA268" s="411"/>
      <c r="AB268" s="411"/>
      <c r="AC268" s="411"/>
      <c r="AD268" s="411"/>
      <c r="AE268" s="411"/>
      <c r="AF268" s="411"/>
      <c r="AG268" s="158"/>
      <c r="AH268" s="158"/>
      <c r="AI268" s="158"/>
      <c r="AJ268" s="158"/>
      <c r="AK268" s="158"/>
      <c r="AL268" s="90"/>
    </row>
    <row r="269" spans="1:38" ht="15.75" thickBot="1" x14ac:dyDescent="0.3">
      <c r="A269" s="976"/>
      <c r="B269" s="175">
        <v>14030227</v>
      </c>
      <c r="C269" s="96">
        <v>370</v>
      </c>
      <c r="D269" s="411">
        <v>7</v>
      </c>
      <c r="E269" s="411">
        <v>50</v>
      </c>
      <c r="F269" s="665">
        <v>16</v>
      </c>
      <c r="G269" s="144" t="s">
        <v>205</v>
      </c>
      <c r="H269" s="167">
        <v>0.66666666666666663</v>
      </c>
      <c r="I269" s="167">
        <v>24</v>
      </c>
      <c r="J269" s="181">
        <v>2.0833333333333332E-2</v>
      </c>
      <c r="K269" s="179">
        <f t="shared" si="10"/>
        <v>23.3125</v>
      </c>
      <c r="L269" s="411">
        <v>42</v>
      </c>
      <c r="M269" s="411">
        <v>2</v>
      </c>
      <c r="N269" s="983"/>
      <c r="O269" s="411"/>
      <c r="P269" s="411"/>
      <c r="Q269" s="990"/>
      <c r="R269" s="413" t="s">
        <v>239</v>
      </c>
      <c r="S269" s="983"/>
      <c r="T269" s="983"/>
      <c r="U269" s="983"/>
      <c r="V269" s="411"/>
      <c r="W269" s="411"/>
      <c r="X269" s="411"/>
      <c r="Y269" s="411"/>
      <c r="Z269" s="411"/>
      <c r="AA269" s="411"/>
      <c r="AB269" s="411"/>
      <c r="AC269" s="411"/>
      <c r="AD269" s="411"/>
      <c r="AE269" s="411"/>
      <c r="AF269" s="411"/>
      <c r="AG269" s="158"/>
      <c r="AH269" s="158"/>
      <c r="AI269" s="158"/>
      <c r="AJ269" s="158"/>
      <c r="AK269" s="158"/>
      <c r="AL269" s="90"/>
    </row>
    <row r="270" spans="1:38" ht="15.75" thickBot="1" x14ac:dyDescent="0.3">
      <c r="A270" s="976"/>
      <c r="B270" s="175">
        <v>14030227</v>
      </c>
      <c r="C270" s="96">
        <v>370</v>
      </c>
      <c r="D270" s="411">
        <v>7</v>
      </c>
      <c r="E270" s="411">
        <v>50</v>
      </c>
      <c r="F270" s="665">
        <v>16</v>
      </c>
      <c r="G270" s="88" t="s">
        <v>205</v>
      </c>
      <c r="H270" s="167">
        <v>0.66666666666666663</v>
      </c>
      <c r="I270" s="167">
        <v>24</v>
      </c>
      <c r="J270" s="181">
        <v>2.0833333333333332E-2</v>
      </c>
      <c r="K270" s="179">
        <f t="shared" si="10"/>
        <v>23.3125</v>
      </c>
      <c r="L270" s="411">
        <v>43</v>
      </c>
      <c r="M270" s="411">
        <v>2</v>
      </c>
      <c r="N270" s="983"/>
      <c r="O270" s="411"/>
      <c r="P270" s="411"/>
      <c r="Q270" s="990"/>
      <c r="R270" s="413" t="s">
        <v>239</v>
      </c>
      <c r="S270" s="983"/>
      <c r="T270" s="983"/>
      <c r="U270" s="983"/>
      <c r="V270" s="411"/>
      <c r="W270" s="411"/>
      <c r="X270" s="411"/>
      <c r="Y270" s="411"/>
      <c r="Z270" s="411"/>
      <c r="AA270" s="411"/>
      <c r="AB270" s="411"/>
      <c r="AC270" s="411"/>
      <c r="AD270" s="411"/>
      <c r="AE270" s="411"/>
      <c r="AF270" s="411"/>
      <c r="AG270" s="158"/>
      <c r="AH270" s="158"/>
      <c r="AI270" s="158"/>
      <c r="AJ270" s="158"/>
      <c r="AK270" s="158"/>
      <c r="AL270" s="90"/>
    </row>
    <row r="271" spans="1:38" ht="15.75" thickBot="1" x14ac:dyDescent="0.3">
      <c r="A271" s="977"/>
      <c r="B271" s="407">
        <v>14030227</v>
      </c>
      <c r="C271" s="157">
        <v>370</v>
      </c>
      <c r="D271" s="418">
        <v>7</v>
      </c>
      <c r="E271" s="418">
        <v>50</v>
      </c>
      <c r="F271" s="151">
        <v>16</v>
      </c>
      <c r="G271" s="161" t="s">
        <v>205</v>
      </c>
      <c r="H271" s="171">
        <v>0.66666666666666663</v>
      </c>
      <c r="I271" s="171">
        <v>24</v>
      </c>
      <c r="J271" s="185">
        <v>2.0833333333333332E-2</v>
      </c>
      <c r="K271" s="186">
        <f t="shared" si="10"/>
        <v>23.3125</v>
      </c>
      <c r="L271" s="411">
        <v>44</v>
      </c>
      <c r="M271" s="411">
        <v>2</v>
      </c>
      <c r="N271" s="983"/>
      <c r="O271" s="411"/>
      <c r="P271" s="411"/>
      <c r="Q271" s="990"/>
      <c r="R271" s="413" t="s">
        <v>239</v>
      </c>
      <c r="S271" s="983"/>
      <c r="T271" s="983"/>
      <c r="U271" s="983"/>
      <c r="V271" s="411"/>
      <c r="W271" s="411"/>
      <c r="X271" s="411"/>
      <c r="Y271" s="411"/>
      <c r="Z271" s="411"/>
      <c r="AA271" s="411"/>
      <c r="AB271" s="411"/>
      <c r="AC271" s="411"/>
      <c r="AD271" s="411"/>
      <c r="AE271" s="411"/>
      <c r="AF271" s="411"/>
      <c r="AG271" s="158"/>
      <c r="AH271" s="158"/>
      <c r="AI271" s="158"/>
      <c r="AJ271" s="158"/>
      <c r="AK271" s="158"/>
      <c r="AL271" s="90"/>
    </row>
    <row r="272" spans="1:38" ht="15.75" thickBot="1" x14ac:dyDescent="0.3">
      <c r="A272" s="975" t="s">
        <v>335</v>
      </c>
      <c r="B272" s="183">
        <v>14030226</v>
      </c>
      <c r="C272" s="411">
        <v>309</v>
      </c>
      <c r="D272" s="419">
        <v>7</v>
      </c>
      <c r="E272" s="419">
        <v>50</v>
      </c>
      <c r="F272" s="150">
        <v>35</v>
      </c>
      <c r="G272" s="159" t="s">
        <v>337</v>
      </c>
      <c r="H272" s="168">
        <v>0.30208333333333331</v>
      </c>
      <c r="I272" s="168">
        <v>0.79166666666666663</v>
      </c>
      <c r="J272" s="179">
        <v>0.11458333333333333</v>
      </c>
      <c r="K272" s="179">
        <f t="shared" si="10"/>
        <v>0.375</v>
      </c>
      <c r="L272" s="411">
        <v>36</v>
      </c>
      <c r="M272" s="411">
        <v>2</v>
      </c>
      <c r="N272" s="983">
        <v>520</v>
      </c>
      <c r="O272" s="411"/>
      <c r="P272" s="411"/>
      <c r="Q272" s="990">
        <v>172.4</v>
      </c>
      <c r="R272" s="413" t="s">
        <v>111</v>
      </c>
      <c r="S272" s="983">
        <v>2.5</v>
      </c>
      <c r="T272" s="983">
        <v>25</v>
      </c>
      <c r="U272" s="983">
        <v>1</v>
      </c>
      <c r="V272" s="411"/>
      <c r="W272" s="411"/>
      <c r="X272" s="411"/>
      <c r="Y272" s="411"/>
      <c r="Z272" s="411"/>
      <c r="AA272" s="411"/>
      <c r="AB272" s="411"/>
      <c r="AC272" s="411"/>
      <c r="AD272" s="411"/>
      <c r="AE272" s="411"/>
      <c r="AF272" s="411"/>
      <c r="AG272" s="158"/>
      <c r="AH272" s="158"/>
      <c r="AI272" s="158"/>
      <c r="AJ272" s="158"/>
      <c r="AK272" s="158"/>
      <c r="AL272" s="90"/>
    </row>
    <row r="273" spans="1:38" ht="15.75" thickBot="1" x14ac:dyDescent="0.3">
      <c r="A273" s="976"/>
      <c r="B273" s="187">
        <v>14030226</v>
      </c>
      <c r="C273" s="411">
        <v>309</v>
      </c>
      <c r="D273" s="411">
        <v>7</v>
      </c>
      <c r="E273" s="411">
        <v>50</v>
      </c>
      <c r="F273" s="665">
        <v>35</v>
      </c>
      <c r="G273" s="144" t="s">
        <v>337</v>
      </c>
      <c r="H273" s="167">
        <v>0.30208333333333331</v>
      </c>
      <c r="I273" s="167">
        <v>0.79166666666666663</v>
      </c>
      <c r="J273" s="181">
        <v>0.11458333333333333</v>
      </c>
      <c r="K273" s="179">
        <f t="shared" si="10"/>
        <v>0.375</v>
      </c>
      <c r="L273" s="411">
        <v>37</v>
      </c>
      <c r="M273" s="411">
        <v>2</v>
      </c>
      <c r="N273" s="983"/>
      <c r="O273" s="411"/>
      <c r="P273" s="411"/>
      <c r="Q273" s="990"/>
      <c r="R273" s="413" t="s">
        <v>111</v>
      </c>
      <c r="S273" s="983"/>
      <c r="T273" s="983"/>
      <c r="U273" s="983"/>
      <c r="V273" s="411"/>
      <c r="W273" s="411"/>
      <c r="X273" s="411"/>
      <c r="Y273" s="411"/>
      <c r="Z273" s="411"/>
      <c r="AA273" s="411"/>
      <c r="AB273" s="411"/>
      <c r="AC273" s="411"/>
      <c r="AD273" s="411"/>
      <c r="AE273" s="411"/>
      <c r="AF273" s="411"/>
      <c r="AG273" s="158"/>
      <c r="AH273" s="158"/>
      <c r="AI273" s="158"/>
      <c r="AJ273" s="158"/>
      <c r="AK273" s="158"/>
      <c r="AL273" s="90"/>
    </row>
    <row r="274" spans="1:38" ht="15.75" thickBot="1" x14ac:dyDescent="0.3">
      <c r="A274" s="976"/>
      <c r="B274" s="187">
        <v>14030226</v>
      </c>
      <c r="C274" s="411">
        <v>309</v>
      </c>
      <c r="D274" s="411">
        <v>7</v>
      </c>
      <c r="E274" s="409">
        <v>50</v>
      </c>
      <c r="F274" s="665">
        <v>35</v>
      </c>
      <c r="G274" s="144" t="s">
        <v>337</v>
      </c>
      <c r="H274" s="167">
        <v>0.30208333333333331</v>
      </c>
      <c r="I274" s="167">
        <v>0.79166666666666663</v>
      </c>
      <c r="J274" s="181">
        <v>0.11458333333333333</v>
      </c>
      <c r="K274" s="179">
        <f t="shared" si="10"/>
        <v>0.375</v>
      </c>
      <c r="L274" s="411">
        <v>38</v>
      </c>
      <c r="M274" s="411">
        <v>2</v>
      </c>
      <c r="N274" s="983"/>
      <c r="O274" s="411"/>
      <c r="P274" s="411"/>
      <c r="Q274" s="990"/>
      <c r="R274" s="413" t="s">
        <v>111</v>
      </c>
      <c r="S274" s="983"/>
      <c r="T274" s="983"/>
      <c r="U274" s="983"/>
      <c r="V274" s="411"/>
      <c r="W274" s="411"/>
      <c r="X274" s="411"/>
      <c r="Y274" s="411"/>
      <c r="Z274" s="411"/>
      <c r="AA274" s="411"/>
      <c r="AB274" s="411"/>
      <c r="AC274" s="411"/>
      <c r="AD274" s="411"/>
      <c r="AE274" s="411"/>
      <c r="AF274" s="411"/>
      <c r="AG274" s="158"/>
      <c r="AH274" s="158"/>
      <c r="AI274" s="158"/>
      <c r="AJ274" s="158"/>
      <c r="AK274" s="158"/>
      <c r="AL274" s="90"/>
    </row>
    <row r="275" spans="1:38" ht="15.75" thickBot="1" x14ac:dyDescent="0.3">
      <c r="A275" s="976"/>
      <c r="B275" s="417">
        <v>14030226</v>
      </c>
      <c r="C275" s="411">
        <v>309</v>
      </c>
      <c r="D275" s="409">
        <v>7</v>
      </c>
      <c r="E275" s="411">
        <v>50</v>
      </c>
      <c r="F275" s="665">
        <v>35</v>
      </c>
      <c r="G275" s="144" t="s">
        <v>337</v>
      </c>
      <c r="H275" s="167">
        <v>0.30208333333333331</v>
      </c>
      <c r="I275" s="167">
        <v>0.79166666666666663</v>
      </c>
      <c r="J275" s="181">
        <v>0.11458333333333333</v>
      </c>
      <c r="K275" s="179">
        <f t="shared" si="10"/>
        <v>0.375</v>
      </c>
      <c r="L275" s="411">
        <v>39</v>
      </c>
      <c r="M275" s="411">
        <v>2</v>
      </c>
      <c r="N275" s="983"/>
      <c r="O275" s="411"/>
      <c r="P275" s="411"/>
      <c r="Q275" s="990"/>
      <c r="R275" s="413" t="s">
        <v>111</v>
      </c>
      <c r="S275" s="983"/>
      <c r="T275" s="983"/>
      <c r="U275" s="983"/>
      <c r="V275" s="411"/>
      <c r="W275" s="411"/>
      <c r="X275" s="411"/>
      <c r="Y275" s="411"/>
      <c r="Z275" s="411"/>
      <c r="AA275" s="411"/>
      <c r="AB275" s="411"/>
      <c r="AC275" s="411"/>
      <c r="AD275" s="411"/>
      <c r="AE275" s="411"/>
      <c r="AF275" s="411"/>
      <c r="AG275" s="158"/>
      <c r="AH275" s="158"/>
      <c r="AI275" s="158"/>
      <c r="AJ275" s="158"/>
      <c r="AK275" s="158"/>
      <c r="AL275" s="90"/>
    </row>
    <row r="276" spans="1:38" ht="15.75" thickBot="1" x14ac:dyDescent="0.3">
      <c r="A276" s="976"/>
      <c r="B276" s="183">
        <v>14030226</v>
      </c>
      <c r="C276" s="411">
        <v>350</v>
      </c>
      <c r="D276" s="411">
        <v>7</v>
      </c>
      <c r="E276" s="409">
        <v>50</v>
      </c>
      <c r="F276" s="665">
        <v>35</v>
      </c>
      <c r="G276" s="144" t="s">
        <v>337</v>
      </c>
      <c r="H276" s="167">
        <v>0.30208333333333331</v>
      </c>
      <c r="I276" s="167">
        <v>0.79166666666666663</v>
      </c>
      <c r="J276" s="181">
        <v>0.11458333333333333</v>
      </c>
      <c r="K276" s="179">
        <f t="shared" si="10"/>
        <v>0.375</v>
      </c>
      <c r="L276" s="411">
        <v>39</v>
      </c>
      <c r="M276" s="411">
        <v>1</v>
      </c>
      <c r="N276" s="983">
        <v>520</v>
      </c>
      <c r="O276" s="411"/>
      <c r="P276" s="411"/>
      <c r="Q276" s="990">
        <v>132.88999999999999</v>
      </c>
      <c r="R276" s="413" t="s">
        <v>111</v>
      </c>
      <c r="S276" s="983"/>
      <c r="T276" s="983"/>
      <c r="U276" s="983"/>
      <c r="V276" s="411"/>
      <c r="W276" s="411"/>
      <c r="X276" s="411"/>
      <c r="Y276" s="411"/>
      <c r="Z276" s="411"/>
      <c r="AA276" s="411"/>
      <c r="AB276" s="411"/>
      <c r="AC276" s="411"/>
      <c r="AD276" s="411"/>
      <c r="AE276" s="411"/>
      <c r="AF276" s="411"/>
      <c r="AG276" s="158"/>
      <c r="AH276" s="158"/>
      <c r="AI276" s="158"/>
      <c r="AJ276" s="158"/>
      <c r="AK276" s="158"/>
      <c r="AL276" s="90"/>
    </row>
    <row r="277" spans="1:38" ht="15.75" thickBot="1" x14ac:dyDescent="0.3">
      <c r="A277" s="976"/>
      <c r="B277" s="187">
        <v>14030226</v>
      </c>
      <c r="C277" s="411">
        <v>350</v>
      </c>
      <c r="D277" s="411">
        <v>7</v>
      </c>
      <c r="E277" s="411">
        <v>50</v>
      </c>
      <c r="F277" s="199">
        <v>35</v>
      </c>
      <c r="G277" s="144" t="s">
        <v>337</v>
      </c>
      <c r="H277" s="167">
        <v>0.30208333333333331</v>
      </c>
      <c r="I277" s="167">
        <v>0.79166666666666663</v>
      </c>
      <c r="J277" s="181">
        <v>0.11458333333333333</v>
      </c>
      <c r="K277" s="179">
        <f t="shared" si="10"/>
        <v>0.375</v>
      </c>
      <c r="L277" s="411">
        <v>40</v>
      </c>
      <c r="M277" s="411">
        <v>1</v>
      </c>
      <c r="N277" s="983"/>
      <c r="O277" s="411"/>
      <c r="P277" s="411"/>
      <c r="Q277" s="990"/>
      <c r="R277" s="413" t="s">
        <v>111</v>
      </c>
      <c r="S277" s="983"/>
      <c r="T277" s="983"/>
      <c r="U277" s="983"/>
      <c r="V277" s="411"/>
      <c r="W277" s="411"/>
      <c r="X277" s="411"/>
      <c r="Y277" s="411"/>
      <c r="Z277" s="411"/>
      <c r="AA277" s="411"/>
      <c r="AB277" s="411"/>
      <c r="AC277" s="411"/>
      <c r="AD277" s="411"/>
      <c r="AE277" s="411"/>
      <c r="AF277" s="411"/>
      <c r="AG277" s="158"/>
      <c r="AH277" s="158"/>
      <c r="AI277" s="158"/>
      <c r="AJ277" s="158"/>
      <c r="AK277" s="158"/>
      <c r="AL277" s="90"/>
    </row>
    <row r="278" spans="1:38" ht="15.75" thickBot="1" x14ac:dyDescent="0.3">
      <c r="A278" s="976"/>
      <c r="B278" s="187">
        <v>14030226</v>
      </c>
      <c r="C278" s="411">
        <v>350</v>
      </c>
      <c r="D278" s="409">
        <v>7</v>
      </c>
      <c r="E278" s="409">
        <v>50</v>
      </c>
      <c r="F278" s="665">
        <v>35</v>
      </c>
      <c r="G278" s="144" t="s">
        <v>337</v>
      </c>
      <c r="H278" s="167">
        <v>0.30208333333333331</v>
      </c>
      <c r="I278" s="167">
        <v>0.79166666666666663</v>
      </c>
      <c r="J278" s="181">
        <v>0.11458333333333333</v>
      </c>
      <c r="K278" s="179">
        <f t="shared" si="10"/>
        <v>0.375</v>
      </c>
      <c r="L278" s="411">
        <v>41</v>
      </c>
      <c r="M278" s="411">
        <v>1</v>
      </c>
      <c r="N278" s="983"/>
      <c r="O278" s="411"/>
      <c r="P278" s="411"/>
      <c r="Q278" s="990"/>
      <c r="R278" s="413" t="s">
        <v>111</v>
      </c>
      <c r="S278" s="983"/>
      <c r="T278" s="983"/>
      <c r="U278" s="983"/>
      <c r="V278" s="411"/>
      <c r="W278" s="411"/>
      <c r="X278" s="411"/>
      <c r="Y278" s="411"/>
      <c r="Z278" s="411"/>
      <c r="AA278" s="411"/>
      <c r="AB278" s="411"/>
      <c r="AC278" s="411"/>
      <c r="AD278" s="411"/>
      <c r="AE278" s="411"/>
      <c r="AF278" s="411"/>
      <c r="AG278" s="158"/>
      <c r="AH278" s="158"/>
      <c r="AI278" s="158"/>
      <c r="AJ278" s="158"/>
      <c r="AK278" s="158"/>
      <c r="AL278" s="90"/>
    </row>
    <row r="279" spans="1:38" ht="15.75" thickBot="1" x14ac:dyDescent="0.3">
      <c r="A279" s="976"/>
      <c r="B279" s="187">
        <v>14030226</v>
      </c>
      <c r="C279" s="411">
        <v>350</v>
      </c>
      <c r="D279" s="411">
        <v>7</v>
      </c>
      <c r="E279" s="411">
        <v>50</v>
      </c>
      <c r="F279" s="665">
        <v>35</v>
      </c>
      <c r="G279" s="144" t="s">
        <v>337</v>
      </c>
      <c r="H279" s="167">
        <v>0.30208333333333331</v>
      </c>
      <c r="I279" s="167">
        <v>0.79166666666666663</v>
      </c>
      <c r="J279" s="181">
        <v>0.11458333333333333</v>
      </c>
      <c r="K279" s="179">
        <f t="shared" si="10"/>
        <v>0.375</v>
      </c>
      <c r="L279" s="411">
        <v>42</v>
      </c>
      <c r="M279" s="411">
        <v>2</v>
      </c>
      <c r="N279" s="983"/>
      <c r="O279" s="411"/>
      <c r="P279" s="411"/>
      <c r="Q279" s="990"/>
      <c r="R279" s="413" t="s">
        <v>111</v>
      </c>
      <c r="S279" s="983"/>
      <c r="T279" s="983"/>
      <c r="U279" s="983"/>
      <c r="V279" s="411"/>
      <c r="W279" s="411"/>
      <c r="X279" s="411"/>
      <c r="Y279" s="411"/>
      <c r="Z279" s="411"/>
      <c r="AA279" s="411"/>
      <c r="AB279" s="411"/>
      <c r="AC279" s="411"/>
      <c r="AD279" s="411"/>
      <c r="AE279" s="411"/>
      <c r="AF279" s="411"/>
      <c r="AG279" s="158"/>
      <c r="AH279" s="158"/>
      <c r="AI279" s="158"/>
      <c r="AJ279" s="158"/>
      <c r="AK279" s="158"/>
      <c r="AL279" s="90"/>
    </row>
    <row r="280" spans="1:38" ht="15.75" thickBot="1" x14ac:dyDescent="0.3">
      <c r="A280" s="976"/>
      <c r="B280" s="187">
        <v>14030226</v>
      </c>
      <c r="C280" s="411">
        <v>350</v>
      </c>
      <c r="D280" s="411">
        <v>7</v>
      </c>
      <c r="E280" s="409">
        <v>50</v>
      </c>
      <c r="F280" s="665">
        <v>35</v>
      </c>
      <c r="G280" s="144" t="s">
        <v>337</v>
      </c>
      <c r="H280" s="167">
        <v>0.30208333333333331</v>
      </c>
      <c r="I280" s="167">
        <v>0.79166666666666663</v>
      </c>
      <c r="J280" s="181">
        <v>0.11458333333333333</v>
      </c>
      <c r="K280" s="179">
        <f t="shared" si="10"/>
        <v>0.375</v>
      </c>
      <c r="L280" s="411">
        <v>43</v>
      </c>
      <c r="M280" s="411">
        <v>2</v>
      </c>
      <c r="N280" s="983"/>
      <c r="O280" s="411"/>
      <c r="P280" s="411"/>
      <c r="Q280" s="990"/>
      <c r="R280" s="413" t="s">
        <v>111</v>
      </c>
      <c r="S280" s="983"/>
      <c r="T280" s="983"/>
      <c r="U280" s="983"/>
      <c r="V280" s="411"/>
      <c r="W280" s="411"/>
      <c r="X280" s="411"/>
      <c r="Y280" s="411"/>
      <c r="Z280" s="411"/>
      <c r="AA280" s="411"/>
      <c r="AB280" s="411"/>
      <c r="AC280" s="411"/>
      <c r="AD280" s="411"/>
      <c r="AE280" s="411"/>
      <c r="AF280" s="411"/>
      <c r="AG280" s="158"/>
      <c r="AH280" s="158"/>
      <c r="AI280" s="158"/>
      <c r="AJ280" s="158"/>
      <c r="AK280" s="158"/>
      <c r="AL280" s="90"/>
    </row>
    <row r="281" spans="1:38" ht="15.75" thickBot="1" x14ac:dyDescent="0.3">
      <c r="A281" s="976"/>
      <c r="B281" s="417">
        <v>14030226</v>
      </c>
      <c r="C281" s="411">
        <v>350</v>
      </c>
      <c r="D281" s="409">
        <v>7</v>
      </c>
      <c r="E281" s="411">
        <v>50</v>
      </c>
      <c r="F281" s="665">
        <v>35</v>
      </c>
      <c r="G281" s="144" t="s">
        <v>337</v>
      </c>
      <c r="H281" s="167">
        <v>0.30208333333333331</v>
      </c>
      <c r="I281" s="167">
        <v>0.79166666666666663</v>
      </c>
      <c r="J281" s="181">
        <v>0.11458333333333333</v>
      </c>
      <c r="K281" s="179">
        <f t="shared" si="10"/>
        <v>0.375</v>
      </c>
      <c r="L281" s="411">
        <v>44</v>
      </c>
      <c r="M281" s="411">
        <v>1</v>
      </c>
      <c r="N281" s="983"/>
      <c r="O281" s="411"/>
      <c r="P281" s="411"/>
      <c r="Q281" s="990"/>
      <c r="R281" s="413" t="s">
        <v>111</v>
      </c>
      <c r="S281" s="983"/>
      <c r="T281" s="983"/>
      <c r="U281" s="983"/>
      <c r="V281" s="411"/>
      <c r="W281" s="411"/>
      <c r="X281" s="411"/>
      <c r="Y281" s="411"/>
      <c r="Z281" s="411"/>
      <c r="AA281" s="411"/>
      <c r="AB281" s="411"/>
      <c r="AC281" s="411"/>
      <c r="AD281" s="411"/>
      <c r="AE281" s="411"/>
      <c r="AF281" s="411"/>
      <c r="AG281" s="158"/>
      <c r="AH281" s="158"/>
      <c r="AI281" s="158"/>
      <c r="AJ281" s="158"/>
      <c r="AK281" s="158"/>
      <c r="AL281" s="90"/>
    </row>
    <row r="282" spans="1:38" ht="15.75" thickBot="1" x14ac:dyDescent="0.3">
      <c r="A282" s="976"/>
      <c r="B282" s="183">
        <v>14030226</v>
      </c>
      <c r="C282" s="411">
        <v>370</v>
      </c>
      <c r="D282" s="411">
        <v>7</v>
      </c>
      <c r="E282" s="409">
        <v>50</v>
      </c>
      <c r="F282" s="199">
        <v>35</v>
      </c>
      <c r="G282" s="144" t="s">
        <v>337</v>
      </c>
      <c r="H282" s="167">
        <v>0.30208333333333331</v>
      </c>
      <c r="I282" s="167">
        <v>0.79166666666666663</v>
      </c>
      <c r="J282" s="181">
        <v>0.11458333333333333</v>
      </c>
      <c r="K282" s="179">
        <f t="shared" si="10"/>
        <v>0.375</v>
      </c>
      <c r="L282" s="411">
        <v>39</v>
      </c>
      <c r="M282" s="411">
        <v>1</v>
      </c>
      <c r="N282" s="983">
        <v>520</v>
      </c>
      <c r="O282" s="411"/>
      <c r="P282" s="411"/>
      <c r="Q282" s="990">
        <v>96.71</v>
      </c>
      <c r="R282" s="413" t="s">
        <v>239</v>
      </c>
      <c r="S282" s="983"/>
      <c r="T282" s="983"/>
      <c r="U282" s="983"/>
      <c r="V282" s="411"/>
      <c r="W282" s="411"/>
      <c r="X282" s="411"/>
      <c r="Y282" s="411"/>
      <c r="Z282" s="411"/>
      <c r="AA282" s="411"/>
      <c r="AB282" s="411"/>
      <c r="AC282" s="411"/>
      <c r="AD282" s="411"/>
      <c r="AE282" s="411"/>
      <c r="AF282" s="411"/>
      <c r="AG282" s="158"/>
      <c r="AH282" s="158"/>
      <c r="AI282" s="158"/>
      <c r="AJ282" s="158"/>
      <c r="AK282" s="158"/>
      <c r="AL282" s="90"/>
    </row>
    <row r="283" spans="1:38" ht="15.75" thickBot="1" x14ac:dyDescent="0.3">
      <c r="A283" s="976"/>
      <c r="B283" s="187">
        <v>14030226</v>
      </c>
      <c r="C283" s="411">
        <v>370</v>
      </c>
      <c r="D283" s="411">
        <v>7</v>
      </c>
      <c r="E283" s="411">
        <v>50</v>
      </c>
      <c r="F283" s="665">
        <v>35</v>
      </c>
      <c r="G283" s="144" t="s">
        <v>337</v>
      </c>
      <c r="H283" s="167">
        <v>0.30208333333333331</v>
      </c>
      <c r="I283" s="167">
        <v>0.79166666666666663</v>
      </c>
      <c r="J283" s="181">
        <v>0.11458333333333333</v>
      </c>
      <c r="K283" s="179">
        <f t="shared" si="10"/>
        <v>0.375</v>
      </c>
      <c r="L283" s="411">
        <v>40</v>
      </c>
      <c r="M283" s="411">
        <v>1</v>
      </c>
      <c r="N283" s="983"/>
      <c r="O283" s="411"/>
      <c r="P283" s="411"/>
      <c r="Q283" s="990"/>
      <c r="R283" s="413" t="s">
        <v>239</v>
      </c>
      <c r="S283" s="983"/>
      <c r="T283" s="983"/>
      <c r="U283" s="983"/>
      <c r="V283" s="411"/>
      <c r="W283" s="411"/>
      <c r="X283" s="411"/>
      <c r="Y283" s="411"/>
      <c r="Z283" s="411"/>
      <c r="AA283" s="411"/>
      <c r="AB283" s="411"/>
      <c r="AC283" s="411"/>
      <c r="AD283" s="411"/>
      <c r="AE283" s="411"/>
      <c r="AF283" s="411"/>
      <c r="AG283" s="158"/>
      <c r="AH283" s="158"/>
      <c r="AI283" s="158"/>
      <c r="AJ283" s="158"/>
      <c r="AK283" s="158"/>
      <c r="AL283" s="90"/>
    </row>
    <row r="284" spans="1:38" ht="15.75" thickBot="1" x14ac:dyDescent="0.3">
      <c r="A284" s="976"/>
      <c r="B284" s="187">
        <v>14030226</v>
      </c>
      <c r="C284" s="411">
        <v>370</v>
      </c>
      <c r="D284" s="409">
        <v>7</v>
      </c>
      <c r="E284" s="409">
        <v>50</v>
      </c>
      <c r="F284" s="665">
        <v>35</v>
      </c>
      <c r="G284" s="144" t="s">
        <v>337</v>
      </c>
      <c r="H284" s="167">
        <v>0.30208333333333331</v>
      </c>
      <c r="I284" s="167">
        <v>0.79166666666666663</v>
      </c>
      <c r="J284" s="181">
        <v>0.11458333333333333</v>
      </c>
      <c r="K284" s="179">
        <f t="shared" si="10"/>
        <v>0.375</v>
      </c>
      <c r="L284" s="411">
        <v>42</v>
      </c>
      <c r="M284" s="411">
        <v>2</v>
      </c>
      <c r="N284" s="983"/>
      <c r="O284" s="411"/>
      <c r="P284" s="411"/>
      <c r="Q284" s="990"/>
      <c r="R284" s="413" t="s">
        <v>239</v>
      </c>
      <c r="S284" s="983"/>
      <c r="T284" s="983"/>
      <c r="U284" s="983"/>
      <c r="V284" s="411"/>
      <c r="W284" s="411"/>
      <c r="X284" s="411"/>
      <c r="Y284" s="411"/>
      <c r="Z284" s="411"/>
      <c r="AA284" s="411"/>
      <c r="AB284" s="411"/>
      <c r="AC284" s="411"/>
      <c r="AD284" s="411"/>
      <c r="AE284" s="411"/>
      <c r="AF284" s="411"/>
      <c r="AG284" s="158"/>
      <c r="AH284" s="158"/>
      <c r="AI284" s="158"/>
      <c r="AJ284" s="158"/>
      <c r="AK284" s="158"/>
      <c r="AL284" s="90"/>
    </row>
    <row r="285" spans="1:38" ht="15.75" thickBot="1" x14ac:dyDescent="0.3">
      <c r="A285" s="976"/>
      <c r="B285" s="187">
        <v>14030226</v>
      </c>
      <c r="C285" s="411">
        <v>370</v>
      </c>
      <c r="D285" s="411">
        <v>7</v>
      </c>
      <c r="E285" s="411">
        <v>50</v>
      </c>
      <c r="F285" s="665">
        <v>35</v>
      </c>
      <c r="G285" s="144" t="s">
        <v>337</v>
      </c>
      <c r="H285" s="167">
        <v>0.30208333333333331</v>
      </c>
      <c r="I285" s="167">
        <v>0.79166666666666663</v>
      </c>
      <c r="J285" s="181">
        <v>0.11458333333333333</v>
      </c>
      <c r="K285" s="179">
        <f t="shared" si="10"/>
        <v>0.375</v>
      </c>
      <c r="L285" s="411">
        <v>43</v>
      </c>
      <c r="M285" s="411">
        <v>2</v>
      </c>
      <c r="N285" s="983"/>
      <c r="O285" s="411"/>
      <c r="P285" s="411"/>
      <c r="Q285" s="990"/>
      <c r="R285" s="413" t="s">
        <v>239</v>
      </c>
      <c r="S285" s="983"/>
      <c r="T285" s="983"/>
      <c r="U285" s="983"/>
      <c r="V285" s="411"/>
      <c r="W285" s="411"/>
      <c r="X285" s="411"/>
      <c r="Y285" s="411"/>
      <c r="Z285" s="411"/>
      <c r="AA285" s="411"/>
      <c r="AB285" s="411"/>
      <c r="AC285" s="411"/>
      <c r="AD285" s="411"/>
      <c r="AE285" s="411"/>
      <c r="AF285" s="411"/>
      <c r="AG285" s="158"/>
      <c r="AH285" s="158"/>
      <c r="AI285" s="158"/>
      <c r="AJ285" s="158"/>
      <c r="AK285" s="158"/>
      <c r="AL285" s="90"/>
    </row>
    <row r="286" spans="1:38" ht="15.75" thickBot="1" x14ac:dyDescent="0.3">
      <c r="A286" s="976"/>
      <c r="B286" s="417">
        <v>14030226</v>
      </c>
      <c r="C286" s="411">
        <v>370</v>
      </c>
      <c r="D286" s="411">
        <v>7</v>
      </c>
      <c r="E286" s="409">
        <v>50</v>
      </c>
      <c r="F286" s="665">
        <v>35</v>
      </c>
      <c r="G286" s="144" t="s">
        <v>337</v>
      </c>
      <c r="H286" s="167">
        <v>0.30208333333333331</v>
      </c>
      <c r="I286" s="167">
        <v>0.79166666666666663</v>
      </c>
      <c r="J286" s="181">
        <v>0.11458333333333333</v>
      </c>
      <c r="K286" s="179">
        <f t="shared" si="10"/>
        <v>0.375</v>
      </c>
      <c r="L286" s="411">
        <v>44</v>
      </c>
      <c r="M286" s="411">
        <v>2</v>
      </c>
      <c r="N286" s="983"/>
      <c r="O286" s="411"/>
      <c r="P286" s="411"/>
      <c r="Q286" s="990"/>
      <c r="R286" s="413" t="s">
        <v>239</v>
      </c>
      <c r="S286" s="983"/>
      <c r="T286" s="983"/>
      <c r="U286" s="983"/>
      <c r="V286" s="411"/>
      <c r="W286" s="411"/>
      <c r="X286" s="411"/>
      <c r="Y286" s="411"/>
      <c r="Z286" s="411"/>
      <c r="AA286" s="411"/>
      <c r="AB286" s="411"/>
      <c r="AC286" s="411"/>
      <c r="AD286" s="411"/>
      <c r="AE286" s="411"/>
      <c r="AF286" s="411"/>
      <c r="AG286" s="158"/>
      <c r="AH286" s="158"/>
      <c r="AI286" s="158"/>
      <c r="AJ286" s="158"/>
      <c r="AK286" s="158"/>
      <c r="AL286" s="90"/>
    </row>
    <row r="287" spans="1:38" ht="15.75" thickBot="1" x14ac:dyDescent="0.3">
      <c r="A287" s="976"/>
      <c r="B287" s="183">
        <v>14030226</v>
      </c>
      <c r="C287" s="411">
        <v>380</v>
      </c>
      <c r="D287" s="409">
        <v>7</v>
      </c>
      <c r="E287" s="411">
        <v>50</v>
      </c>
      <c r="F287" s="199">
        <v>35</v>
      </c>
      <c r="G287" s="144" t="s">
        <v>337</v>
      </c>
      <c r="H287" s="167">
        <v>0.30208333333333331</v>
      </c>
      <c r="I287" s="167">
        <v>0.79166666666666663</v>
      </c>
      <c r="J287" s="181">
        <v>0.11458333333333333</v>
      </c>
      <c r="K287" s="179">
        <f t="shared" si="10"/>
        <v>0.375</v>
      </c>
      <c r="L287" s="411">
        <v>40</v>
      </c>
      <c r="M287" s="411">
        <v>1</v>
      </c>
      <c r="N287" s="983">
        <v>325</v>
      </c>
      <c r="O287" s="411"/>
      <c r="P287" s="411"/>
      <c r="Q287" s="990">
        <v>576.4</v>
      </c>
      <c r="R287" s="413" t="s">
        <v>111</v>
      </c>
      <c r="S287" s="983"/>
      <c r="T287" s="983"/>
      <c r="U287" s="983"/>
      <c r="V287" s="411"/>
      <c r="W287" s="411"/>
      <c r="X287" s="411"/>
      <c r="Y287" s="411"/>
      <c r="Z287" s="411"/>
      <c r="AA287" s="411"/>
      <c r="AB287" s="411"/>
      <c r="AC287" s="411"/>
      <c r="AD287" s="411"/>
      <c r="AE287" s="411"/>
      <c r="AF287" s="411"/>
      <c r="AG287" s="158"/>
      <c r="AH287" s="158"/>
      <c r="AI287" s="158"/>
      <c r="AJ287" s="158"/>
      <c r="AK287" s="158"/>
      <c r="AL287" s="90"/>
    </row>
    <row r="288" spans="1:38" ht="15.75" thickBot="1" x14ac:dyDescent="0.3">
      <c r="A288" s="976"/>
      <c r="B288" s="187">
        <v>14030226</v>
      </c>
      <c r="C288" s="411">
        <v>380</v>
      </c>
      <c r="D288" s="411">
        <v>7</v>
      </c>
      <c r="E288" s="409">
        <v>50</v>
      </c>
      <c r="F288" s="665">
        <v>35</v>
      </c>
      <c r="G288" s="144" t="s">
        <v>337</v>
      </c>
      <c r="H288" s="167">
        <v>0.30208333333333331</v>
      </c>
      <c r="I288" s="167">
        <v>0.79166666666666663</v>
      </c>
      <c r="J288" s="181">
        <v>0.11458333333333333</v>
      </c>
      <c r="K288" s="179">
        <f t="shared" si="10"/>
        <v>0.375</v>
      </c>
      <c r="L288" s="411">
        <v>41</v>
      </c>
      <c r="M288" s="411">
        <v>1</v>
      </c>
      <c r="N288" s="983"/>
      <c r="O288" s="411"/>
      <c r="P288" s="411"/>
      <c r="Q288" s="990"/>
      <c r="R288" s="413" t="s">
        <v>111</v>
      </c>
      <c r="S288" s="983"/>
      <c r="T288" s="983"/>
      <c r="U288" s="983"/>
      <c r="V288" s="411"/>
      <c r="W288" s="411"/>
      <c r="X288" s="411"/>
      <c r="Y288" s="411"/>
      <c r="Z288" s="411"/>
      <c r="AA288" s="411"/>
      <c r="AB288" s="411"/>
      <c r="AC288" s="411"/>
      <c r="AD288" s="411"/>
      <c r="AE288" s="411"/>
      <c r="AF288" s="411"/>
      <c r="AG288" s="158"/>
      <c r="AH288" s="158"/>
      <c r="AI288" s="158"/>
      <c r="AJ288" s="158"/>
      <c r="AK288" s="158"/>
      <c r="AL288" s="90"/>
    </row>
    <row r="289" spans="1:38" ht="15.75" thickBot="1" x14ac:dyDescent="0.3">
      <c r="A289" s="976"/>
      <c r="B289" s="187">
        <v>14030226</v>
      </c>
      <c r="C289" s="411">
        <v>380</v>
      </c>
      <c r="D289" s="411">
        <v>7</v>
      </c>
      <c r="E289" s="411">
        <v>50</v>
      </c>
      <c r="F289" s="665">
        <v>35</v>
      </c>
      <c r="G289" s="144" t="s">
        <v>337</v>
      </c>
      <c r="H289" s="167">
        <v>0.30208333333333331</v>
      </c>
      <c r="I289" s="167">
        <v>0.79166666666666663</v>
      </c>
      <c r="J289" s="181">
        <v>0.11458333333333333</v>
      </c>
      <c r="K289" s="179">
        <f t="shared" si="10"/>
        <v>0.375</v>
      </c>
      <c r="L289" s="411">
        <v>42</v>
      </c>
      <c r="M289" s="411">
        <v>1</v>
      </c>
      <c r="N289" s="983"/>
      <c r="O289" s="411"/>
      <c r="P289" s="411"/>
      <c r="Q289" s="990"/>
      <c r="R289" s="413" t="s">
        <v>111</v>
      </c>
      <c r="S289" s="983"/>
      <c r="T289" s="983"/>
      <c r="U289" s="983"/>
      <c r="V289" s="411"/>
      <c r="W289" s="411"/>
      <c r="X289" s="411"/>
      <c r="Y289" s="411"/>
      <c r="Z289" s="411"/>
      <c r="AA289" s="411"/>
      <c r="AB289" s="411"/>
      <c r="AC289" s="411"/>
      <c r="AD289" s="411"/>
      <c r="AE289" s="411"/>
      <c r="AF289" s="411"/>
      <c r="AG289" s="158"/>
      <c r="AH289" s="158"/>
      <c r="AI289" s="158"/>
      <c r="AJ289" s="158"/>
      <c r="AK289" s="158"/>
      <c r="AL289" s="90"/>
    </row>
    <row r="290" spans="1:38" ht="15.75" thickBot="1" x14ac:dyDescent="0.3">
      <c r="A290" s="976"/>
      <c r="B290" s="187">
        <v>14030226</v>
      </c>
      <c r="C290" s="411">
        <v>380</v>
      </c>
      <c r="D290" s="409">
        <v>7</v>
      </c>
      <c r="E290" s="409">
        <v>50</v>
      </c>
      <c r="F290" s="665">
        <v>35</v>
      </c>
      <c r="G290" s="144" t="s">
        <v>337</v>
      </c>
      <c r="H290" s="167">
        <v>0.30208333333333331</v>
      </c>
      <c r="I290" s="167">
        <v>0.79166666666666663</v>
      </c>
      <c r="J290" s="181">
        <v>0.11458333333333333</v>
      </c>
      <c r="K290" s="179">
        <f t="shared" si="10"/>
        <v>0.375</v>
      </c>
      <c r="L290" s="411">
        <v>43</v>
      </c>
      <c r="M290" s="411">
        <v>1</v>
      </c>
      <c r="N290" s="983"/>
      <c r="O290" s="411"/>
      <c r="P290" s="411"/>
      <c r="Q290" s="990"/>
      <c r="R290" s="413" t="s">
        <v>111</v>
      </c>
      <c r="S290" s="983"/>
      <c r="T290" s="983"/>
      <c r="U290" s="983"/>
      <c r="V290" s="411"/>
      <c r="W290" s="411"/>
      <c r="X290" s="411"/>
      <c r="Y290" s="411"/>
      <c r="Z290" s="411"/>
      <c r="AA290" s="411"/>
      <c r="AB290" s="411"/>
      <c r="AC290" s="411"/>
      <c r="AD290" s="411"/>
      <c r="AE290" s="411"/>
      <c r="AF290" s="411"/>
      <c r="AG290" s="158"/>
      <c r="AH290" s="158"/>
      <c r="AI290" s="158"/>
      <c r="AJ290" s="158"/>
      <c r="AK290" s="158"/>
      <c r="AL290" s="90"/>
    </row>
    <row r="291" spans="1:38" ht="15.75" thickBot="1" x14ac:dyDescent="0.3">
      <c r="A291" s="976"/>
      <c r="B291" s="417">
        <v>14030226</v>
      </c>
      <c r="C291" s="411">
        <v>380</v>
      </c>
      <c r="D291" s="411">
        <v>7</v>
      </c>
      <c r="E291" s="411">
        <v>50</v>
      </c>
      <c r="F291" s="665">
        <v>35</v>
      </c>
      <c r="G291" s="144" t="s">
        <v>337</v>
      </c>
      <c r="H291" s="167">
        <v>0.30208333333333331</v>
      </c>
      <c r="I291" s="167">
        <v>0.79166666666666663</v>
      </c>
      <c r="J291" s="181">
        <v>0.11458333333333333</v>
      </c>
      <c r="K291" s="179">
        <f t="shared" si="10"/>
        <v>0.375</v>
      </c>
      <c r="L291" s="411">
        <v>44</v>
      </c>
      <c r="M291" s="411">
        <v>1</v>
      </c>
      <c r="N291" s="983"/>
      <c r="O291" s="411"/>
      <c r="P291" s="411"/>
      <c r="Q291" s="990"/>
      <c r="R291" s="413" t="s">
        <v>111</v>
      </c>
      <c r="S291" s="983"/>
      <c r="T291" s="983"/>
      <c r="U291" s="983"/>
      <c r="V291" s="411"/>
      <c r="W291" s="411"/>
      <c r="X291" s="411"/>
      <c r="Y291" s="411"/>
      <c r="Z291" s="411"/>
      <c r="AA291" s="411"/>
      <c r="AB291" s="411"/>
      <c r="AC291" s="411"/>
      <c r="AD291" s="411"/>
      <c r="AE291" s="411"/>
      <c r="AF291" s="411"/>
      <c r="AG291" s="158"/>
      <c r="AH291" s="158"/>
      <c r="AI291" s="158"/>
      <c r="AJ291" s="158"/>
      <c r="AK291" s="158"/>
      <c r="AL291" s="90"/>
    </row>
    <row r="292" spans="1:38" ht="15.75" thickBot="1" x14ac:dyDescent="0.3">
      <c r="A292" s="976"/>
      <c r="B292" s="183">
        <v>14030226</v>
      </c>
      <c r="C292" s="411">
        <v>346</v>
      </c>
      <c r="D292" s="411">
        <v>7</v>
      </c>
      <c r="E292" s="409">
        <v>50</v>
      </c>
      <c r="F292" s="199">
        <v>35</v>
      </c>
      <c r="G292" s="144" t="s">
        <v>337</v>
      </c>
      <c r="H292" s="167">
        <v>0.30208333333333331</v>
      </c>
      <c r="I292" s="167">
        <v>0.79166666666666663</v>
      </c>
      <c r="J292" s="181">
        <v>0.11458333333333333</v>
      </c>
      <c r="K292" s="179">
        <f t="shared" si="10"/>
        <v>0.375</v>
      </c>
      <c r="L292" s="411">
        <v>31</v>
      </c>
      <c r="M292" s="411">
        <v>1</v>
      </c>
      <c r="N292" s="983">
        <v>73</v>
      </c>
      <c r="O292" s="411"/>
      <c r="P292" s="411"/>
      <c r="Q292" s="990"/>
      <c r="R292" s="413" t="s">
        <v>111</v>
      </c>
      <c r="S292" s="983"/>
      <c r="T292" s="983"/>
      <c r="U292" s="983"/>
      <c r="V292" s="411"/>
      <c r="W292" s="411"/>
      <c r="X292" s="411"/>
      <c r="Y292" s="411"/>
      <c r="Z292" s="411"/>
      <c r="AA292" s="411"/>
      <c r="AB292" s="411"/>
      <c r="AC292" s="411"/>
      <c r="AD292" s="411"/>
      <c r="AE292" s="411"/>
      <c r="AF292" s="411"/>
      <c r="AG292" s="158"/>
      <c r="AH292" s="158"/>
      <c r="AI292" s="158"/>
      <c r="AJ292" s="158"/>
      <c r="AK292" s="158"/>
      <c r="AL292" s="90"/>
    </row>
    <row r="293" spans="1:38" ht="15.75" thickBot="1" x14ac:dyDescent="0.3">
      <c r="A293" s="976"/>
      <c r="B293" s="187">
        <v>14030226</v>
      </c>
      <c r="C293" s="411">
        <v>346</v>
      </c>
      <c r="D293" s="409">
        <v>7</v>
      </c>
      <c r="E293" s="411">
        <v>50</v>
      </c>
      <c r="F293" s="665">
        <v>35</v>
      </c>
      <c r="G293" s="144" t="s">
        <v>337</v>
      </c>
      <c r="H293" s="167">
        <v>0.30208333333333331</v>
      </c>
      <c r="I293" s="167">
        <v>0.79166666666666663</v>
      </c>
      <c r="J293" s="181">
        <v>0.11458333333333333</v>
      </c>
      <c r="K293" s="179">
        <f t="shared" si="10"/>
        <v>0.375</v>
      </c>
      <c r="L293" s="411">
        <v>32</v>
      </c>
      <c r="M293" s="411">
        <v>1</v>
      </c>
      <c r="N293" s="983"/>
      <c r="O293" s="411"/>
      <c r="P293" s="411"/>
      <c r="Q293" s="990"/>
      <c r="R293" s="413" t="s">
        <v>111</v>
      </c>
      <c r="S293" s="983"/>
      <c r="T293" s="983"/>
      <c r="U293" s="983"/>
      <c r="V293" s="411"/>
      <c r="W293" s="411"/>
      <c r="X293" s="411"/>
      <c r="Y293" s="411"/>
      <c r="Z293" s="411"/>
      <c r="AA293" s="411"/>
      <c r="AB293" s="411"/>
      <c r="AC293" s="411"/>
      <c r="AD293" s="411"/>
      <c r="AE293" s="411"/>
      <c r="AF293" s="411"/>
      <c r="AG293" s="158"/>
      <c r="AH293" s="158"/>
      <c r="AI293" s="158"/>
      <c r="AJ293" s="158"/>
      <c r="AK293" s="158"/>
      <c r="AL293" s="90"/>
    </row>
    <row r="294" spans="1:38" ht="15.75" thickBot="1" x14ac:dyDescent="0.3">
      <c r="A294" s="976"/>
      <c r="B294" s="187">
        <v>14030226</v>
      </c>
      <c r="C294" s="411">
        <v>346</v>
      </c>
      <c r="D294" s="411">
        <v>7</v>
      </c>
      <c r="E294" s="409">
        <v>50</v>
      </c>
      <c r="F294" s="665">
        <v>35</v>
      </c>
      <c r="G294" s="144" t="s">
        <v>337</v>
      </c>
      <c r="H294" s="167">
        <v>0.30208333333333331</v>
      </c>
      <c r="I294" s="167">
        <v>0.79166666666666663</v>
      </c>
      <c r="J294" s="181">
        <v>0.11458333333333333</v>
      </c>
      <c r="K294" s="179">
        <f t="shared" si="10"/>
        <v>0.375</v>
      </c>
      <c r="L294" s="411">
        <v>33</v>
      </c>
      <c r="M294" s="411">
        <v>1</v>
      </c>
      <c r="N294" s="983"/>
      <c r="O294" s="411"/>
      <c r="P294" s="411"/>
      <c r="Q294" s="990"/>
      <c r="R294" s="413" t="s">
        <v>111</v>
      </c>
      <c r="S294" s="983"/>
      <c r="T294" s="983"/>
      <c r="U294" s="983"/>
      <c r="V294" s="411"/>
      <c r="W294" s="411"/>
      <c r="X294" s="411"/>
      <c r="Y294" s="411"/>
      <c r="Z294" s="411"/>
      <c r="AA294" s="411"/>
      <c r="AB294" s="411"/>
      <c r="AC294" s="411"/>
      <c r="AD294" s="411"/>
      <c r="AE294" s="411"/>
      <c r="AF294" s="411"/>
      <c r="AG294" s="158"/>
      <c r="AH294" s="158"/>
      <c r="AI294" s="158"/>
      <c r="AJ294" s="158"/>
      <c r="AK294" s="158"/>
      <c r="AL294" s="90"/>
    </row>
    <row r="295" spans="1:38" ht="15.75" thickBot="1" x14ac:dyDescent="0.3">
      <c r="A295" s="976"/>
      <c r="B295" s="187">
        <v>14030226</v>
      </c>
      <c r="C295" s="411">
        <v>346</v>
      </c>
      <c r="D295" s="411">
        <v>7</v>
      </c>
      <c r="E295" s="411">
        <v>50</v>
      </c>
      <c r="F295" s="665">
        <v>35</v>
      </c>
      <c r="G295" s="144" t="s">
        <v>337</v>
      </c>
      <c r="H295" s="167">
        <v>0.30208333333333331</v>
      </c>
      <c r="I295" s="167">
        <v>0.79166666666666663</v>
      </c>
      <c r="J295" s="181">
        <v>0.11458333333333333</v>
      </c>
      <c r="K295" s="179">
        <f t="shared" si="10"/>
        <v>0.375</v>
      </c>
      <c r="L295" s="411">
        <v>34</v>
      </c>
      <c r="M295" s="411">
        <v>1</v>
      </c>
      <c r="N295" s="983"/>
      <c r="O295" s="411"/>
      <c r="P295" s="411"/>
      <c r="Q295" s="990"/>
      <c r="R295" s="413" t="s">
        <v>111</v>
      </c>
      <c r="S295" s="983"/>
      <c r="T295" s="983"/>
      <c r="U295" s="983"/>
      <c r="V295" s="411"/>
      <c r="W295" s="411"/>
      <c r="X295" s="411"/>
      <c r="Y295" s="411"/>
      <c r="Z295" s="411"/>
      <c r="AA295" s="411"/>
      <c r="AB295" s="411"/>
      <c r="AC295" s="411"/>
      <c r="AD295" s="411"/>
      <c r="AE295" s="411"/>
      <c r="AF295" s="411"/>
      <c r="AG295" s="158"/>
      <c r="AH295" s="158"/>
      <c r="AI295" s="158"/>
      <c r="AJ295" s="158"/>
      <c r="AK295" s="158"/>
      <c r="AL295" s="90"/>
    </row>
    <row r="296" spans="1:38" ht="15.75" thickBot="1" x14ac:dyDescent="0.3">
      <c r="A296" s="976"/>
      <c r="B296" s="187">
        <v>14030226</v>
      </c>
      <c r="C296" s="411">
        <v>346</v>
      </c>
      <c r="D296" s="409">
        <v>7</v>
      </c>
      <c r="E296" s="409">
        <v>50</v>
      </c>
      <c r="F296" s="665">
        <v>35</v>
      </c>
      <c r="G296" s="144" t="s">
        <v>337</v>
      </c>
      <c r="H296" s="167">
        <v>0.30208333333333331</v>
      </c>
      <c r="I296" s="167">
        <v>0.79166666666666663</v>
      </c>
      <c r="J296" s="181">
        <v>0.11458333333333333</v>
      </c>
      <c r="K296" s="179">
        <f t="shared" si="10"/>
        <v>0.375</v>
      </c>
      <c r="L296" s="411">
        <v>35</v>
      </c>
      <c r="M296" s="411">
        <v>1</v>
      </c>
      <c r="N296" s="983"/>
      <c r="O296" s="411"/>
      <c r="P296" s="411"/>
      <c r="Q296" s="990"/>
      <c r="R296" s="413" t="s">
        <v>111</v>
      </c>
      <c r="S296" s="983"/>
      <c r="T296" s="983"/>
      <c r="U296" s="983"/>
      <c r="V296" s="411"/>
      <c r="W296" s="411"/>
      <c r="X296" s="411"/>
      <c r="Y296" s="411"/>
      <c r="Z296" s="411"/>
      <c r="AA296" s="411"/>
      <c r="AB296" s="411"/>
      <c r="AC296" s="411"/>
      <c r="AD296" s="411"/>
      <c r="AE296" s="411"/>
      <c r="AF296" s="411"/>
      <c r="AG296" s="158"/>
      <c r="AH296" s="158"/>
      <c r="AI296" s="158"/>
      <c r="AJ296" s="158"/>
      <c r="AK296" s="158"/>
      <c r="AL296" s="90"/>
    </row>
    <row r="297" spans="1:38" ht="15.75" thickBot="1" x14ac:dyDescent="0.3">
      <c r="A297" s="976"/>
      <c r="B297" s="416">
        <v>14030226</v>
      </c>
      <c r="C297" s="408">
        <v>346</v>
      </c>
      <c r="D297" s="408">
        <v>7</v>
      </c>
      <c r="E297" s="408">
        <v>50</v>
      </c>
      <c r="F297" s="682">
        <v>35</v>
      </c>
      <c r="G297" s="124" t="s">
        <v>337</v>
      </c>
      <c r="H297" s="172">
        <v>0.30208333333333331</v>
      </c>
      <c r="I297" s="172">
        <v>0.79166666666666663</v>
      </c>
      <c r="J297" s="188">
        <v>0.11458333333333333</v>
      </c>
      <c r="K297" s="189">
        <f t="shared" si="10"/>
        <v>0.375</v>
      </c>
      <c r="L297" s="411">
        <v>36</v>
      </c>
      <c r="M297" s="411">
        <v>1</v>
      </c>
      <c r="N297" s="983"/>
      <c r="O297" s="411"/>
      <c r="P297" s="411"/>
      <c r="Q297" s="990"/>
      <c r="R297" s="413" t="s">
        <v>111</v>
      </c>
      <c r="S297" s="983"/>
      <c r="T297" s="983"/>
      <c r="U297" s="983"/>
      <c r="V297" s="411"/>
      <c r="W297" s="411"/>
      <c r="X297" s="411"/>
      <c r="Y297" s="411"/>
      <c r="Z297" s="411"/>
      <c r="AA297" s="411"/>
      <c r="AB297" s="411"/>
      <c r="AC297" s="411"/>
      <c r="AD297" s="411"/>
      <c r="AE297" s="411"/>
      <c r="AF297" s="411"/>
      <c r="AG297" s="158"/>
      <c r="AH297" s="158"/>
      <c r="AI297" s="158"/>
      <c r="AJ297" s="158"/>
      <c r="AK297" s="158"/>
      <c r="AL297" s="90"/>
    </row>
    <row r="298" spans="1:38" ht="15.75" thickBot="1" x14ac:dyDescent="0.3">
      <c r="A298" s="985" t="s">
        <v>335</v>
      </c>
      <c r="B298" s="419">
        <v>14030226</v>
      </c>
      <c r="C298" s="419">
        <v>390</v>
      </c>
      <c r="D298" s="419">
        <v>7</v>
      </c>
      <c r="E298" s="419">
        <v>50</v>
      </c>
      <c r="F298" s="150">
        <v>5</v>
      </c>
      <c r="G298" s="159" t="s">
        <v>399</v>
      </c>
      <c r="H298" s="168">
        <v>0.30208333333333331</v>
      </c>
      <c r="I298" s="168">
        <v>0.79166666666666663</v>
      </c>
      <c r="J298" s="179">
        <v>8.3333333333333329E-2</v>
      </c>
      <c r="K298" s="179">
        <f t="shared" si="10"/>
        <v>0.40625</v>
      </c>
      <c r="L298" s="411">
        <v>37</v>
      </c>
      <c r="M298" s="411">
        <v>1</v>
      </c>
      <c r="N298" s="983">
        <v>239</v>
      </c>
      <c r="O298" s="411"/>
      <c r="P298" s="411"/>
      <c r="Q298" s="990">
        <v>170.64</v>
      </c>
      <c r="R298" s="413">
        <v>316</v>
      </c>
      <c r="S298" s="983">
        <v>1.3</v>
      </c>
      <c r="T298" s="983">
        <v>15.8</v>
      </c>
      <c r="U298" s="983" t="s">
        <v>402</v>
      </c>
      <c r="V298" s="411"/>
      <c r="W298" s="411"/>
      <c r="X298" s="411"/>
      <c r="Y298" s="411"/>
      <c r="Z298" s="411"/>
      <c r="AA298" s="411"/>
      <c r="AB298" s="411"/>
      <c r="AC298" s="411"/>
      <c r="AD298" s="411"/>
      <c r="AE298" s="411"/>
      <c r="AF298" s="411"/>
      <c r="AG298" s="158"/>
      <c r="AH298" s="158"/>
      <c r="AI298" s="158"/>
      <c r="AJ298" s="158"/>
      <c r="AK298" s="158"/>
      <c r="AL298" s="90"/>
    </row>
    <row r="299" spans="1:38" ht="15.75" thickBot="1" x14ac:dyDescent="0.3">
      <c r="A299" s="986"/>
      <c r="B299" s="409">
        <v>14030226</v>
      </c>
      <c r="C299" s="411">
        <v>390</v>
      </c>
      <c r="D299" s="411">
        <v>7</v>
      </c>
      <c r="E299" s="411">
        <v>50</v>
      </c>
      <c r="F299" s="665">
        <v>5</v>
      </c>
      <c r="G299" s="144" t="s">
        <v>399</v>
      </c>
      <c r="H299" s="167">
        <v>0.30208333333333331</v>
      </c>
      <c r="I299" s="167">
        <v>0.79166666666666663</v>
      </c>
      <c r="J299" s="181">
        <v>8.3333333333333329E-2</v>
      </c>
      <c r="K299" s="179">
        <f t="shared" si="10"/>
        <v>0.40625</v>
      </c>
      <c r="L299" s="411">
        <v>38</v>
      </c>
      <c r="M299" s="411">
        <v>1</v>
      </c>
      <c r="N299" s="983"/>
      <c r="O299" s="411"/>
      <c r="P299" s="411"/>
      <c r="Q299" s="990"/>
      <c r="R299" s="413">
        <v>316</v>
      </c>
      <c r="S299" s="983"/>
      <c r="T299" s="983"/>
      <c r="U299" s="983"/>
      <c r="V299" s="411"/>
      <c r="W299" s="411"/>
      <c r="X299" s="411"/>
      <c r="Y299" s="411"/>
      <c r="Z299" s="411"/>
      <c r="AA299" s="411"/>
      <c r="AB299" s="411"/>
      <c r="AC299" s="411"/>
      <c r="AD299" s="411"/>
      <c r="AE299" s="411"/>
      <c r="AF299" s="411"/>
      <c r="AG299" s="158"/>
      <c r="AH299" s="158"/>
      <c r="AI299" s="158"/>
      <c r="AJ299" s="158"/>
      <c r="AK299" s="158"/>
      <c r="AL299" s="90"/>
    </row>
    <row r="300" spans="1:38" ht="15.75" thickBot="1" x14ac:dyDescent="0.3">
      <c r="A300" s="986"/>
      <c r="B300" s="409">
        <v>14030226</v>
      </c>
      <c r="C300" s="411">
        <v>390</v>
      </c>
      <c r="D300" s="411">
        <v>7</v>
      </c>
      <c r="E300" s="411">
        <v>50</v>
      </c>
      <c r="F300" s="665">
        <v>5</v>
      </c>
      <c r="G300" s="144" t="s">
        <v>399</v>
      </c>
      <c r="H300" s="167">
        <v>0.30208333333333331</v>
      </c>
      <c r="I300" s="167">
        <v>0.79166666666666663</v>
      </c>
      <c r="J300" s="181">
        <v>8.3333333333333329E-2</v>
      </c>
      <c r="K300" s="179">
        <f t="shared" si="10"/>
        <v>0.40625</v>
      </c>
      <c r="L300" s="411">
        <v>39</v>
      </c>
      <c r="M300" s="411">
        <v>1</v>
      </c>
      <c r="N300" s="983"/>
      <c r="O300" s="411"/>
      <c r="P300" s="411"/>
      <c r="Q300" s="990"/>
      <c r="R300" s="413">
        <v>316</v>
      </c>
      <c r="S300" s="983"/>
      <c r="T300" s="983"/>
      <c r="U300" s="983"/>
      <c r="V300" s="411"/>
      <c r="W300" s="411"/>
      <c r="X300" s="411"/>
      <c r="Y300" s="411"/>
      <c r="Z300" s="411"/>
      <c r="AA300" s="411"/>
      <c r="AB300" s="411"/>
      <c r="AC300" s="411"/>
      <c r="AD300" s="411"/>
      <c r="AE300" s="411"/>
      <c r="AF300" s="411"/>
      <c r="AG300" s="158"/>
      <c r="AH300" s="158"/>
      <c r="AI300" s="158"/>
      <c r="AJ300" s="158"/>
      <c r="AK300" s="158"/>
      <c r="AL300" s="90"/>
    </row>
    <row r="301" spans="1:38" ht="15.75" thickBot="1" x14ac:dyDescent="0.3">
      <c r="A301" s="986"/>
      <c r="B301" s="409">
        <v>14030226</v>
      </c>
      <c r="C301" s="411">
        <v>390</v>
      </c>
      <c r="D301" s="411">
        <v>7</v>
      </c>
      <c r="E301" s="411">
        <v>50</v>
      </c>
      <c r="F301" s="665">
        <v>5</v>
      </c>
      <c r="G301" s="144" t="s">
        <v>399</v>
      </c>
      <c r="H301" s="167">
        <v>0.30208333333333331</v>
      </c>
      <c r="I301" s="167">
        <v>0.79166666666666663</v>
      </c>
      <c r="J301" s="181">
        <v>8.3333333333333329E-2</v>
      </c>
      <c r="K301" s="179">
        <f t="shared" si="10"/>
        <v>0.40625</v>
      </c>
      <c r="L301" s="411">
        <v>40</v>
      </c>
      <c r="M301" s="411">
        <v>1</v>
      </c>
      <c r="N301" s="983"/>
      <c r="O301" s="411"/>
      <c r="P301" s="411"/>
      <c r="Q301" s="990"/>
      <c r="R301" s="413">
        <v>316</v>
      </c>
      <c r="S301" s="983"/>
      <c r="T301" s="983"/>
      <c r="U301" s="983"/>
      <c r="V301" s="411"/>
      <c r="W301" s="411"/>
      <c r="X301" s="411"/>
      <c r="Y301" s="411"/>
      <c r="Z301" s="411"/>
      <c r="AA301" s="411"/>
      <c r="AB301" s="411"/>
      <c r="AC301" s="411"/>
      <c r="AD301" s="411"/>
      <c r="AE301" s="411"/>
      <c r="AF301" s="411"/>
      <c r="AG301" s="158"/>
      <c r="AH301" s="158"/>
      <c r="AI301" s="158"/>
      <c r="AJ301" s="158"/>
      <c r="AK301" s="158"/>
      <c r="AL301" s="90"/>
    </row>
    <row r="302" spans="1:38" ht="15.75" thickBot="1" x14ac:dyDescent="0.3">
      <c r="A302" s="987"/>
      <c r="B302" s="404">
        <v>14030226</v>
      </c>
      <c r="C302" s="418">
        <v>390</v>
      </c>
      <c r="D302" s="418">
        <v>7</v>
      </c>
      <c r="E302" s="418">
        <v>50</v>
      </c>
      <c r="F302" s="151">
        <v>5</v>
      </c>
      <c r="G302" s="161" t="s">
        <v>399</v>
      </c>
      <c r="H302" s="171">
        <v>0.30208333333333331</v>
      </c>
      <c r="I302" s="171">
        <v>0.79166666666666663</v>
      </c>
      <c r="J302" s="185">
        <v>8.3333333333333329E-2</v>
      </c>
      <c r="K302" s="186">
        <f t="shared" si="10"/>
        <v>0.40625</v>
      </c>
      <c r="L302" s="411">
        <v>41</v>
      </c>
      <c r="M302" s="411">
        <v>1</v>
      </c>
      <c r="N302" s="983"/>
      <c r="O302" s="411"/>
      <c r="P302" s="411"/>
      <c r="Q302" s="990"/>
      <c r="R302" s="413">
        <v>316</v>
      </c>
      <c r="S302" s="983"/>
      <c r="T302" s="983"/>
      <c r="U302" s="983"/>
      <c r="V302" s="411"/>
      <c r="W302" s="411"/>
      <c r="X302" s="411"/>
      <c r="Y302" s="411"/>
      <c r="Z302" s="411"/>
      <c r="AA302" s="411"/>
      <c r="AB302" s="411"/>
      <c r="AC302" s="411"/>
      <c r="AD302" s="411"/>
      <c r="AE302" s="411"/>
      <c r="AF302" s="411"/>
      <c r="AG302" s="158"/>
      <c r="AH302" s="158"/>
      <c r="AI302" s="158"/>
      <c r="AJ302" s="158"/>
      <c r="AK302" s="158"/>
      <c r="AL302" s="90"/>
    </row>
    <row r="303" spans="1:38" ht="15.75" thickBot="1" x14ac:dyDescent="0.3">
      <c r="A303" s="975" t="s">
        <v>336</v>
      </c>
      <c r="B303" s="174">
        <v>14030226</v>
      </c>
      <c r="C303" s="163">
        <v>350</v>
      </c>
      <c r="D303" s="419">
        <v>7</v>
      </c>
      <c r="E303" s="419">
        <v>50</v>
      </c>
      <c r="F303" s="150">
        <v>24</v>
      </c>
      <c r="G303" s="159" t="s">
        <v>403</v>
      </c>
      <c r="H303" s="168">
        <v>0.79166666666666663</v>
      </c>
      <c r="I303" s="168">
        <v>0.28125</v>
      </c>
      <c r="J303" s="179">
        <v>3.125E-2</v>
      </c>
      <c r="K303" s="179">
        <f t="shared" si="10"/>
        <v>0.47916666666666663</v>
      </c>
      <c r="L303" s="411">
        <v>39</v>
      </c>
      <c r="M303" s="411">
        <v>1</v>
      </c>
      <c r="N303" s="983">
        <v>256</v>
      </c>
      <c r="O303" s="411"/>
      <c r="P303" s="411"/>
      <c r="Q303" s="990">
        <v>1.5</v>
      </c>
      <c r="R303" s="413" t="s">
        <v>111</v>
      </c>
      <c r="S303" s="983">
        <v>1.5</v>
      </c>
      <c r="T303" s="983">
        <v>20</v>
      </c>
      <c r="U303" s="983">
        <v>1200</v>
      </c>
      <c r="V303" s="411"/>
      <c r="W303" s="411"/>
      <c r="X303" s="411"/>
      <c r="Y303" s="411"/>
      <c r="Z303" s="411"/>
      <c r="AA303" s="411"/>
      <c r="AB303" s="411"/>
      <c r="AC303" s="411"/>
      <c r="AD303" s="411"/>
      <c r="AE303" s="411"/>
      <c r="AF303" s="411"/>
      <c r="AG303" s="158"/>
      <c r="AH303" s="158"/>
      <c r="AI303" s="158"/>
      <c r="AJ303" s="158"/>
      <c r="AK303" s="158"/>
      <c r="AL303" s="90"/>
    </row>
    <row r="304" spans="1:38" ht="15.75" thickBot="1" x14ac:dyDescent="0.3">
      <c r="A304" s="976"/>
      <c r="B304" s="175">
        <v>14030226</v>
      </c>
      <c r="C304" s="96">
        <v>350</v>
      </c>
      <c r="D304" s="411">
        <v>7</v>
      </c>
      <c r="E304" s="411">
        <v>50</v>
      </c>
      <c r="F304" s="665">
        <v>24</v>
      </c>
      <c r="G304" s="144" t="s">
        <v>403</v>
      </c>
      <c r="H304" s="167">
        <v>0.79166666666666663</v>
      </c>
      <c r="I304" s="167">
        <v>0.28125</v>
      </c>
      <c r="J304" s="181">
        <v>3.125E-2</v>
      </c>
      <c r="K304" s="179">
        <f t="shared" si="10"/>
        <v>0.47916666666666663</v>
      </c>
      <c r="L304" s="411">
        <v>40</v>
      </c>
      <c r="M304" s="411">
        <v>1</v>
      </c>
      <c r="N304" s="983"/>
      <c r="O304" s="411"/>
      <c r="P304" s="411"/>
      <c r="Q304" s="990"/>
      <c r="R304" s="413" t="s">
        <v>111</v>
      </c>
      <c r="S304" s="983"/>
      <c r="T304" s="983"/>
      <c r="U304" s="983"/>
      <c r="V304" s="411"/>
      <c r="W304" s="411"/>
      <c r="X304" s="411"/>
      <c r="Y304" s="411"/>
      <c r="Z304" s="411"/>
      <c r="AA304" s="411"/>
      <c r="AB304" s="411"/>
      <c r="AC304" s="411"/>
      <c r="AD304" s="411"/>
      <c r="AE304" s="411"/>
      <c r="AF304" s="411"/>
      <c r="AG304" s="158"/>
      <c r="AH304" s="158"/>
      <c r="AI304" s="158"/>
      <c r="AJ304" s="158"/>
      <c r="AK304" s="158"/>
      <c r="AL304" s="90"/>
    </row>
    <row r="305" spans="1:38" ht="15.75" thickBot="1" x14ac:dyDescent="0.3">
      <c r="A305" s="976"/>
      <c r="B305" s="175">
        <v>14030226</v>
      </c>
      <c r="C305" s="96">
        <v>350</v>
      </c>
      <c r="D305" s="411">
        <v>7</v>
      </c>
      <c r="E305" s="411">
        <v>50</v>
      </c>
      <c r="F305" s="665">
        <v>24</v>
      </c>
      <c r="G305" s="144" t="s">
        <v>403</v>
      </c>
      <c r="H305" s="167">
        <v>0.79166666666666663</v>
      </c>
      <c r="I305" s="167">
        <v>0.28125</v>
      </c>
      <c r="J305" s="181">
        <v>3.125E-2</v>
      </c>
      <c r="K305" s="179">
        <f t="shared" si="10"/>
        <v>0.47916666666666663</v>
      </c>
      <c r="L305" s="411">
        <v>41</v>
      </c>
      <c r="M305" s="411">
        <v>1</v>
      </c>
      <c r="N305" s="983"/>
      <c r="O305" s="411"/>
      <c r="P305" s="411"/>
      <c r="Q305" s="990"/>
      <c r="R305" s="413" t="s">
        <v>111</v>
      </c>
      <c r="S305" s="983"/>
      <c r="T305" s="983"/>
      <c r="U305" s="983"/>
      <c r="V305" s="411"/>
      <c r="W305" s="411"/>
      <c r="X305" s="411"/>
      <c r="Y305" s="411"/>
      <c r="Z305" s="411"/>
      <c r="AA305" s="411"/>
      <c r="AB305" s="411"/>
      <c r="AC305" s="411"/>
      <c r="AD305" s="411"/>
      <c r="AE305" s="411"/>
      <c r="AF305" s="411"/>
      <c r="AG305" s="158"/>
      <c r="AH305" s="158"/>
      <c r="AI305" s="158"/>
      <c r="AJ305" s="158"/>
      <c r="AK305" s="158"/>
      <c r="AL305" s="90"/>
    </row>
    <row r="306" spans="1:38" ht="15.75" thickBot="1" x14ac:dyDescent="0.3">
      <c r="A306" s="976"/>
      <c r="B306" s="175">
        <v>14030226</v>
      </c>
      <c r="C306" s="96">
        <v>350</v>
      </c>
      <c r="D306" s="411">
        <v>7</v>
      </c>
      <c r="E306" s="411">
        <v>50</v>
      </c>
      <c r="F306" s="665">
        <v>24</v>
      </c>
      <c r="G306" s="144" t="s">
        <v>403</v>
      </c>
      <c r="H306" s="167">
        <v>0.79166666666666663</v>
      </c>
      <c r="I306" s="167">
        <v>0.28125</v>
      </c>
      <c r="J306" s="181">
        <v>3.125E-2</v>
      </c>
      <c r="K306" s="179">
        <f t="shared" si="10"/>
        <v>0.47916666666666663</v>
      </c>
      <c r="L306" s="411">
        <v>42</v>
      </c>
      <c r="M306" s="411">
        <v>2</v>
      </c>
      <c r="N306" s="983"/>
      <c r="O306" s="411"/>
      <c r="P306" s="411"/>
      <c r="Q306" s="990"/>
      <c r="R306" s="413" t="s">
        <v>111</v>
      </c>
      <c r="S306" s="983"/>
      <c r="T306" s="983"/>
      <c r="U306" s="983"/>
      <c r="V306" s="411"/>
      <c r="W306" s="411"/>
      <c r="X306" s="411"/>
      <c r="Y306" s="411"/>
      <c r="Z306" s="411"/>
      <c r="AA306" s="411"/>
      <c r="AB306" s="411"/>
      <c r="AC306" s="411"/>
      <c r="AD306" s="411"/>
      <c r="AE306" s="411"/>
      <c r="AF306" s="411"/>
      <c r="AG306" s="158"/>
      <c r="AH306" s="158"/>
      <c r="AI306" s="158"/>
      <c r="AJ306" s="158"/>
      <c r="AK306" s="158"/>
      <c r="AL306" s="90"/>
    </row>
    <row r="307" spans="1:38" ht="15.75" thickBot="1" x14ac:dyDescent="0.3">
      <c r="A307" s="976"/>
      <c r="B307" s="175">
        <v>14030226</v>
      </c>
      <c r="C307" s="96">
        <v>350</v>
      </c>
      <c r="D307" s="411">
        <v>7</v>
      </c>
      <c r="E307" s="411">
        <v>50</v>
      </c>
      <c r="F307" s="665">
        <v>24</v>
      </c>
      <c r="G307" s="144" t="s">
        <v>403</v>
      </c>
      <c r="H307" s="167">
        <v>0.79166666666666663</v>
      </c>
      <c r="I307" s="167">
        <v>0.28125</v>
      </c>
      <c r="J307" s="181">
        <v>3.125E-2</v>
      </c>
      <c r="K307" s="179">
        <f t="shared" si="10"/>
        <v>0.47916666666666663</v>
      </c>
      <c r="L307" s="411">
        <v>43</v>
      </c>
      <c r="M307" s="411">
        <v>2</v>
      </c>
      <c r="N307" s="983"/>
      <c r="O307" s="411"/>
      <c r="P307" s="411"/>
      <c r="Q307" s="990"/>
      <c r="R307" s="413" t="s">
        <v>111</v>
      </c>
      <c r="S307" s="983"/>
      <c r="T307" s="983"/>
      <c r="U307" s="983"/>
      <c r="V307" s="411"/>
      <c r="W307" s="411"/>
      <c r="X307" s="411"/>
      <c r="Y307" s="411"/>
      <c r="Z307" s="411"/>
      <c r="AA307" s="411"/>
      <c r="AB307" s="411"/>
      <c r="AC307" s="411"/>
      <c r="AD307" s="411"/>
      <c r="AE307" s="411"/>
      <c r="AF307" s="411"/>
      <c r="AG307" s="158"/>
      <c r="AH307" s="158"/>
      <c r="AI307" s="158"/>
      <c r="AJ307" s="158"/>
      <c r="AK307" s="158"/>
      <c r="AL307" s="90"/>
    </row>
    <row r="308" spans="1:38" ht="15.75" thickBot="1" x14ac:dyDescent="0.3">
      <c r="A308" s="976"/>
      <c r="B308" s="407">
        <v>14030226</v>
      </c>
      <c r="C308" s="96">
        <v>350</v>
      </c>
      <c r="D308" s="411">
        <v>7</v>
      </c>
      <c r="E308" s="411">
        <v>50</v>
      </c>
      <c r="F308" s="665">
        <v>24</v>
      </c>
      <c r="G308" s="144" t="s">
        <v>403</v>
      </c>
      <c r="H308" s="167">
        <v>0.79166666666666663</v>
      </c>
      <c r="I308" s="167">
        <v>0.28125</v>
      </c>
      <c r="J308" s="181">
        <v>3.125E-2</v>
      </c>
      <c r="K308" s="179">
        <f t="shared" si="10"/>
        <v>0.47916666666666663</v>
      </c>
      <c r="L308" s="411">
        <v>44</v>
      </c>
      <c r="M308" s="411">
        <v>1</v>
      </c>
      <c r="N308" s="983"/>
      <c r="O308" s="411"/>
      <c r="P308" s="411"/>
      <c r="Q308" s="990"/>
      <c r="R308" s="413" t="s">
        <v>111</v>
      </c>
      <c r="S308" s="983"/>
      <c r="T308" s="983"/>
      <c r="U308" s="983"/>
      <c r="V308" s="411"/>
      <c r="W308" s="411"/>
      <c r="X308" s="411"/>
      <c r="Y308" s="411"/>
      <c r="Z308" s="411"/>
      <c r="AA308" s="411"/>
      <c r="AB308" s="411"/>
      <c r="AC308" s="411"/>
      <c r="AD308" s="411"/>
      <c r="AE308" s="411"/>
      <c r="AF308" s="411"/>
      <c r="AG308" s="158"/>
      <c r="AH308" s="158"/>
      <c r="AI308" s="158"/>
      <c r="AJ308" s="158"/>
      <c r="AK308" s="158"/>
      <c r="AL308" s="90"/>
    </row>
    <row r="309" spans="1:38" ht="15.75" thickBot="1" x14ac:dyDescent="0.3">
      <c r="A309" s="976"/>
      <c r="B309" s="174">
        <v>14030226</v>
      </c>
      <c r="C309" s="411">
        <v>370</v>
      </c>
      <c r="D309" s="411">
        <v>7</v>
      </c>
      <c r="E309" s="411">
        <v>50</v>
      </c>
      <c r="F309" s="665">
        <v>24</v>
      </c>
      <c r="G309" s="144" t="s">
        <v>403</v>
      </c>
      <c r="H309" s="167">
        <v>0.79166666666666663</v>
      </c>
      <c r="I309" s="167">
        <v>0.28125</v>
      </c>
      <c r="J309" s="181">
        <v>3.125E-2</v>
      </c>
      <c r="K309" s="179">
        <f t="shared" si="10"/>
        <v>0.47916666666666663</v>
      </c>
      <c r="L309" s="411">
        <v>39</v>
      </c>
      <c r="M309" s="411">
        <v>1</v>
      </c>
      <c r="N309" s="983">
        <v>800</v>
      </c>
      <c r="O309" s="411"/>
      <c r="P309" s="411"/>
      <c r="Q309" s="990">
        <v>148.79</v>
      </c>
      <c r="R309" s="413" t="str">
        <f>IF(C309=370,"p500","fx")</f>
        <v>p500</v>
      </c>
      <c r="S309" s="983"/>
      <c r="T309" s="983"/>
      <c r="U309" s="983"/>
      <c r="V309" s="411"/>
      <c r="W309" s="411"/>
      <c r="X309" s="411"/>
      <c r="Y309" s="411"/>
      <c r="Z309" s="411"/>
      <c r="AA309" s="411"/>
      <c r="AB309" s="411"/>
      <c r="AC309" s="411"/>
      <c r="AD309" s="411"/>
      <c r="AE309" s="411"/>
      <c r="AF309" s="411"/>
      <c r="AG309" s="158"/>
      <c r="AH309" s="158"/>
      <c r="AI309" s="158"/>
      <c r="AJ309" s="158"/>
      <c r="AK309" s="158"/>
      <c r="AL309" s="90"/>
    </row>
    <row r="310" spans="1:38" ht="15.75" thickBot="1" x14ac:dyDescent="0.3">
      <c r="A310" s="976"/>
      <c r="B310" s="175">
        <v>14030226</v>
      </c>
      <c r="C310" s="411">
        <v>370</v>
      </c>
      <c r="D310" s="411">
        <v>7</v>
      </c>
      <c r="E310" s="411">
        <v>50</v>
      </c>
      <c r="F310" s="665">
        <v>24</v>
      </c>
      <c r="G310" s="144" t="s">
        <v>403</v>
      </c>
      <c r="H310" s="167">
        <v>0.79166666666666663</v>
      </c>
      <c r="I310" s="167">
        <v>0.28125</v>
      </c>
      <c r="J310" s="181">
        <v>3.125E-2</v>
      </c>
      <c r="K310" s="179">
        <f t="shared" si="10"/>
        <v>0.47916666666666663</v>
      </c>
      <c r="L310" s="411">
        <v>40</v>
      </c>
      <c r="M310" s="411">
        <v>1</v>
      </c>
      <c r="N310" s="983"/>
      <c r="O310" s="411"/>
      <c r="P310" s="411"/>
      <c r="Q310" s="990"/>
      <c r="R310" s="413" t="str">
        <f t="shared" ref="R310:R317" si="11">IF(C310=370,"p500","fx")</f>
        <v>p500</v>
      </c>
      <c r="S310" s="983"/>
      <c r="T310" s="983"/>
      <c r="U310" s="983"/>
      <c r="V310" s="411"/>
      <c r="W310" s="411"/>
      <c r="X310" s="411"/>
      <c r="Y310" s="411"/>
      <c r="Z310" s="411"/>
      <c r="AA310" s="411"/>
      <c r="AB310" s="411"/>
      <c r="AC310" s="411"/>
      <c r="AD310" s="411"/>
      <c r="AE310" s="411"/>
      <c r="AF310" s="411"/>
      <c r="AG310" s="158"/>
      <c r="AH310" s="158"/>
      <c r="AI310" s="158"/>
      <c r="AJ310" s="158"/>
      <c r="AK310" s="158"/>
      <c r="AL310" s="90"/>
    </row>
    <row r="311" spans="1:38" ht="15.75" thickBot="1" x14ac:dyDescent="0.3">
      <c r="A311" s="976"/>
      <c r="B311" s="175">
        <v>14030226</v>
      </c>
      <c r="C311" s="411">
        <v>370</v>
      </c>
      <c r="D311" s="411">
        <v>7</v>
      </c>
      <c r="E311" s="411">
        <v>50</v>
      </c>
      <c r="F311" s="665">
        <v>24</v>
      </c>
      <c r="G311" s="144" t="s">
        <v>403</v>
      </c>
      <c r="H311" s="167">
        <v>0.79166666666666663</v>
      </c>
      <c r="I311" s="167">
        <v>0.28125</v>
      </c>
      <c r="J311" s="181">
        <v>3.125E-2</v>
      </c>
      <c r="K311" s="179">
        <f t="shared" si="10"/>
        <v>0.47916666666666663</v>
      </c>
      <c r="L311" s="411">
        <v>42</v>
      </c>
      <c r="M311" s="411">
        <v>2</v>
      </c>
      <c r="N311" s="983"/>
      <c r="O311" s="411"/>
      <c r="P311" s="411"/>
      <c r="Q311" s="990"/>
      <c r="R311" s="413" t="str">
        <f t="shared" si="11"/>
        <v>p500</v>
      </c>
      <c r="S311" s="983"/>
      <c r="T311" s="983"/>
      <c r="U311" s="983"/>
      <c r="V311" s="411"/>
      <c r="W311" s="411"/>
      <c r="X311" s="411"/>
      <c r="Y311" s="411"/>
      <c r="Z311" s="411"/>
      <c r="AA311" s="411"/>
      <c r="AB311" s="411"/>
      <c r="AC311" s="411"/>
      <c r="AD311" s="411"/>
      <c r="AE311" s="411"/>
      <c r="AF311" s="411"/>
      <c r="AG311" s="158"/>
      <c r="AH311" s="158"/>
      <c r="AI311" s="158"/>
      <c r="AJ311" s="158"/>
      <c r="AK311" s="158"/>
      <c r="AL311" s="90"/>
    </row>
    <row r="312" spans="1:38" ht="15.75" thickBot="1" x14ac:dyDescent="0.3">
      <c r="A312" s="976"/>
      <c r="B312" s="175">
        <v>14030226</v>
      </c>
      <c r="C312" s="411">
        <v>370</v>
      </c>
      <c r="D312" s="411">
        <v>7</v>
      </c>
      <c r="E312" s="411">
        <v>50</v>
      </c>
      <c r="F312" s="665">
        <v>24</v>
      </c>
      <c r="G312" s="144" t="s">
        <v>403</v>
      </c>
      <c r="H312" s="167">
        <v>0.79166666666666663</v>
      </c>
      <c r="I312" s="167">
        <v>0.28125</v>
      </c>
      <c r="J312" s="181">
        <v>3.125E-2</v>
      </c>
      <c r="K312" s="179">
        <f t="shared" si="10"/>
        <v>0.47916666666666663</v>
      </c>
      <c r="L312" s="411">
        <v>43</v>
      </c>
      <c r="M312" s="411">
        <v>2</v>
      </c>
      <c r="N312" s="983"/>
      <c r="O312" s="411"/>
      <c r="P312" s="411"/>
      <c r="Q312" s="990"/>
      <c r="R312" s="413" t="str">
        <f t="shared" si="11"/>
        <v>p500</v>
      </c>
      <c r="S312" s="983"/>
      <c r="T312" s="983"/>
      <c r="U312" s="983"/>
      <c r="V312" s="411"/>
      <c r="W312" s="411"/>
      <c r="X312" s="411"/>
      <c r="Y312" s="411"/>
      <c r="Z312" s="411"/>
      <c r="AA312" s="411"/>
      <c r="AB312" s="411"/>
      <c r="AC312" s="411"/>
      <c r="AD312" s="411"/>
      <c r="AE312" s="411"/>
      <c r="AF312" s="411"/>
      <c r="AG312" s="158"/>
      <c r="AH312" s="158"/>
      <c r="AI312" s="158"/>
      <c r="AJ312" s="158"/>
      <c r="AK312" s="158"/>
      <c r="AL312" s="90"/>
    </row>
    <row r="313" spans="1:38" ht="15.75" thickBot="1" x14ac:dyDescent="0.3">
      <c r="A313" s="976"/>
      <c r="B313" s="407">
        <v>14030226</v>
      </c>
      <c r="C313" s="411">
        <v>370</v>
      </c>
      <c r="D313" s="411">
        <v>7</v>
      </c>
      <c r="E313" s="411">
        <v>50</v>
      </c>
      <c r="F313" s="665">
        <v>24</v>
      </c>
      <c r="G313" s="144" t="s">
        <v>403</v>
      </c>
      <c r="H313" s="167">
        <v>0.79166666666666663</v>
      </c>
      <c r="I313" s="167">
        <v>0.28125</v>
      </c>
      <c r="J313" s="181">
        <v>3.125E-2</v>
      </c>
      <c r="K313" s="179">
        <f t="shared" si="10"/>
        <v>0.47916666666666663</v>
      </c>
      <c r="L313" s="411">
        <v>44</v>
      </c>
      <c r="M313" s="411">
        <v>2</v>
      </c>
      <c r="N313" s="983"/>
      <c r="O313" s="411"/>
      <c r="P313" s="411"/>
      <c r="Q313" s="990"/>
      <c r="R313" s="413" t="str">
        <f t="shared" si="11"/>
        <v>p500</v>
      </c>
      <c r="S313" s="983"/>
      <c r="T313" s="983"/>
      <c r="U313" s="983"/>
      <c r="V313" s="411"/>
      <c r="W313" s="411"/>
      <c r="X313" s="411"/>
      <c r="Y313" s="411"/>
      <c r="Z313" s="411"/>
      <c r="AA313" s="411"/>
      <c r="AB313" s="411"/>
      <c r="AC313" s="411"/>
      <c r="AD313" s="411"/>
      <c r="AE313" s="411"/>
      <c r="AF313" s="411"/>
      <c r="AG313" s="158"/>
      <c r="AH313" s="158"/>
      <c r="AI313" s="158"/>
      <c r="AJ313" s="158"/>
      <c r="AK313" s="158"/>
      <c r="AL313" s="90"/>
    </row>
    <row r="314" spans="1:38" ht="15.75" thickBot="1" x14ac:dyDescent="0.3">
      <c r="A314" s="976"/>
      <c r="B314" s="174">
        <v>14030226</v>
      </c>
      <c r="C314" s="411">
        <v>309</v>
      </c>
      <c r="D314" s="411">
        <v>7</v>
      </c>
      <c r="E314" s="411">
        <v>50</v>
      </c>
      <c r="F314" s="665">
        <v>24</v>
      </c>
      <c r="G314" s="144" t="s">
        <v>403</v>
      </c>
      <c r="H314" s="167">
        <v>0.79166666666666663</v>
      </c>
      <c r="I314" s="167">
        <v>0.28125</v>
      </c>
      <c r="J314" s="181">
        <v>3.125E-2</v>
      </c>
      <c r="K314" s="179">
        <f t="shared" si="10"/>
        <v>0.47916666666666663</v>
      </c>
      <c r="L314" s="411">
        <v>36</v>
      </c>
      <c r="M314" s="411">
        <v>2</v>
      </c>
      <c r="N314" s="983">
        <v>800</v>
      </c>
      <c r="O314" s="411"/>
      <c r="P314" s="411"/>
      <c r="Q314" s="990">
        <v>84.47</v>
      </c>
      <c r="R314" s="413" t="str">
        <f t="shared" si="11"/>
        <v>fx</v>
      </c>
      <c r="S314" s="983"/>
      <c r="T314" s="983"/>
      <c r="U314" s="983"/>
      <c r="V314" s="411"/>
      <c r="W314" s="411"/>
      <c r="X314" s="411"/>
      <c r="Y314" s="411"/>
      <c r="Z314" s="411"/>
      <c r="AA314" s="411"/>
      <c r="AB314" s="411"/>
      <c r="AC314" s="411"/>
      <c r="AD314" s="411"/>
      <c r="AE314" s="411"/>
      <c r="AF314" s="411"/>
      <c r="AG314" s="158"/>
      <c r="AH314" s="158"/>
      <c r="AI314" s="158"/>
      <c r="AJ314" s="158"/>
      <c r="AK314" s="158"/>
      <c r="AL314" s="90"/>
    </row>
    <row r="315" spans="1:38" ht="15.75" thickBot="1" x14ac:dyDescent="0.3">
      <c r="A315" s="976"/>
      <c r="B315" s="175">
        <v>14030226</v>
      </c>
      <c r="C315" s="411">
        <v>309</v>
      </c>
      <c r="D315" s="411">
        <v>7</v>
      </c>
      <c r="E315" s="411">
        <v>50</v>
      </c>
      <c r="F315" s="665">
        <v>24</v>
      </c>
      <c r="G315" s="144" t="s">
        <v>403</v>
      </c>
      <c r="H315" s="167">
        <v>0.79166666666666663</v>
      </c>
      <c r="I315" s="167">
        <v>0.28125</v>
      </c>
      <c r="J315" s="181">
        <v>3.125E-2</v>
      </c>
      <c r="K315" s="179">
        <f t="shared" si="10"/>
        <v>0.47916666666666663</v>
      </c>
      <c r="L315" s="411">
        <v>37</v>
      </c>
      <c r="M315" s="411">
        <v>2</v>
      </c>
      <c r="N315" s="983"/>
      <c r="O315" s="411"/>
      <c r="P315" s="411"/>
      <c r="Q315" s="990"/>
      <c r="R315" s="413" t="str">
        <f t="shared" si="11"/>
        <v>fx</v>
      </c>
      <c r="S315" s="983"/>
      <c r="T315" s="983"/>
      <c r="U315" s="983"/>
      <c r="V315" s="411"/>
      <c r="W315" s="411"/>
      <c r="X315" s="411"/>
      <c r="Y315" s="411"/>
      <c r="Z315" s="411"/>
      <c r="AA315" s="411"/>
      <c r="AB315" s="411"/>
      <c r="AC315" s="411"/>
      <c r="AD315" s="411"/>
      <c r="AE315" s="411"/>
      <c r="AF315" s="411"/>
      <c r="AG315" s="158"/>
      <c r="AH315" s="158"/>
      <c r="AI315" s="158"/>
      <c r="AJ315" s="158"/>
      <c r="AK315" s="158"/>
      <c r="AL315" s="90"/>
    </row>
    <row r="316" spans="1:38" ht="15.75" thickBot="1" x14ac:dyDescent="0.3">
      <c r="A316" s="976"/>
      <c r="B316" s="175">
        <v>14030226</v>
      </c>
      <c r="C316" s="411">
        <v>309</v>
      </c>
      <c r="D316" s="411">
        <v>7</v>
      </c>
      <c r="E316" s="411">
        <v>50</v>
      </c>
      <c r="F316" s="665">
        <v>24</v>
      </c>
      <c r="G316" s="144" t="s">
        <v>403</v>
      </c>
      <c r="H316" s="167">
        <v>0.79166666666666663</v>
      </c>
      <c r="I316" s="167">
        <v>0.28125</v>
      </c>
      <c r="J316" s="181">
        <v>3.125E-2</v>
      </c>
      <c r="K316" s="179">
        <f t="shared" si="10"/>
        <v>0.47916666666666663</v>
      </c>
      <c r="L316" s="411">
        <v>38</v>
      </c>
      <c r="M316" s="411">
        <v>2</v>
      </c>
      <c r="N316" s="983"/>
      <c r="O316" s="411"/>
      <c r="P316" s="411"/>
      <c r="Q316" s="990"/>
      <c r="R316" s="413" t="str">
        <f t="shared" si="11"/>
        <v>fx</v>
      </c>
      <c r="S316" s="983"/>
      <c r="T316" s="983"/>
      <c r="U316" s="983"/>
      <c r="V316" s="411"/>
      <c r="W316" s="411"/>
      <c r="X316" s="411"/>
      <c r="Y316" s="411"/>
      <c r="Z316" s="411"/>
      <c r="AA316" s="411"/>
      <c r="AB316" s="411"/>
      <c r="AC316" s="411"/>
      <c r="AD316" s="411"/>
      <c r="AE316" s="411"/>
      <c r="AF316" s="411"/>
      <c r="AG316" s="158"/>
      <c r="AH316" s="158"/>
      <c r="AI316" s="158"/>
      <c r="AJ316" s="158"/>
      <c r="AK316" s="158"/>
      <c r="AL316" s="90"/>
    </row>
    <row r="317" spans="1:38" ht="15.75" thickBot="1" x14ac:dyDescent="0.3">
      <c r="A317" s="977"/>
      <c r="B317" s="407">
        <v>14030226</v>
      </c>
      <c r="C317" s="418">
        <v>309</v>
      </c>
      <c r="D317" s="418">
        <v>7</v>
      </c>
      <c r="E317" s="418">
        <v>50</v>
      </c>
      <c r="F317" s="151">
        <v>24</v>
      </c>
      <c r="G317" s="161" t="s">
        <v>403</v>
      </c>
      <c r="H317" s="171">
        <v>0.79166666666666663</v>
      </c>
      <c r="I317" s="171">
        <v>0.28125</v>
      </c>
      <c r="J317" s="185">
        <v>3.125E-2</v>
      </c>
      <c r="K317" s="186">
        <f t="shared" si="10"/>
        <v>0.47916666666666663</v>
      </c>
      <c r="L317" s="411">
        <v>39</v>
      </c>
      <c r="M317" s="411">
        <v>2</v>
      </c>
      <c r="N317" s="983"/>
      <c r="O317" s="411"/>
      <c r="P317" s="411"/>
      <c r="Q317" s="990"/>
      <c r="R317" s="413" t="str">
        <f t="shared" si="11"/>
        <v>fx</v>
      </c>
      <c r="S317" s="983"/>
      <c r="T317" s="983"/>
      <c r="U317" s="983"/>
      <c r="V317" s="411"/>
      <c r="W317" s="411"/>
      <c r="X317" s="411"/>
      <c r="Y317" s="411"/>
      <c r="Z317" s="411"/>
      <c r="AA317" s="411"/>
      <c r="AB317" s="411"/>
      <c r="AC317" s="411"/>
      <c r="AD317" s="411"/>
      <c r="AE317" s="411"/>
      <c r="AF317" s="411"/>
      <c r="AG317" s="158"/>
      <c r="AH317" s="158"/>
      <c r="AI317" s="158"/>
      <c r="AJ317" s="158"/>
      <c r="AK317" s="158"/>
      <c r="AL317" s="90"/>
    </row>
    <row r="318" spans="1:38" ht="15.75" thickBot="1" x14ac:dyDescent="0.3">
      <c r="A318" s="975" t="s">
        <v>336</v>
      </c>
      <c r="B318" s="174">
        <v>14030225</v>
      </c>
      <c r="C318" s="163">
        <v>350</v>
      </c>
      <c r="D318" s="419">
        <v>7</v>
      </c>
      <c r="E318" s="419">
        <v>50</v>
      </c>
      <c r="F318" s="150">
        <v>16</v>
      </c>
      <c r="G318" s="159" t="s">
        <v>404</v>
      </c>
      <c r="H318" s="168">
        <v>0.79166666666666663</v>
      </c>
      <c r="I318" s="168">
        <v>0.28125</v>
      </c>
      <c r="J318" s="179">
        <v>2.0833333333333332E-2</v>
      </c>
      <c r="K318" s="179">
        <f t="shared" si="10"/>
        <v>0.48958333333333331</v>
      </c>
      <c r="L318" s="411">
        <v>39</v>
      </c>
      <c r="M318" s="411">
        <v>1</v>
      </c>
      <c r="N318" s="983">
        <v>600</v>
      </c>
      <c r="O318" s="411"/>
      <c r="P318" s="411"/>
      <c r="Q318" s="990">
        <v>150</v>
      </c>
      <c r="R318" s="413" t="s">
        <v>111</v>
      </c>
      <c r="S318" s="983">
        <v>1</v>
      </c>
      <c r="T318" s="983">
        <v>13.6</v>
      </c>
      <c r="U318" s="983">
        <v>400</v>
      </c>
      <c r="V318" s="411"/>
      <c r="W318" s="411"/>
      <c r="X318" s="411"/>
      <c r="Y318" s="411"/>
      <c r="Z318" s="411"/>
      <c r="AA318" s="411"/>
      <c r="AB318" s="411"/>
      <c r="AC318" s="411"/>
      <c r="AD318" s="411"/>
      <c r="AE318" s="411"/>
      <c r="AF318" s="411"/>
      <c r="AG318" s="158"/>
      <c r="AH318" s="158"/>
      <c r="AI318" s="158"/>
      <c r="AJ318" s="158"/>
      <c r="AK318" s="158"/>
      <c r="AL318" s="90"/>
    </row>
    <row r="319" spans="1:38" ht="15.75" thickBot="1" x14ac:dyDescent="0.3">
      <c r="A319" s="976"/>
      <c r="B319" s="175">
        <v>14030225</v>
      </c>
      <c r="C319" s="96">
        <v>350</v>
      </c>
      <c r="D319" s="411">
        <v>7</v>
      </c>
      <c r="E319" s="411">
        <v>50</v>
      </c>
      <c r="F319" s="665">
        <v>16</v>
      </c>
      <c r="G319" s="144" t="s">
        <v>404</v>
      </c>
      <c r="H319" s="167">
        <v>0.79166666666666663</v>
      </c>
      <c r="I319" s="167">
        <v>0.28125</v>
      </c>
      <c r="J319" s="181">
        <v>2.0833333333333332E-2</v>
      </c>
      <c r="K319" s="179">
        <f t="shared" si="10"/>
        <v>0.48958333333333331</v>
      </c>
      <c r="L319" s="411">
        <v>40</v>
      </c>
      <c r="M319" s="411">
        <v>1</v>
      </c>
      <c r="N319" s="983"/>
      <c r="O319" s="411"/>
      <c r="P319" s="411"/>
      <c r="Q319" s="990"/>
      <c r="R319" s="413" t="s">
        <v>111</v>
      </c>
      <c r="S319" s="983"/>
      <c r="T319" s="983"/>
      <c r="U319" s="983"/>
      <c r="V319" s="411"/>
      <c r="W319" s="411"/>
      <c r="X319" s="411"/>
      <c r="Y319" s="411"/>
      <c r="Z319" s="411"/>
      <c r="AA319" s="411"/>
      <c r="AB319" s="411"/>
      <c r="AC319" s="411"/>
      <c r="AD319" s="411"/>
      <c r="AE319" s="411"/>
      <c r="AF319" s="411"/>
      <c r="AG319" s="158"/>
      <c r="AH319" s="158"/>
      <c r="AI319" s="158"/>
      <c r="AJ319" s="158"/>
      <c r="AK319" s="158"/>
      <c r="AL319" s="90"/>
    </row>
    <row r="320" spans="1:38" ht="15.75" thickBot="1" x14ac:dyDescent="0.3">
      <c r="A320" s="976"/>
      <c r="B320" s="175">
        <v>14030225</v>
      </c>
      <c r="C320" s="96">
        <v>350</v>
      </c>
      <c r="D320" s="411">
        <v>7</v>
      </c>
      <c r="E320" s="411">
        <v>50</v>
      </c>
      <c r="F320" s="665">
        <v>16</v>
      </c>
      <c r="G320" s="144" t="s">
        <v>404</v>
      </c>
      <c r="H320" s="167">
        <v>0.79166666666666663</v>
      </c>
      <c r="I320" s="167">
        <v>0.28125</v>
      </c>
      <c r="J320" s="181">
        <v>2.0833333333333332E-2</v>
      </c>
      <c r="K320" s="179">
        <f t="shared" si="10"/>
        <v>0.48958333333333331</v>
      </c>
      <c r="L320" s="411">
        <v>41</v>
      </c>
      <c r="M320" s="411">
        <v>1</v>
      </c>
      <c r="N320" s="983"/>
      <c r="O320" s="411"/>
      <c r="P320" s="411"/>
      <c r="Q320" s="990"/>
      <c r="R320" s="413" t="s">
        <v>111</v>
      </c>
      <c r="S320" s="983"/>
      <c r="T320" s="983"/>
      <c r="U320" s="983"/>
      <c r="V320" s="411"/>
      <c r="W320" s="411"/>
      <c r="X320" s="411"/>
      <c r="Y320" s="411"/>
      <c r="Z320" s="411"/>
      <c r="AA320" s="411"/>
      <c r="AB320" s="411"/>
      <c r="AC320" s="411"/>
      <c r="AD320" s="411"/>
      <c r="AE320" s="411"/>
      <c r="AF320" s="411"/>
      <c r="AG320" s="158"/>
      <c r="AH320" s="158"/>
      <c r="AI320" s="158"/>
      <c r="AJ320" s="158"/>
      <c r="AK320" s="158"/>
      <c r="AL320" s="90"/>
    </row>
    <row r="321" spans="1:38" ht="15.75" thickBot="1" x14ac:dyDescent="0.3">
      <c r="A321" s="976"/>
      <c r="B321" s="175">
        <v>14030225</v>
      </c>
      <c r="C321" s="96">
        <v>350</v>
      </c>
      <c r="D321" s="411">
        <v>7</v>
      </c>
      <c r="E321" s="411">
        <v>50</v>
      </c>
      <c r="F321" s="665">
        <v>16</v>
      </c>
      <c r="G321" s="144" t="s">
        <v>404</v>
      </c>
      <c r="H321" s="167">
        <v>0.79166666666666663</v>
      </c>
      <c r="I321" s="167">
        <v>0.28125</v>
      </c>
      <c r="J321" s="181">
        <v>2.0833333333333332E-2</v>
      </c>
      <c r="K321" s="179">
        <f t="shared" si="10"/>
        <v>0.48958333333333331</v>
      </c>
      <c r="L321" s="411">
        <v>42</v>
      </c>
      <c r="M321" s="411">
        <v>2</v>
      </c>
      <c r="N321" s="983"/>
      <c r="O321" s="411"/>
      <c r="P321" s="411"/>
      <c r="Q321" s="990"/>
      <c r="R321" s="413" t="s">
        <v>111</v>
      </c>
      <c r="S321" s="983"/>
      <c r="T321" s="983"/>
      <c r="U321" s="983"/>
      <c r="V321" s="411"/>
      <c r="W321" s="411"/>
      <c r="X321" s="411"/>
      <c r="Y321" s="411"/>
      <c r="Z321" s="411"/>
      <c r="AA321" s="411"/>
      <c r="AB321" s="411"/>
      <c r="AC321" s="411"/>
      <c r="AD321" s="411"/>
      <c r="AE321" s="411"/>
      <c r="AF321" s="411"/>
      <c r="AG321" s="158"/>
      <c r="AH321" s="158"/>
      <c r="AI321" s="158"/>
      <c r="AJ321" s="158"/>
      <c r="AK321" s="158"/>
      <c r="AL321" s="90"/>
    </row>
    <row r="322" spans="1:38" ht="15.75" thickBot="1" x14ac:dyDescent="0.3">
      <c r="A322" s="976"/>
      <c r="B322" s="175">
        <v>14030225</v>
      </c>
      <c r="C322" s="96">
        <v>350</v>
      </c>
      <c r="D322" s="411">
        <v>7</v>
      </c>
      <c r="E322" s="411">
        <v>50</v>
      </c>
      <c r="F322" s="665">
        <v>16</v>
      </c>
      <c r="G322" s="144" t="s">
        <v>404</v>
      </c>
      <c r="H322" s="167">
        <v>0.79166666666666663</v>
      </c>
      <c r="I322" s="167">
        <v>0.28125</v>
      </c>
      <c r="J322" s="181">
        <v>2.0833333333333332E-2</v>
      </c>
      <c r="K322" s="179">
        <f t="shared" si="10"/>
        <v>0.48958333333333331</v>
      </c>
      <c r="L322" s="411">
        <v>43</v>
      </c>
      <c r="M322" s="411">
        <v>2</v>
      </c>
      <c r="N322" s="983"/>
      <c r="O322" s="411"/>
      <c r="P322" s="411"/>
      <c r="Q322" s="990"/>
      <c r="R322" s="413" t="s">
        <v>111</v>
      </c>
      <c r="S322" s="983"/>
      <c r="T322" s="983"/>
      <c r="U322" s="983"/>
      <c r="V322" s="411"/>
      <c r="W322" s="411"/>
      <c r="X322" s="411"/>
      <c r="Y322" s="411"/>
      <c r="Z322" s="411"/>
      <c r="AA322" s="411"/>
      <c r="AB322" s="411"/>
      <c r="AC322" s="411"/>
      <c r="AD322" s="411"/>
      <c r="AE322" s="411"/>
      <c r="AF322" s="411"/>
      <c r="AG322" s="158"/>
      <c r="AH322" s="158"/>
      <c r="AI322" s="158"/>
      <c r="AJ322" s="158"/>
      <c r="AK322" s="158"/>
      <c r="AL322" s="90"/>
    </row>
    <row r="323" spans="1:38" ht="15.75" thickBot="1" x14ac:dyDescent="0.3">
      <c r="A323" s="976"/>
      <c r="B323" s="407">
        <v>14030225</v>
      </c>
      <c r="C323" s="96">
        <v>350</v>
      </c>
      <c r="D323" s="411">
        <v>7</v>
      </c>
      <c r="E323" s="411">
        <v>50</v>
      </c>
      <c r="F323" s="665">
        <v>16</v>
      </c>
      <c r="G323" s="144" t="s">
        <v>404</v>
      </c>
      <c r="H323" s="167">
        <v>0.79166666666666663</v>
      </c>
      <c r="I323" s="167">
        <v>0.28125</v>
      </c>
      <c r="J323" s="181">
        <v>2.0833333333333332E-2</v>
      </c>
      <c r="K323" s="179">
        <f t="shared" si="10"/>
        <v>0.48958333333333331</v>
      </c>
      <c r="L323" s="411">
        <v>44</v>
      </c>
      <c r="M323" s="411">
        <v>1</v>
      </c>
      <c r="N323" s="983"/>
      <c r="O323" s="411"/>
      <c r="P323" s="411"/>
      <c r="Q323" s="990"/>
      <c r="R323" s="413" t="s">
        <v>111</v>
      </c>
      <c r="S323" s="983"/>
      <c r="T323" s="983"/>
      <c r="U323" s="983"/>
      <c r="V323" s="411"/>
      <c r="W323" s="411"/>
      <c r="X323" s="411"/>
      <c r="Y323" s="411"/>
      <c r="Z323" s="411"/>
      <c r="AA323" s="411"/>
      <c r="AB323" s="411"/>
      <c r="AC323" s="411"/>
      <c r="AD323" s="411"/>
      <c r="AE323" s="411"/>
      <c r="AF323" s="411"/>
      <c r="AG323" s="158"/>
      <c r="AH323" s="158"/>
      <c r="AI323" s="158"/>
      <c r="AJ323" s="158"/>
      <c r="AK323" s="158"/>
      <c r="AL323" s="90"/>
    </row>
    <row r="324" spans="1:38" ht="15.75" thickBot="1" x14ac:dyDescent="0.3">
      <c r="A324" s="976"/>
      <c r="B324" s="174">
        <v>14030225</v>
      </c>
      <c r="C324" s="411">
        <v>370</v>
      </c>
      <c r="D324" s="411">
        <v>7</v>
      </c>
      <c r="E324" s="411">
        <v>50</v>
      </c>
      <c r="F324" s="665">
        <v>16</v>
      </c>
      <c r="G324" s="144" t="s">
        <v>404</v>
      </c>
      <c r="H324" s="167">
        <v>0.79166666666666663</v>
      </c>
      <c r="I324" s="167">
        <v>0.28125</v>
      </c>
      <c r="J324" s="181">
        <v>2.0833333333333332E-2</v>
      </c>
      <c r="K324" s="179">
        <f t="shared" si="10"/>
        <v>0.48958333333333331</v>
      </c>
      <c r="L324" s="411">
        <v>39</v>
      </c>
      <c r="M324" s="411">
        <v>1</v>
      </c>
      <c r="N324" s="983">
        <v>600</v>
      </c>
      <c r="O324" s="411"/>
      <c r="P324" s="411"/>
      <c r="Q324" s="990">
        <v>111.52</v>
      </c>
      <c r="R324" s="413" t="s">
        <v>239</v>
      </c>
      <c r="S324" s="983"/>
      <c r="T324" s="983"/>
      <c r="U324" s="983"/>
      <c r="V324" s="411"/>
      <c r="W324" s="411"/>
      <c r="X324" s="411"/>
      <c r="Y324" s="411"/>
      <c r="Z324" s="411"/>
      <c r="AA324" s="411"/>
      <c r="AB324" s="411"/>
      <c r="AC324" s="411"/>
      <c r="AD324" s="411"/>
      <c r="AE324" s="411"/>
      <c r="AF324" s="411"/>
      <c r="AG324" s="158"/>
      <c r="AH324" s="158"/>
      <c r="AI324" s="158"/>
      <c r="AJ324" s="158"/>
      <c r="AK324" s="158"/>
      <c r="AL324" s="90"/>
    </row>
    <row r="325" spans="1:38" ht="15.75" thickBot="1" x14ac:dyDescent="0.3">
      <c r="A325" s="976"/>
      <c r="B325" s="175">
        <v>14030225</v>
      </c>
      <c r="C325" s="411">
        <v>370</v>
      </c>
      <c r="D325" s="411">
        <v>7</v>
      </c>
      <c r="E325" s="411">
        <v>50</v>
      </c>
      <c r="F325" s="665">
        <v>16</v>
      </c>
      <c r="G325" s="144" t="s">
        <v>404</v>
      </c>
      <c r="H325" s="167">
        <v>0.79166666666666663</v>
      </c>
      <c r="I325" s="167">
        <v>0.28125</v>
      </c>
      <c r="J325" s="181">
        <v>2.0833333333333332E-2</v>
      </c>
      <c r="K325" s="179">
        <f t="shared" ref="K325:K388" si="12">IF(H325&gt;I325,(H325-I325)-J325,(I325-H325)-J325)</f>
        <v>0.48958333333333331</v>
      </c>
      <c r="L325" s="411">
        <v>40</v>
      </c>
      <c r="M325" s="411">
        <v>1</v>
      </c>
      <c r="N325" s="983"/>
      <c r="O325" s="411"/>
      <c r="P325" s="411"/>
      <c r="Q325" s="990"/>
      <c r="R325" s="413" t="s">
        <v>239</v>
      </c>
      <c r="S325" s="983"/>
      <c r="T325" s="983"/>
      <c r="U325" s="983"/>
      <c r="V325" s="411"/>
      <c r="W325" s="411"/>
      <c r="X325" s="411"/>
      <c r="Y325" s="411"/>
      <c r="Z325" s="411"/>
      <c r="AA325" s="411"/>
      <c r="AB325" s="411"/>
      <c r="AC325" s="411"/>
      <c r="AD325" s="411"/>
      <c r="AE325" s="411"/>
      <c r="AF325" s="411"/>
      <c r="AG325" s="158"/>
      <c r="AH325" s="158"/>
      <c r="AI325" s="158"/>
      <c r="AJ325" s="158"/>
      <c r="AK325" s="158"/>
      <c r="AL325" s="90"/>
    </row>
    <row r="326" spans="1:38" ht="15.75" thickBot="1" x14ac:dyDescent="0.3">
      <c r="A326" s="976"/>
      <c r="B326" s="175">
        <v>14030225</v>
      </c>
      <c r="C326" s="411">
        <v>370</v>
      </c>
      <c r="D326" s="411">
        <v>7</v>
      </c>
      <c r="E326" s="411">
        <v>50</v>
      </c>
      <c r="F326" s="665">
        <v>16</v>
      </c>
      <c r="G326" s="144" t="s">
        <v>404</v>
      </c>
      <c r="H326" s="167">
        <v>0.79166666666666663</v>
      </c>
      <c r="I326" s="167">
        <v>0.28125</v>
      </c>
      <c r="J326" s="181">
        <v>2.0833333333333332E-2</v>
      </c>
      <c r="K326" s="179">
        <f t="shared" si="12"/>
        <v>0.48958333333333331</v>
      </c>
      <c r="L326" s="411">
        <v>42</v>
      </c>
      <c r="M326" s="411">
        <v>2</v>
      </c>
      <c r="N326" s="983"/>
      <c r="O326" s="411"/>
      <c r="P326" s="411"/>
      <c r="Q326" s="990"/>
      <c r="R326" s="413" t="s">
        <v>239</v>
      </c>
      <c r="S326" s="983"/>
      <c r="T326" s="983"/>
      <c r="U326" s="983"/>
      <c r="V326" s="411"/>
      <c r="W326" s="411"/>
      <c r="X326" s="411"/>
      <c r="Y326" s="411"/>
      <c r="Z326" s="411"/>
      <c r="AA326" s="411"/>
      <c r="AB326" s="411"/>
      <c r="AC326" s="411"/>
      <c r="AD326" s="411"/>
      <c r="AE326" s="411"/>
      <c r="AF326" s="411"/>
      <c r="AG326" s="158"/>
      <c r="AH326" s="158"/>
      <c r="AI326" s="158"/>
      <c r="AJ326" s="158"/>
      <c r="AK326" s="158"/>
      <c r="AL326" s="90"/>
    </row>
    <row r="327" spans="1:38" ht="15.75" thickBot="1" x14ac:dyDescent="0.3">
      <c r="A327" s="976"/>
      <c r="B327" s="175">
        <v>14030225</v>
      </c>
      <c r="C327" s="411">
        <v>370</v>
      </c>
      <c r="D327" s="411">
        <v>7</v>
      </c>
      <c r="E327" s="411">
        <v>50</v>
      </c>
      <c r="F327" s="665">
        <v>16</v>
      </c>
      <c r="G327" s="144" t="s">
        <v>404</v>
      </c>
      <c r="H327" s="167">
        <v>0.79166666666666663</v>
      </c>
      <c r="I327" s="167">
        <v>0.28125</v>
      </c>
      <c r="J327" s="181">
        <v>2.0833333333333332E-2</v>
      </c>
      <c r="K327" s="179">
        <f t="shared" si="12"/>
        <v>0.48958333333333331</v>
      </c>
      <c r="L327" s="411">
        <v>43</v>
      </c>
      <c r="M327" s="411">
        <v>2</v>
      </c>
      <c r="N327" s="983"/>
      <c r="O327" s="411"/>
      <c r="P327" s="411"/>
      <c r="Q327" s="990"/>
      <c r="R327" s="413" t="s">
        <v>239</v>
      </c>
      <c r="S327" s="983"/>
      <c r="T327" s="983"/>
      <c r="U327" s="983"/>
      <c r="V327" s="411"/>
      <c r="W327" s="411"/>
      <c r="X327" s="411"/>
      <c r="Y327" s="411"/>
      <c r="Z327" s="411"/>
      <c r="AA327" s="411"/>
      <c r="AB327" s="411"/>
      <c r="AC327" s="411"/>
      <c r="AD327" s="411"/>
      <c r="AE327" s="411"/>
      <c r="AF327" s="411"/>
      <c r="AG327" s="158"/>
      <c r="AH327" s="158"/>
      <c r="AI327" s="158"/>
      <c r="AJ327" s="158"/>
      <c r="AK327" s="158"/>
      <c r="AL327" s="90"/>
    </row>
    <row r="328" spans="1:38" ht="15.75" thickBot="1" x14ac:dyDescent="0.3">
      <c r="A328" s="977"/>
      <c r="B328" s="407">
        <v>14030225</v>
      </c>
      <c r="C328" s="418">
        <v>370</v>
      </c>
      <c r="D328" s="418">
        <v>7</v>
      </c>
      <c r="E328" s="418">
        <v>50</v>
      </c>
      <c r="F328" s="151">
        <v>16</v>
      </c>
      <c r="G328" s="161" t="s">
        <v>404</v>
      </c>
      <c r="H328" s="171">
        <v>0.79166666666666663</v>
      </c>
      <c r="I328" s="171">
        <v>0.28125</v>
      </c>
      <c r="J328" s="185">
        <v>2.0833333333333332E-2</v>
      </c>
      <c r="K328" s="186">
        <f t="shared" si="12"/>
        <v>0.48958333333333331</v>
      </c>
      <c r="L328" s="411">
        <v>44</v>
      </c>
      <c r="M328" s="411">
        <v>2</v>
      </c>
      <c r="N328" s="983"/>
      <c r="O328" s="411"/>
      <c r="P328" s="411"/>
      <c r="Q328" s="990"/>
      <c r="R328" s="413" t="s">
        <v>239</v>
      </c>
      <c r="S328" s="983"/>
      <c r="T328" s="983"/>
      <c r="U328" s="983"/>
      <c r="V328" s="411"/>
      <c r="W328" s="411"/>
      <c r="X328" s="411"/>
      <c r="Y328" s="411"/>
      <c r="Z328" s="411"/>
      <c r="AA328" s="411"/>
      <c r="AB328" s="411"/>
      <c r="AC328" s="411"/>
      <c r="AD328" s="411"/>
      <c r="AE328" s="411"/>
      <c r="AF328" s="411"/>
      <c r="AG328" s="158"/>
      <c r="AH328" s="158"/>
      <c r="AI328" s="158"/>
      <c r="AJ328" s="158"/>
      <c r="AK328" s="158"/>
      <c r="AL328" s="90"/>
    </row>
    <row r="329" spans="1:38" ht="15.75" thickBot="1" x14ac:dyDescent="0.3">
      <c r="A329" s="975" t="str">
        <f>IF(H329&gt;I329,"شب","روز")</f>
        <v>روز</v>
      </c>
      <c r="B329" s="174">
        <v>14030227</v>
      </c>
      <c r="C329" s="163">
        <v>390</v>
      </c>
      <c r="D329" s="419">
        <v>7</v>
      </c>
      <c r="E329" s="419">
        <v>50</v>
      </c>
      <c r="F329" s="150">
        <v>9</v>
      </c>
      <c r="G329" s="159" t="s">
        <v>237</v>
      </c>
      <c r="H329" s="168">
        <v>0.30208333333333331</v>
      </c>
      <c r="I329" s="168">
        <v>0.66666666666666663</v>
      </c>
      <c r="J329" s="179">
        <v>8.3333333333333329E-2</v>
      </c>
      <c r="K329" s="179">
        <f t="shared" si="12"/>
        <v>0.28125</v>
      </c>
      <c r="L329" s="411">
        <v>37</v>
      </c>
      <c r="M329" s="411">
        <v>1</v>
      </c>
      <c r="N329" s="983">
        <v>86</v>
      </c>
      <c r="O329" s="411"/>
      <c r="P329" s="411"/>
      <c r="Q329" s="990">
        <v>96</v>
      </c>
      <c r="R329" s="413">
        <v>316</v>
      </c>
      <c r="S329" s="983">
        <v>1.2</v>
      </c>
      <c r="T329" s="983">
        <v>8.1</v>
      </c>
      <c r="U329" s="983">
        <v>0</v>
      </c>
      <c r="V329" s="411"/>
      <c r="W329" s="411"/>
      <c r="X329" s="411"/>
      <c r="Y329" s="411"/>
      <c r="Z329" s="411"/>
      <c r="AA329" s="411"/>
      <c r="AB329" s="411"/>
      <c r="AC329" s="411"/>
      <c r="AD329" s="411"/>
      <c r="AE329" s="411"/>
      <c r="AF329" s="411"/>
      <c r="AG329" s="158"/>
      <c r="AH329" s="158"/>
      <c r="AI329" s="158"/>
      <c r="AJ329" s="158"/>
      <c r="AK329" s="158"/>
      <c r="AL329" s="90"/>
    </row>
    <row r="330" spans="1:38" ht="15.75" thickBot="1" x14ac:dyDescent="0.3">
      <c r="A330" s="976"/>
      <c r="B330" s="175">
        <v>14030227</v>
      </c>
      <c r="C330" s="96">
        <v>390</v>
      </c>
      <c r="D330" s="411">
        <v>7</v>
      </c>
      <c r="E330" s="411">
        <v>50</v>
      </c>
      <c r="F330" s="665">
        <v>9</v>
      </c>
      <c r="G330" s="190" t="s">
        <v>237</v>
      </c>
      <c r="H330" s="167">
        <v>0.30208333333333331</v>
      </c>
      <c r="I330" s="167">
        <v>0.66666666666666663</v>
      </c>
      <c r="J330" s="181">
        <v>8.3333333333333329E-2</v>
      </c>
      <c r="K330" s="179">
        <f t="shared" si="12"/>
        <v>0.28125</v>
      </c>
      <c r="L330" s="411">
        <v>38</v>
      </c>
      <c r="M330" s="411">
        <v>1</v>
      </c>
      <c r="N330" s="983"/>
      <c r="O330" s="411"/>
      <c r="P330" s="411"/>
      <c r="Q330" s="990"/>
      <c r="R330" s="413">
        <v>316</v>
      </c>
      <c r="S330" s="983"/>
      <c r="T330" s="983"/>
      <c r="U330" s="983"/>
      <c r="V330" s="411"/>
      <c r="W330" s="411"/>
      <c r="X330" s="411"/>
      <c r="Y330" s="411"/>
      <c r="Z330" s="411"/>
      <c r="AA330" s="411"/>
      <c r="AB330" s="411"/>
      <c r="AC330" s="411"/>
      <c r="AD330" s="411"/>
      <c r="AE330" s="411"/>
      <c r="AF330" s="411"/>
      <c r="AG330" s="158"/>
      <c r="AH330" s="158"/>
      <c r="AI330" s="158"/>
      <c r="AJ330" s="158"/>
      <c r="AK330" s="158"/>
      <c r="AL330" s="90"/>
    </row>
    <row r="331" spans="1:38" ht="15.75" thickBot="1" x14ac:dyDescent="0.3">
      <c r="A331" s="976"/>
      <c r="B331" s="175">
        <v>14030227</v>
      </c>
      <c r="C331" s="96">
        <v>390</v>
      </c>
      <c r="D331" s="411">
        <v>7</v>
      </c>
      <c r="E331" s="411">
        <v>50</v>
      </c>
      <c r="F331" s="665">
        <v>9</v>
      </c>
      <c r="G331" s="190" t="s">
        <v>237</v>
      </c>
      <c r="H331" s="167">
        <v>0.30208333333333331</v>
      </c>
      <c r="I331" s="167">
        <v>0.66666666666666663</v>
      </c>
      <c r="J331" s="181">
        <v>8.3333333333333329E-2</v>
      </c>
      <c r="K331" s="179">
        <f t="shared" si="12"/>
        <v>0.28125</v>
      </c>
      <c r="L331" s="411">
        <v>39</v>
      </c>
      <c r="M331" s="411">
        <v>1</v>
      </c>
      <c r="N331" s="983"/>
      <c r="O331" s="411"/>
      <c r="P331" s="411"/>
      <c r="Q331" s="990"/>
      <c r="R331" s="413">
        <v>316</v>
      </c>
      <c r="S331" s="983"/>
      <c r="T331" s="983"/>
      <c r="U331" s="983"/>
      <c r="V331" s="411"/>
      <c r="W331" s="411"/>
      <c r="X331" s="411"/>
      <c r="Y331" s="411"/>
      <c r="Z331" s="411"/>
      <c r="AA331" s="411"/>
      <c r="AB331" s="411"/>
      <c r="AC331" s="411"/>
      <c r="AD331" s="411"/>
      <c r="AE331" s="411"/>
      <c r="AF331" s="411"/>
      <c r="AG331" s="158"/>
      <c r="AH331" s="158"/>
      <c r="AI331" s="158"/>
      <c r="AJ331" s="158"/>
      <c r="AK331" s="158"/>
      <c r="AL331" s="90"/>
    </row>
    <row r="332" spans="1:38" ht="15.75" thickBot="1" x14ac:dyDescent="0.3">
      <c r="A332" s="976"/>
      <c r="B332" s="175">
        <v>14030227</v>
      </c>
      <c r="C332" s="96">
        <v>390</v>
      </c>
      <c r="D332" s="411">
        <v>7</v>
      </c>
      <c r="E332" s="411">
        <v>50</v>
      </c>
      <c r="F332" s="665">
        <v>9</v>
      </c>
      <c r="G332" s="190" t="s">
        <v>237</v>
      </c>
      <c r="H332" s="167">
        <v>0.30208333333333331</v>
      </c>
      <c r="I332" s="167">
        <v>0.66666666666666663</v>
      </c>
      <c r="J332" s="181">
        <v>8.3333333333333329E-2</v>
      </c>
      <c r="K332" s="179">
        <f t="shared" si="12"/>
        <v>0.28125</v>
      </c>
      <c r="L332" s="411">
        <v>40</v>
      </c>
      <c r="M332" s="411">
        <v>1</v>
      </c>
      <c r="N332" s="983"/>
      <c r="O332" s="411"/>
      <c r="P332" s="411"/>
      <c r="Q332" s="990"/>
      <c r="R332" s="413">
        <v>316</v>
      </c>
      <c r="S332" s="983"/>
      <c r="T332" s="983"/>
      <c r="U332" s="983"/>
      <c r="V332" s="411"/>
      <c r="W332" s="411"/>
      <c r="X332" s="411"/>
      <c r="Y332" s="411"/>
      <c r="Z332" s="411"/>
      <c r="AA332" s="411"/>
      <c r="AB332" s="411"/>
      <c r="AC332" s="411"/>
      <c r="AD332" s="411"/>
      <c r="AE332" s="411"/>
      <c r="AF332" s="411"/>
      <c r="AG332" s="158"/>
      <c r="AH332" s="158"/>
      <c r="AI332" s="158"/>
      <c r="AJ332" s="158"/>
      <c r="AK332" s="158"/>
      <c r="AL332" s="90"/>
    </row>
    <row r="333" spans="1:38" ht="15.75" thickBot="1" x14ac:dyDescent="0.3">
      <c r="A333" s="976"/>
      <c r="B333" s="407">
        <v>14030227</v>
      </c>
      <c r="C333" s="96">
        <v>390</v>
      </c>
      <c r="D333" s="411">
        <v>7</v>
      </c>
      <c r="E333" s="411">
        <v>50</v>
      </c>
      <c r="F333" s="665">
        <v>9</v>
      </c>
      <c r="G333" s="190" t="s">
        <v>237</v>
      </c>
      <c r="H333" s="167">
        <v>0.30208333333333331</v>
      </c>
      <c r="I333" s="167">
        <v>0.66666666666666663</v>
      </c>
      <c r="J333" s="181">
        <v>8.3333333333333329E-2</v>
      </c>
      <c r="K333" s="179">
        <f t="shared" si="12"/>
        <v>0.28125</v>
      </c>
      <c r="L333" s="411">
        <v>41</v>
      </c>
      <c r="M333" s="411">
        <v>1</v>
      </c>
      <c r="N333" s="983"/>
      <c r="O333" s="411"/>
      <c r="P333" s="411"/>
      <c r="Q333" s="990"/>
      <c r="R333" s="413">
        <v>316</v>
      </c>
      <c r="S333" s="983"/>
      <c r="T333" s="983"/>
      <c r="U333" s="983"/>
      <c r="V333" s="411"/>
      <c r="W333" s="411"/>
      <c r="X333" s="411"/>
      <c r="Y333" s="411"/>
      <c r="Z333" s="411"/>
      <c r="AA333" s="411"/>
      <c r="AB333" s="411"/>
      <c r="AC333" s="411"/>
      <c r="AD333" s="411"/>
      <c r="AE333" s="411"/>
      <c r="AF333" s="411"/>
      <c r="AG333" s="158"/>
      <c r="AH333" s="158"/>
      <c r="AI333" s="158"/>
      <c r="AJ333" s="158"/>
      <c r="AK333" s="158"/>
      <c r="AL333" s="90"/>
    </row>
    <row r="334" spans="1:38" ht="15.75" thickBot="1" x14ac:dyDescent="0.3">
      <c r="A334" s="976"/>
      <c r="B334" s="174">
        <v>14030227</v>
      </c>
      <c r="C334" s="411">
        <v>390</v>
      </c>
      <c r="D334" s="411">
        <v>7</v>
      </c>
      <c r="E334" s="411">
        <v>50</v>
      </c>
      <c r="F334" s="665">
        <v>9</v>
      </c>
      <c r="G334" s="190" t="s">
        <v>237</v>
      </c>
      <c r="H334" s="167">
        <v>0.30208333333333331</v>
      </c>
      <c r="I334" s="167">
        <v>0.66666666666666663</v>
      </c>
      <c r="J334" s="181">
        <v>8.3333333333333329E-2</v>
      </c>
      <c r="K334" s="179">
        <f t="shared" si="12"/>
        <v>0.28125</v>
      </c>
      <c r="L334" s="411">
        <v>37</v>
      </c>
      <c r="M334" s="411">
        <v>1</v>
      </c>
      <c r="N334" s="983">
        <v>45</v>
      </c>
      <c r="O334" s="411"/>
      <c r="P334" s="411"/>
      <c r="Q334" s="990"/>
      <c r="R334" s="413">
        <v>316</v>
      </c>
      <c r="S334" s="983"/>
      <c r="T334" s="983"/>
      <c r="U334" s="983"/>
      <c r="V334" s="411"/>
      <c r="W334" s="411"/>
      <c r="X334" s="411"/>
      <c r="Y334" s="411"/>
      <c r="Z334" s="411"/>
      <c r="AA334" s="411"/>
      <c r="AB334" s="411"/>
      <c r="AC334" s="411"/>
      <c r="AD334" s="411"/>
      <c r="AE334" s="411"/>
      <c r="AF334" s="411"/>
      <c r="AG334" s="158"/>
      <c r="AH334" s="158"/>
      <c r="AI334" s="158"/>
      <c r="AJ334" s="158"/>
      <c r="AK334" s="158"/>
      <c r="AL334" s="90"/>
    </row>
    <row r="335" spans="1:38" ht="15.75" thickBot="1" x14ac:dyDescent="0.3">
      <c r="A335" s="976"/>
      <c r="B335" s="175">
        <v>14030227</v>
      </c>
      <c r="C335" s="411">
        <v>390</v>
      </c>
      <c r="D335" s="411">
        <v>7</v>
      </c>
      <c r="E335" s="411">
        <v>50</v>
      </c>
      <c r="F335" s="665">
        <v>9</v>
      </c>
      <c r="G335" s="190" t="s">
        <v>237</v>
      </c>
      <c r="H335" s="167">
        <v>0.30208333333333331</v>
      </c>
      <c r="I335" s="167">
        <v>0.66666666666666663</v>
      </c>
      <c r="J335" s="181">
        <v>8.3333333333333329E-2</v>
      </c>
      <c r="K335" s="179">
        <f t="shared" si="12"/>
        <v>0.28125</v>
      </c>
      <c r="L335" s="411">
        <v>38</v>
      </c>
      <c r="M335" s="411">
        <v>1</v>
      </c>
      <c r="N335" s="983"/>
      <c r="O335" s="411"/>
      <c r="P335" s="411"/>
      <c r="Q335" s="990"/>
      <c r="R335" s="413">
        <v>316</v>
      </c>
      <c r="S335" s="983"/>
      <c r="T335" s="983"/>
      <c r="U335" s="983"/>
      <c r="V335" s="411"/>
      <c r="W335" s="411"/>
      <c r="X335" s="411"/>
      <c r="Y335" s="411"/>
      <c r="Z335" s="411"/>
      <c r="AA335" s="411"/>
      <c r="AB335" s="411"/>
      <c r="AC335" s="411"/>
      <c r="AD335" s="411"/>
      <c r="AE335" s="411"/>
      <c r="AF335" s="411"/>
      <c r="AG335" s="158"/>
      <c r="AH335" s="158"/>
      <c r="AI335" s="158"/>
      <c r="AJ335" s="158"/>
      <c r="AK335" s="158"/>
      <c r="AL335" s="90"/>
    </row>
    <row r="336" spans="1:38" ht="15.75" thickBot="1" x14ac:dyDescent="0.3">
      <c r="A336" s="976"/>
      <c r="B336" s="175">
        <v>14030227</v>
      </c>
      <c r="C336" s="411">
        <v>390</v>
      </c>
      <c r="D336" s="411">
        <v>7</v>
      </c>
      <c r="E336" s="411">
        <v>50</v>
      </c>
      <c r="F336" s="665">
        <v>9</v>
      </c>
      <c r="G336" s="190" t="s">
        <v>237</v>
      </c>
      <c r="H336" s="167">
        <v>0.30208333333333331</v>
      </c>
      <c r="I336" s="167">
        <v>0.66666666666666663</v>
      </c>
      <c r="J336" s="181">
        <v>8.3333333333333329E-2</v>
      </c>
      <c r="K336" s="179">
        <f t="shared" si="12"/>
        <v>0.28125</v>
      </c>
      <c r="L336" s="411">
        <v>39</v>
      </c>
      <c r="M336" s="411">
        <v>1</v>
      </c>
      <c r="N336" s="983"/>
      <c r="O336" s="411"/>
      <c r="P336" s="411"/>
      <c r="Q336" s="990"/>
      <c r="R336" s="413">
        <v>316</v>
      </c>
      <c r="S336" s="983"/>
      <c r="T336" s="983"/>
      <c r="U336" s="983"/>
      <c r="V336" s="411"/>
      <c r="W336" s="411"/>
      <c r="X336" s="411"/>
      <c r="Y336" s="411"/>
      <c r="Z336" s="411"/>
      <c r="AA336" s="411"/>
      <c r="AB336" s="411"/>
      <c r="AC336" s="411"/>
      <c r="AD336" s="411"/>
      <c r="AE336" s="411"/>
      <c r="AF336" s="411"/>
      <c r="AG336" s="158"/>
      <c r="AH336" s="158"/>
      <c r="AI336" s="158"/>
      <c r="AJ336" s="158"/>
      <c r="AK336" s="158"/>
      <c r="AL336" s="90"/>
    </row>
    <row r="337" spans="1:38" ht="15.75" thickBot="1" x14ac:dyDescent="0.3">
      <c r="A337" s="976"/>
      <c r="B337" s="175">
        <v>14030227</v>
      </c>
      <c r="C337" s="411">
        <v>390</v>
      </c>
      <c r="D337" s="411">
        <v>7</v>
      </c>
      <c r="E337" s="411">
        <v>50</v>
      </c>
      <c r="F337" s="665">
        <v>9</v>
      </c>
      <c r="G337" s="190" t="s">
        <v>237</v>
      </c>
      <c r="H337" s="167">
        <v>0.30208333333333331</v>
      </c>
      <c r="I337" s="167">
        <v>0.66666666666666663</v>
      </c>
      <c r="J337" s="181">
        <v>8.3333333333333329E-2</v>
      </c>
      <c r="K337" s="179">
        <f t="shared" si="12"/>
        <v>0.28125</v>
      </c>
      <c r="L337" s="411">
        <v>40</v>
      </c>
      <c r="M337" s="411">
        <v>1</v>
      </c>
      <c r="N337" s="983"/>
      <c r="O337" s="411"/>
      <c r="P337" s="411"/>
      <c r="Q337" s="990"/>
      <c r="R337" s="413">
        <v>316</v>
      </c>
      <c r="S337" s="983"/>
      <c r="T337" s="983"/>
      <c r="U337" s="983"/>
      <c r="V337" s="411"/>
      <c r="W337" s="411"/>
      <c r="X337" s="411"/>
      <c r="Y337" s="411"/>
      <c r="Z337" s="411"/>
      <c r="AA337" s="411"/>
      <c r="AB337" s="411"/>
      <c r="AC337" s="411"/>
      <c r="AD337" s="411"/>
      <c r="AE337" s="411"/>
      <c r="AF337" s="411"/>
      <c r="AG337" s="158"/>
      <c r="AH337" s="158"/>
      <c r="AI337" s="158"/>
      <c r="AJ337" s="158"/>
      <c r="AK337" s="158"/>
      <c r="AL337" s="90"/>
    </row>
    <row r="338" spans="1:38" ht="15.75" thickBot="1" x14ac:dyDescent="0.3">
      <c r="A338" s="977"/>
      <c r="B338" s="407">
        <v>14030227</v>
      </c>
      <c r="C338" s="418">
        <v>390</v>
      </c>
      <c r="D338" s="418">
        <v>7</v>
      </c>
      <c r="E338" s="418">
        <v>50</v>
      </c>
      <c r="F338" s="151">
        <v>9</v>
      </c>
      <c r="G338" s="191" t="s">
        <v>237</v>
      </c>
      <c r="H338" s="171">
        <v>0.30208333333333331</v>
      </c>
      <c r="I338" s="171">
        <v>0.66666666666666663</v>
      </c>
      <c r="J338" s="185">
        <v>8.3333333333333329E-2</v>
      </c>
      <c r="K338" s="186">
        <f t="shared" si="12"/>
        <v>0.28125</v>
      </c>
      <c r="L338" s="411">
        <v>41</v>
      </c>
      <c r="M338" s="411">
        <v>1</v>
      </c>
      <c r="N338" s="983"/>
      <c r="O338" s="411"/>
      <c r="P338" s="411"/>
      <c r="Q338" s="990"/>
      <c r="R338" s="413">
        <v>316</v>
      </c>
      <c r="S338" s="983"/>
      <c r="T338" s="983"/>
      <c r="U338" s="983"/>
      <c r="V338" s="411"/>
      <c r="W338" s="411"/>
      <c r="X338" s="411"/>
      <c r="Y338" s="411"/>
      <c r="Z338" s="411"/>
      <c r="AA338" s="411"/>
      <c r="AB338" s="411"/>
      <c r="AC338" s="411"/>
      <c r="AD338" s="411"/>
      <c r="AE338" s="411"/>
      <c r="AF338" s="411"/>
      <c r="AG338" s="158"/>
      <c r="AH338" s="158"/>
      <c r="AI338" s="158"/>
      <c r="AJ338" s="158"/>
      <c r="AK338" s="158"/>
      <c r="AL338" s="90"/>
    </row>
    <row r="339" spans="1:38" ht="15.75" thickBot="1" x14ac:dyDescent="0.3">
      <c r="A339" s="975" t="str">
        <f t="shared" ref="A339:A396" si="13">IF(H339&gt;I339,"شب","روز")</f>
        <v>روز</v>
      </c>
      <c r="B339" s="174">
        <v>14020227</v>
      </c>
      <c r="C339" s="163">
        <v>309</v>
      </c>
      <c r="D339" s="419">
        <v>7</v>
      </c>
      <c r="E339" s="419">
        <v>50</v>
      </c>
      <c r="F339" s="150">
        <v>38</v>
      </c>
      <c r="G339" s="159" t="s">
        <v>405</v>
      </c>
      <c r="H339" s="168">
        <v>0.30208333333333331</v>
      </c>
      <c r="I339" s="168">
        <v>0.66666666666666663</v>
      </c>
      <c r="J339" s="179">
        <v>6.25E-2</v>
      </c>
      <c r="K339" s="179">
        <f t="shared" si="12"/>
        <v>0.30208333333333331</v>
      </c>
      <c r="L339" s="411">
        <v>36</v>
      </c>
      <c r="M339" s="411">
        <v>2</v>
      </c>
      <c r="N339" s="983">
        <v>448</v>
      </c>
      <c r="O339" s="411"/>
      <c r="P339" s="411"/>
      <c r="Q339" s="412"/>
      <c r="R339" s="413" t="str">
        <f>IF(C339=370,"p500","fx")</f>
        <v>fx</v>
      </c>
      <c r="S339" s="983">
        <v>2.5</v>
      </c>
      <c r="T339" s="983">
        <v>18.2</v>
      </c>
      <c r="U339" s="983">
        <v>500</v>
      </c>
      <c r="V339" s="411"/>
      <c r="W339" s="411"/>
      <c r="X339" s="411"/>
      <c r="Y339" s="411"/>
      <c r="Z339" s="411"/>
      <c r="AA339" s="411"/>
      <c r="AB339" s="411"/>
      <c r="AC339" s="411"/>
      <c r="AD339" s="411"/>
      <c r="AE339" s="411"/>
      <c r="AF339" s="411"/>
      <c r="AG339" s="158"/>
      <c r="AH339" s="158"/>
      <c r="AI339" s="158"/>
      <c r="AJ339" s="158"/>
      <c r="AK339" s="158"/>
      <c r="AL339" s="90"/>
    </row>
    <row r="340" spans="1:38" ht="15.75" thickBot="1" x14ac:dyDescent="0.3">
      <c r="A340" s="976"/>
      <c r="B340" s="175">
        <v>14020227</v>
      </c>
      <c r="C340" s="96">
        <v>309</v>
      </c>
      <c r="D340" s="411">
        <v>7</v>
      </c>
      <c r="E340" s="411">
        <v>50</v>
      </c>
      <c r="F340" s="665">
        <v>38</v>
      </c>
      <c r="G340" s="144" t="s">
        <v>405</v>
      </c>
      <c r="H340" s="167">
        <v>0.30208333333333331</v>
      </c>
      <c r="I340" s="167">
        <v>0.66666666666666663</v>
      </c>
      <c r="J340" s="181">
        <v>6.25E-2</v>
      </c>
      <c r="K340" s="179">
        <f t="shared" si="12"/>
        <v>0.30208333333333331</v>
      </c>
      <c r="L340" s="411">
        <v>37</v>
      </c>
      <c r="M340" s="411">
        <v>2</v>
      </c>
      <c r="N340" s="983"/>
      <c r="O340" s="411"/>
      <c r="P340" s="411"/>
      <c r="Q340" s="412"/>
      <c r="R340" s="413" t="str">
        <f>IF(C340=370,"p500","fx")</f>
        <v>fx</v>
      </c>
      <c r="S340" s="983"/>
      <c r="T340" s="983"/>
      <c r="U340" s="983"/>
      <c r="V340" s="411"/>
      <c r="W340" s="411"/>
      <c r="X340" s="411"/>
      <c r="Y340" s="411"/>
      <c r="Z340" s="411"/>
      <c r="AA340" s="411"/>
      <c r="AB340" s="411"/>
      <c r="AC340" s="411"/>
      <c r="AD340" s="411"/>
      <c r="AE340" s="411"/>
      <c r="AF340" s="411"/>
      <c r="AG340" s="158"/>
      <c r="AH340" s="158"/>
      <c r="AI340" s="158"/>
      <c r="AJ340" s="158"/>
      <c r="AK340" s="158"/>
      <c r="AL340" s="90"/>
    </row>
    <row r="341" spans="1:38" ht="15.75" thickBot="1" x14ac:dyDescent="0.3">
      <c r="A341" s="976"/>
      <c r="B341" s="175">
        <v>14020227</v>
      </c>
      <c r="C341" s="96">
        <v>309</v>
      </c>
      <c r="D341" s="411">
        <v>7</v>
      </c>
      <c r="E341" s="411">
        <v>50</v>
      </c>
      <c r="F341" s="665">
        <v>38</v>
      </c>
      <c r="G341" s="144" t="s">
        <v>405</v>
      </c>
      <c r="H341" s="167">
        <v>0.30208333333333331</v>
      </c>
      <c r="I341" s="167">
        <v>0.66666666666666663</v>
      </c>
      <c r="J341" s="181">
        <v>6.25E-2</v>
      </c>
      <c r="K341" s="179">
        <f t="shared" si="12"/>
        <v>0.30208333333333331</v>
      </c>
      <c r="L341" s="411">
        <v>38</v>
      </c>
      <c r="M341" s="411">
        <v>2</v>
      </c>
      <c r="N341" s="983"/>
      <c r="O341" s="411"/>
      <c r="P341" s="411"/>
      <c r="Q341" s="412"/>
      <c r="R341" s="413" t="str">
        <f t="shared" ref="R341:R403" si="14">IF(C341=370,"p500","fx")</f>
        <v>fx</v>
      </c>
      <c r="S341" s="983"/>
      <c r="T341" s="983"/>
      <c r="U341" s="983"/>
      <c r="V341" s="411"/>
      <c r="W341" s="411"/>
      <c r="X341" s="411"/>
      <c r="Y341" s="411"/>
      <c r="Z341" s="411"/>
      <c r="AA341" s="411"/>
      <c r="AB341" s="411"/>
      <c r="AC341" s="411"/>
      <c r="AD341" s="411"/>
      <c r="AE341" s="411"/>
      <c r="AF341" s="411"/>
      <c r="AG341" s="158"/>
      <c r="AH341" s="158"/>
      <c r="AI341" s="158"/>
      <c r="AJ341" s="158"/>
      <c r="AK341" s="158"/>
      <c r="AL341" s="90"/>
    </row>
    <row r="342" spans="1:38" ht="15.75" thickBot="1" x14ac:dyDescent="0.3">
      <c r="A342" s="976"/>
      <c r="B342" s="407">
        <v>14020227</v>
      </c>
      <c r="C342" s="96">
        <v>309</v>
      </c>
      <c r="D342" s="411">
        <v>7</v>
      </c>
      <c r="E342" s="411">
        <v>50</v>
      </c>
      <c r="F342" s="665">
        <v>38</v>
      </c>
      <c r="G342" s="144" t="s">
        <v>405</v>
      </c>
      <c r="H342" s="167">
        <v>0.30208333333333331</v>
      </c>
      <c r="I342" s="167">
        <v>0.66666666666666663</v>
      </c>
      <c r="J342" s="181">
        <v>6.25E-2</v>
      </c>
      <c r="K342" s="179">
        <f t="shared" si="12"/>
        <v>0.30208333333333331</v>
      </c>
      <c r="L342" s="411">
        <v>39</v>
      </c>
      <c r="M342" s="411">
        <v>2</v>
      </c>
      <c r="N342" s="983"/>
      <c r="O342" s="411"/>
      <c r="P342" s="411"/>
      <c r="Q342" s="412"/>
      <c r="R342" s="413" t="str">
        <f t="shared" si="14"/>
        <v>fx</v>
      </c>
      <c r="S342" s="983"/>
      <c r="T342" s="983"/>
      <c r="U342" s="983"/>
      <c r="V342" s="411"/>
      <c r="W342" s="411"/>
      <c r="X342" s="411"/>
      <c r="Y342" s="411"/>
      <c r="Z342" s="411"/>
      <c r="AA342" s="411"/>
      <c r="AB342" s="411"/>
      <c r="AC342" s="411"/>
      <c r="AD342" s="411"/>
      <c r="AE342" s="411"/>
      <c r="AF342" s="411"/>
      <c r="AG342" s="158"/>
      <c r="AH342" s="158"/>
      <c r="AI342" s="158"/>
      <c r="AJ342" s="158"/>
      <c r="AK342" s="158"/>
      <c r="AL342" s="90"/>
    </row>
    <row r="343" spans="1:38" ht="15.75" thickBot="1" x14ac:dyDescent="0.3">
      <c r="A343" s="976"/>
      <c r="B343" s="174">
        <v>14020227</v>
      </c>
      <c r="C343" s="96">
        <v>350</v>
      </c>
      <c r="D343" s="411">
        <v>7</v>
      </c>
      <c r="E343" s="411">
        <v>50</v>
      </c>
      <c r="F343" s="665">
        <v>38</v>
      </c>
      <c r="G343" s="144" t="s">
        <v>405</v>
      </c>
      <c r="H343" s="167">
        <v>0.30208333333333331</v>
      </c>
      <c r="I343" s="167">
        <v>0.66666666666666663</v>
      </c>
      <c r="J343" s="181">
        <v>6.25E-2</v>
      </c>
      <c r="K343" s="179">
        <f t="shared" si="12"/>
        <v>0.30208333333333331</v>
      </c>
      <c r="L343" s="411">
        <v>39</v>
      </c>
      <c r="M343" s="411">
        <v>1</v>
      </c>
      <c r="N343" s="983">
        <v>448</v>
      </c>
      <c r="O343" s="411"/>
      <c r="P343" s="411"/>
      <c r="Q343" s="991">
        <v>109.29</v>
      </c>
      <c r="R343" s="413" t="str">
        <f t="shared" si="14"/>
        <v>fx</v>
      </c>
      <c r="S343" s="983"/>
      <c r="T343" s="983"/>
      <c r="U343" s="983"/>
      <c r="V343" s="411"/>
      <c r="W343" s="411"/>
      <c r="X343" s="411"/>
      <c r="Y343" s="411"/>
      <c r="Z343" s="411"/>
      <c r="AA343" s="411"/>
      <c r="AB343" s="411"/>
      <c r="AC343" s="411"/>
      <c r="AD343" s="411"/>
      <c r="AE343" s="411"/>
      <c r="AF343" s="411"/>
      <c r="AG343" s="158"/>
      <c r="AH343" s="158"/>
      <c r="AI343" s="158"/>
      <c r="AJ343" s="158"/>
      <c r="AK343" s="158"/>
      <c r="AL343" s="90"/>
    </row>
    <row r="344" spans="1:38" ht="15.75" thickBot="1" x14ac:dyDescent="0.3">
      <c r="A344" s="976"/>
      <c r="B344" s="175">
        <v>14020227</v>
      </c>
      <c r="C344" s="96">
        <v>350</v>
      </c>
      <c r="D344" s="411">
        <v>7</v>
      </c>
      <c r="E344" s="411">
        <v>50</v>
      </c>
      <c r="F344" s="665">
        <v>38</v>
      </c>
      <c r="G344" s="144" t="s">
        <v>405</v>
      </c>
      <c r="H344" s="167">
        <v>0.30208333333333331</v>
      </c>
      <c r="I344" s="167">
        <v>0.66666666666666663</v>
      </c>
      <c r="J344" s="181">
        <v>6.25E-2</v>
      </c>
      <c r="K344" s="179">
        <f t="shared" si="12"/>
        <v>0.30208333333333331</v>
      </c>
      <c r="L344" s="411">
        <v>40</v>
      </c>
      <c r="M344" s="411">
        <v>1</v>
      </c>
      <c r="N344" s="983"/>
      <c r="O344" s="411"/>
      <c r="P344" s="411"/>
      <c r="Q344" s="991"/>
      <c r="R344" s="413" t="str">
        <f t="shared" si="14"/>
        <v>fx</v>
      </c>
      <c r="S344" s="983"/>
      <c r="T344" s="983"/>
      <c r="U344" s="983"/>
      <c r="V344" s="411"/>
      <c r="W344" s="411"/>
      <c r="X344" s="411"/>
      <c r="Y344" s="411"/>
      <c r="Z344" s="411"/>
      <c r="AA344" s="411"/>
      <c r="AB344" s="411"/>
      <c r="AC344" s="411"/>
      <c r="AD344" s="411"/>
      <c r="AE344" s="411"/>
      <c r="AF344" s="411"/>
      <c r="AG344" s="158"/>
      <c r="AH344" s="158"/>
      <c r="AI344" s="158"/>
      <c r="AJ344" s="158"/>
      <c r="AK344" s="158"/>
      <c r="AL344" s="90"/>
    </row>
    <row r="345" spans="1:38" ht="15.75" thickBot="1" x14ac:dyDescent="0.3">
      <c r="A345" s="976"/>
      <c r="B345" s="175">
        <v>14020227</v>
      </c>
      <c r="C345" s="96">
        <v>350</v>
      </c>
      <c r="D345" s="411">
        <v>7</v>
      </c>
      <c r="E345" s="411">
        <v>50</v>
      </c>
      <c r="F345" s="665">
        <v>38</v>
      </c>
      <c r="G345" s="144" t="s">
        <v>405</v>
      </c>
      <c r="H345" s="167">
        <v>0.30208333333333331</v>
      </c>
      <c r="I345" s="167">
        <v>0.66666666666666663</v>
      </c>
      <c r="J345" s="181">
        <v>6.25E-2</v>
      </c>
      <c r="K345" s="179">
        <f t="shared" si="12"/>
        <v>0.30208333333333331</v>
      </c>
      <c r="L345" s="411">
        <v>41</v>
      </c>
      <c r="M345" s="411">
        <v>1</v>
      </c>
      <c r="N345" s="983"/>
      <c r="O345" s="411"/>
      <c r="P345" s="411"/>
      <c r="Q345" s="991"/>
      <c r="R345" s="413" t="str">
        <f t="shared" si="14"/>
        <v>fx</v>
      </c>
      <c r="S345" s="983"/>
      <c r="T345" s="983"/>
      <c r="U345" s="983"/>
      <c r="V345" s="411"/>
      <c r="W345" s="411"/>
      <c r="X345" s="411"/>
      <c r="Y345" s="411"/>
      <c r="Z345" s="411"/>
      <c r="AA345" s="411"/>
      <c r="AB345" s="411"/>
      <c r="AC345" s="411"/>
      <c r="AD345" s="411"/>
      <c r="AE345" s="411"/>
      <c r="AF345" s="411"/>
      <c r="AG345" s="158"/>
      <c r="AH345" s="158"/>
      <c r="AI345" s="158"/>
      <c r="AJ345" s="158"/>
      <c r="AK345" s="158"/>
      <c r="AL345" s="90"/>
    </row>
    <row r="346" spans="1:38" ht="15.75" thickBot="1" x14ac:dyDescent="0.3">
      <c r="A346" s="976"/>
      <c r="B346" s="175">
        <v>14020227</v>
      </c>
      <c r="C346" s="96">
        <v>350</v>
      </c>
      <c r="D346" s="411">
        <v>7</v>
      </c>
      <c r="E346" s="411">
        <v>50</v>
      </c>
      <c r="F346" s="665">
        <v>38</v>
      </c>
      <c r="G346" s="144" t="s">
        <v>405</v>
      </c>
      <c r="H346" s="167">
        <v>0.30208333333333331</v>
      </c>
      <c r="I346" s="167">
        <v>0.66666666666666663</v>
      </c>
      <c r="J346" s="181">
        <v>6.25E-2</v>
      </c>
      <c r="K346" s="179">
        <f t="shared" si="12"/>
        <v>0.30208333333333331</v>
      </c>
      <c r="L346" s="411">
        <v>42</v>
      </c>
      <c r="M346" s="411">
        <v>2</v>
      </c>
      <c r="N346" s="983"/>
      <c r="O346" s="411"/>
      <c r="P346" s="411"/>
      <c r="Q346" s="991"/>
      <c r="R346" s="413" t="str">
        <f t="shared" si="14"/>
        <v>fx</v>
      </c>
      <c r="S346" s="983"/>
      <c r="T346" s="983"/>
      <c r="U346" s="983"/>
      <c r="V346" s="411"/>
      <c r="W346" s="411"/>
      <c r="X346" s="411"/>
      <c r="Y346" s="411"/>
      <c r="Z346" s="411"/>
      <c r="AA346" s="411"/>
      <c r="AB346" s="411"/>
      <c r="AC346" s="411"/>
      <c r="AD346" s="411"/>
      <c r="AE346" s="411"/>
      <c r="AF346" s="411"/>
      <c r="AG346" s="158"/>
      <c r="AH346" s="158"/>
      <c r="AI346" s="158"/>
      <c r="AJ346" s="158"/>
      <c r="AK346" s="158"/>
      <c r="AL346" s="90"/>
    </row>
    <row r="347" spans="1:38" ht="15.75" thickBot="1" x14ac:dyDescent="0.3">
      <c r="A347" s="976"/>
      <c r="B347" s="175">
        <v>14020227</v>
      </c>
      <c r="C347" s="96">
        <v>350</v>
      </c>
      <c r="D347" s="411">
        <v>7</v>
      </c>
      <c r="E347" s="411">
        <v>50</v>
      </c>
      <c r="F347" s="665">
        <v>38</v>
      </c>
      <c r="G347" s="144" t="s">
        <v>405</v>
      </c>
      <c r="H347" s="167">
        <v>0.30208333333333331</v>
      </c>
      <c r="I347" s="167">
        <v>0.66666666666666663</v>
      </c>
      <c r="J347" s="181">
        <v>6.25E-2</v>
      </c>
      <c r="K347" s="179">
        <f t="shared" si="12"/>
        <v>0.30208333333333331</v>
      </c>
      <c r="L347" s="411">
        <v>43</v>
      </c>
      <c r="M347" s="411">
        <v>2</v>
      </c>
      <c r="N347" s="983"/>
      <c r="O347" s="411"/>
      <c r="P347" s="411"/>
      <c r="Q347" s="991"/>
      <c r="R347" s="413" t="str">
        <f t="shared" si="14"/>
        <v>fx</v>
      </c>
      <c r="S347" s="983"/>
      <c r="T347" s="983"/>
      <c r="U347" s="983"/>
      <c r="V347" s="411"/>
      <c r="W347" s="411"/>
      <c r="X347" s="411"/>
      <c r="Y347" s="411"/>
      <c r="Z347" s="411"/>
      <c r="AA347" s="411"/>
      <c r="AB347" s="411"/>
      <c r="AC347" s="411"/>
      <c r="AD347" s="411"/>
      <c r="AE347" s="411"/>
      <c r="AF347" s="411"/>
      <c r="AG347" s="158"/>
      <c r="AH347" s="158"/>
      <c r="AI347" s="158"/>
      <c r="AJ347" s="158"/>
      <c r="AK347" s="158"/>
      <c r="AL347" s="90"/>
    </row>
    <row r="348" spans="1:38" ht="15.75" thickBot="1" x14ac:dyDescent="0.3">
      <c r="A348" s="976"/>
      <c r="B348" s="407">
        <v>14020227</v>
      </c>
      <c r="C348" s="96">
        <v>350</v>
      </c>
      <c r="D348" s="411">
        <v>7</v>
      </c>
      <c r="E348" s="411">
        <v>50</v>
      </c>
      <c r="F348" s="665">
        <v>38</v>
      </c>
      <c r="G348" s="144" t="s">
        <v>405</v>
      </c>
      <c r="H348" s="167">
        <v>0.30208333333333331</v>
      </c>
      <c r="I348" s="167">
        <v>0.66666666666666663</v>
      </c>
      <c r="J348" s="181">
        <v>6.25E-2</v>
      </c>
      <c r="K348" s="179">
        <f t="shared" si="12"/>
        <v>0.30208333333333331</v>
      </c>
      <c r="L348" s="411">
        <v>44</v>
      </c>
      <c r="M348" s="411">
        <v>1</v>
      </c>
      <c r="N348" s="983"/>
      <c r="O348" s="411"/>
      <c r="P348" s="411"/>
      <c r="Q348" s="991"/>
      <c r="R348" s="413" t="str">
        <f t="shared" si="14"/>
        <v>fx</v>
      </c>
      <c r="S348" s="983"/>
      <c r="T348" s="983"/>
      <c r="U348" s="983"/>
      <c r="V348" s="411"/>
      <c r="W348" s="411"/>
      <c r="X348" s="411"/>
      <c r="Y348" s="411"/>
      <c r="Z348" s="411"/>
      <c r="AA348" s="411"/>
      <c r="AB348" s="411"/>
      <c r="AC348" s="411"/>
      <c r="AD348" s="411"/>
      <c r="AE348" s="411"/>
      <c r="AF348" s="411"/>
      <c r="AG348" s="158"/>
      <c r="AH348" s="158"/>
      <c r="AI348" s="158"/>
      <c r="AJ348" s="158"/>
      <c r="AK348" s="158"/>
      <c r="AL348" s="90"/>
    </row>
    <row r="349" spans="1:38" ht="15.75" thickBot="1" x14ac:dyDescent="0.3">
      <c r="A349" s="976"/>
      <c r="B349" s="174">
        <v>14020227</v>
      </c>
      <c r="C349" s="96">
        <v>370</v>
      </c>
      <c r="D349" s="411">
        <v>7</v>
      </c>
      <c r="E349" s="411">
        <v>50</v>
      </c>
      <c r="F349" s="665">
        <v>38</v>
      </c>
      <c r="G349" s="144" t="s">
        <v>405</v>
      </c>
      <c r="H349" s="167">
        <v>0.30208333333333331</v>
      </c>
      <c r="I349" s="167">
        <v>0.66666666666666663</v>
      </c>
      <c r="J349" s="181">
        <v>6.25E-2</v>
      </c>
      <c r="K349" s="179">
        <f t="shared" si="12"/>
        <v>0.30208333333333331</v>
      </c>
      <c r="L349" s="411">
        <v>39</v>
      </c>
      <c r="M349" s="411">
        <v>1</v>
      </c>
      <c r="N349" s="983">
        <v>448</v>
      </c>
      <c r="O349" s="411"/>
      <c r="P349" s="411"/>
      <c r="Q349" s="991">
        <v>80.5</v>
      </c>
      <c r="R349" s="413" t="str">
        <f t="shared" si="14"/>
        <v>p500</v>
      </c>
      <c r="S349" s="983"/>
      <c r="T349" s="983"/>
      <c r="U349" s="983"/>
      <c r="V349" s="411"/>
      <c r="W349" s="411"/>
      <c r="X349" s="411"/>
      <c r="Y349" s="411"/>
      <c r="Z349" s="411"/>
      <c r="AA349" s="411"/>
      <c r="AB349" s="411"/>
      <c r="AC349" s="411"/>
      <c r="AD349" s="411"/>
      <c r="AE349" s="411"/>
      <c r="AF349" s="411"/>
      <c r="AG349" s="158"/>
      <c r="AH349" s="158"/>
      <c r="AI349" s="158"/>
      <c r="AJ349" s="158"/>
      <c r="AK349" s="158"/>
      <c r="AL349" s="90"/>
    </row>
    <row r="350" spans="1:38" ht="15.75" thickBot="1" x14ac:dyDescent="0.3">
      <c r="A350" s="976"/>
      <c r="B350" s="175">
        <v>14020227</v>
      </c>
      <c r="C350" s="96">
        <v>370</v>
      </c>
      <c r="D350" s="411">
        <v>7</v>
      </c>
      <c r="E350" s="411">
        <v>50</v>
      </c>
      <c r="F350" s="665">
        <v>38</v>
      </c>
      <c r="G350" s="144" t="s">
        <v>405</v>
      </c>
      <c r="H350" s="167">
        <v>0.30208333333333331</v>
      </c>
      <c r="I350" s="167">
        <v>0.66666666666666663</v>
      </c>
      <c r="J350" s="181">
        <v>6.25E-2</v>
      </c>
      <c r="K350" s="179">
        <f t="shared" si="12"/>
        <v>0.30208333333333331</v>
      </c>
      <c r="L350" s="411">
        <v>40</v>
      </c>
      <c r="M350" s="411">
        <v>1</v>
      </c>
      <c r="N350" s="983"/>
      <c r="O350" s="411"/>
      <c r="P350" s="411"/>
      <c r="Q350" s="991"/>
      <c r="R350" s="413" t="str">
        <f t="shared" si="14"/>
        <v>p500</v>
      </c>
      <c r="S350" s="983"/>
      <c r="T350" s="983"/>
      <c r="U350" s="983"/>
      <c r="V350" s="411"/>
      <c r="W350" s="411"/>
      <c r="X350" s="411"/>
      <c r="Y350" s="411"/>
      <c r="Z350" s="411"/>
      <c r="AA350" s="411"/>
      <c r="AB350" s="411"/>
      <c r="AC350" s="411"/>
      <c r="AD350" s="411"/>
      <c r="AE350" s="411"/>
      <c r="AF350" s="411"/>
      <c r="AG350" s="158"/>
      <c r="AH350" s="158"/>
      <c r="AI350" s="158"/>
      <c r="AJ350" s="158"/>
      <c r="AK350" s="158"/>
      <c r="AL350" s="90"/>
    </row>
    <row r="351" spans="1:38" ht="15.75" thickBot="1" x14ac:dyDescent="0.3">
      <c r="A351" s="976"/>
      <c r="B351" s="175">
        <v>14020227</v>
      </c>
      <c r="C351" s="96">
        <v>370</v>
      </c>
      <c r="D351" s="411">
        <v>7</v>
      </c>
      <c r="E351" s="411">
        <v>50</v>
      </c>
      <c r="F351" s="665">
        <v>38</v>
      </c>
      <c r="G351" s="144" t="s">
        <v>405</v>
      </c>
      <c r="H351" s="167">
        <v>0.30208333333333331</v>
      </c>
      <c r="I351" s="167">
        <v>0.66666666666666663</v>
      </c>
      <c r="J351" s="181">
        <v>6.25E-2</v>
      </c>
      <c r="K351" s="179">
        <f t="shared" si="12"/>
        <v>0.30208333333333331</v>
      </c>
      <c r="L351" s="411">
        <v>42</v>
      </c>
      <c r="M351" s="411">
        <v>2</v>
      </c>
      <c r="N351" s="983"/>
      <c r="O351" s="411"/>
      <c r="P351" s="411"/>
      <c r="Q351" s="991"/>
      <c r="R351" s="413" t="str">
        <f t="shared" si="14"/>
        <v>p500</v>
      </c>
      <c r="S351" s="983"/>
      <c r="T351" s="983"/>
      <c r="U351" s="983"/>
      <c r="V351" s="411"/>
      <c r="W351" s="411"/>
      <c r="X351" s="411"/>
      <c r="Y351" s="411"/>
      <c r="Z351" s="411"/>
      <c r="AA351" s="411"/>
      <c r="AB351" s="411"/>
      <c r="AC351" s="411"/>
      <c r="AD351" s="411"/>
      <c r="AE351" s="411"/>
      <c r="AF351" s="411"/>
      <c r="AG351" s="158"/>
      <c r="AH351" s="158"/>
      <c r="AI351" s="158"/>
      <c r="AJ351" s="158"/>
      <c r="AK351" s="158"/>
      <c r="AL351" s="90"/>
    </row>
    <row r="352" spans="1:38" ht="15.75" thickBot="1" x14ac:dyDescent="0.3">
      <c r="A352" s="976"/>
      <c r="B352" s="175">
        <v>14020227</v>
      </c>
      <c r="C352" s="96">
        <v>370</v>
      </c>
      <c r="D352" s="411">
        <v>7</v>
      </c>
      <c r="E352" s="411">
        <v>50</v>
      </c>
      <c r="F352" s="665">
        <v>38</v>
      </c>
      <c r="G352" s="144" t="s">
        <v>405</v>
      </c>
      <c r="H352" s="167">
        <v>0.30208333333333331</v>
      </c>
      <c r="I352" s="167">
        <v>0.66666666666666663</v>
      </c>
      <c r="J352" s="181">
        <v>6.25E-2</v>
      </c>
      <c r="K352" s="179">
        <f t="shared" si="12"/>
        <v>0.30208333333333331</v>
      </c>
      <c r="L352" s="411">
        <v>43</v>
      </c>
      <c r="M352" s="411">
        <v>2</v>
      </c>
      <c r="N352" s="983"/>
      <c r="O352" s="411"/>
      <c r="P352" s="411"/>
      <c r="Q352" s="991"/>
      <c r="R352" s="413" t="str">
        <f>IF(C352=370,"p500","fx")</f>
        <v>p500</v>
      </c>
      <c r="S352" s="983"/>
      <c r="T352" s="983"/>
      <c r="U352" s="983"/>
      <c r="V352" s="411"/>
      <c r="W352" s="411"/>
      <c r="X352" s="411"/>
      <c r="Y352" s="411"/>
      <c r="Z352" s="411"/>
      <c r="AA352" s="411"/>
      <c r="AB352" s="411"/>
      <c r="AC352" s="411"/>
      <c r="AD352" s="411"/>
      <c r="AE352" s="411"/>
      <c r="AF352" s="411"/>
      <c r="AG352" s="158"/>
      <c r="AH352" s="158"/>
      <c r="AI352" s="158"/>
      <c r="AJ352" s="158"/>
      <c r="AK352" s="158"/>
      <c r="AL352" s="90"/>
    </row>
    <row r="353" spans="1:38" ht="15.75" thickBot="1" x14ac:dyDescent="0.3">
      <c r="A353" s="976"/>
      <c r="B353" s="407">
        <v>14020227</v>
      </c>
      <c r="C353" s="96">
        <v>370</v>
      </c>
      <c r="D353" s="411">
        <v>7</v>
      </c>
      <c r="E353" s="411">
        <v>50</v>
      </c>
      <c r="F353" s="665">
        <v>38</v>
      </c>
      <c r="G353" s="144" t="s">
        <v>405</v>
      </c>
      <c r="H353" s="167">
        <v>0.30208333333333331</v>
      </c>
      <c r="I353" s="167">
        <v>0.66666666666666663</v>
      </c>
      <c r="J353" s="181">
        <v>6.25E-2</v>
      </c>
      <c r="K353" s="179">
        <f t="shared" si="12"/>
        <v>0.30208333333333331</v>
      </c>
      <c r="L353" s="411">
        <v>44</v>
      </c>
      <c r="M353" s="411">
        <v>2</v>
      </c>
      <c r="N353" s="983"/>
      <c r="O353" s="411"/>
      <c r="P353" s="411"/>
      <c r="Q353" s="991"/>
      <c r="R353" s="413" t="str">
        <f t="shared" si="14"/>
        <v>p500</v>
      </c>
      <c r="S353" s="983"/>
      <c r="T353" s="983"/>
      <c r="U353" s="983"/>
      <c r="V353" s="411"/>
      <c r="W353" s="411"/>
      <c r="X353" s="411"/>
      <c r="Y353" s="411"/>
      <c r="Z353" s="411"/>
      <c r="AA353" s="411"/>
      <c r="AB353" s="411"/>
      <c r="AC353" s="411"/>
      <c r="AD353" s="411"/>
      <c r="AE353" s="411"/>
      <c r="AF353" s="411"/>
      <c r="AG353" s="158"/>
      <c r="AH353" s="158"/>
      <c r="AI353" s="158"/>
      <c r="AJ353" s="158"/>
      <c r="AK353" s="158"/>
      <c r="AL353" s="90"/>
    </row>
    <row r="354" spans="1:38" ht="15.75" thickBot="1" x14ac:dyDescent="0.3">
      <c r="A354" s="976"/>
      <c r="B354" s="174">
        <v>14020227</v>
      </c>
      <c r="C354" s="96">
        <v>380</v>
      </c>
      <c r="D354" s="411">
        <v>7</v>
      </c>
      <c r="E354" s="411">
        <v>50</v>
      </c>
      <c r="F354" s="665">
        <v>38</v>
      </c>
      <c r="G354" s="144" t="s">
        <v>405</v>
      </c>
      <c r="H354" s="167">
        <v>0.30208333333333331</v>
      </c>
      <c r="I354" s="167">
        <v>0.66666666666666663</v>
      </c>
      <c r="J354" s="181">
        <v>6.25E-2</v>
      </c>
      <c r="K354" s="179">
        <f t="shared" si="12"/>
        <v>0.30208333333333331</v>
      </c>
      <c r="L354" s="411">
        <v>40</v>
      </c>
      <c r="M354" s="411">
        <v>1</v>
      </c>
      <c r="N354" s="983">
        <v>280</v>
      </c>
      <c r="O354" s="411"/>
      <c r="P354" s="411"/>
      <c r="Q354" s="991">
        <v>510.49</v>
      </c>
      <c r="R354" s="413" t="str">
        <f t="shared" si="14"/>
        <v>fx</v>
      </c>
      <c r="S354" s="983"/>
      <c r="T354" s="983"/>
      <c r="U354" s="983"/>
      <c r="V354" s="411"/>
      <c r="W354" s="411"/>
      <c r="X354" s="411"/>
      <c r="Y354" s="411"/>
      <c r="Z354" s="411"/>
      <c r="AA354" s="411"/>
      <c r="AB354" s="411"/>
      <c r="AC354" s="411"/>
      <c r="AD354" s="411"/>
      <c r="AE354" s="411"/>
      <c r="AF354" s="411"/>
      <c r="AG354" s="158"/>
      <c r="AH354" s="158"/>
      <c r="AI354" s="158"/>
      <c r="AJ354" s="158"/>
      <c r="AK354" s="158"/>
      <c r="AL354" s="90"/>
    </row>
    <row r="355" spans="1:38" ht="15.75" thickBot="1" x14ac:dyDescent="0.3">
      <c r="A355" s="976"/>
      <c r="B355" s="175">
        <v>14020227</v>
      </c>
      <c r="C355" s="96">
        <v>380</v>
      </c>
      <c r="D355" s="411">
        <v>7</v>
      </c>
      <c r="E355" s="411">
        <v>50</v>
      </c>
      <c r="F355" s="665">
        <v>38</v>
      </c>
      <c r="G355" s="144" t="s">
        <v>405</v>
      </c>
      <c r="H355" s="167">
        <v>0.30208333333333331</v>
      </c>
      <c r="I355" s="167">
        <v>0.66666666666666663</v>
      </c>
      <c r="J355" s="181">
        <v>6.25E-2</v>
      </c>
      <c r="K355" s="179">
        <f t="shared" si="12"/>
        <v>0.30208333333333331</v>
      </c>
      <c r="L355" s="411">
        <v>41</v>
      </c>
      <c r="M355" s="411">
        <v>1</v>
      </c>
      <c r="N355" s="983"/>
      <c r="O355" s="411"/>
      <c r="P355" s="411"/>
      <c r="Q355" s="991"/>
      <c r="R355" s="413" t="str">
        <f t="shared" si="14"/>
        <v>fx</v>
      </c>
      <c r="S355" s="983"/>
      <c r="T355" s="983"/>
      <c r="U355" s="983"/>
      <c r="V355" s="411"/>
      <c r="W355" s="411"/>
      <c r="X355" s="411"/>
      <c r="Y355" s="411"/>
      <c r="Z355" s="411"/>
      <c r="AA355" s="411"/>
      <c r="AB355" s="411"/>
      <c r="AC355" s="411"/>
      <c r="AD355" s="411"/>
      <c r="AE355" s="411"/>
      <c r="AF355" s="411"/>
      <c r="AG355" s="158"/>
      <c r="AH355" s="158"/>
      <c r="AI355" s="158"/>
      <c r="AJ355" s="158"/>
      <c r="AK355" s="158"/>
      <c r="AL355" s="90"/>
    </row>
    <row r="356" spans="1:38" ht="15.75" thickBot="1" x14ac:dyDescent="0.3">
      <c r="A356" s="976"/>
      <c r="B356" s="175">
        <v>14020227</v>
      </c>
      <c r="C356" s="96">
        <v>380</v>
      </c>
      <c r="D356" s="411">
        <v>7</v>
      </c>
      <c r="E356" s="411">
        <v>50</v>
      </c>
      <c r="F356" s="665">
        <v>38</v>
      </c>
      <c r="G356" s="144" t="s">
        <v>405</v>
      </c>
      <c r="H356" s="167">
        <v>0.30208333333333331</v>
      </c>
      <c r="I356" s="167">
        <v>0.66666666666666663</v>
      </c>
      <c r="J356" s="181">
        <v>6.25E-2</v>
      </c>
      <c r="K356" s="179">
        <f t="shared" si="12"/>
        <v>0.30208333333333331</v>
      </c>
      <c r="L356" s="411">
        <v>42</v>
      </c>
      <c r="M356" s="411">
        <v>1</v>
      </c>
      <c r="N356" s="983"/>
      <c r="O356" s="411"/>
      <c r="P356" s="411"/>
      <c r="Q356" s="991"/>
      <c r="R356" s="413" t="str">
        <f t="shared" si="14"/>
        <v>fx</v>
      </c>
      <c r="S356" s="983"/>
      <c r="T356" s="983"/>
      <c r="U356" s="983"/>
      <c r="V356" s="411"/>
      <c r="W356" s="411"/>
      <c r="X356" s="411"/>
      <c r="Y356" s="411"/>
      <c r="Z356" s="411"/>
      <c r="AA356" s="411"/>
      <c r="AB356" s="411"/>
      <c r="AC356" s="411"/>
      <c r="AD356" s="411"/>
      <c r="AE356" s="411"/>
      <c r="AF356" s="411"/>
      <c r="AG356" s="158"/>
      <c r="AH356" s="158"/>
      <c r="AI356" s="158"/>
      <c r="AJ356" s="158"/>
      <c r="AK356" s="158"/>
      <c r="AL356" s="90"/>
    </row>
    <row r="357" spans="1:38" ht="15.75" thickBot="1" x14ac:dyDescent="0.3">
      <c r="A357" s="976"/>
      <c r="B357" s="175">
        <v>14020227</v>
      </c>
      <c r="C357" s="96">
        <v>380</v>
      </c>
      <c r="D357" s="411">
        <v>7</v>
      </c>
      <c r="E357" s="411">
        <v>50</v>
      </c>
      <c r="F357" s="665">
        <v>38</v>
      </c>
      <c r="G357" s="144" t="s">
        <v>405</v>
      </c>
      <c r="H357" s="167">
        <v>0.30208333333333331</v>
      </c>
      <c r="I357" s="167">
        <v>0.66666666666666663</v>
      </c>
      <c r="J357" s="181">
        <v>6.25E-2</v>
      </c>
      <c r="K357" s="179">
        <f t="shared" si="12"/>
        <v>0.30208333333333331</v>
      </c>
      <c r="L357" s="411">
        <v>43</v>
      </c>
      <c r="M357" s="411">
        <v>1</v>
      </c>
      <c r="N357" s="983"/>
      <c r="O357" s="411"/>
      <c r="P357" s="411"/>
      <c r="Q357" s="991"/>
      <c r="R357" s="413" t="str">
        <f t="shared" si="14"/>
        <v>fx</v>
      </c>
      <c r="S357" s="983"/>
      <c r="T357" s="983"/>
      <c r="U357" s="983"/>
      <c r="V357" s="411"/>
      <c r="W357" s="411"/>
      <c r="X357" s="411"/>
      <c r="Y357" s="411"/>
      <c r="Z357" s="411"/>
      <c r="AA357" s="411"/>
      <c r="AB357" s="411"/>
      <c r="AC357" s="411"/>
      <c r="AD357" s="411"/>
      <c r="AE357" s="411"/>
      <c r="AF357" s="411"/>
      <c r="AG357" s="158"/>
      <c r="AH357" s="158"/>
      <c r="AI357" s="158"/>
      <c r="AJ357" s="158"/>
      <c r="AK357" s="158"/>
      <c r="AL357" s="90"/>
    </row>
    <row r="358" spans="1:38" ht="15.75" thickBot="1" x14ac:dyDescent="0.3">
      <c r="A358" s="976"/>
      <c r="B358" s="407">
        <v>14020227</v>
      </c>
      <c r="C358" s="96">
        <v>380</v>
      </c>
      <c r="D358" s="411">
        <v>7</v>
      </c>
      <c r="E358" s="411">
        <v>50</v>
      </c>
      <c r="F358" s="665">
        <v>38</v>
      </c>
      <c r="G358" s="144" t="s">
        <v>405</v>
      </c>
      <c r="H358" s="167">
        <v>0.30208333333333331</v>
      </c>
      <c r="I358" s="167">
        <v>0.66666666666666663</v>
      </c>
      <c r="J358" s="181">
        <v>6.25E-2</v>
      </c>
      <c r="K358" s="179">
        <f t="shared" si="12"/>
        <v>0.30208333333333331</v>
      </c>
      <c r="L358" s="411">
        <v>44</v>
      </c>
      <c r="M358" s="411">
        <v>1</v>
      </c>
      <c r="N358" s="983"/>
      <c r="O358" s="411"/>
      <c r="P358" s="411"/>
      <c r="Q358" s="991"/>
      <c r="R358" s="413" t="str">
        <f t="shared" si="14"/>
        <v>fx</v>
      </c>
      <c r="S358" s="983"/>
      <c r="T358" s="983"/>
      <c r="U358" s="983"/>
      <c r="V358" s="411"/>
      <c r="W358" s="411"/>
      <c r="X358" s="411"/>
      <c r="Y358" s="411"/>
      <c r="Z358" s="411"/>
      <c r="AA358" s="411"/>
      <c r="AB358" s="411"/>
      <c r="AC358" s="411"/>
      <c r="AD358" s="411"/>
      <c r="AE358" s="411"/>
      <c r="AF358" s="411"/>
      <c r="AG358" s="158"/>
      <c r="AH358" s="158"/>
      <c r="AI358" s="158"/>
      <c r="AJ358" s="158"/>
      <c r="AK358" s="158"/>
      <c r="AL358" s="90"/>
    </row>
    <row r="359" spans="1:38" ht="15.75" thickBot="1" x14ac:dyDescent="0.3">
      <c r="A359" s="976"/>
      <c r="B359" s="174">
        <v>14020227</v>
      </c>
      <c r="C359" s="96">
        <v>339</v>
      </c>
      <c r="D359" s="411">
        <v>7</v>
      </c>
      <c r="E359" s="411">
        <v>50</v>
      </c>
      <c r="F359" s="665">
        <v>38</v>
      </c>
      <c r="G359" s="144" t="s">
        <v>405</v>
      </c>
      <c r="H359" s="167">
        <v>0.30208333333333331</v>
      </c>
      <c r="I359" s="167">
        <v>0.66666666666666663</v>
      </c>
      <c r="J359" s="181">
        <v>6.25E-2</v>
      </c>
      <c r="K359" s="179">
        <f t="shared" si="12"/>
        <v>0.30208333333333331</v>
      </c>
      <c r="L359" s="411">
        <v>25</v>
      </c>
      <c r="M359" s="411">
        <v>1</v>
      </c>
      <c r="N359" s="983">
        <v>390</v>
      </c>
      <c r="O359" s="411"/>
      <c r="P359" s="411"/>
      <c r="Q359" s="991"/>
      <c r="R359" s="413" t="str">
        <f t="shared" si="14"/>
        <v>fx</v>
      </c>
      <c r="S359" s="983"/>
      <c r="T359" s="983"/>
      <c r="U359" s="983"/>
      <c r="V359" s="411"/>
      <c r="W359" s="411"/>
      <c r="X359" s="411"/>
      <c r="Y359" s="411"/>
      <c r="Z359" s="411"/>
      <c r="AA359" s="411"/>
      <c r="AB359" s="411"/>
      <c r="AC359" s="411"/>
      <c r="AD359" s="411"/>
      <c r="AE359" s="411"/>
      <c r="AF359" s="411"/>
      <c r="AG359" s="158"/>
      <c r="AH359" s="158"/>
      <c r="AI359" s="158"/>
      <c r="AJ359" s="158"/>
      <c r="AK359" s="158"/>
      <c r="AL359" s="90"/>
    </row>
    <row r="360" spans="1:38" ht="15.75" thickBot="1" x14ac:dyDescent="0.3">
      <c r="A360" s="976"/>
      <c r="B360" s="175">
        <v>14020227</v>
      </c>
      <c r="C360" s="96">
        <v>339</v>
      </c>
      <c r="D360" s="411">
        <v>7</v>
      </c>
      <c r="E360" s="411">
        <v>50</v>
      </c>
      <c r="F360" s="665">
        <v>38</v>
      </c>
      <c r="G360" s="144" t="s">
        <v>405</v>
      </c>
      <c r="H360" s="167">
        <v>0.30208333333333331</v>
      </c>
      <c r="I360" s="167">
        <v>0.66666666666666663</v>
      </c>
      <c r="J360" s="181">
        <v>6.25E-2</v>
      </c>
      <c r="K360" s="179">
        <f t="shared" si="12"/>
        <v>0.30208333333333331</v>
      </c>
      <c r="L360" s="411">
        <v>26</v>
      </c>
      <c r="M360" s="411">
        <v>1</v>
      </c>
      <c r="N360" s="983"/>
      <c r="O360" s="411"/>
      <c r="P360" s="411"/>
      <c r="Q360" s="991"/>
      <c r="R360" s="413" t="str">
        <f t="shared" si="14"/>
        <v>fx</v>
      </c>
      <c r="S360" s="983"/>
      <c r="T360" s="983"/>
      <c r="U360" s="983"/>
      <c r="V360" s="411"/>
      <c r="W360" s="411"/>
      <c r="X360" s="411"/>
      <c r="Y360" s="411"/>
      <c r="Z360" s="411"/>
      <c r="AA360" s="411"/>
      <c r="AB360" s="411"/>
      <c r="AC360" s="411"/>
      <c r="AD360" s="411"/>
      <c r="AE360" s="411"/>
      <c r="AF360" s="411"/>
      <c r="AG360" s="158"/>
      <c r="AH360" s="158"/>
      <c r="AI360" s="158"/>
      <c r="AJ360" s="158"/>
      <c r="AK360" s="158"/>
      <c r="AL360" s="90"/>
    </row>
    <row r="361" spans="1:38" ht="15.75" thickBot="1" x14ac:dyDescent="0.3">
      <c r="A361" s="976"/>
      <c r="B361" s="175">
        <v>14020227</v>
      </c>
      <c r="C361" s="96">
        <v>339</v>
      </c>
      <c r="D361" s="411">
        <v>7</v>
      </c>
      <c r="E361" s="411">
        <v>50</v>
      </c>
      <c r="F361" s="665">
        <v>38</v>
      </c>
      <c r="G361" s="144" t="s">
        <v>405</v>
      </c>
      <c r="H361" s="167">
        <v>0.30208333333333331</v>
      </c>
      <c r="I361" s="167">
        <v>0.66666666666666663</v>
      </c>
      <c r="J361" s="181">
        <v>6.25E-2</v>
      </c>
      <c r="K361" s="179">
        <f t="shared" si="12"/>
        <v>0.30208333333333331</v>
      </c>
      <c r="L361" s="411">
        <v>27</v>
      </c>
      <c r="M361" s="411">
        <v>1</v>
      </c>
      <c r="N361" s="983"/>
      <c r="O361" s="411"/>
      <c r="P361" s="411"/>
      <c r="Q361" s="991"/>
      <c r="R361" s="413" t="str">
        <f t="shared" si="14"/>
        <v>fx</v>
      </c>
      <c r="S361" s="983"/>
      <c r="T361" s="983"/>
      <c r="U361" s="983"/>
      <c r="V361" s="411"/>
      <c r="W361" s="411"/>
      <c r="X361" s="411"/>
      <c r="Y361" s="411"/>
      <c r="Z361" s="411"/>
      <c r="AA361" s="411"/>
      <c r="AB361" s="411"/>
      <c r="AC361" s="411"/>
      <c r="AD361" s="411"/>
      <c r="AE361" s="411"/>
      <c r="AF361" s="411"/>
      <c r="AG361" s="158"/>
      <c r="AH361" s="158"/>
      <c r="AI361" s="158"/>
      <c r="AJ361" s="158"/>
      <c r="AK361" s="158"/>
      <c r="AL361" s="90"/>
    </row>
    <row r="362" spans="1:38" ht="15.75" thickBot="1" x14ac:dyDescent="0.3">
      <c r="A362" s="976"/>
      <c r="B362" s="175">
        <v>14020227</v>
      </c>
      <c r="C362" s="96">
        <v>339</v>
      </c>
      <c r="D362" s="411">
        <v>7</v>
      </c>
      <c r="E362" s="411">
        <v>50</v>
      </c>
      <c r="F362" s="665">
        <v>38</v>
      </c>
      <c r="G362" s="144" t="s">
        <v>405</v>
      </c>
      <c r="H362" s="167">
        <v>0.30208333333333331</v>
      </c>
      <c r="I362" s="167">
        <v>0.66666666666666663</v>
      </c>
      <c r="J362" s="181">
        <v>6.25E-2</v>
      </c>
      <c r="K362" s="179">
        <f t="shared" si="12"/>
        <v>0.30208333333333331</v>
      </c>
      <c r="L362" s="411">
        <v>28</v>
      </c>
      <c r="M362" s="411">
        <v>2</v>
      </c>
      <c r="N362" s="983"/>
      <c r="O362" s="411"/>
      <c r="P362" s="411"/>
      <c r="Q362" s="991"/>
      <c r="R362" s="413" t="str">
        <f t="shared" si="14"/>
        <v>fx</v>
      </c>
      <c r="S362" s="983"/>
      <c r="T362" s="983"/>
      <c r="U362" s="983"/>
      <c r="V362" s="411"/>
      <c r="W362" s="411"/>
      <c r="X362" s="411"/>
      <c r="Y362" s="411"/>
      <c r="Z362" s="411"/>
      <c r="AA362" s="411"/>
      <c r="AB362" s="411"/>
      <c r="AC362" s="411"/>
      <c r="AD362" s="411"/>
      <c r="AE362" s="411"/>
      <c r="AF362" s="411"/>
      <c r="AG362" s="158"/>
      <c r="AH362" s="158"/>
      <c r="AI362" s="158"/>
      <c r="AJ362" s="158"/>
      <c r="AK362" s="158"/>
      <c r="AL362" s="90"/>
    </row>
    <row r="363" spans="1:38" ht="15.75" thickBot="1" x14ac:dyDescent="0.3">
      <c r="A363" s="976"/>
      <c r="B363" s="175">
        <v>14020227</v>
      </c>
      <c r="C363" s="96">
        <v>339</v>
      </c>
      <c r="D363" s="411">
        <v>7</v>
      </c>
      <c r="E363" s="411">
        <v>50</v>
      </c>
      <c r="F363" s="665">
        <v>38</v>
      </c>
      <c r="G363" s="144" t="s">
        <v>405</v>
      </c>
      <c r="H363" s="167">
        <v>0.30208333333333331</v>
      </c>
      <c r="I363" s="167">
        <v>0.66666666666666663</v>
      </c>
      <c r="J363" s="181">
        <v>6.25E-2</v>
      </c>
      <c r="K363" s="179">
        <f t="shared" si="12"/>
        <v>0.30208333333333331</v>
      </c>
      <c r="L363" s="411">
        <v>29</v>
      </c>
      <c r="M363" s="411">
        <v>2</v>
      </c>
      <c r="N363" s="983"/>
      <c r="O363" s="411"/>
      <c r="P363" s="411"/>
      <c r="Q363" s="991"/>
      <c r="R363" s="413" t="str">
        <f t="shared" si="14"/>
        <v>fx</v>
      </c>
      <c r="S363" s="983"/>
      <c r="T363" s="983"/>
      <c r="U363" s="983"/>
      <c r="V363" s="411"/>
      <c r="W363" s="411"/>
      <c r="X363" s="411"/>
      <c r="Y363" s="411"/>
      <c r="Z363" s="411"/>
      <c r="AA363" s="411"/>
      <c r="AB363" s="411"/>
      <c r="AC363" s="411"/>
      <c r="AD363" s="411"/>
      <c r="AE363" s="411"/>
      <c r="AF363" s="411"/>
      <c r="AG363" s="158"/>
      <c r="AH363" s="158"/>
      <c r="AI363" s="158"/>
      <c r="AJ363" s="158"/>
      <c r="AK363" s="158"/>
      <c r="AL363" s="90"/>
    </row>
    <row r="364" spans="1:38" ht="15.75" thickBot="1" x14ac:dyDescent="0.3">
      <c r="A364" s="976"/>
      <c r="B364" s="406">
        <v>14020227</v>
      </c>
      <c r="C364" s="157">
        <v>339</v>
      </c>
      <c r="D364" s="408">
        <v>7</v>
      </c>
      <c r="E364" s="408">
        <v>50</v>
      </c>
      <c r="F364" s="198">
        <v>38</v>
      </c>
      <c r="G364" s="124" t="s">
        <v>405</v>
      </c>
      <c r="H364" s="172">
        <v>0.30208333333333331</v>
      </c>
      <c r="I364" s="172">
        <v>0.66666666666666663</v>
      </c>
      <c r="J364" s="188">
        <v>6.25E-2</v>
      </c>
      <c r="K364" s="189">
        <f t="shared" si="12"/>
        <v>0.30208333333333331</v>
      </c>
      <c r="L364" s="411">
        <v>30</v>
      </c>
      <c r="M364" s="411">
        <v>2</v>
      </c>
      <c r="N364" s="983"/>
      <c r="O364" s="411"/>
      <c r="P364" s="411"/>
      <c r="Q364" s="991"/>
      <c r="R364" s="413" t="str">
        <f t="shared" si="14"/>
        <v>fx</v>
      </c>
      <c r="S364" s="983"/>
      <c r="T364" s="983"/>
      <c r="U364" s="983"/>
      <c r="V364" s="411"/>
      <c r="W364" s="411"/>
      <c r="X364" s="411"/>
      <c r="Y364" s="411"/>
      <c r="Z364" s="411"/>
      <c r="AA364" s="411"/>
      <c r="AB364" s="411"/>
      <c r="AC364" s="411"/>
      <c r="AD364" s="411"/>
      <c r="AE364" s="411"/>
      <c r="AF364" s="411"/>
      <c r="AG364" s="158"/>
      <c r="AH364" s="158"/>
      <c r="AI364" s="158"/>
      <c r="AJ364" s="158"/>
      <c r="AK364" s="158"/>
      <c r="AL364" s="90"/>
    </row>
    <row r="365" spans="1:38" ht="15.75" thickBot="1" x14ac:dyDescent="0.3">
      <c r="A365" s="975" t="str">
        <f t="shared" si="13"/>
        <v>شب</v>
      </c>
      <c r="B365" s="174">
        <v>14030228</v>
      </c>
      <c r="C365" s="163">
        <v>350</v>
      </c>
      <c r="D365" s="419">
        <v>7</v>
      </c>
      <c r="E365" s="419">
        <v>50</v>
      </c>
      <c r="F365" s="150">
        <v>16</v>
      </c>
      <c r="G365" s="159" t="s">
        <v>406</v>
      </c>
      <c r="H365" s="168">
        <v>0.79166666666666663</v>
      </c>
      <c r="I365" s="168">
        <v>0.28125</v>
      </c>
      <c r="J365" s="179">
        <v>2.0833333333333332E-2</v>
      </c>
      <c r="K365" s="179">
        <f t="shared" si="12"/>
        <v>0.48958333333333331</v>
      </c>
      <c r="L365" s="411">
        <v>39</v>
      </c>
      <c r="M365" s="411">
        <v>1</v>
      </c>
      <c r="N365" s="983">
        <v>560</v>
      </c>
      <c r="O365" s="411"/>
      <c r="P365" s="411"/>
      <c r="Q365" s="990">
        <v>136.63999999999999</v>
      </c>
      <c r="R365" s="413" t="str">
        <f t="shared" si="14"/>
        <v>fx</v>
      </c>
      <c r="S365" s="983">
        <v>1</v>
      </c>
      <c r="T365" s="983">
        <v>13.5</v>
      </c>
      <c r="U365" s="983">
        <v>700</v>
      </c>
      <c r="V365" s="411"/>
      <c r="W365" s="411"/>
      <c r="X365" s="411"/>
      <c r="Y365" s="411"/>
      <c r="Z365" s="411"/>
      <c r="AA365" s="411"/>
      <c r="AB365" s="411"/>
      <c r="AC365" s="411"/>
      <c r="AD365" s="411"/>
      <c r="AE365" s="411"/>
      <c r="AF365" s="411"/>
      <c r="AG365" s="158"/>
      <c r="AH365" s="158"/>
      <c r="AI365" s="158"/>
      <c r="AJ365" s="158"/>
      <c r="AK365" s="158"/>
      <c r="AL365" s="90"/>
    </row>
    <row r="366" spans="1:38" ht="15.75" thickBot="1" x14ac:dyDescent="0.3">
      <c r="A366" s="976"/>
      <c r="B366" s="176">
        <v>14030228</v>
      </c>
      <c r="C366" s="96">
        <v>350</v>
      </c>
      <c r="D366" s="411">
        <v>7</v>
      </c>
      <c r="E366" s="411">
        <v>50</v>
      </c>
      <c r="F366" s="665">
        <v>16</v>
      </c>
      <c r="G366" s="144" t="s">
        <v>406</v>
      </c>
      <c r="H366" s="167">
        <v>0.79166666666666663</v>
      </c>
      <c r="I366" s="167">
        <v>0.28125</v>
      </c>
      <c r="J366" s="181">
        <v>2.0833333333333332E-2</v>
      </c>
      <c r="K366" s="179">
        <f t="shared" si="12"/>
        <v>0.48958333333333331</v>
      </c>
      <c r="L366" s="411">
        <v>40</v>
      </c>
      <c r="M366" s="411">
        <v>1</v>
      </c>
      <c r="N366" s="983"/>
      <c r="O366" s="411"/>
      <c r="P366" s="411"/>
      <c r="Q366" s="990"/>
      <c r="R366" s="413" t="str">
        <f t="shared" si="14"/>
        <v>fx</v>
      </c>
      <c r="S366" s="983"/>
      <c r="T366" s="983"/>
      <c r="U366" s="983"/>
      <c r="V366" s="411"/>
      <c r="W366" s="411"/>
      <c r="X366" s="411"/>
      <c r="Y366" s="411"/>
      <c r="Z366" s="411"/>
      <c r="AA366" s="411"/>
      <c r="AB366" s="411"/>
      <c r="AC366" s="411"/>
      <c r="AD366" s="411"/>
      <c r="AE366" s="411"/>
      <c r="AF366" s="411"/>
      <c r="AG366" s="158"/>
      <c r="AH366" s="158"/>
      <c r="AI366" s="158"/>
      <c r="AJ366" s="158"/>
      <c r="AK366" s="158"/>
      <c r="AL366" s="90"/>
    </row>
    <row r="367" spans="1:38" ht="15.75" thickBot="1" x14ac:dyDescent="0.3">
      <c r="A367" s="976"/>
      <c r="B367" s="176">
        <v>14030228</v>
      </c>
      <c r="C367" s="96">
        <v>350</v>
      </c>
      <c r="D367" s="411">
        <v>7</v>
      </c>
      <c r="E367" s="411">
        <v>50</v>
      </c>
      <c r="F367" s="665">
        <v>16</v>
      </c>
      <c r="G367" s="144" t="s">
        <v>406</v>
      </c>
      <c r="H367" s="167">
        <v>0.79166666666666663</v>
      </c>
      <c r="I367" s="167">
        <v>0.28125</v>
      </c>
      <c r="J367" s="181">
        <v>2.0833333333333332E-2</v>
      </c>
      <c r="K367" s="179">
        <f t="shared" si="12"/>
        <v>0.48958333333333331</v>
      </c>
      <c r="L367" s="411">
        <v>41</v>
      </c>
      <c r="M367" s="411">
        <v>1</v>
      </c>
      <c r="N367" s="983"/>
      <c r="O367" s="411"/>
      <c r="P367" s="411"/>
      <c r="Q367" s="990"/>
      <c r="R367" s="413" t="str">
        <f t="shared" si="14"/>
        <v>fx</v>
      </c>
      <c r="S367" s="983"/>
      <c r="T367" s="983"/>
      <c r="U367" s="983"/>
      <c r="V367" s="411"/>
      <c r="W367" s="411"/>
      <c r="X367" s="411"/>
      <c r="Y367" s="411"/>
      <c r="Z367" s="411"/>
      <c r="AA367" s="411"/>
      <c r="AB367" s="411"/>
      <c r="AC367" s="411"/>
      <c r="AD367" s="411"/>
      <c r="AE367" s="411"/>
      <c r="AF367" s="411"/>
      <c r="AG367" s="158"/>
      <c r="AH367" s="158"/>
      <c r="AI367" s="158"/>
      <c r="AJ367" s="158"/>
      <c r="AK367" s="158"/>
      <c r="AL367" s="90"/>
    </row>
    <row r="368" spans="1:38" ht="15.75" thickBot="1" x14ac:dyDescent="0.3">
      <c r="A368" s="976"/>
      <c r="B368" s="176">
        <v>14030228</v>
      </c>
      <c r="C368" s="96">
        <v>350</v>
      </c>
      <c r="D368" s="411">
        <v>7</v>
      </c>
      <c r="E368" s="411">
        <v>50</v>
      </c>
      <c r="F368" s="665">
        <v>16</v>
      </c>
      <c r="G368" s="144" t="s">
        <v>406</v>
      </c>
      <c r="H368" s="167">
        <v>0.79166666666666663</v>
      </c>
      <c r="I368" s="167">
        <v>0.28125</v>
      </c>
      <c r="J368" s="181">
        <v>2.0833333333333332E-2</v>
      </c>
      <c r="K368" s="179">
        <f t="shared" si="12"/>
        <v>0.48958333333333331</v>
      </c>
      <c r="L368" s="411">
        <v>42</v>
      </c>
      <c r="M368" s="411">
        <v>2</v>
      </c>
      <c r="N368" s="983"/>
      <c r="O368" s="411"/>
      <c r="P368" s="411"/>
      <c r="Q368" s="990"/>
      <c r="R368" s="413" t="str">
        <f t="shared" si="14"/>
        <v>fx</v>
      </c>
      <c r="S368" s="983"/>
      <c r="T368" s="983"/>
      <c r="U368" s="983"/>
      <c r="V368" s="411"/>
      <c r="W368" s="411"/>
      <c r="X368" s="411"/>
      <c r="Y368" s="411"/>
      <c r="Z368" s="411"/>
      <c r="AA368" s="411"/>
      <c r="AB368" s="411"/>
      <c r="AC368" s="411"/>
      <c r="AD368" s="411"/>
      <c r="AE368" s="411"/>
      <c r="AF368" s="411"/>
      <c r="AG368" s="158"/>
      <c r="AH368" s="158"/>
      <c r="AI368" s="158"/>
      <c r="AJ368" s="158"/>
      <c r="AK368" s="158"/>
      <c r="AL368" s="90"/>
    </row>
    <row r="369" spans="1:38" ht="15.75" thickBot="1" x14ac:dyDescent="0.3">
      <c r="A369" s="976"/>
      <c r="B369" s="176">
        <v>14030228</v>
      </c>
      <c r="C369" s="96">
        <v>350</v>
      </c>
      <c r="D369" s="411">
        <v>7</v>
      </c>
      <c r="E369" s="411">
        <v>50</v>
      </c>
      <c r="F369" s="665">
        <v>16</v>
      </c>
      <c r="G369" s="144" t="s">
        <v>406</v>
      </c>
      <c r="H369" s="167">
        <v>0.79166666666666663</v>
      </c>
      <c r="I369" s="167">
        <v>0.28125</v>
      </c>
      <c r="J369" s="181">
        <v>2.0833333333333332E-2</v>
      </c>
      <c r="K369" s="179">
        <f t="shared" si="12"/>
        <v>0.48958333333333331</v>
      </c>
      <c r="L369" s="411">
        <v>43</v>
      </c>
      <c r="M369" s="411">
        <v>2</v>
      </c>
      <c r="N369" s="983"/>
      <c r="O369" s="411"/>
      <c r="P369" s="411"/>
      <c r="Q369" s="990"/>
      <c r="R369" s="413" t="str">
        <f t="shared" si="14"/>
        <v>fx</v>
      </c>
      <c r="S369" s="983"/>
      <c r="T369" s="983"/>
      <c r="U369" s="983"/>
      <c r="V369" s="411"/>
      <c r="W369" s="411"/>
      <c r="X369" s="411"/>
      <c r="Y369" s="411"/>
      <c r="Z369" s="411"/>
      <c r="AA369" s="411"/>
      <c r="AB369" s="411"/>
      <c r="AC369" s="411"/>
      <c r="AD369" s="411"/>
      <c r="AE369" s="411"/>
      <c r="AF369" s="411"/>
      <c r="AG369" s="158"/>
      <c r="AH369" s="158"/>
      <c r="AI369" s="158"/>
      <c r="AJ369" s="158"/>
      <c r="AK369" s="158"/>
      <c r="AL369" s="90"/>
    </row>
    <row r="370" spans="1:38" ht="15.75" thickBot="1" x14ac:dyDescent="0.3">
      <c r="A370" s="976"/>
      <c r="B370" s="177">
        <v>14030228</v>
      </c>
      <c r="C370" s="96">
        <v>350</v>
      </c>
      <c r="D370" s="411">
        <v>7</v>
      </c>
      <c r="E370" s="411">
        <v>50</v>
      </c>
      <c r="F370" s="665">
        <v>16</v>
      </c>
      <c r="G370" s="144" t="s">
        <v>406</v>
      </c>
      <c r="H370" s="167">
        <v>0.79166666666666663</v>
      </c>
      <c r="I370" s="167">
        <v>0.28125</v>
      </c>
      <c r="J370" s="181">
        <v>2.0833333333333332E-2</v>
      </c>
      <c r="K370" s="179">
        <f t="shared" si="12"/>
        <v>0.48958333333333331</v>
      </c>
      <c r="L370" s="411">
        <v>44</v>
      </c>
      <c r="M370" s="411">
        <v>1</v>
      </c>
      <c r="N370" s="983"/>
      <c r="O370" s="411"/>
      <c r="P370" s="411"/>
      <c r="Q370" s="990"/>
      <c r="R370" s="413" t="str">
        <f t="shared" si="14"/>
        <v>fx</v>
      </c>
      <c r="S370" s="983"/>
      <c r="T370" s="983"/>
      <c r="U370" s="983"/>
      <c r="V370" s="411"/>
      <c r="W370" s="411"/>
      <c r="X370" s="411"/>
      <c r="Y370" s="411"/>
      <c r="Z370" s="411"/>
      <c r="AA370" s="411"/>
      <c r="AB370" s="411"/>
      <c r="AC370" s="411"/>
      <c r="AD370" s="411"/>
      <c r="AE370" s="411"/>
      <c r="AF370" s="411"/>
      <c r="AG370" s="158"/>
      <c r="AH370" s="158"/>
      <c r="AI370" s="158"/>
      <c r="AJ370" s="158"/>
      <c r="AK370" s="158"/>
      <c r="AL370" s="90"/>
    </row>
    <row r="371" spans="1:38" ht="15.75" thickBot="1" x14ac:dyDescent="0.3">
      <c r="A371" s="976"/>
      <c r="B371" s="174">
        <v>14030228</v>
      </c>
      <c r="C371" s="96">
        <v>370</v>
      </c>
      <c r="D371" s="411">
        <v>7</v>
      </c>
      <c r="E371" s="411">
        <v>50</v>
      </c>
      <c r="F371" s="665">
        <v>16</v>
      </c>
      <c r="G371" s="144" t="s">
        <v>406</v>
      </c>
      <c r="H371" s="167">
        <v>0.79166666666666663</v>
      </c>
      <c r="I371" s="167">
        <v>0.28125</v>
      </c>
      <c r="J371" s="181">
        <v>2.0833333333333332E-2</v>
      </c>
      <c r="K371" s="179">
        <f t="shared" si="12"/>
        <v>0.48958333333333331</v>
      </c>
      <c r="L371" s="411">
        <v>39</v>
      </c>
      <c r="M371" s="411">
        <v>1</v>
      </c>
      <c r="N371" s="983">
        <v>560</v>
      </c>
      <c r="O371" s="411"/>
      <c r="P371" s="411"/>
      <c r="Q371" s="990">
        <v>100.73</v>
      </c>
      <c r="R371" s="413" t="str">
        <f t="shared" si="14"/>
        <v>p500</v>
      </c>
      <c r="S371" s="983"/>
      <c r="T371" s="983"/>
      <c r="U371" s="983"/>
      <c r="V371" s="411"/>
      <c r="W371" s="411"/>
      <c r="X371" s="411"/>
      <c r="Y371" s="411"/>
      <c r="Z371" s="411"/>
      <c r="AA371" s="411"/>
      <c r="AB371" s="411"/>
      <c r="AC371" s="411"/>
      <c r="AD371" s="411"/>
      <c r="AE371" s="411"/>
      <c r="AF371" s="411"/>
      <c r="AG371" s="158"/>
      <c r="AH371" s="158"/>
      <c r="AI371" s="158"/>
      <c r="AJ371" s="158"/>
      <c r="AK371" s="158"/>
      <c r="AL371" s="90"/>
    </row>
    <row r="372" spans="1:38" ht="15.75" thickBot="1" x14ac:dyDescent="0.3">
      <c r="A372" s="976"/>
      <c r="B372" s="176">
        <v>14030228</v>
      </c>
      <c r="C372" s="96">
        <v>370</v>
      </c>
      <c r="D372" s="411">
        <v>7</v>
      </c>
      <c r="E372" s="411">
        <v>50</v>
      </c>
      <c r="F372" s="665">
        <v>16</v>
      </c>
      <c r="G372" s="144" t="s">
        <v>406</v>
      </c>
      <c r="H372" s="167">
        <v>0.79166666666666663</v>
      </c>
      <c r="I372" s="167">
        <v>0.28125</v>
      </c>
      <c r="J372" s="181">
        <v>2.0833333333333332E-2</v>
      </c>
      <c r="K372" s="179">
        <f t="shared" si="12"/>
        <v>0.48958333333333331</v>
      </c>
      <c r="L372" s="411">
        <v>40</v>
      </c>
      <c r="M372" s="411">
        <v>1</v>
      </c>
      <c r="N372" s="983"/>
      <c r="O372" s="411"/>
      <c r="P372" s="411"/>
      <c r="Q372" s="990"/>
      <c r="R372" s="413" t="str">
        <f t="shared" si="14"/>
        <v>p500</v>
      </c>
      <c r="S372" s="983"/>
      <c r="T372" s="983"/>
      <c r="U372" s="983"/>
      <c r="V372" s="411"/>
      <c r="W372" s="411"/>
      <c r="X372" s="411"/>
      <c r="Y372" s="411"/>
      <c r="Z372" s="411"/>
      <c r="AA372" s="411"/>
      <c r="AB372" s="411"/>
      <c r="AC372" s="411"/>
      <c r="AD372" s="411"/>
      <c r="AE372" s="411"/>
      <c r="AF372" s="411"/>
      <c r="AG372" s="158"/>
      <c r="AH372" s="158"/>
      <c r="AI372" s="158"/>
      <c r="AJ372" s="158"/>
      <c r="AK372" s="158"/>
      <c r="AL372" s="90"/>
    </row>
    <row r="373" spans="1:38" ht="15.75" thickBot="1" x14ac:dyDescent="0.3">
      <c r="A373" s="976"/>
      <c r="B373" s="176">
        <v>14030228</v>
      </c>
      <c r="C373" s="96">
        <v>370</v>
      </c>
      <c r="D373" s="411">
        <v>7</v>
      </c>
      <c r="E373" s="411">
        <v>50</v>
      </c>
      <c r="F373" s="665">
        <v>16</v>
      </c>
      <c r="G373" s="144" t="s">
        <v>406</v>
      </c>
      <c r="H373" s="167">
        <v>0.79166666666666663</v>
      </c>
      <c r="I373" s="167">
        <v>0.28125</v>
      </c>
      <c r="J373" s="181">
        <v>2.0833333333333332E-2</v>
      </c>
      <c r="K373" s="179">
        <f t="shared" si="12"/>
        <v>0.48958333333333331</v>
      </c>
      <c r="L373" s="411">
        <v>42</v>
      </c>
      <c r="M373" s="411">
        <v>2</v>
      </c>
      <c r="N373" s="983"/>
      <c r="O373" s="411"/>
      <c r="P373" s="411"/>
      <c r="Q373" s="990"/>
      <c r="R373" s="413" t="str">
        <f t="shared" si="14"/>
        <v>p500</v>
      </c>
      <c r="S373" s="983"/>
      <c r="T373" s="983"/>
      <c r="U373" s="983"/>
      <c r="V373" s="411"/>
      <c r="W373" s="411"/>
      <c r="X373" s="411"/>
      <c r="Y373" s="411"/>
      <c r="Z373" s="411"/>
      <c r="AA373" s="411"/>
      <c r="AB373" s="411"/>
      <c r="AC373" s="411"/>
      <c r="AD373" s="411"/>
      <c r="AE373" s="411"/>
      <c r="AF373" s="411"/>
      <c r="AG373" s="158"/>
      <c r="AH373" s="158"/>
      <c r="AI373" s="158"/>
      <c r="AJ373" s="158"/>
      <c r="AK373" s="158"/>
      <c r="AL373" s="90"/>
    </row>
    <row r="374" spans="1:38" ht="15.75" thickBot="1" x14ac:dyDescent="0.3">
      <c r="A374" s="976"/>
      <c r="B374" s="176">
        <v>14030228</v>
      </c>
      <c r="C374" s="96">
        <v>370</v>
      </c>
      <c r="D374" s="411">
        <v>7</v>
      </c>
      <c r="E374" s="411">
        <v>50</v>
      </c>
      <c r="F374" s="665">
        <v>16</v>
      </c>
      <c r="G374" s="144" t="s">
        <v>406</v>
      </c>
      <c r="H374" s="167">
        <v>0.79166666666666663</v>
      </c>
      <c r="I374" s="167">
        <v>0.28125</v>
      </c>
      <c r="J374" s="181">
        <v>2.0833333333333332E-2</v>
      </c>
      <c r="K374" s="179">
        <f t="shared" si="12"/>
        <v>0.48958333333333331</v>
      </c>
      <c r="L374" s="411">
        <v>43</v>
      </c>
      <c r="M374" s="411">
        <v>2</v>
      </c>
      <c r="N374" s="983"/>
      <c r="O374" s="411"/>
      <c r="P374" s="411"/>
      <c r="Q374" s="990"/>
      <c r="R374" s="413" t="str">
        <f t="shared" si="14"/>
        <v>p500</v>
      </c>
      <c r="S374" s="983"/>
      <c r="T374" s="983"/>
      <c r="U374" s="983"/>
      <c r="V374" s="411"/>
      <c r="W374" s="411"/>
      <c r="X374" s="411"/>
      <c r="Y374" s="411"/>
      <c r="Z374" s="411"/>
      <c r="AA374" s="411"/>
      <c r="AB374" s="411"/>
      <c r="AC374" s="411"/>
      <c r="AD374" s="411"/>
      <c r="AE374" s="411"/>
      <c r="AF374" s="411"/>
      <c r="AG374" s="158"/>
      <c r="AH374" s="158"/>
      <c r="AI374" s="158"/>
      <c r="AJ374" s="158"/>
      <c r="AK374" s="158"/>
      <c r="AL374" s="90"/>
    </row>
    <row r="375" spans="1:38" ht="15.75" thickBot="1" x14ac:dyDescent="0.3">
      <c r="A375" s="977"/>
      <c r="B375" s="177">
        <v>14030228</v>
      </c>
      <c r="C375" s="164">
        <v>370</v>
      </c>
      <c r="D375" s="418">
        <v>7</v>
      </c>
      <c r="E375" s="418">
        <v>50</v>
      </c>
      <c r="F375" s="151">
        <v>16</v>
      </c>
      <c r="G375" s="161" t="s">
        <v>406</v>
      </c>
      <c r="H375" s="171">
        <v>0.79166666666666663</v>
      </c>
      <c r="I375" s="171">
        <v>0.28125</v>
      </c>
      <c r="J375" s="185">
        <v>2.0833333333333332E-2</v>
      </c>
      <c r="K375" s="186">
        <f t="shared" si="12"/>
        <v>0.48958333333333331</v>
      </c>
      <c r="L375" s="411">
        <v>44</v>
      </c>
      <c r="M375" s="411">
        <v>2</v>
      </c>
      <c r="N375" s="983"/>
      <c r="O375" s="411"/>
      <c r="P375" s="411"/>
      <c r="Q375" s="990"/>
      <c r="R375" s="413" t="str">
        <f t="shared" si="14"/>
        <v>p500</v>
      </c>
      <c r="S375" s="983"/>
      <c r="T375" s="983"/>
      <c r="U375" s="983"/>
      <c r="V375" s="411"/>
      <c r="W375" s="411"/>
      <c r="X375" s="411"/>
      <c r="Y375" s="411"/>
      <c r="Z375" s="411"/>
      <c r="AA375" s="411"/>
      <c r="AB375" s="411"/>
      <c r="AC375" s="411"/>
      <c r="AD375" s="411"/>
      <c r="AE375" s="411"/>
      <c r="AF375" s="411"/>
      <c r="AG375" s="158"/>
      <c r="AH375" s="158"/>
      <c r="AI375" s="158"/>
      <c r="AJ375" s="158"/>
      <c r="AK375" s="158"/>
      <c r="AL375" s="90"/>
    </row>
    <row r="376" spans="1:38" ht="15.75" thickBot="1" x14ac:dyDescent="0.3">
      <c r="A376" s="975" t="str">
        <f t="shared" si="13"/>
        <v>روز</v>
      </c>
      <c r="B376" s="174">
        <v>14030228</v>
      </c>
      <c r="C376" s="163">
        <v>309</v>
      </c>
      <c r="D376" s="419">
        <v>7</v>
      </c>
      <c r="E376" s="419">
        <v>50</v>
      </c>
      <c r="F376" s="150">
        <v>29</v>
      </c>
      <c r="G376" s="159" t="s">
        <v>404</v>
      </c>
      <c r="H376" s="168">
        <v>0.30208333333333331</v>
      </c>
      <c r="I376" s="168">
        <v>0.79166666666666663</v>
      </c>
      <c r="J376" s="179">
        <v>6.25E-2</v>
      </c>
      <c r="K376" s="179">
        <f t="shared" si="12"/>
        <v>0.42708333333333331</v>
      </c>
      <c r="L376" s="411">
        <v>36</v>
      </c>
      <c r="M376" s="411">
        <v>2</v>
      </c>
      <c r="N376" s="983">
        <v>424</v>
      </c>
      <c r="O376" s="411"/>
      <c r="P376" s="411"/>
      <c r="Q376" s="990">
        <v>564</v>
      </c>
      <c r="R376" s="413" t="str">
        <f t="shared" si="14"/>
        <v>fx</v>
      </c>
      <c r="S376" s="983">
        <v>3</v>
      </c>
      <c r="T376" s="983">
        <v>25</v>
      </c>
      <c r="U376" s="983">
        <v>1000</v>
      </c>
      <c r="V376" s="411"/>
      <c r="W376" s="411"/>
      <c r="X376" s="411"/>
      <c r="Y376" s="411"/>
      <c r="Z376" s="411"/>
      <c r="AA376" s="411"/>
      <c r="AB376" s="411"/>
      <c r="AC376" s="411"/>
      <c r="AD376" s="411"/>
      <c r="AE376" s="411"/>
      <c r="AF376" s="411"/>
      <c r="AG376" s="158"/>
      <c r="AH376" s="158"/>
      <c r="AI376" s="158"/>
      <c r="AJ376" s="158"/>
      <c r="AK376" s="158"/>
      <c r="AL376" s="90"/>
    </row>
    <row r="377" spans="1:38" ht="15.75" thickBot="1" x14ac:dyDescent="0.3">
      <c r="A377" s="976"/>
      <c r="B377" s="175">
        <v>14030228</v>
      </c>
      <c r="C377" s="96">
        <v>309</v>
      </c>
      <c r="D377" s="411">
        <v>7</v>
      </c>
      <c r="E377" s="411">
        <v>50</v>
      </c>
      <c r="F377" s="665">
        <v>29</v>
      </c>
      <c r="G377" s="144" t="s">
        <v>404</v>
      </c>
      <c r="H377" s="167">
        <v>0.30208333333333331</v>
      </c>
      <c r="I377" s="167">
        <v>0.79166666666666663</v>
      </c>
      <c r="J377" s="181">
        <v>6.25E-2</v>
      </c>
      <c r="K377" s="179">
        <f t="shared" si="12"/>
        <v>0.42708333333333331</v>
      </c>
      <c r="L377" s="411">
        <v>37</v>
      </c>
      <c r="M377" s="411">
        <v>2</v>
      </c>
      <c r="N377" s="983"/>
      <c r="O377" s="411"/>
      <c r="P377" s="411"/>
      <c r="Q377" s="990"/>
      <c r="R377" s="413" t="str">
        <f t="shared" si="14"/>
        <v>fx</v>
      </c>
      <c r="S377" s="983"/>
      <c r="T377" s="983"/>
      <c r="U377" s="983"/>
      <c r="V377" s="411"/>
      <c r="W377" s="411"/>
      <c r="X377" s="411"/>
      <c r="Y377" s="411"/>
      <c r="Z377" s="411"/>
      <c r="AA377" s="411"/>
      <c r="AB377" s="411"/>
      <c r="AC377" s="411"/>
      <c r="AD377" s="411"/>
      <c r="AE377" s="411"/>
      <c r="AF377" s="411"/>
      <c r="AG377" s="158"/>
      <c r="AH377" s="158"/>
      <c r="AI377" s="158"/>
      <c r="AJ377" s="158"/>
      <c r="AK377" s="158"/>
      <c r="AL377" s="90"/>
    </row>
    <row r="378" spans="1:38" ht="15.75" thickBot="1" x14ac:dyDescent="0.3">
      <c r="A378" s="976"/>
      <c r="B378" s="175">
        <v>14030228</v>
      </c>
      <c r="C378" s="96">
        <v>309</v>
      </c>
      <c r="D378" s="411">
        <v>7</v>
      </c>
      <c r="E378" s="409">
        <v>50</v>
      </c>
      <c r="F378" s="665">
        <v>29</v>
      </c>
      <c r="G378" s="144" t="s">
        <v>404</v>
      </c>
      <c r="H378" s="167">
        <v>0.30208333333333331</v>
      </c>
      <c r="I378" s="167">
        <v>0.79166666666666663</v>
      </c>
      <c r="J378" s="181">
        <v>6.25E-2</v>
      </c>
      <c r="K378" s="179">
        <f t="shared" si="12"/>
        <v>0.42708333333333331</v>
      </c>
      <c r="L378" s="411">
        <v>38</v>
      </c>
      <c r="M378" s="411">
        <v>2</v>
      </c>
      <c r="N378" s="983"/>
      <c r="O378" s="411"/>
      <c r="P378" s="411"/>
      <c r="Q378" s="990"/>
      <c r="R378" s="413" t="str">
        <f t="shared" si="14"/>
        <v>fx</v>
      </c>
      <c r="S378" s="983"/>
      <c r="T378" s="983"/>
      <c r="U378" s="983"/>
      <c r="V378" s="411"/>
      <c r="W378" s="411"/>
      <c r="X378" s="411"/>
      <c r="Y378" s="411"/>
      <c r="Z378" s="411"/>
      <c r="AA378" s="411"/>
      <c r="AB378" s="411"/>
      <c r="AC378" s="411"/>
      <c r="AD378" s="411"/>
      <c r="AE378" s="411"/>
      <c r="AF378" s="411"/>
      <c r="AG378" s="158"/>
      <c r="AH378" s="158"/>
      <c r="AI378" s="158"/>
      <c r="AJ378" s="158"/>
      <c r="AK378" s="158"/>
      <c r="AL378" s="90"/>
    </row>
    <row r="379" spans="1:38" ht="15.75" thickBot="1" x14ac:dyDescent="0.3">
      <c r="A379" s="976"/>
      <c r="B379" s="407">
        <v>14030228</v>
      </c>
      <c r="C379" s="96">
        <v>309</v>
      </c>
      <c r="D379" s="411">
        <v>7</v>
      </c>
      <c r="E379" s="411">
        <v>50</v>
      </c>
      <c r="F379" s="665">
        <v>29</v>
      </c>
      <c r="G379" s="144" t="s">
        <v>404</v>
      </c>
      <c r="H379" s="167">
        <v>0.30208333333333331</v>
      </c>
      <c r="I379" s="167">
        <v>0.79166666666666663</v>
      </c>
      <c r="J379" s="181">
        <v>6.25E-2</v>
      </c>
      <c r="K379" s="179">
        <f t="shared" si="12"/>
        <v>0.42708333333333331</v>
      </c>
      <c r="L379" s="411">
        <v>39</v>
      </c>
      <c r="M379" s="411">
        <v>2</v>
      </c>
      <c r="N379" s="983"/>
      <c r="O379" s="411"/>
      <c r="P379" s="411"/>
      <c r="Q379" s="990"/>
      <c r="R379" s="413" t="str">
        <f t="shared" si="14"/>
        <v>fx</v>
      </c>
      <c r="S379" s="983"/>
      <c r="T379" s="983"/>
      <c r="U379" s="983"/>
      <c r="V379" s="411"/>
      <c r="W379" s="411"/>
      <c r="X379" s="411"/>
      <c r="Y379" s="411"/>
      <c r="Z379" s="411"/>
      <c r="AA379" s="411"/>
      <c r="AB379" s="411"/>
      <c r="AC379" s="411"/>
      <c r="AD379" s="411"/>
      <c r="AE379" s="411"/>
      <c r="AF379" s="411"/>
      <c r="AG379" s="158"/>
      <c r="AH379" s="158"/>
      <c r="AI379" s="158"/>
      <c r="AJ379" s="158"/>
      <c r="AK379" s="158"/>
      <c r="AL379" s="90"/>
    </row>
    <row r="380" spans="1:38" ht="15.75" thickBot="1" x14ac:dyDescent="0.3">
      <c r="A380" s="976"/>
      <c r="B380" s="174">
        <v>14030228</v>
      </c>
      <c r="C380" s="96">
        <v>350</v>
      </c>
      <c r="D380" s="411">
        <v>7</v>
      </c>
      <c r="E380" s="409">
        <v>50</v>
      </c>
      <c r="F380" s="665">
        <v>29</v>
      </c>
      <c r="G380" s="144" t="s">
        <v>404</v>
      </c>
      <c r="H380" s="167">
        <v>0.30208333333333331</v>
      </c>
      <c r="I380" s="167">
        <v>0.79166666666666663</v>
      </c>
      <c r="J380" s="181">
        <v>6.25E-2</v>
      </c>
      <c r="K380" s="179">
        <f t="shared" si="12"/>
        <v>0.42708333333333331</v>
      </c>
      <c r="L380" s="411">
        <v>39</v>
      </c>
      <c r="M380" s="411">
        <v>1</v>
      </c>
      <c r="N380" s="983">
        <v>704</v>
      </c>
      <c r="O380" s="411"/>
      <c r="P380" s="411"/>
      <c r="Q380" s="990"/>
      <c r="R380" s="413" t="str">
        <f t="shared" si="14"/>
        <v>fx</v>
      </c>
      <c r="S380" s="983"/>
      <c r="T380" s="983"/>
      <c r="U380" s="983"/>
      <c r="V380" s="411"/>
      <c r="W380" s="411"/>
      <c r="X380" s="411"/>
      <c r="Y380" s="411"/>
      <c r="Z380" s="411"/>
      <c r="AA380" s="411"/>
      <c r="AB380" s="411"/>
      <c r="AC380" s="411"/>
      <c r="AD380" s="411"/>
      <c r="AE380" s="411"/>
      <c r="AF380" s="411"/>
      <c r="AG380" s="158"/>
      <c r="AH380" s="158"/>
      <c r="AI380" s="158"/>
      <c r="AJ380" s="158"/>
      <c r="AK380" s="158"/>
      <c r="AL380" s="90"/>
    </row>
    <row r="381" spans="1:38" ht="15.75" thickBot="1" x14ac:dyDescent="0.3">
      <c r="A381" s="976"/>
      <c r="B381" s="175">
        <v>14030228</v>
      </c>
      <c r="C381" s="96">
        <v>350</v>
      </c>
      <c r="D381" s="411">
        <v>7</v>
      </c>
      <c r="E381" s="411">
        <v>50</v>
      </c>
      <c r="F381" s="665">
        <v>29</v>
      </c>
      <c r="G381" s="144" t="s">
        <v>404</v>
      </c>
      <c r="H381" s="167">
        <v>0.30208333333333331</v>
      </c>
      <c r="I381" s="167">
        <v>0.79166666666666663</v>
      </c>
      <c r="J381" s="181">
        <v>6.25E-2</v>
      </c>
      <c r="K381" s="179">
        <f t="shared" si="12"/>
        <v>0.42708333333333331</v>
      </c>
      <c r="L381" s="411">
        <v>40</v>
      </c>
      <c r="M381" s="411">
        <v>1</v>
      </c>
      <c r="N381" s="983"/>
      <c r="O381" s="411"/>
      <c r="P381" s="411"/>
      <c r="Q381" s="990"/>
      <c r="R381" s="413" t="str">
        <f t="shared" si="14"/>
        <v>fx</v>
      </c>
      <c r="S381" s="983"/>
      <c r="T381" s="983"/>
      <c r="U381" s="983"/>
      <c r="V381" s="411"/>
      <c r="W381" s="411"/>
      <c r="X381" s="411"/>
      <c r="Y381" s="411"/>
      <c r="Z381" s="411"/>
      <c r="AA381" s="411"/>
      <c r="AB381" s="411"/>
      <c r="AC381" s="411"/>
      <c r="AD381" s="411"/>
      <c r="AE381" s="411"/>
      <c r="AF381" s="411"/>
      <c r="AG381" s="158"/>
      <c r="AH381" s="158"/>
      <c r="AI381" s="158"/>
      <c r="AJ381" s="158"/>
      <c r="AK381" s="158"/>
      <c r="AL381" s="90"/>
    </row>
    <row r="382" spans="1:38" ht="15.75" thickBot="1" x14ac:dyDescent="0.3">
      <c r="A382" s="976"/>
      <c r="B382" s="175">
        <v>14030228</v>
      </c>
      <c r="C382" s="96">
        <v>350</v>
      </c>
      <c r="D382" s="411">
        <v>7</v>
      </c>
      <c r="E382" s="409">
        <v>50</v>
      </c>
      <c r="F382" s="665">
        <v>29</v>
      </c>
      <c r="G382" s="144" t="s">
        <v>404</v>
      </c>
      <c r="H382" s="167">
        <v>0.30208333333333331</v>
      </c>
      <c r="I382" s="167">
        <v>0.79166666666666663</v>
      </c>
      <c r="J382" s="181">
        <v>6.25E-2</v>
      </c>
      <c r="K382" s="179">
        <f t="shared" si="12"/>
        <v>0.42708333333333331</v>
      </c>
      <c r="L382" s="411">
        <v>41</v>
      </c>
      <c r="M382" s="411">
        <v>1</v>
      </c>
      <c r="N382" s="983"/>
      <c r="O382" s="411"/>
      <c r="P382" s="411"/>
      <c r="Q382" s="990"/>
      <c r="R382" s="413" t="str">
        <f t="shared" si="14"/>
        <v>fx</v>
      </c>
      <c r="S382" s="983"/>
      <c r="T382" s="983"/>
      <c r="U382" s="983"/>
      <c r="V382" s="411"/>
      <c r="W382" s="411"/>
      <c r="X382" s="411"/>
      <c r="Y382" s="411"/>
      <c r="Z382" s="411"/>
      <c r="AA382" s="411"/>
      <c r="AB382" s="411"/>
      <c r="AC382" s="411"/>
      <c r="AD382" s="411"/>
      <c r="AE382" s="411"/>
      <c r="AF382" s="411"/>
      <c r="AG382" s="158"/>
      <c r="AH382" s="158"/>
      <c r="AI382" s="158"/>
      <c r="AJ382" s="158"/>
      <c r="AK382" s="158"/>
      <c r="AL382" s="90"/>
    </row>
    <row r="383" spans="1:38" ht="15.75" thickBot="1" x14ac:dyDescent="0.3">
      <c r="A383" s="976"/>
      <c r="B383" s="175">
        <v>14030228</v>
      </c>
      <c r="C383" s="96">
        <v>350</v>
      </c>
      <c r="D383" s="411">
        <v>7</v>
      </c>
      <c r="E383" s="411">
        <v>50</v>
      </c>
      <c r="F383" s="665">
        <v>29</v>
      </c>
      <c r="G383" s="144" t="s">
        <v>404</v>
      </c>
      <c r="H383" s="167">
        <v>0.30208333333333331</v>
      </c>
      <c r="I383" s="167">
        <v>0.79166666666666663</v>
      </c>
      <c r="J383" s="181">
        <v>6.25E-2</v>
      </c>
      <c r="K383" s="179">
        <f t="shared" si="12"/>
        <v>0.42708333333333331</v>
      </c>
      <c r="L383" s="411">
        <v>42</v>
      </c>
      <c r="M383" s="411">
        <v>2</v>
      </c>
      <c r="N383" s="983"/>
      <c r="O383" s="411"/>
      <c r="P383" s="411"/>
      <c r="Q383" s="990"/>
      <c r="R383" s="413" t="str">
        <f t="shared" si="14"/>
        <v>fx</v>
      </c>
      <c r="S383" s="983"/>
      <c r="T383" s="983"/>
      <c r="U383" s="983"/>
      <c r="V383" s="411"/>
      <c r="W383" s="411"/>
      <c r="X383" s="411"/>
      <c r="Y383" s="411"/>
      <c r="Z383" s="411"/>
      <c r="AA383" s="411"/>
      <c r="AB383" s="411"/>
      <c r="AC383" s="411"/>
      <c r="AD383" s="411"/>
      <c r="AE383" s="411"/>
      <c r="AF383" s="411"/>
      <c r="AG383" s="158"/>
      <c r="AH383" s="158"/>
      <c r="AI383" s="158"/>
      <c r="AJ383" s="158"/>
      <c r="AK383" s="158"/>
      <c r="AL383" s="90"/>
    </row>
    <row r="384" spans="1:38" ht="15.75" thickBot="1" x14ac:dyDescent="0.3">
      <c r="A384" s="976"/>
      <c r="B384" s="175">
        <v>14030228</v>
      </c>
      <c r="C384" s="96">
        <v>350</v>
      </c>
      <c r="D384" s="411">
        <v>7</v>
      </c>
      <c r="E384" s="409">
        <v>50</v>
      </c>
      <c r="F384" s="665">
        <v>29</v>
      </c>
      <c r="G384" s="144" t="s">
        <v>404</v>
      </c>
      <c r="H384" s="167">
        <v>0.30208333333333331</v>
      </c>
      <c r="I384" s="167">
        <v>0.79166666666666663</v>
      </c>
      <c r="J384" s="181">
        <v>6.25E-2</v>
      </c>
      <c r="K384" s="179">
        <f t="shared" si="12"/>
        <v>0.42708333333333331</v>
      </c>
      <c r="L384" s="411">
        <v>43</v>
      </c>
      <c r="M384" s="411">
        <v>2</v>
      </c>
      <c r="N384" s="983"/>
      <c r="O384" s="411"/>
      <c r="P384" s="411"/>
      <c r="Q384" s="990"/>
      <c r="R384" s="413" t="str">
        <f t="shared" si="14"/>
        <v>fx</v>
      </c>
      <c r="S384" s="983"/>
      <c r="T384" s="983"/>
      <c r="U384" s="983"/>
      <c r="V384" s="411"/>
      <c r="W384" s="411"/>
      <c r="X384" s="411"/>
      <c r="Y384" s="411"/>
      <c r="Z384" s="411"/>
      <c r="AA384" s="411"/>
      <c r="AB384" s="411"/>
      <c r="AC384" s="411"/>
      <c r="AD384" s="411"/>
      <c r="AE384" s="411"/>
      <c r="AF384" s="411"/>
      <c r="AG384" s="158"/>
      <c r="AH384" s="158"/>
      <c r="AI384" s="158"/>
      <c r="AJ384" s="158"/>
      <c r="AK384" s="158"/>
      <c r="AL384" s="90"/>
    </row>
    <row r="385" spans="1:38" ht="15.75" thickBot="1" x14ac:dyDescent="0.3">
      <c r="A385" s="976"/>
      <c r="B385" s="407">
        <v>14030228</v>
      </c>
      <c r="C385" s="96">
        <v>350</v>
      </c>
      <c r="D385" s="411">
        <v>7</v>
      </c>
      <c r="E385" s="411">
        <v>50</v>
      </c>
      <c r="F385" s="665">
        <v>29</v>
      </c>
      <c r="G385" s="144" t="s">
        <v>404</v>
      </c>
      <c r="H385" s="167">
        <v>0.30208333333333331</v>
      </c>
      <c r="I385" s="167">
        <v>0.79166666666666663</v>
      </c>
      <c r="J385" s="181">
        <v>6.25E-2</v>
      </c>
      <c r="K385" s="179">
        <f t="shared" si="12"/>
        <v>0.42708333333333331</v>
      </c>
      <c r="L385" s="411">
        <v>44</v>
      </c>
      <c r="M385" s="411">
        <v>1</v>
      </c>
      <c r="N385" s="983"/>
      <c r="O385" s="411"/>
      <c r="P385" s="411"/>
      <c r="Q385" s="990"/>
      <c r="R385" s="413" t="str">
        <f t="shared" si="14"/>
        <v>fx</v>
      </c>
      <c r="S385" s="983"/>
      <c r="T385" s="983"/>
      <c r="U385" s="983"/>
      <c r="V385" s="411"/>
      <c r="W385" s="411"/>
      <c r="X385" s="411"/>
      <c r="Y385" s="411"/>
      <c r="Z385" s="411"/>
      <c r="AA385" s="411"/>
      <c r="AB385" s="411"/>
      <c r="AC385" s="411"/>
      <c r="AD385" s="411"/>
      <c r="AE385" s="411"/>
      <c r="AF385" s="411"/>
      <c r="AG385" s="158"/>
      <c r="AH385" s="158"/>
      <c r="AI385" s="158"/>
      <c r="AJ385" s="158"/>
      <c r="AK385" s="158"/>
      <c r="AL385" s="90"/>
    </row>
    <row r="386" spans="1:38" ht="15.75" thickBot="1" x14ac:dyDescent="0.3">
      <c r="A386" s="976"/>
      <c r="B386" s="174">
        <v>14030228</v>
      </c>
      <c r="C386" s="96">
        <v>370</v>
      </c>
      <c r="D386" s="411">
        <v>7</v>
      </c>
      <c r="E386" s="409">
        <v>50</v>
      </c>
      <c r="F386" s="665">
        <v>29</v>
      </c>
      <c r="G386" s="144" t="s">
        <v>404</v>
      </c>
      <c r="H386" s="167">
        <v>0.30208333333333331</v>
      </c>
      <c r="I386" s="167">
        <v>0.79166666666666663</v>
      </c>
      <c r="J386" s="181">
        <v>6.25E-2</v>
      </c>
      <c r="K386" s="179">
        <f t="shared" si="12"/>
        <v>0.42708333333333331</v>
      </c>
      <c r="L386" s="411">
        <v>39</v>
      </c>
      <c r="M386" s="411">
        <v>1</v>
      </c>
      <c r="N386" s="983">
        <v>704</v>
      </c>
      <c r="O386" s="411"/>
      <c r="P386" s="411"/>
      <c r="Q386" s="990"/>
      <c r="R386" s="413" t="str">
        <f t="shared" si="14"/>
        <v>p500</v>
      </c>
      <c r="S386" s="983"/>
      <c r="T386" s="983"/>
      <c r="U386" s="983"/>
      <c r="V386" s="411"/>
      <c r="W386" s="411"/>
      <c r="X386" s="411"/>
      <c r="Y386" s="411"/>
      <c r="Z386" s="411"/>
      <c r="AA386" s="411"/>
      <c r="AB386" s="411"/>
      <c r="AC386" s="411"/>
      <c r="AD386" s="411"/>
      <c r="AE386" s="411"/>
      <c r="AF386" s="411"/>
      <c r="AG386" s="158"/>
      <c r="AH386" s="158"/>
      <c r="AI386" s="158"/>
      <c r="AJ386" s="158"/>
      <c r="AK386" s="158"/>
      <c r="AL386" s="90"/>
    </row>
    <row r="387" spans="1:38" ht="15.75" thickBot="1" x14ac:dyDescent="0.3">
      <c r="A387" s="976"/>
      <c r="B387" s="175">
        <v>14030228</v>
      </c>
      <c r="C387" s="96">
        <v>370</v>
      </c>
      <c r="D387" s="411">
        <v>7</v>
      </c>
      <c r="E387" s="411">
        <v>50</v>
      </c>
      <c r="F387" s="665">
        <v>29</v>
      </c>
      <c r="G387" s="144" t="s">
        <v>404</v>
      </c>
      <c r="H387" s="167">
        <v>0.30208333333333331</v>
      </c>
      <c r="I387" s="167">
        <v>0.79166666666666663</v>
      </c>
      <c r="J387" s="181">
        <v>6.25E-2</v>
      </c>
      <c r="K387" s="179">
        <f t="shared" si="12"/>
        <v>0.42708333333333331</v>
      </c>
      <c r="L387" s="411">
        <v>40</v>
      </c>
      <c r="M387" s="411">
        <v>1</v>
      </c>
      <c r="N387" s="983"/>
      <c r="O387" s="411"/>
      <c r="P387" s="411"/>
      <c r="Q387" s="990"/>
      <c r="R387" s="413" t="str">
        <f t="shared" si="14"/>
        <v>p500</v>
      </c>
      <c r="S387" s="983"/>
      <c r="T387" s="983"/>
      <c r="U387" s="983"/>
      <c r="V387" s="411"/>
      <c r="W387" s="411"/>
      <c r="X387" s="411"/>
      <c r="Y387" s="411"/>
      <c r="Z387" s="411"/>
      <c r="AA387" s="411"/>
      <c r="AB387" s="411"/>
      <c r="AC387" s="411"/>
      <c r="AD387" s="411"/>
      <c r="AE387" s="411"/>
      <c r="AF387" s="411"/>
      <c r="AG387" s="158"/>
      <c r="AH387" s="158"/>
      <c r="AI387" s="158"/>
      <c r="AJ387" s="158"/>
      <c r="AK387" s="158"/>
      <c r="AL387" s="90"/>
    </row>
    <row r="388" spans="1:38" ht="15.75" thickBot="1" x14ac:dyDescent="0.3">
      <c r="A388" s="976"/>
      <c r="B388" s="175">
        <v>14030228</v>
      </c>
      <c r="C388" s="96">
        <v>370</v>
      </c>
      <c r="D388" s="411">
        <v>7</v>
      </c>
      <c r="E388" s="409">
        <v>50</v>
      </c>
      <c r="F388" s="665">
        <v>29</v>
      </c>
      <c r="G388" s="144" t="s">
        <v>404</v>
      </c>
      <c r="H388" s="167">
        <v>0.30208333333333331</v>
      </c>
      <c r="I388" s="167">
        <v>0.79166666666666663</v>
      </c>
      <c r="J388" s="181">
        <v>6.25E-2</v>
      </c>
      <c r="K388" s="179">
        <f t="shared" si="12"/>
        <v>0.42708333333333331</v>
      </c>
      <c r="L388" s="411">
        <v>42</v>
      </c>
      <c r="M388" s="411">
        <v>2</v>
      </c>
      <c r="N388" s="983"/>
      <c r="O388" s="411"/>
      <c r="P388" s="411"/>
      <c r="Q388" s="990"/>
      <c r="R388" s="413" t="str">
        <f t="shared" si="14"/>
        <v>p500</v>
      </c>
      <c r="S388" s="983"/>
      <c r="T388" s="983"/>
      <c r="U388" s="983"/>
      <c r="V388" s="411"/>
      <c r="W388" s="411"/>
      <c r="X388" s="411"/>
      <c r="Y388" s="411"/>
      <c r="Z388" s="411"/>
      <c r="AA388" s="411"/>
      <c r="AB388" s="411"/>
      <c r="AC388" s="411"/>
      <c r="AD388" s="411"/>
      <c r="AE388" s="411"/>
      <c r="AF388" s="411"/>
      <c r="AG388" s="158"/>
      <c r="AH388" s="158"/>
      <c r="AI388" s="158"/>
      <c r="AJ388" s="158"/>
      <c r="AK388" s="158"/>
      <c r="AL388" s="90"/>
    </row>
    <row r="389" spans="1:38" ht="15.75" thickBot="1" x14ac:dyDescent="0.3">
      <c r="A389" s="976"/>
      <c r="B389" s="175">
        <v>14030228</v>
      </c>
      <c r="C389" s="96">
        <v>370</v>
      </c>
      <c r="D389" s="411">
        <v>7</v>
      </c>
      <c r="E389" s="411">
        <v>50</v>
      </c>
      <c r="F389" s="665">
        <v>29</v>
      </c>
      <c r="G389" s="144" t="s">
        <v>404</v>
      </c>
      <c r="H389" s="167">
        <v>0.30208333333333331</v>
      </c>
      <c r="I389" s="167">
        <v>0.79166666666666663</v>
      </c>
      <c r="J389" s="181">
        <v>6.25E-2</v>
      </c>
      <c r="K389" s="179">
        <f t="shared" ref="K389:K452" si="15">IF(H389&gt;I389,(H389-I389)-J389,(I389-H389)-J389)</f>
        <v>0.42708333333333331</v>
      </c>
      <c r="L389" s="411">
        <v>43</v>
      </c>
      <c r="M389" s="411">
        <v>2</v>
      </c>
      <c r="N389" s="983"/>
      <c r="O389" s="411"/>
      <c r="P389" s="411"/>
      <c r="Q389" s="990"/>
      <c r="R389" s="413" t="str">
        <f t="shared" si="14"/>
        <v>p500</v>
      </c>
      <c r="S389" s="983"/>
      <c r="T389" s="983"/>
      <c r="U389" s="983"/>
      <c r="V389" s="411"/>
      <c r="W389" s="411"/>
      <c r="X389" s="411"/>
      <c r="Y389" s="411"/>
      <c r="Z389" s="411"/>
      <c r="AA389" s="411"/>
      <c r="AB389" s="411"/>
      <c r="AC389" s="411"/>
      <c r="AD389" s="411"/>
      <c r="AE389" s="411"/>
      <c r="AF389" s="411"/>
      <c r="AG389" s="158"/>
      <c r="AH389" s="158"/>
      <c r="AI389" s="158"/>
      <c r="AJ389" s="158"/>
      <c r="AK389" s="158"/>
      <c r="AL389" s="90"/>
    </row>
    <row r="390" spans="1:38" ht="15.75" thickBot="1" x14ac:dyDescent="0.3">
      <c r="A390" s="976"/>
      <c r="B390" s="407">
        <v>14030228</v>
      </c>
      <c r="C390" s="96">
        <v>370</v>
      </c>
      <c r="D390" s="411">
        <v>7</v>
      </c>
      <c r="E390" s="409">
        <v>50</v>
      </c>
      <c r="F390" s="665">
        <v>29</v>
      </c>
      <c r="G390" s="144" t="s">
        <v>404</v>
      </c>
      <c r="H390" s="167">
        <v>0.30208333333333331</v>
      </c>
      <c r="I390" s="167">
        <v>0.79166666666666663</v>
      </c>
      <c r="J390" s="181">
        <v>6.25E-2</v>
      </c>
      <c r="K390" s="179">
        <f t="shared" si="15"/>
        <v>0.42708333333333331</v>
      </c>
      <c r="L390" s="411">
        <v>44</v>
      </c>
      <c r="M390" s="411">
        <v>2</v>
      </c>
      <c r="N390" s="983"/>
      <c r="O390" s="411"/>
      <c r="P390" s="411"/>
      <c r="Q390" s="990"/>
      <c r="R390" s="413" t="str">
        <f t="shared" si="14"/>
        <v>p500</v>
      </c>
      <c r="S390" s="983"/>
      <c r="T390" s="983"/>
      <c r="U390" s="983"/>
      <c r="V390" s="411"/>
      <c r="W390" s="411"/>
      <c r="X390" s="411"/>
      <c r="Y390" s="411"/>
      <c r="Z390" s="411"/>
      <c r="AA390" s="411"/>
      <c r="AB390" s="411"/>
      <c r="AC390" s="411"/>
      <c r="AD390" s="411"/>
      <c r="AE390" s="411"/>
      <c r="AF390" s="411"/>
      <c r="AG390" s="158"/>
      <c r="AH390" s="158"/>
      <c r="AI390" s="158"/>
      <c r="AJ390" s="158"/>
      <c r="AK390" s="158"/>
      <c r="AL390" s="90"/>
    </row>
    <row r="391" spans="1:38" ht="15.75" thickBot="1" x14ac:dyDescent="0.3">
      <c r="A391" s="976"/>
      <c r="B391" s="174">
        <v>14030228</v>
      </c>
      <c r="C391" s="96">
        <v>380</v>
      </c>
      <c r="D391" s="411">
        <v>7</v>
      </c>
      <c r="E391" s="411">
        <v>50</v>
      </c>
      <c r="F391" s="665">
        <v>29</v>
      </c>
      <c r="G391" s="144" t="s">
        <v>404</v>
      </c>
      <c r="H391" s="167">
        <v>0.30208333333333331</v>
      </c>
      <c r="I391" s="167">
        <v>0.79166666666666663</v>
      </c>
      <c r="J391" s="181">
        <v>6.25E-2</v>
      </c>
      <c r="K391" s="179">
        <f t="shared" si="15"/>
        <v>0.42708333333333331</v>
      </c>
      <c r="L391" s="411">
        <v>40</v>
      </c>
      <c r="M391" s="411">
        <v>1</v>
      </c>
      <c r="N391" s="983">
        <v>265</v>
      </c>
      <c r="O391" s="411"/>
      <c r="P391" s="411"/>
      <c r="Q391" s="990"/>
      <c r="R391" s="413" t="str">
        <f t="shared" si="14"/>
        <v>fx</v>
      </c>
      <c r="S391" s="983"/>
      <c r="T391" s="983"/>
      <c r="U391" s="983"/>
      <c r="V391" s="411"/>
      <c r="W391" s="411"/>
      <c r="X391" s="411"/>
      <c r="Y391" s="411"/>
      <c r="Z391" s="411"/>
      <c r="AA391" s="411"/>
      <c r="AB391" s="411"/>
      <c r="AC391" s="411"/>
      <c r="AD391" s="411"/>
      <c r="AE391" s="411"/>
      <c r="AF391" s="411"/>
      <c r="AG391" s="158"/>
      <c r="AH391" s="158"/>
      <c r="AI391" s="158"/>
      <c r="AJ391" s="158"/>
      <c r="AK391" s="158"/>
      <c r="AL391" s="90"/>
    </row>
    <row r="392" spans="1:38" ht="15.75" thickBot="1" x14ac:dyDescent="0.3">
      <c r="A392" s="976"/>
      <c r="B392" s="175">
        <v>14030228</v>
      </c>
      <c r="C392" s="96">
        <v>380</v>
      </c>
      <c r="D392" s="411">
        <v>7</v>
      </c>
      <c r="E392" s="409">
        <v>50</v>
      </c>
      <c r="F392" s="665">
        <v>29</v>
      </c>
      <c r="G392" s="144" t="s">
        <v>404</v>
      </c>
      <c r="H392" s="167">
        <v>0.30208333333333331</v>
      </c>
      <c r="I392" s="167">
        <v>0.79166666666666663</v>
      </c>
      <c r="J392" s="181">
        <v>6.25E-2</v>
      </c>
      <c r="K392" s="179">
        <f t="shared" si="15"/>
        <v>0.42708333333333331</v>
      </c>
      <c r="L392" s="411">
        <v>41</v>
      </c>
      <c r="M392" s="411">
        <v>1</v>
      </c>
      <c r="N392" s="983"/>
      <c r="O392" s="411"/>
      <c r="P392" s="411"/>
      <c r="Q392" s="990"/>
      <c r="R392" s="413" t="str">
        <f t="shared" si="14"/>
        <v>fx</v>
      </c>
      <c r="S392" s="983"/>
      <c r="T392" s="983"/>
      <c r="U392" s="983"/>
      <c r="V392" s="411"/>
      <c r="W392" s="411"/>
      <c r="X392" s="411"/>
      <c r="Y392" s="411"/>
      <c r="Z392" s="411"/>
      <c r="AA392" s="411"/>
      <c r="AB392" s="411"/>
      <c r="AC392" s="411"/>
      <c r="AD392" s="411"/>
      <c r="AE392" s="411"/>
      <c r="AF392" s="411"/>
      <c r="AG392" s="158"/>
      <c r="AH392" s="158"/>
      <c r="AI392" s="158"/>
      <c r="AJ392" s="158"/>
      <c r="AK392" s="158"/>
      <c r="AL392" s="90"/>
    </row>
    <row r="393" spans="1:38" ht="15.75" thickBot="1" x14ac:dyDescent="0.3">
      <c r="A393" s="976"/>
      <c r="B393" s="175">
        <v>14030228</v>
      </c>
      <c r="C393" s="96">
        <v>380</v>
      </c>
      <c r="D393" s="411">
        <v>7</v>
      </c>
      <c r="E393" s="411">
        <v>50</v>
      </c>
      <c r="F393" s="665">
        <v>29</v>
      </c>
      <c r="G393" s="144" t="s">
        <v>404</v>
      </c>
      <c r="H393" s="167">
        <v>0.30208333333333331</v>
      </c>
      <c r="I393" s="167">
        <v>0.79166666666666663</v>
      </c>
      <c r="J393" s="181">
        <v>6.25E-2</v>
      </c>
      <c r="K393" s="179">
        <f t="shared" si="15"/>
        <v>0.42708333333333331</v>
      </c>
      <c r="L393" s="411">
        <v>42</v>
      </c>
      <c r="M393" s="411">
        <v>1</v>
      </c>
      <c r="N393" s="983"/>
      <c r="O393" s="411"/>
      <c r="P393" s="411"/>
      <c r="Q393" s="990"/>
      <c r="R393" s="413" t="str">
        <f t="shared" si="14"/>
        <v>fx</v>
      </c>
      <c r="S393" s="983"/>
      <c r="T393" s="983"/>
      <c r="U393" s="983"/>
      <c r="V393" s="411"/>
      <c r="W393" s="411"/>
      <c r="X393" s="411"/>
      <c r="Y393" s="411"/>
      <c r="Z393" s="411"/>
      <c r="AA393" s="411"/>
      <c r="AB393" s="411"/>
      <c r="AC393" s="411"/>
      <c r="AD393" s="411"/>
      <c r="AE393" s="411"/>
      <c r="AF393" s="411"/>
      <c r="AG393" s="158"/>
      <c r="AH393" s="158"/>
      <c r="AI393" s="158"/>
      <c r="AJ393" s="158"/>
      <c r="AK393" s="158"/>
      <c r="AL393" s="90"/>
    </row>
    <row r="394" spans="1:38" ht="15.75" thickBot="1" x14ac:dyDescent="0.3">
      <c r="A394" s="976"/>
      <c r="B394" s="175">
        <v>14030228</v>
      </c>
      <c r="C394" s="96">
        <v>380</v>
      </c>
      <c r="D394" s="411">
        <v>7</v>
      </c>
      <c r="E394" s="409">
        <v>50</v>
      </c>
      <c r="F394" s="665">
        <v>29</v>
      </c>
      <c r="G394" s="144" t="s">
        <v>404</v>
      </c>
      <c r="H394" s="167">
        <v>0.30208333333333331</v>
      </c>
      <c r="I394" s="167">
        <v>0.79166666666666663</v>
      </c>
      <c r="J394" s="181">
        <v>6.25E-2</v>
      </c>
      <c r="K394" s="179">
        <f t="shared" si="15"/>
        <v>0.42708333333333331</v>
      </c>
      <c r="L394" s="411">
        <v>43</v>
      </c>
      <c r="M394" s="411">
        <v>1</v>
      </c>
      <c r="N394" s="983"/>
      <c r="O394" s="411"/>
      <c r="P394" s="411"/>
      <c r="Q394" s="990"/>
      <c r="R394" s="413" t="str">
        <f t="shared" si="14"/>
        <v>fx</v>
      </c>
      <c r="S394" s="983"/>
      <c r="T394" s="983"/>
      <c r="U394" s="983"/>
      <c r="V394" s="411"/>
      <c r="W394" s="411"/>
      <c r="X394" s="411"/>
      <c r="Y394" s="411"/>
      <c r="Z394" s="411"/>
      <c r="AA394" s="411"/>
      <c r="AB394" s="411"/>
      <c r="AC394" s="411"/>
      <c r="AD394" s="411"/>
      <c r="AE394" s="411"/>
      <c r="AF394" s="411"/>
      <c r="AG394" s="158"/>
      <c r="AH394" s="158"/>
      <c r="AI394" s="158"/>
      <c r="AJ394" s="158"/>
      <c r="AK394" s="158"/>
      <c r="AL394" s="90"/>
    </row>
    <row r="395" spans="1:38" ht="15.75" thickBot="1" x14ac:dyDescent="0.3">
      <c r="A395" s="977"/>
      <c r="B395" s="407">
        <v>14030228</v>
      </c>
      <c r="C395" s="164">
        <v>380</v>
      </c>
      <c r="D395" s="418">
        <v>7</v>
      </c>
      <c r="E395" s="418">
        <v>50</v>
      </c>
      <c r="F395" s="151">
        <v>29</v>
      </c>
      <c r="G395" s="161" t="s">
        <v>404</v>
      </c>
      <c r="H395" s="171">
        <v>0.30208333333333331</v>
      </c>
      <c r="I395" s="171">
        <v>0.79166666666666663</v>
      </c>
      <c r="J395" s="185">
        <v>6.25E-2</v>
      </c>
      <c r="K395" s="186">
        <f t="shared" si="15"/>
        <v>0.42708333333333331</v>
      </c>
      <c r="L395" s="411">
        <v>44</v>
      </c>
      <c r="M395" s="411">
        <v>1</v>
      </c>
      <c r="N395" s="983"/>
      <c r="O395" s="411"/>
      <c r="P395" s="411"/>
      <c r="Q395" s="990"/>
      <c r="R395" s="413" t="str">
        <f t="shared" si="14"/>
        <v>fx</v>
      </c>
      <c r="S395" s="983"/>
      <c r="T395" s="983"/>
      <c r="U395" s="983"/>
      <c r="V395" s="411"/>
      <c r="W395" s="411"/>
      <c r="X395" s="411"/>
      <c r="Y395" s="411"/>
      <c r="Z395" s="411"/>
      <c r="AA395" s="411"/>
      <c r="AB395" s="411"/>
      <c r="AC395" s="411"/>
      <c r="AD395" s="411"/>
      <c r="AE395" s="411"/>
      <c r="AF395" s="411"/>
      <c r="AG395" s="158"/>
      <c r="AH395" s="158"/>
      <c r="AI395" s="158"/>
      <c r="AJ395" s="158"/>
      <c r="AK395" s="158"/>
      <c r="AL395" s="90"/>
    </row>
    <row r="396" spans="1:38" ht="15.75" thickBot="1" x14ac:dyDescent="0.3">
      <c r="A396" s="975" t="str">
        <f t="shared" si="13"/>
        <v>روز</v>
      </c>
      <c r="B396" s="174">
        <v>14030229</v>
      </c>
      <c r="C396" s="163">
        <v>309</v>
      </c>
      <c r="D396" s="419">
        <v>7</v>
      </c>
      <c r="E396" s="419">
        <v>50</v>
      </c>
      <c r="F396" s="150">
        <v>34</v>
      </c>
      <c r="G396" s="159" t="s">
        <v>266</v>
      </c>
      <c r="H396" s="168">
        <v>0.30208333333333331</v>
      </c>
      <c r="I396" s="168">
        <v>0.79166666666666663</v>
      </c>
      <c r="J396" s="179">
        <v>5.5555555555555552E-2</v>
      </c>
      <c r="K396" s="179">
        <f t="shared" si="15"/>
        <v>0.43402777777777779</v>
      </c>
      <c r="L396" s="411">
        <v>36</v>
      </c>
      <c r="M396" s="411">
        <v>2</v>
      </c>
      <c r="N396" s="983">
        <v>912</v>
      </c>
      <c r="O396" s="411"/>
      <c r="P396" s="411"/>
      <c r="Q396" s="990">
        <v>187.5</v>
      </c>
      <c r="R396" s="413" t="str">
        <f t="shared" si="14"/>
        <v>fx</v>
      </c>
      <c r="S396" s="983">
        <v>3</v>
      </c>
      <c r="T396" s="983">
        <v>25</v>
      </c>
      <c r="U396" s="983">
        <v>1000</v>
      </c>
      <c r="V396" s="411"/>
      <c r="W396" s="411"/>
      <c r="X396" s="411"/>
      <c r="Y396" s="411"/>
      <c r="Z396" s="411"/>
      <c r="AA396" s="411"/>
      <c r="AB396" s="411"/>
      <c r="AC396" s="411"/>
      <c r="AD396" s="411"/>
      <c r="AE396" s="411"/>
      <c r="AF396" s="411"/>
      <c r="AG396" s="158"/>
      <c r="AH396" s="158"/>
      <c r="AI396" s="158"/>
      <c r="AJ396" s="158"/>
      <c r="AK396" s="158"/>
      <c r="AL396" s="90"/>
    </row>
    <row r="397" spans="1:38" ht="15.75" thickBot="1" x14ac:dyDescent="0.3">
      <c r="A397" s="976"/>
      <c r="B397" s="175">
        <v>14030229</v>
      </c>
      <c r="C397" s="165">
        <v>309</v>
      </c>
      <c r="D397" s="409">
        <v>7</v>
      </c>
      <c r="E397" s="409">
        <v>50</v>
      </c>
      <c r="F397" s="665">
        <v>34</v>
      </c>
      <c r="G397" s="144" t="s">
        <v>266</v>
      </c>
      <c r="H397" s="167">
        <v>0.30208333333333331</v>
      </c>
      <c r="I397" s="167">
        <v>0.79166666666666663</v>
      </c>
      <c r="J397" s="181">
        <v>5.5555555555555552E-2</v>
      </c>
      <c r="K397" s="179">
        <f t="shared" si="15"/>
        <v>0.43402777777777779</v>
      </c>
      <c r="L397" s="411">
        <v>37</v>
      </c>
      <c r="M397" s="411">
        <v>2</v>
      </c>
      <c r="N397" s="983"/>
      <c r="O397" s="411"/>
      <c r="P397" s="411"/>
      <c r="Q397" s="990"/>
      <c r="R397" s="413" t="str">
        <f t="shared" si="14"/>
        <v>fx</v>
      </c>
      <c r="S397" s="983"/>
      <c r="T397" s="983"/>
      <c r="U397" s="983"/>
      <c r="V397" s="411"/>
      <c r="W397" s="411"/>
      <c r="X397" s="411"/>
      <c r="Y397" s="411"/>
      <c r="Z397" s="411"/>
      <c r="AA397" s="411"/>
      <c r="AB397" s="411"/>
      <c r="AC397" s="411"/>
      <c r="AD397" s="411"/>
      <c r="AE397" s="411"/>
      <c r="AF397" s="411"/>
      <c r="AG397" s="158"/>
      <c r="AH397" s="158"/>
      <c r="AI397" s="158"/>
      <c r="AJ397" s="158"/>
      <c r="AK397" s="158"/>
      <c r="AL397" s="90"/>
    </row>
    <row r="398" spans="1:38" ht="15.75" thickBot="1" x14ac:dyDescent="0.3">
      <c r="A398" s="976"/>
      <c r="B398" s="175">
        <v>14030229</v>
      </c>
      <c r="C398" s="165">
        <v>309</v>
      </c>
      <c r="D398" s="409">
        <v>7</v>
      </c>
      <c r="E398" s="409">
        <v>50</v>
      </c>
      <c r="F398" s="665">
        <v>34</v>
      </c>
      <c r="G398" s="144" t="s">
        <v>266</v>
      </c>
      <c r="H398" s="167">
        <v>0.30208333333333331</v>
      </c>
      <c r="I398" s="167">
        <v>0.79166666666666663</v>
      </c>
      <c r="J398" s="181">
        <v>5.5555555555555552E-2</v>
      </c>
      <c r="K398" s="179">
        <f t="shared" si="15"/>
        <v>0.43402777777777779</v>
      </c>
      <c r="L398" s="411">
        <v>38</v>
      </c>
      <c r="M398" s="411">
        <v>2</v>
      </c>
      <c r="N398" s="983"/>
      <c r="O398" s="411"/>
      <c r="P398" s="411"/>
      <c r="Q398" s="990"/>
      <c r="R398" s="413" t="str">
        <f t="shared" si="14"/>
        <v>fx</v>
      </c>
      <c r="S398" s="983"/>
      <c r="T398" s="983"/>
      <c r="U398" s="983"/>
      <c r="V398" s="411"/>
      <c r="W398" s="411"/>
      <c r="X398" s="411"/>
      <c r="Y398" s="411"/>
      <c r="Z398" s="411"/>
      <c r="AA398" s="411"/>
      <c r="AB398" s="411"/>
      <c r="AC398" s="411"/>
      <c r="AD398" s="411"/>
      <c r="AE398" s="411"/>
      <c r="AF398" s="411"/>
      <c r="AG398" s="158"/>
      <c r="AH398" s="158"/>
      <c r="AI398" s="158"/>
      <c r="AJ398" s="158"/>
      <c r="AK398" s="158"/>
      <c r="AL398" s="90"/>
    </row>
    <row r="399" spans="1:38" ht="15.75" thickBot="1" x14ac:dyDescent="0.3">
      <c r="A399" s="976"/>
      <c r="B399" s="175">
        <v>14030229</v>
      </c>
      <c r="C399" s="165">
        <v>309</v>
      </c>
      <c r="D399" s="409">
        <v>7</v>
      </c>
      <c r="E399" s="409">
        <v>50</v>
      </c>
      <c r="F399" s="199">
        <v>34</v>
      </c>
      <c r="G399" s="144" t="s">
        <v>266</v>
      </c>
      <c r="H399" s="167">
        <v>0.30208333333333331</v>
      </c>
      <c r="I399" s="167">
        <v>0.79166666666666663</v>
      </c>
      <c r="J399" s="181">
        <v>5.5555555555555552E-2</v>
      </c>
      <c r="K399" s="179">
        <f t="shared" si="15"/>
        <v>0.43402777777777779</v>
      </c>
      <c r="L399" s="411">
        <v>39</v>
      </c>
      <c r="M399" s="411">
        <v>2</v>
      </c>
      <c r="N399" s="983"/>
      <c r="O399" s="411"/>
      <c r="P399" s="411"/>
      <c r="Q399" s="990"/>
      <c r="R399" s="413" t="str">
        <f t="shared" si="14"/>
        <v>fx</v>
      </c>
      <c r="S399" s="983"/>
      <c r="T399" s="983"/>
      <c r="U399" s="983"/>
      <c r="V399" s="411"/>
      <c r="W399" s="411"/>
      <c r="X399" s="411"/>
      <c r="Y399" s="411"/>
      <c r="Z399" s="411"/>
      <c r="AA399" s="411"/>
      <c r="AB399" s="411"/>
      <c r="AC399" s="411"/>
      <c r="AD399" s="411"/>
      <c r="AE399" s="411"/>
      <c r="AF399" s="411"/>
      <c r="AG399" s="158"/>
      <c r="AH399" s="158"/>
      <c r="AI399" s="158"/>
      <c r="AJ399" s="158"/>
      <c r="AK399" s="158"/>
      <c r="AL399" s="90"/>
    </row>
    <row r="400" spans="1:38" ht="15.75" thickBot="1" x14ac:dyDescent="0.3">
      <c r="A400" s="976"/>
      <c r="B400" s="175">
        <v>14030229</v>
      </c>
      <c r="C400" s="165">
        <v>309</v>
      </c>
      <c r="D400" s="409">
        <v>7</v>
      </c>
      <c r="E400" s="409">
        <v>50</v>
      </c>
      <c r="F400" s="665">
        <v>34</v>
      </c>
      <c r="G400" s="144" t="s">
        <v>266</v>
      </c>
      <c r="H400" s="167">
        <v>0.30208333333333331</v>
      </c>
      <c r="I400" s="167">
        <v>0.79166666666666663</v>
      </c>
      <c r="J400" s="181">
        <v>5.5555555555555552E-2</v>
      </c>
      <c r="K400" s="179">
        <f t="shared" si="15"/>
        <v>0.43402777777777779</v>
      </c>
      <c r="L400" s="411">
        <v>40</v>
      </c>
      <c r="M400" s="411">
        <v>2</v>
      </c>
      <c r="N400" s="983"/>
      <c r="O400" s="411"/>
      <c r="P400" s="411"/>
      <c r="Q400" s="990"/>
      <c r="R400" s="413" t="str">
        <f t="shared" si="14"/>
        <v>fx</v>
      </c>
      <c r="S400" s="983"/>
      <c r="T400" s="983"/>
      <c r="U400" s="983"/>
      <c r="V400" s="411"/>
      <c r="W400" s="411"/>
      <c r="X400" s="411"/>
      <c r="Y400" s="411"/>
      <c r="Z400" s="411"/>
      <c r="AA400" s="411"/>
      <c r="AB400" s="411"/>
      <c r="AC400" s="411"/>
      <c r="AD400" s="411"/>
      <c r="AE400" s="411"/>
      <c r="AF400" s="411"/>
      <c r="AG400" s="158"/>
      <c r="AH400" s="158"/>
      <c r="AI400" s="158"/>
      <c r="AJ400" s="158"/>
      <c r="AK400" s="158"/>
      <c r="AL400" s="90"/>
    </row>
    <row r="401" spans="1:38" ht="15.75" thickBot="1" x14ac:dyDescent="0.3">
      <c r="A401" s="976"/>
      <c r="B401" s="407">
        <v>14030229</v>
      </c>
      <c r="C401" s="165">
        <v>309</v>
      </c>
      <c r="D401" s="409">
        <v>7</v>
      </c>
      <c r="E401" s="409">
        <v>50</v>
      </c>
      <c r="F401" s="665">
        <v>34</v>
      </c>
      <c r="G401" s="144" t="s">
        <v>266</v>
      </c>
      <c r="H401" s="167">
        <v>0.30208333333333331</v>
      </c>
      <c r="I401" s="167">
        <v>0.79166666666666663</v>
      </c>
      <c r="J401" s="181">
        <v>5.5555555555555552E-2</v>
      </c>
      <c r="K401" s="179">
        <f t="shared" si="15"/>
        <v>0.43402777777777779</v>
      </c>
      <c r="L401" s="411">
        <v>41</v>
      </c>
      <c r="M401" s="411">
        <v>2</v>
      </c>
      <c r="N401" s="983"/>
      <c r="O401" s="411"/>
      <c r="P401" s="411"/>
      <c r="Q401" s="990"/>
      <c r="R401" s="413" t="str">
        <f t="shared" si="14"/>
        <v>fx</v>
      </c>
      <c r="S401" s="983"/>
      <c r="T401" s="983"/>
      <c r="U401" s="983"/>
      <c r="V401" s="411"/>
      <c r="W401" s="411"/>
      <c r="X401" s="411"/>
      <c r="Y401" s="411"/>
      <c r="Z401" s="411"/>
      <c r="AA401" s="411"/>
      <c r="AB401" s="411"/>
      <c r="AC401" s="411"/>
      <c r="AD401" s="411"/>
      <c r="AE401" s="411"/>
      <c r="AF401" s="411"/>
      <c r="AG401" s="158"/>
      <c r="AH401" s="158"/>
      <c r="AI401" s="158"/>
      <c r="AJ401" s="158"/>
      <c r="AK401" s="158"/>
      <c r="AL401" s="90"/>
    </row>
    <row r="402" spans="1:38" ht="15.75" thickBot="1" x14ac:dyDescent="0.3">
      <c r="A402" s="976"/>
      <c r="B402" s="174">
        <v>14030229</v>
      </c>
      <c r="C402" s="96">
        <v>350</v>
      </c>
      <c r="D402" s="409">
        <v>7</v>
      </c>
      <c r="E402" s="409">
        <v>50</v>
      </c>
      <c r="F402" s="199">
        <v>34</v>
      </c>
      <c r="G402" s="144" t="s">
        <v>266</v>
      </c>
      <c r="H402" s="167">
        <v>0.30208333333333331</v>
      </c>
      <c r="I402" s="167">
        <v>0.79166666666666663</v>
      </c>
      <c r="J402" s="181">
        <v>5.5555555555555552E-2</v>
      </c>
      <c r="K402" s="179">
        <f t="shared" si="15"/>
        <v>0.43402777777777779</v>
      </c>
      <c r="L402" s="411">
        <v>39</v>
      </c>
      <c r="M402" s="411">
        <v>1</v>
      </c>
      <c r="N402" s="983">
        <v>672</v>
      </c>
      <c r="O402" s="411"/>
      <c r="P402" s="411"/>
      <c r="Q402" s="990">
        <v>161.19999999999999</v>
      </c>
      <c r="R402" s="413" t="str">
        <f t="shared" si="14"/>
        <v>fx</v>
      </c>
      <c r="S402" s="983"/>
      <c r="T402" s="983"/>
      <c r="U402" s="983"/>
      <c r="V402" s="411"/>
      <c r="W402" s="411"/>
      <c r="X402" s="411"/>
      <c r="Y402" s="411"/>
      <c r="Z402" s="411"/>
      <c r="AA402" s="411"/>
      <c r="AB402" s="411"/>
      <c r="AC402" s="411"/>
      <c r="AD402" s="411"/>
      <c r="AE402" s="411"/>
      <c r="AF402" s="411"/>
      <c r="AG402" s="158"/>
      <c r="AH402" s="158"/>
      <c r="AI402" s="158"/>
      <c r="AJ402" s="158"/>
      <c r="AK402" s="158"/>
      <c r="AL402" s="90"/>
    </row>
    <row r="403" spans="1:38" ht="15.75" thickBot="1" x14ac:dyDescent="0.3">
      <c r="A403" s="976"/>
      <c r="B403" s="175">
        <v>14030229</v>
      </c>
      <c r="C403" s="96">
        <v>350</v>
      </c>
      <c r="D403" s="409">
        <v>7</v>
      </c>
      <c r="E403" s="409">
        <v>50</v>
      </c>
      <c r="F403" s="665">
        <v>34</v>
      </c>
      <c r="G403" s="144" t="s">
        <v>266</v>
      </c>
      <c r="H403" s="167">
        <v>0.30208333333333331</v>
      </c>
      <c r="I403" s="167">
        <v>0.79166666666666663</v>
      </c>
      <c r="J403" s="181">
        <v>5.5555555555555552E-2</v>
      </c>
      <c r="K403" s="179">
        <f t="shared" si="15"/>
        <v>0.43402777777777779</v>
      </c>
      <c r="L403" s="411">
        <v>40</v>
      </c>
      <c r="M403" s="411">
        <v>1</v>
      </c>
      <c r="N403" s="983"/>
      <c r="O403" s="411"/>
      <c r="P403" s="411"/>
      <c r="Q403" s="990"/>
      <c r="R403" s="413" t="str">
        <f t="shared" si="14"/>
        <v>fx</v>
      </c>
      <c r="S403" s="983"/>
      <c r="T403" s="983"/>
      <c r="U403" s="983"/>
      <c r="V403" s="411"/>
      <c r="W403" s="411"/>
      <c r="X403" s="411"/>
      <c r="Y403" s="411"/>
      <c r="Z403" s="411"/>
      <c r="AA403" s="411"/>
      <c r="AB403" s="411"/>
      <c r="AC403" s="411"/>
      <c r="AD403" s="411"/>
      <c r="AE403" s="411"/>
      <c r="AF403" s="411"/>
      <c r="AG403" s="158"/>
      <c r="AH403" s="158"/>
      <c r="AI403" s="158"/>
      <c r="AJ403" s="158"/>
      <c r="AK403" s="158"/>
      <c r="AL403" s="90"/>
    </row>
    <row r="404" spans="1:38" ht="15.75" thickBot="1" x14ac:dyDescent="0.3">
      <c r="A404" s="976"/>
      <c r="B404" s="175">
        <v>14030229</v>
      </c>
      <c r="C404" s="96">
        <v>350</v>
      </c>
      <c r="D404" s="409">
        <v>7</v>
      </c>
      <c r="E404" s="409">
        <v>50</v>
      </c>
      <c r="F404" s="665">
        <v>34</v>
      </c>
      <c r="G404" s="144" t="s">
        <v>266</v>
      </c>
      <c r="H404" s="167">
        <v>0.30208333333333331</v>
      </c>
      <c r="I404" s="167">
        <v>0.79166666666666663</v>
      </c>
      <c r="J404" s="181">
        <v>5.5555555555555552E-2</v>
      </c>
      <c r="K404" s="179">
        <f t="shared" si="15"/>
        <v>0.43402777777777779</v>
      </c>
      <c r="L404" s="411">
        <v>41</v>
      </c>
      <c r="M404" s="411">
        <v>1</v>
      </c>
      <c r="N404" s="983"/>
      <c r="O404" s="411"/>
      <c r="P404" s="411"/>
      <c r="Q404" s="990"/>
      <c r="R404" s="413" t="str">
        <f t="shared" ref="R404:R467" si="16">IF(C404=370,"p500","fx")</f>
        <v>fx</v>
      </c>
      <c r="S404" s="983"/>
      <c r="T404" s="983"/>
      <c r="U404" s="983"/>
      <c r="V404" s="411"/>
      <c r="W404" s="411"/>
      <c r="X404" s="411"/>
      <c r="Y404" s="411"/>
      <c r="Z404" s="411"/>
      <c r="AA404" s="411"/>
      <c r="AB404" s="411"/>
      <c r="AC404" s="411"/>
      <c r="AD404" s="411"/>
      <c r="AE404" s="411"/>
      <c r="AF404" s="411"/>
      <c r="AG404" s="158"/>
      <c r="AH404" s="158"/>
      <c r="AI404" s="158"/>
      <c r="AJ404" s="158"/>
      <c r="AK404" s="158"/>
      <c r="AL404" s="90"/>
    </row>
    <row r="405" spans="1:38" ht="15.75" thickBot="1" x14ac:dyDescent="0.3">
      <c r="A405" s="976"/>
      <c r="B405" s="175">
        <v>14030229</v>
      </c>
      <c r="C405" s="96">
        <v>350</v>
      </c>
      <c r="D405" s="409">
        <v>7</v>
      </c>
      <c r="E405" s="409">
        <v>50</v>
      </c>
      <c r="F405" s="199">
        <v>34</v>
      </c>
      <c r="G405" s="144" t="s">
        <v>266</v>
      </c>
      <c r="H405" s="167">
        <v>0.30208333333333331</v>
      </c>
      <c r="I405" s="167">
        <v>0.79166666666666663</v>
      </c>
      <c r="J405" s="181">
        <v>5.5555555555555552E-2</v>
      </c>
      <c r="K405" s="179">
        <f t="shared" si="15"/>
        <v>0.43402777777777779</v>
      </c>
      <c r="L405" s="411">
        <v>42</v>
      </c>
      <c r="M405" s="411">
        <v>2</v>
      </c>
      <c r="N405" s="983"/>
      <c r="O405" s="411"/>
      <c r="P405" s="411"/>
      <c r="Q405" s="990"/>
      <c r="R405" s="413" t="str">
        <f t="shared" si="16"/>
        <v>fx</v>
      </c>
      <c r="S405" s="983"/>
      <c r="T405" s="983"/>
      <c r="U405" s="983"/>
      <c r="V405" s="411"/>
      <c r="W405" s="411"/>
      <c r="X405" s="411"/>
      <c r="Y405" s="411"/>
      <c r="Z405" s="411"/>
      <c r="AA405" s="411"/>
      <c r="AB405" s="411"/>
      <c r="AC405" s="411"/>
      <c r="AD405" s="411"/>
      <c r="AE405" s="411"/>
      <c r="AF405" s="411"/>
      <c r="AG405" s="158"/>
      <c r="AH405" s="158"/>
      <c r="AI405" s="158"/>
      <c r="AJ405" s="158"/>
      <c r="AK405" s="158"/>
      <c r="AL405" s="90"/>
    </row>
    <row r="406" spans="1:38" ht="15.75" thickBot="1" x14ac:dyDescent="0.3">
      <c r="A406" s="976"/>
      <c r="B406" s="175">
        <v>14030229</v>
      </c>
      <c r="C406" s="96">
        <v>350</v>
      </c>
      <c r="D406" s="409">
        <v>7</v>
      </c>
      <c r="E406" s="409">
        <v>50</v>
      </c>
      <c r="F406" s="665">
        <v>34</v>
      </c>
      <c r="G406" s="144" t="s">
        <v>266</v>
      </c>
      <c r="H406" s="167">
        <v>0.30208333333333331</v>
      </c>
      <c r="I406" s="167">
        <v>0.79166666666666663</v>
      </c>
      <c r="J406" s="181">
        <v>5.5555555555555552E-2</v>
      </c>
      <c r="K406" s="179">
        <f t="shared" si="15"/>
        <v>0.43402777777777779</v>
      </c>
      <c r="L406" s="411">
        <v>43</v>
      </c>
      <c r="M406" s="411">
        <v>2</v>
      </c>
      <c r="N406" s="983"/>
      <c r="O406" s="411"/>
      <c r="P406" s="411"/>
      <c r="Q406" s="990"/>
      <c r="R406" s="413" t="str">
        <f t="shared" si="16"/>
        <v>fx</v>
      </c>
      <c r="S406" s="983"/>
      <c r="T406" s="983"/>
      <c r="U406" s="983"/>
      <c r="V406" s="411"/>
      <c r="W406" s="411"/>
      <c r="X406" s="411"/>
      <c r="Y406" s="411"/>
      <c r="Z406" s="411"/>
      <c r="AA406" s="411"/>
      <c r="AB406" s="411"/>
      <c r="AC406" s="411"/>
      <c r="AD406" s="411"/>
      <c r="AE406" s="411"/>
      <c r="AF406" s="411"/>
      <c r="AG406" s="158"/>
      <c r="AH406" s="158"/>
      <c r="AI406" s="158"/>
      <c r="AJ406" s="158"/>
      <c r="AK406" s="158"/>
      <c r="AL406" s="90"/>
    </row>
    <row r="407" spans="1:38" ht="15.75" thickBot="1" x14ac:dyDescent="0.3">
      <c r="A407" s="976"/>
      <c r="B407" s="407">
        <v>14030229</v>
      </c>
      <c r="C407" s="96">
        <v>350</v>
      </c>
      <c r="D407" s="409">
        <v>7</v>
      </c>
      <c r="E407" s="409">
        <v>50</v>
      </c>
      <c r="F407" s="665">
        <v>34</v>
      </c>
      <c r="G407" s="144" t="s">
        <v>266</v>
      </c>
      <c r="H407" s="167">
        <v>0.30208333333333331</v>
      </c>
      <c r="I407" s="167">
        <v>0.79166666666666663</v>
      </c>
      <c r="J407" s="181">
        <v>5.5555555555555552E-2</v>
      </c>
      <c r="K407" s="179">
        <f t="shared" si="15"/>
        <v>0.43402777777777779</v>
      </c>
      <c r="L407" s="411">
        <v>44</v>
      </c>
      <c r="M407" s="411">
        <v>1</v>
      </c>
      <c r="N407" s="983"/>
      <c r="O407" s="411"/>
      <c r="P407" s="411"/>
      <c r="Q407" s="990"/>
      <c r="R407" s="413" t="str">
        <f t="shared" si="16"/>
        <v>fx</v>
      </c>
      <c r="S407" s="983"/>
      <c r="T407" s="983"/>
      <c r="U407" s="983"/>
      <c r="V407" s="411"/>
      <c r="W407" s="411"/>
      <c r="X407" s="411"/>
      <c r="Y407" s="411"/>
      <c r="Z407" s="411"/>
      <c r="AA407" s="411"/>
      <c r="AB407" s="411"/>
      <c r="AC407" s="411"/>
      <c r="AD407" s="411"/>
      <c r="AE407" s="411"/>
      <c r="AF407" s="411"/>
      <c r="AG407" s="158"/>
      <c r="AH407" s="158"/>
      <c r="AI407" s="158"/>
      <c r="AJ407" s="158"/>
      <c r="AK407" s="158"/>
      <c r="AL407" s="90"/>
    </row>
    <row r="408" spans="1:38" ht="15.75" thickBot="1" x14ac:dyDescent="0.3">
      <c r="A408" s="976"/>
      <c r="B408" s="174">
        <v>14030229</v>
      </c>
      <c r="C408" s="96">
        <v>370</v>
      </c>
      <c r="D408" s="409">
        <v>7</v>
      </c>
      <c r="E408" s="409">
        <v>50</v>
      </c>
      <c r="F408" s="199">
        <v>34</v>
      </c>
      <c r="G408" s="144" t="s">
        <v>266</v>
      </c>
      <c r="H408" s="167">
        <v>0.30208333333333331</v>
      </c>
      <c r="I408" s="167">
        <v>0.79166666666666663</v>
      </c>
      <c r="J408" s="181">
        <v>5.5555555555555552E-2</v>
      </c>
      <c r="K408" s="179">
        <f t="shared" si="15"/>
        <v>0.43402777777777779</v>
      </c>
      <c r="L408" s="411">
        <v>39</v>
      </c>
      <c r="M408" s="411">
        <v>1</v>
      </c>
      <c r="N408" s="983">
        <v>672</v>
      </c>
      <c r="O408" s="411"/>
      <c r="P408" s="411"/>
      <c r="Q408" s="990">
        <v>125.66</v>
      </c>
      <c r="R408" s="413" t="str">
        <f t="shared" si="16"/>
        <v>p500</v>
      </c>
      <c r="S408" s="983"/>
      <c r="T408" s="983"/>
      <c r="U408" s="983"/>
      <c r="V408" s="411"/>
      <c r="W408" s="411"/>
      <c r="X408" s="411"/>
      <c r="Y408" s="411"/>
      <c r="Z408" s="411"/>
      <c r="AA408" s="411"/>
      <c r="AB408" s="411"/>
      <c r="AC408" s="411"/>
      <c r="AD408" s="411"/>
      <c r="AE408" s="411"/>
      <c r="AF408" s="411"/>
      <c r="AG408" s="158"/>
      <c r="AH408" s="158"/>
      <c r="AI408" s="158"/>
      <c r="AJ408" s="158"/>
      <c r="AK408" s="158"/>
      <c r="AL408" s="90"/>
    </row>
    <row r="409" spans="1:38" ht="15.75" thickBot="1" x14ac:dyDescent="0.3">
      <c r="A409" s="976"/>
      <c r="B409" s="175">
        <v>14030229</v>
      </c>
      <c r="C409" s="96">
        <v>370</v>
      </c>
      <c r="D409" s="409">
        <v>7</v>
      </c>
      <c r="E409" s="409">
        <v>50</v>
      </c>
      <c r="F409" s="665">
        <v>34</v>
      </c>
      <c r="G409" s="144" t="s">
        <v>266</v>
      </c>
      <c r="H409" s="167">
        <v>0.30208333333333331</v>
      </c>
      <c r="I409" s="167">
        <v>0.79166666666666663</v>
      </c>
      <c r="J409" s="181">
        <v>5.5555555555555552E-2</v>
      </c>
      <c r="K409" s="179">
        <f t="shared" si="15"/>
        <v>0.43402777777777779</v>
      </c>
      <c r="L409" s="411">
        <v>40</v>
      </c>
      <c r="M409" s="411">
        <v>1</v>
      </c>
      <c r="N409" s="983"/>
      <c r="O409" s="411"/>
      <c r="P409" s="411"/>
      <c r="Q409" s="990"/>
      <c r="R409" s="413" t="str">
        <f t="shared" si="16"/>
        <v>p500</v>
      </c>
      <c r="S409" s="983"/>
      <c r="T409" s="983"/>
      <c r="U409" s="983"/>
      <c r="V409" s="411"/>
      <c r="W409" s="411"/>
      <c r="X409" s="411"/>
      <c r="Y409" s="411"/>
      <c r="Z409" s="411"/>
      <c r="AA409" s="411"/>
      <c r="AB409" s="411"/>
      <c r="AC409" s="411"/>
      <c r="AD409" s="411"/>
      <c r="AE409" s="411"/>
      <c r="AF409" s="411"/>
      <c r="AG409" s="158"/>
      <c r="AH409" s="158"/>
      <c r="AI409" s="158"/>
      <c r="AJ409" s="158"/>
      <c r="AK409" s="158"/>
      <c r="AL409" s="90"/>
    </row>
    <row r="410" spans="1:38" ht="15.75" thickBot="1" x14ac:dyDescent="0.3">
      <c r="A410" s="976"/>
      <c r="B410" s="175">
        <v>14030229</v>
      </c>
      <c r="C410" s="96">
        <v>370</v>
      </c>
      <c r="D410" s="409">
        <v>7</v>
      </c>
      <c r="E410" s="409">
        <v>50</v>
      </c>
      <c r="F410" s="665">
        <v>34</v>
      </c>
      <c r="G410" s="144" t="s">
        <v>266</v>
      </c>
      <c r="H410" s="167">
        <v>0.30208333333333331</v>
      </c>
      <c r="I410" s="167">
        <v>0.79166666666666663</v>
      </c>
      <c r="J410" s="181">
        <v>5.5555555555555552E-2</v>
      </c>
      <c r="K410" s="179">
        <f t="shared" si="15"/>
        <v>0.43402777777777779</v>
      </c>
      <c r="L410" s="411">
        <v>42</v>
      </c>
      <c r="M410" s="411">
        <v>2</v>
      </c>
      <c r="N410" s="983"/>
      <c r="O410" s="411"/>
      <c r="P410" s="411"/>
      <c r="Q410" s="990"/>
      <c r="R410" s="413" t="str">
        <f t="shared" si="16"/>
        <v>p500</v>
      </c>
      <c r="S410" s="983"/>
      <c r="T410" s="983"/>
      <c r="U410" s="983"/>
      <c r="V410" s="411"/>
      <c r="W410" s="411"/>
      <c r="X410" s="411"/>
      <c r="Y410" s="411"/>
      <c r="Z410" s="411"/>
      <c r="AA410" s="411"/>
      <c r="AB410" s="411"/>
      <c r="AC410" s="411"/>
      <c r="AD410" s="411"/>
      <c r="AE410" s="411"/>
      <c r="AF410" s="411"/>
      <c r="AG410" s="158"/>
      <c r="AH410" s="158"/>
      <c r="AI410" s="158"/>
      <c r="AJ410" s="158"/>
      <c r="AK410" s="158"/>
      <c r="AL410" s="90"/>
    </row>
    <row r="411" spans="1:38" ht="15.75" thickBot="1" x14ac:dyDescent="0.3">
      <c r="A411" s="976"/>
      <c r="B411" s="175">
        <v>14030229</v>
      </c>
      <c r="C411" s="96">
        <v>370</v>
      </c>
      <c r="D411" s="409">
        <v>7</v>
      </c>
      <c r="E411" s="409">
        <v>50</v>
      </c>
      <c r="F411" s="199">
        <v>34</v>
      </c>
      <c r="G411" s="144" t="s">
        <v>266</v>
      </c>
      <c r="H411" s="167">
        <v>0.30208333333333331</v>
      </c>
      <c r="I411" s="167">
        <v>0.79166666666666663</v>
      </c>
      <c r="J411" s="181">
        <v>5.5555555555555552E-2</v>
      </c>
      <c r="K411" s="179">
        <f t="shared" si="15"/>
        <v>0.43402777777777779</v>
      </c>
      <c r="L411" s="411">
        <v>43</v>
      </c>
      <c r="M411" s="411">
        <v>2</v>
      </c>
      <c r="N411" s="983"/>
      <c r="O411" s="411"/>
      <c r="P411" s="411"/>
      <c r="Q411" s="990"/>
      <c r="R411" s="413" t="str">
        <f t="shared" si="16"/>
        <v>p500</v>
      </c>
      <c r="S411" s="983"/>
      <c r="T411" s="983"/>
      <c r="U411" s="983"/>
      <c r="V411" s="411"/>
      <c r="W411" s="411"/>
      <c r="X411" s="411"/>
      <c r="Y411" s="411"/>
      <c r="Z411" s="411"/>
      <c r="AA411" s="411"/>
      <c r="AB411" s="411"/>
      <c r="AC411" s="411"/>
      <c r="AD411" s="411"/>
      <c r="AE411" s="411"/>
      <c r="AF411" s="411"/>
      <c r="AG411" s="158"/>
      <c r="AH411" s="158"/>
      <c r="AI411" s="158"/>
      <c r="AJ411" s="158"/>
      <c r="AK411" s="158"/>
      <c r="AL411" s="90"/>
    </row>
    <row r="412" spans="1:38" ht="15.75" thickBot="1" x14ac:dyDescent="0.3">
      <c r="A412" s="976"/>
      <c r="B412" s="407">
        <v>14030229</v>
      </c>
      <c r="C412" s="96">
        <v>370</v>
      </c>
      <c r="D412" s="409">
        <v>7</v>
      </c>
      <c r="E412" s="409">
        <v>50</v>
      </c>
      <c r="F412" s="665">
        <v>34</v>
      </c>
      <c r="G412" s="144" t="s">
        <v>266</v>
      </c>
      <c r="H412" s="167">
        <v>0.30208333333333331</v>
      </c>
      <c r="I412" s="167">
        <v>0.79166666666666663</v>
      </c>
      <c r="J412" s="181">
        <v>5.5555555555555552E-2</v>
      </c>
      <c r="K412" s="179">
        <f t="shared" si="15"/>
        <v>0.43402777777777779</v>
      </c>
      <c r="L412" s="411">
        <v>44</v>
      </c>
      <c r="M412" s="411">
        <v>2</v>
      </c>
      <c r="N412" s="983"/>
      <c r="O412" s="411"/>
      <c r="P412" s="411"/>
      <c r="Q412" s="990"/>
      <c r="R412" s="413" t="str">
        <f t="shared" si="16"/>
        <v>p500</v>
      </c>
      <c r="S412" s="983"/>
      <c r="T412" s="983"/>
      <c r="U412" s="983"/>
      <c r="V412" s="411"/>
      <c r="W412" s="411"/>
      <c r="X412" s="411"/>
      <c r="Y412" s="411"/>
      <c r="Z412" s="411"/>
      <c r="AA412" s="411"/>
      <c r="AB412" s="411"/>
      <c r="AC412" s="411"/>
      <c r="AD412" s="411"/>
      <c r="AE412" s="411"/>
      <c r="AF412" s="411"/>
      <c r="AG412" s="158"/>
      <c r="AH412" s="158"/>
      <c r="AI412" s="158"/>
      <c r="AJ412" s="158"/>
      <c r="AK412" s="158"/>
      <c r="AL412" s="90"/>
    </row>
    <row r="413" spans="1:38" ht="15.75" thickBot="1" x14ac:dyDescent="0.3">
      <c r="A413" s="976"/>
      <c r="B413" s="174">
        <v>14030229</v>
      </c>
      <c r="C413" s="96">
        <v>380</v>
      </c>
      <c r="D413" s="409">
        <v>7</v>
      </c>
      <c r="E413" s="409">
        <v>50</v>
      </c>
      <c r="F413" s="665">
        <v>34</v>
      </c>
      <c r="G413" s="144" t="s">
        <v>266</v>
      </c>
      <c r="H413" s="167">
        <v>0.30208333333333331</v>
      </c>
      <c r="I413" s="167">
        <v>0.79166666666666663</v>
      </c>
      <c r="J413" s="181">
        <v>5.5555555555555552E-2</v>
      </c>
      <c r="K413" s="179">
        <f t="shared" si="15"/>
        <v>0.43402777777777779</v>
      </c>
      <c r="L413" s="411">
        <v>40</v>
      </c>
      <c r="M413" s="411">
        <v>1</v>
      </c>
      <c r="N413" s="983">
        <v>456</v>
      </c>
      <c r="O413" s="411"/>
      <c r="P413" s="411"/>
      <c r="Q413" s="990"/>
      <c r="R413" s="413" t="str">
        <f t="shared" si="16"/>
        <v>fx</v>
      </c>
      <c r="S413" s="983"/>
      <c r="T413" s="983"/>
      <c r="U413" s="983"/>
      <c r="V413" s="411"/>
      <c r="W413" s="411"/>
      <c r="X413" s="411"/>
      <c r="Y413" s="411"/>
      <c r="Z413" s="411"/>
      <c r="AA413" s="411"/>
      <c r="AB413" s="411"/>
      <c r="AC413" s="411"/>
      <c r="AD413" s="411"/>
      <c r="AE413" s="411"/>
      <c r="AF413" s="411"/>
      <c r="AG413" s="158"/>
      <c r="AH413" s="158"/>
      <c r="AI413" s="158"/>
      <c r="AJ413" s="158"/>
      <c r="AK413" s="158"/>
      <c r="AL413" s="90"/>
    </row>
    <row r="414" spans="1:38" ht="15.75" thickBot="1" x14ac:dyDescent="0.3">
      <c r="A414" s="976"/>
      <c r="B414" s="175">
        <v>14030229</v>
      </c>
      <c r="C414" s="96">
        <v>380</v>
      </c>
      <c r="D414" s="409">
        <v>7</v>
      </c>
      <c r="E414" s="409">
        <v>50</v>
      </c>
      <c r="F414" s="199">
        <v>34</v>
      </c>
      <c r="G414" s="144" t="s">
        <v>266</v>
      </c>
      <c r="H414" s="167">
        <v>0.30208333333333331</v>
      </c>
      <c r="I414" s="167">
        <v>0.79166666666666663</v>
      </c>
      <c r="J414" s="181">
        <v>5.5555555555555552E-2</v>
      </c>
      <c r="K414" s="179">
        <f t="shared" si="15"/>
        <v>0.43402777777777779</v>
      </c>
      <c r="L414" s="411">
        <v>41</v>
      </c>
      <c r="M414" s="411">
        <v>1</v>
      </c>
      <c r="N414" s="983"/>
      <c r="O414" s="411"/>
      <c r="P414" s="411"/>
      <c r="Q414" s="990"/>
      <c r="R414" s="413" t="str">
        <f t="shared" si="16"/>
        <v>fx</v>
      </c>
      <c r="S414" s="983"/>
      <c r="T414" s="983"/>
      <c r="U414" s="983"/>
      <c r="V414" s="411"/>
      <c r="W414" s="411"/>
      <c r="X414" s="411"/>
      <c r="Y414" s="411"/>
      <c r="Z414" s="411"/>
      <c r="AA414" s="411"/>
      <c r="AB414" s="411"/>
      <c r="AC414" s="411"/>
      <c r="AD414" s="411"/>
      <c r="AE414" s="411"/>
      <c r="AF414" s="411"/>
      <c r="AG414" s="158"/>
      <c r="AH414" s="158"/>
      <c r="AI414" s="158"/>
      <c r="AJ414" s="158"/>
      <c r="AK414" s="158"/>
      <c r="AL414" s="90"/>
    </row>
    <row r="415" spans="1:38" ht="15.75" thickBot="1" x14ac:dyDescent="0.3">
      <c r="A415" s="976"/>
      <c r="B415" s="175">
        <v>14030229</v>
      </c>
      <c r="C415" s="96">
        <v>380</v>
      </c>
      <c r="D415" s="409">
        <v>7</v>
      </c>
      <c r="E415" s="409">
        <v>50</v>
      </c>
      <c r="F415" s="665">
        <v>34</v>
      </c>
      <c r="G415" s="144" t="s">
        <v>266</v>
      </c>
      <c r="H415" s="167">
        <v>0.30208333333333331</v>
      </c>
      <c r="I415" s="167">
        <v>0.79166666666666663</v>
      </c>
      <c r="J415" s="181">
        <v>5.5555555555555552E-2</v>
      </c>
      <c r="K415" s="179">
        <f t="shared" si="15"/>
        <v>0.43402777777777779</v>
      </c>
      <c r="L415" s="411">
        <v>42</v>
      </c>
      <c r="M415" s="411">
        <v>1</v>
      </c>
      <c r="N415" s="983"/>
      <c r="O415" s="411"/>
      <c r="P415" s="411"/>
      <c r="Q415" s="990"/>
      <c r="R415" s="413" t="str">
        <f t="shared" si="16"/>
        <v>fx</v>
      </c>
      <c r="S415" s="983"/>
      <c r="T415" s="983"/>
      <c r="U415" s="983"/>
      <c r="V415" s="411"/>
      <c r="W415" s="411"/>
      <c r="X415" s="411"/>
      <c r="Y415" s="411"/>
      <c r="Z415" s="411"/>
      <c r="AA415" s="411"/>
      <c r="AB415" s="411"/>
      <c r="AC415" s="411"/>
      <c r="AD415" s="411"/>
      <c r="AE415" s="411"/>
      <c r="AF415" s="411"/>
      <c r="AG415" s="158"/>
      <c r="AH415" s="158"/>
      <c r="AI415" s="158"/>
      <c r="AJ415" s="158"/>
      <c r="AK415" s="158"/>
      <c r="AL415" s="90"/>
    </row>
    <row r="416" spans="1:38" ht="15.75" thickBot="1" x14ac:dyDescent="0.3">
      <c r="A416" s="976"/>
      <c r="B416" s="175">
        <v>14030229</v>
      </c>
      <c r="C416" s="96">
        <v>380</v>
      </c>
      <c r="D416" s="409">
        <v>7</v>
      </c>
      <c r="E416" s="409">
        <v>50</v>
      </c>
      <c r="F416" s="665">
        <v>34</v>
      </c>
      <c r="G416" s="144" t="s">
        <v>266</v>
      </c>
      <c r="H416" s="167">
        <v>0.30208333333333331</v>
      </c>
      <c r="I416" s="167">
        <v>0.79166666666666663</v>
      </c>
      <c r="J416" s="181">
        <v>5.5555555555555552E-2</v>
      </c>
      <c r="K416" s="179">
        <f t="shared" si="15"/>
        <v>0.43402777777777779</v>
      </c>
      <c r="L416" s="411">
        <v>43</v>
      </c>
      <c r="M416" s="411">
        <v>2</v>
      </c>
      <c r="N416" s="983"/>
      <c r="O416" s="411"/>
      <c r="P416" s="411"/>
      <c r="Q416" s="990"/>
      <c r="R416" s="413" t="str">
        <f t="shared" si="16"/>
        <v>fx</v>
      </c>
      <c r="S416" s="983"/>
      <c r="T416" s="983"/>
      <c r="U416" s="983"/>
      <c r="V416" s="411"/>
      <c r="W416" s="411"/>
      <c r="X416" s="411"/>
      <c r="Y416" s="411"/>
      <c r="Z416" s="411"/>
      <c r="AA416" s="411"/>
      <c r="AB416" s="411"/>
      <c r="AC416" s="411"/>
      <c r="AD416" s="411"/>
      <c r="AE416" s="411"/>
      <c r="AF416" s="411"/>
      <c r="AG416" s="158"/>
      <c r="AH416" s="158"/>
      <c r="AI416" s="158"/>
      <c r="AJ416" s="158"/>
      <c r="AK416" s="158"/>
      <c r="AL416" s="90"/>
    </row>
    <row r="417" spans="1:38" ht="15.75" thickBot="1" x14ac:dyDescent="0.3">
      <c r="A417" s="977"/>
      <c r="B417" s="407">
        <v>14030229</v>
      </c>
      <c r="C417" s="164">
        <v>380</v>
      </c>
      <c r="D417" s="404">
        <v>7</v>
      </c>
      <c r="E417" s="404">
        <v>50</v>
      </c>
      <c r="F417" s="388">
        <v>34</v>
      </c>
      <c r="G417" s="161" t="s">
        <v>266</v>
      </c>
      <c r="H417" s="171">
        <v>0.30208333333333331</v>
      </c>
      <c r="I417" s="171">
        <v>0.79166666666666663</v>
      </c>
      <c r="J417" s="185">
        <v>5.5555555555555552E-2</v>
      </c>
      <c r="K417" s="186">
        <f t="shared" si="15"/>
        <v>0.43402777777777779</v>
      </c>
      <c r="L417" s="411">
        <v>44</v>
      </c>
      <c r="M417" s="411">
        <v>1</v>
      </c>
      <c r="N417" s="983"/>
      <c r="O417" s="411"/>
      <c r="P417" s="411"/>
      <c r="Q417" s="990"/>
      <c r="R417" s="413" t="str">
        <f t="shared" si="16"/>
        <v>fx</v>
      </c>
      <c r="S417" s="983"/>
      <c r="T417" s="983"/>
      <c r="U417" s="983"/>
      <c r="V417" s="411"/>
      <c r="W417" s="411"/>
      <c r="X417" s="411"/>
      <c r="Y417" s="411"/>
      <c r="Z417" s="411"/>
      <c r="AA417" s="411"/>
      <c r="AB417" s="411"/>
      <c r="AC417" s="411"/>
      <c r="AD417" s="411"/>
      <c r="AE417" s="411"/>
      <c r="AF417" s="411"/>
      <c r="AG417" s="158"/>
      <c r="AH417" s="158"/>
      <c r="AI417" s="158"/>
      <c r="AJ417" s="158"/>
      <c r="AK417" s="158"/>
      <c r="AL417" s="90"/>
    </row>
    <row r="418" spans="1:38" ht="15.75" thickBot="1" x14ac:dyDescent="0.3">
      <c r="A418" s="975" t="str">
        <f t="shared" ref="A418:A457" si="17">IF(H418&gt;I418,"شب","روز")</f>
        <v>شب</v>
      </c>
      <c r="B418" s="192">
        <v>14030229</v>
      </c>
      <c r="C418" s="422">
        <v>309</v>
      </c>
      <c r="D418" s="163">
        <v>7</v>
      </c>
      <c r="E418" s="419">
        <v>50</v>
      </c>
      <c r="F418" s="150">
        <v>28</v>
      </c>
      <c r="G418" s="159" t="s">
        <v>407</v>
      </c>
      <c r="H418" s="168">
        <v>0.79166666666666663</v>
      </c>
      <c r="I418" s="168">
        <v>0.28125</v>
      </c>
      <c r="J418" s="179">
        <v>3.125E-2</v>
      </c>
      <c r="K418" s="179">
        <f t="shared" si="15"/>
        <v>0.47916666666666663</v>
      </c>
      <c r="L418" s="411">
        <v>36</v>
      </c>
      <c r="M418" s="411">
        <v>2</v>
      </c>
      <c r="N418" s="983">
        <v>540</v>
      </c>
      <c r="O418" s="411"/>
      <c r="P418" s="411"/>
      <c r="Q418" s="990">
        <v>180.89</v>
      </c>
      <c r="R418" s="413" t="str">
        <f t="shared" si="16"/>
        <v>fx</v>
      </c>
      <c r="S418" s="983">
        <v>1</v>
      </c>
      <c r="T418" s="983">
        <v>14.5</v>
      </c>
      <c r="U418" s="983">
        <v>1000</v>
      </c>
      <c r="V418" s="411"/>
      <c r="W418" s="411"/>
      <c r="X418" s="411"/>
      <c r="Y418" s="411"/>
      <c r="Z418" s="411"/>
      <c r="AA418" s="411"/>
      <c r="AB418" s="411"/>
      <c r="AC418" s="411"/>
      <c r="AD418" s="411"/>
      <c r="AE418" s="411"/>
      <c r="AF418" s="411"/>
      <c r="AG418" s="158"/>
      <c r="AH418" s="158"/>
      <c r="AI418" s="158"/>
      <c r="AJ418" s="158"/>
      <c r="AK418" s="158"/>
      <c r="AL418" s="90"/>
    </row>
    <row r="419" spans="1:38" ht="15.75" thickBot="1" x14ac:dyDescent="0.3">
      <c r="A419" s="976"/>
      <c r="B419" s="193">
        <v>14030229</v>
      </c>
      <c r="C419" s="423">
        <v>309</v>
      </c>
      <c r="D419" s="96">
        <v>7</v>
      </c>
      <c r="E419" s="411">
        <v>50</v>
      </c>
      <c r="F419" s="665">
        <v>28</v>
      </c>
      <c r="G419" s="88" t="s">
        <v>407</v>
      </c>
      <c r="H419" s="167">
        <v>0.79166666666666663</v>
      </c>
      <c r="I419" s="167">
        <v>0.28125</v>
      </c>
      <c r="J419" s="181">
        <v>3.125E-2</v>
      </c>
      <c r="K419" s="179">
        <f t="shared" si="15"/>
        <v>0.47916666666666663</v>
      </c>
      <c r="L419" s="411">
        <v>37</v>
      </c>
      <c r="M419" s="411">
        <v>2</v>
      </c>
      <c r="N419" s="983"/>
      <c r="O419" s="411"/>
      <c r="P419" s="411"/>
      <c r="Q419" s="990"/>
      <c r="R419" s="413" t="str">
        <f t="shared" si="16"/>
        <v>fx</v>
      </c>
      <c r="S419" s="983"/>
      <c r="T419" s="983"/>
      <c r="U419" s="983"/>
      <c r="V419" s="411"/>
      <c r="W419" s="411"/>
      <c r="X419" s="411"/>
      <c r="Y419" s="411"/>
      <c r="Z419" s="411"/>
      <c r="AA419" s="411"/>
      <c r="AB419" s="411"/>
      <c r="AC419" s="411"/>
      <c r="AD419" s="411"/>
      <c r="AE419" s="411"/>
      <c r="AF419" s="411"/>
      <c r="AG419" s="158"/>
      <c r="AH419" s="158"/>
      <c r="AI419" s="158"/>
      <c r="AJ419" s="158"/>
      <c r="AK419" s="158"/>
      <c r="AL419" s="90"/>
    </row>
    <row r="420" spans="1:38" ht="15.75" thickBot="1" x14ac:dyDescent="0.3">
      <c r="A420" s="976"/>
      <c r="B420" s="193">
        <v>14030229</v>
      </c>
      <c r="C420" s="423">
        <v>309</v>
      </c>
      <c r="D420" s="165">
        <v>7</v>
      </c>
      <c r="E420" s="409">
        <v>50</v>
      </c>
      <c r="F420" s="665">
        <v>28</v>
      </c>
      <c r="G420" s="144" t="s">
        <v>407</v>
      </c>
      <c r="H420" s="167">
        <v>0.79166666666666663</v>
      </c>
      <c r="I420" s="167">
        <v>0.28125</v>
      </c>
      <c r="J420" s="181">
        <v>3.125E-2</v>
      </c>
      <c r="K420" s="179">
        <f t="shared" si="15"/>
        <v>0.47916666666666663</v>
      </c>
      <c r="L420" s="411">
        <v>38</v>
      </c>
      <c r="M420" s="411">
        <v>2</v>
      </c>
      <c r="N420" s="983"/>
      <c r="O420" s="411"/>
      <c r="P420" s="411"/>
      <c r="Q420" s="990"/>
      <c r="R420" s="413" t="str">
        <f t="shared" si="16"/>
        <v>fx</v>
      </c>
      <c r="S420" s="983"/>
      <c r="T420" s="983"/>
      <c r="U420" s="983"/>
      <c r="V420" s="411"/>
      <c r="W420" s="411"/>
      <c r="X420" s="411"/>
      <c r="Y420" s="411"/>
      <c r="Z420" s="411"/>
      <c r="AA420" s="411"/>
      <c r="AB420" s="411"/>
      <c r="AC420" s="411"/>
      <c r="AD420" s="411"/>
      <c r="AE420" s="411"/>
      <c r="AF420" s="411"/>
      <c r="AG420" s="158"/>
      <c r="AH420" s="158"/>
      <c r="AI420" s="158"/>
      <c r="AJ420" s="158"/>
      <c r="AK420" s="158"/>
      <c r="AL420" s="90"/>
    </row>
    <row r="421" spans="1:38" ht="15.75" thickBot="1" x14ac:dyDescent="0.3">
      <c r="A421" s="976"/>
      <c r="B421" s="193">
        <v>14030229</v>
      </c>
      <c r="C421" s="423">
        <v>309</v>
      </c>
      <c r="D421" s="96">
        <v>7</v>
      </c>
      <c r="E421" s="411">
        <v>50</v>
      </c>
      <c r="F421" s="665">
        <v>28</v>
      </c>
      <c r="G421" s="88" t="s">
        <v>407</v>
      </c>
      <c r="H421" s="167">
        <v>0.79166666666666663</v>
      </c>
      <c r="I421" s="167">
        <v>0.28125</v>
      </c>
      <c r="J421" s="181">
        <v>3.125E-2</v>
      </c>
      <c r="K421" s="179">
        <f t="shared" si="15"/>
        <v>0.47916666666666663</v>
      </c>
      <c r="L421" s="411">
        <v>39</v>
      </c>
      <c r="M421" s="411">
        <v>2</v>
      </c>
      <c r="N421" s="983"/>
      <c r="O421" s="411"/>
      <c r="P421" s="411"/>
      <c r="Q421" s="990"/>
      <c r="R421" s="413" t="str">
        <f t="shared" si="16"/>
        <v>fx</v>
      </c>
      <c r="S421" s="983"/>
      <c r="T421" s="983"/>
      <c r="U421" s="983"/>
      <c r="V421" s="411"/>
      <c r="W421" s="411"/>
      <c r="X421" s="411"/>
      <c r="Y421" s="411"/>
      <c r="Z421" s="411"/>
      <c r="AA421" s="411"/>
      <c r="AB421" s="411"/>
      <c r="AC421" s="411"/>
      <c r="AD421" s="411"/>
      <c r="AE421" s="411"/>
      <c r="AF421" s="411"/>
      <c r="AG421" s="158"/>
      <c r="AH421" s="158"/>
      <c r="AI421" s="158"/>
      <c r="AJ421" s="158"/>
      <c r="AK421" s="158"/>
      <c r="AL421" s="90"/>
    </row>
    <row r="422" spans="1:38" ht="15.75" thickBot="1" x14ac:dyDescent="0.3">
      <c r="A422" s="976"/>
      <c r="B422" s="193">
        <v>14030229</v>
      </c>
      <c r="C422" s="423">
        <v>309</v>
      </c>
      <c r="D422" s="165">
        <v>7</v>
      </c>
      <c r="E422" s="409">
        <v>50</v>
      </c>
      <c r="F422" s="665">
        <v>28</v>
      </c>
      <c r="G422" s="144" t="s">
        <v>407</v>
      </c>
      <c r="H422" s="167">
        <v>0.79166666666666663</v>
      </c>
      <c r="I422" s="167">
        <v>0.28125</v>
      </c>
      <c r="J422" s="181">
        <v>3.125E-2</v>
      </c>
      <c r="K422" s="179">
        <f t="shared" si="15"/>
        <v>0.47916666666666663</v>
      </c>
      <c r="L422" s="411">
        <v>40</v>
      </c>
      <c r="M422" s="411">
        <v>2</v>
      </c>
      <c r="N422" s="983"/>
      <c r="O422" s="411"/>
      <c r="P422" s="411"/>
      <c r="Q422" s="990"/>
      <c r="R422" s="413" t="str">
        <f t="shared" si="16"/>
        <v>fx</v>
      </c>
      <c r="S422" s="983"/>
      <c r="T422" s="983"/>
      <c r="U422" s="983"/>
      <c r="V422" s="411"/>
      <c r="W422" s="411"/>
      <c r="X422" s="411"/>
      <c r="Y422" s="411"/>
      <c r="Z422" s="411"/>
      <c r="AA422" s="411"/>
      <c r="AB422" s="411"/>
      <c r="AC422" s="411"/>
      <c r="AD422" s="411"/>
      <c r="AE422" s="411"/>
      <c r="AF422" s="411"/>
      <c r="AG422" s="158"/>
      <c r="AH422" s="158"/>
      <c r="AI422" s="158"/>
      <c r="AJ422" s="158"/>
      <c r="AK422" s="158"/>
      <c r="AL422" s="90"/>
    </row>
    <row r="423" spans="1:38" ht="15.75" thickBot="1" x14ac:dyDescent="0.3">
      <c r="A423" s="976"/>
      <c r="B423" s="410">
        <v>14030229</v>
      </c>
      <c r="C423" s="424">
        <v>309</v>
      </c>
      <c r="D423" s="96">
        <v>7</v>
      </c>
      <c r="E423" s="411">
        <v>50</v>
      </c>
      <c r="F423" s="665">
        <v>28</v>
      </c>
      <c r="G423" s="88" t="s">
        <v>407</v>
      </c>
      <c r="H423" s="167">
        <v>0.79166666666666663</v>
      </c>
      <c r="I423" s="167">
        <v>0.28125</v>
      </c>
      <c r="J423" s="181">
        <v>3.125E-2</v>
      </c>
      <c r="K423" s="179">
        <f t="shared" si="15"/>
        <v>0.47916666666666663</v>
      </c>
      <c r="L423" s="411">
        <v>41</v>
      </c>
      <c r="M423" s="411">
        <v>2</v>
      </c>
      <c r="N423" s="983"/>
      <c r="O423" s="411"/>
      <c r="P423" s="411"/>
      <c r="Q423" s="990"/>
      <c r="R423" s="413" t="str">
        <f t="shared" si="16"/>
        <v>fx</v>
      </c>
      <c r="S423" s="983"/>
      <c r="T423" s="983"/>
      <c r="U423" s="983"/>
      <c r="V423" s="411"/>
      <c r="W423" s="411"/>
      <c r="X423" s="411"/>
      <c r="Y423" s="411"/>
      <c r="Z423" s="411"/>
      <c r="AA423" s="411"/>
      <c r="AB423" s="411"/>
      <c r="AC423" s="411"/>
      <c r="AD423" s="411"/>
      <c r="AE423" s="411"/>
      <c r="AF423" s="411"/>
      <c r="AG423" s="158"/>
      <c r="AH423" s="158"/>
      <c r="AI423" s="158"/>
      <c r="AJ423" s="158"/>
      <c r="AK423" s="158"/>
      <c r="AL423" s="90"/>
    </row>
    <row r="424" spans="1:38" ht="15.75" thickBot="1" x14ac:dyDescent="0.3">
      <c r="A424" s="976"/>
      <c r="B424" s="192">
        <v>14030229</v>
      </c>
      <c r="C424" s="422">
        <v>350</v>
      </c>
      <c r="D424" s="165">
        <v>7</v>
      </c>
      <c r="E424" s="409">
        <v>50</v>
      </c>
      <c r="F424" s="665">
        <v>28</v>
      </c>
      <c r="G424" s="144" t="s">
        <v>407</v>
      </c>
      <c r="H424" s="167">
        <v>0.79166666666666663</v>
      </c>
      <c r="I424" s="167">
        <v>0.28125</v>
      </c>
      <c r="J424" s="181">
        <v>3.125E-2</v>
      </c>
      <c r="K424" s="179">
        <f t="shared" si="15"/>
        <v>0.47916666666666663</v>
      </c>
      <c r="L424" s="411">
        <v>39</v>
      </c>
      <c r="M424" s="411">
        <v>1</v>
      </c>
      <c r="N424" s="983">
        <v>440</v>
      </c>
      <c r="O424" s="411"/>
      <c r="P424" s="411"/>
      <c r="Q424" s="990">
        <v>109.98</v>
      </c>
      <c r="R424" s="413" t="str">
        <f t="shared" si="16"/>
        <v>fx</v>
      </c>
      <c r="S424" s="983"/>
      <c r="T424" s="983"/>
      <c r="U424" s="983"/>
      <c r="V424" s="411"/>
      <c r="W424" s="411"/>
      <c r="X424" s="411"/>
      <c r="Y424" s="411"/>
      <c r="Z424" s="411"/>
      <c r="AA424" s="411"/>
      <c r="AB424" s="411"/>
      <c r="AC424" s="411"/>
      <c r="AD424" s="411"/>
      <c r="AE424" s="411"/>
      <c r="AF424" s="411"/>
      <c r="AG424" s="158"/>
      <c r="AH424" s="158"/>
      <c r="AI424" s="158"/>
      <c r="AJ424" s="158"/>
      <c r="AK424" s="158"/>
      <c r="AL424" s="90"/>
    </row>
    <row r="425" spans="1:38" ht="15.75" thickBot="1" x14ac:dyDescent="0.3">
      <c r="A425" s="976"/>
      <c r="B425" s="193">
        <v>14030229</v>
      </c>
      <c r="C425" s="423">
        <v>350</v>
      </c>
      <c r="D425" s="96">
        <v>7</v>
      </c>
      <c r="E425" s="411">
        <v>50</v>
      </c>
      <c r="F425" s="665">
        <v>28</v>
      </c>
      <c r="G425" s="88" t="s">
        <v>407</v>
      </c>
      <c r="H425" s="167">
        <v>0.79166666666666663</v>
      </c>
      <c r="I425" s="167">
        <v>0.28125</v>
      </c>
      <c r="J425" s="181">
        <v>3.125E-2</v>
      </c>
      <c r="K425" s="179">
        <f t="shared" si="15"/>
        <v>0.47916666666666663</v>
      </c>
      <c r="L425" s="411">
        <v>40</v>
      </c>
      <c r="M425" s="411">
        <v>1</v>
      </c>
      <c r="N425" s="983"/>
      <c r="O425" s="411"/>
      <c r="P425" s="411"/>
      <c r="Q425" s="990"/>
      <c r="R425" s="413" t="str">
        <f t="shared" si="16"/>
        <v>fx</v>
      </c>
      <c r="S425" s="983"/>
      <c r="T425" s="983"/>
      <c r="U425" s="983"/>
      <c r="V425" s="411"/>
      <c r="W425" s="411"/>
      <c r="X425" s="411"/>
      <c r="Y425" s="411"/>
      <c r="Z425" s="411"/>
      <c r="AA425" s="411"/>
      <c r="AB425" s="411"/>
      <c r="AC425" s="411"/>
      <c r="AD425" s="411"/>
      <c r="AE425" s="411"/>
      <c r="AF425" s="411"/>
      <c r="AG425" s="158"/>
      <c r="AH425" s="158"/>
      <c r="AI425" s="158"/>
      <c r="AJ425" s="158"/>
      <c r="AK425" s="158"/>
      <c r="AL425" s="90"/>
    </row>
    <row r="426" spans="1:38" ht="15.75" thickBot="1" x14ac:dyDescent="0.3">
      <c r="A426" s="976"/>
      <c r="B426" s="193">
        <v>14030229</v>
      </c>
      <c r="C426" s="423">
        <v>350</v>
      </c>
      <c r="D426" s="165">
        <v>7</v>
      </c>
      <c r="E426" s="409">
        <v>50</v>
      </c>
      <c r="F426" s="665">
        <v>28</v>
      </c>
      <c r="G426" s="144" t="s">
        <v>407</v>
      </c>
      <c r="H426" s="167">
        <v>0.79166666666666663</v>
      </c>
      <c r="I426" s="167">
        <v>0.28125</v>
      </c>
      <c r="J426" s="181">
        <v>3.125E-2</v>
      </c>
      <c r="K426" s="179">
        <f t="shared" si="15"/>
        <v>0.47916666666666663</v>
      </c>
      <c r="L426" s="411">
        <v>41</v>
      </c>
      <c r="M426" s="411">
        <v>1</v>
      </c>
      <c r="N426" s="983"/>
      <c r="O426" s="411"/>
      <c r="P426" s="411"/>
      <c r="Q426" s="990"/>
      <c r="R426" s="413" t="str">
        <f t="shared" si="16"/>
        <v>fx</v>
      </c>
      <c r="S426" s="983"/>
      <c r="T426" s="983"/>
      <c r="U426" s="983"/>
      <c r="V426" s="411"/>
      <c r="W426" s="411"/>
      <c r="X426" s="411"/>
      <c r="Y426" s="411"/>
      <c r="Z426" s="411"/>
      <c r="AA426" s="411"/>
      <c r="AB426" s="411"/>
      <c r="AC426" s="411"/>
      <c r="AD426" s="411"/>
      <c r="AE426" s="411"/>
      <c r="AF426" s="411"/>
      <c r="AG426" s="158"/>
      <c r="AH426" s="158"/>
      <c r="AI426" s="158"/>
      <c r="AJ426" s="158"/>
      <c r="AK426" s="158"/>
      <c r="AL426" s="90"/>
    </row>
    <row r="427" spans="1:38" ht="15.75" thickBot="1" x14ac:dyDescent="0.3">
      <c r="A427" s="976"/>
      <c r="B427" s="193">
        <v>14030229</v>
      </c>
      <c r="C427" s="423">
        <v>350</v>
      </c>
      <c r="D427" s="96">
        <v>7</v>
      </c>
      <c r="E427" s="411">
        <v>50</v>
      </c>
      <c r="F427" s="665">
        <v>28</v>
      </c>
      <c r="G427" s="88" t="s">
        <v>407</v>
      </c>
      <c r="H427" s="167">
        <v>0.79166666666666663</v>
      </c>
      <c r="I427" s="167">
        <v>0.28125</v>
      </c>
      <c r="J427" s="181">
        <v>3.125E-2</v>
      </c>
      <c r="K427" s="179">
        <f t="shared" si="15"/>
        <v>0.47916666666666663</v>
      </c>
      <c r="L427" s="411">
        <v>42</v>
      </c>
      <c r="M427" s="411">
        <v>2</v>
      </c>
      <c r="N427" s="983"/>
      <c r="O427" s="411"/>
      <c r="P427" s="411"/>
      <c r="Q427" s="990"/>
      <c r="R427" s="413" t="str">
        <f t="shared" si="16"/>
        <v>fx</v>
      </c>
      <c r="S427" s="983"/>
      <c r="T427" s="983"/>
      <c r="U427" s="983"/>
      <c r="V427" s="411"/>
      <c r="W427" s="411"/>
      <c r="X427" s="411"/>
      <c r="Y427" s="411"/>
      <c r="Z427" s="411"/>
      <c r="AA427" s="411"/>
      <c r="AB427" s="411"/>
      <c r="AC427" s="411"/>
      <c r="AD427" s="411"/>
      <c r="AE427" s="411"/>
      <c r="AF427" s="411"/>
      <c r="AG427" s="158"/>
      <c r="AH427" s="158"/>
      <c r="AI427" s="158"/>
      <c r="AJ427" s="158"/>
      <c r="AK427" s="158"/>
      <c r="AL427" s="90"/>
    </row>
    <row r="428" spans="1:38" ht="15.75" thickBot="1" x14ac:dyDescent="0.3">
      <c r="A428" s="976"/>
      <c r="B428" s="193">
        <v>14030229</v>
      </c>
      <c r="C428" s="423">
        <v>350</v>
      </c>
      <c r="D428" s="165">
        <v>7</v>
      </c>
      <c r="E428" s="409">
        <v>50</v>
      </c>
      <c r="F428" s="665">
        <v>28</v>
      </c>
      <c r="G428" s="144" t="s">
        <v>407</v>
      </c>
      <c r="H428" s="167">
        <v>0.79166666666666663</v>
      </c>
      <c r="I428" s="167">
        <v>0.28125</v>
      </c>
      <c r="J428" s="181">
        <v>3.125E-2</v>
      </c>
      <c r="K428" s="179">
        <f t="shared" si="15"/>
        <v>0.47916666666666663</v>
      </c>
      <c r="L428" s="411">
        <v>43</v>
      </c>
      <c r="M428" s="411">
        <v>2</v>
      </c>
      <c r="N428" s="983"/>
      <c r="O428" s="411"/>
      <c r="P428" s="411"/>
      <c r="Q428" s="990"/>
      <c r="R428" s="413" t="str">
        <f t="shared" si="16"/>
        <v>fx</v>
      </c>
      <c r="S428" s="983"/>
      <c r="T428" s="983"/>
      <c r="U428" s="983"/>
      <c r="V428" s="411"/>
      <c r="W428" s="411"/>
      <c r="X428" s="411"/>
      <c r="Y428" s="411"/>
      <c r="Z428" s="411"/>
      <c r="AA428" s="411"/>
      <c r="AB428" s="411"/>
      <c r="AC428" s="411"/>
      <c r="AD428" s="411"/>
      <c r="AE428" s="411"/>
      <c r="AF428" s="411"/>
      <c r="AG428" s="158"/>
      <c r="AH428" s="158"/>
      <c r="AI428" s="158"/>
      <c r="AJ428" s="158"/>
      <c r="AK428" s="158"/>
      <c r="AL428" s="90"/>
    </row>
    <row r="429" spans="1:38" ht="15.75" thickBot="1" x14ac:dyDescent="0.3">
      <c r="A429" s="976"/>
      <c r="B429" s="410">
        <v>14030229</v>
      </c>
      <c r="C429" s="424">
        <v>350</v>
      </c>
      <c r="D429" s="96">
        <v>7</v>
      </c>
      <c r="E429" s="411">
        <v>50</v>
      </c>
      <c r="F429" s="665">
        <v>28</v>
      </c>
      <c r="G429" s="88" t="s">
        <v>407</v>
      </c>
      <c r="H429" s="167">
        <v>0.79166666666666663</v>
      </c>
      <c r="I429" s="167">
        <v>0.28125</v>
      </c>
      <c r="J429" s="181">
        <v>3.125E-2</v>
      </c>
      <c r="K429" s="179">
        <f t="shared" si="15"/>
        <v>0.47916666666666663</v>
      </c>
      <c r="L429" s="411">
        <v>44</v>
      </c>
      <c r="M429" s="411">
        <v>1</v>
      </c>
      <c r="N429" s="983"/>
      <c r="O429" s="411"/>
      <c r="P429" s="411"/>
      <c r="Q429" s="990"/>
      <c r="R429" s="413" t="str">
        <f t="shared" si="16"/>
        <v>fx</v>
      </c>
      <c r="S429" s="983"/>
      <c r="T429" s="983"/>
      <c r="U429" s="983"/>
      <c r="V429" s="411"/>
      <c r="W429" s="411"/>
      <c r="X429" s="411"/>
      <c r="Y429" s="411"/>
      <c r="Z429" s="411"/>
      <c r="AA429" s="411"/>
      <c r="AB429" s="411"/>
      <c r="AC429" s="411"/>
      <c r="AD429" s="411"/>
      <c r="AE429" s="411"/>
      <c r="AF429" s="411"/>
      <c r="AG429" s="158"/>
      <c r="AH429" s="158"/>
      <c r="AI429" s="158"/>
      <c r="AJ429" s="158"/>
      <c r="AK429" s="158"/>
      <c r="AL429" s="90"/>
    </row>
    <row r="430" spans="1:38" ht="15.75" thickBot="1" x14ac:dyDescent="0.3">
      <c r="A430" s="976"/>
      <c r="B430" s="192">
        <v>14030229</v>
      </c>
      <c r="C430" s="422">
        <v>370</v>
      </c>
      <c r="D430" s="165">
        <v>7</v>
      </c>
      <c r="E430" s="409">
        <v>50</v>
      </c>
      <c r="F430" s="665">
        <v>28</v>
      </c>
      <c r="G430" s="144" t="s">
        <v>407</v>
      </c>
      <c r="H430" s="167">
        <v>0.79166666666666663</v>
      </c>
      <c r="I430" s="167">
        <v>0.28125</v>
      </c>
      <c r="J430" s="181">
        <v>3.125E-2</v>
      </c>
      <c r="K430" s="179">
        <f t="shared" si="15"/>
        <v>0.47916666666666663</v>
      </c>
      <c r="L430" s="411">
        <v>39</v>
      </c>
      <c r="M430" s="411">
        <v>1</v>
      </c>
      <c r="N430" s="983">
        <v>440</v>
      </c>
      <c r="O430" s="411"/>
      <c r="P430" s="411"/>
      <c r="Q430" s="990">
        <v>82.27</v>
      </c>
      <c r="R430" s="413" t="str">
        <f t="shared" si="16"/>
        <v>p500</v>
      </c>
      <c r="S430" s="983"/>
      <c r="T430" s="983"/>
      <c r="U430" s="983"/>
      <c r="V430" s="411"/>
      <c r="W430" s="411"/>
      <c r="X430" s="411"/>
      <c r="Y430" s="411"/>
      <c r="Z430" s="411"/>
      <c r="AA430" s="411"/>
      <c r="AB430" s="411"/>
      <c r="AC430" s="411"/>
      <c r="AD430" s="411"/>
      <c r="AE430" s="411"/>
      <c r="AF430" s="411"/>
      <c r="AG430" s="158"/>
      <c r="AH430" s="158"/>
      <c r="AI430" s="158"/>
      <c r="AJ430" s="158"/>
      <c r="AK430" s="158"/>
      <c r="AL430" s="90"/>
    </row>
    <row r="431" spans="1:38" ht="15.75" thickBot="1" x14ac:dyDescent="0.3">
      <c r="A431" s="976"/>
      <c r="B431" s="193">
        <v>14030229</v>
      </c>
      <c r="C431" s="423">
        <v>370</v>
      </c>
      <c r="D431" s="96">
        <v>7</v>
      </c>
      <c r="E431" s="411">
        <v>50</v>
      </c>
      <c r="F431" s="665">
        <v>28</v>
      </c>
      <c r="G431" s="88" t="s">
        <v>407</v>
      </c>
      <c r="H431" s="167">
        <v>0.79166666666666663</v>
      </c>
      <c r="I431" s="167">
        <v>0.28125</v>
      </c>
      <c r="J431" s="181">
        <v>3.125E-2</v>
      </c>
      <c r="K431" s="179">
        <f t="shared" si="15"/>
        <v>0.47916666666666663</v>
      </c>
      <c r="L431" s="411">
        <v>40</v>
      </c>
      <c r="M431" s="411">
        <v>1</v>
      </c>
      <c r="N431" s="983"/>
      <c r="O431" s="411"/>
      <c r="P431" s="411"/>
      <c r="Q431" s="990"/>
      <c r="R431" s="413" t="str">
        <f t="shared" si="16"/>
        <v>p500</v>
      </c>
      <c r="S431" s="983"/>
      <c r="T431" s="983"/>
      <c r="U431" s="983"/>
      <c r="V431" s="411"/>
      <c r="W431" s="411"/>
      <c r="X431" s="411"/>
      <c r="Y431" s="411"/>
      <c r="Z431" s="411"/>
      <c r="AA431" s="411"/>
      <c r="AB431" s="411"/>
      <c r="AC431" s="411"/>
      <c r="AD431" s="411"/>
      <c r="AE431" s="411"/>
      <c r="AF431" s="411"/>
      <c r="AG431" s="158"/>
      <c r="AH431" s="158"/>
      <c r="AI431" s="158"/>
      <c r="AJ431" s="158"/>
      <c r="AK431" s="158"/>
      <c r="AL431" s="90"/>
    </row>
    <row r="432" spans="1:38" ht="15.75" thickBot="1" x14ac:dyDescent="0.3">
      <c r="A432" s="976"/>
      <c r="B432" s="193">
        <v>14030229</v>
      </c>
      <c r="C432" s="423">
        <v>370</v>
      </c>
      <c r="D432" s="165">
        <v>7</v>
      </c>
      <c r="E432" s="409">
        <v>50</v>
      </c>
      <c r="F432" s="665">
        <v>28</v>
      </c>
      <c r="G432" s="144" t="s">
        <v>407</v>
      </c>
      <c r="H432" s="167">
        <v>0.79166666666666663</v>
      </c>
      <c r="I432" s="167">
        <v>0.28125</v>
      </c>
      <c r="J432" s="181">
        <v>3.125E-2</v>
      </c>
      <c r="K432" s="179">
        <f t="shared" si="15"/>
        <v>0.47916666666666663</v>
      </c>
      <c r="L432" s="411">
        <v>42</v>
      </c>
      <c r="M432" s="411">
        <v>2</v>
      </c>
      <c r="N432" s="983"/>
      <c r="O432" s="411"/>
      <c r="P432" s="411"/>
      <c r="Q432" s="990"/>
      <c r="R432" s="413" t="str">
        <f t="shared" si="16"/>
        <v>p500</v>
      </c>
      <c r="S432" s="983"/>
      <c r="T432" s="983"/>
      <c r="U432" s="983"/>
      <c r="V432" s="411"/>
      <c r="W432" s="411"/>
      <c r="X432" s="411"/>
      <c r="Y432" s="411"/>
      <c r="Z432" s="411"/>
      <c r="AA432" s="411"/>
      <c r="AB432" s="411"/>
      <c r="AC432" s="411"/>
      <c r="AD432" s="411"/>
      <c r="AE432" s="411"/>
      <c r="AF432" s="411"/>
      <c r="AG432" s="158"/>
      <c r="AH432" s="158"/>
      <c r="AI432" s="158"/>
      <c r="AJ432" s="158"/>
      <c r="AK432" s="158"/>
      <c r="AL432" s="90"/>
    </row>
    <row r="433" spans="1:38" ht="15.75" thickBot="1" x14ac:dyDescent="0.3">
      <c r="A433" s="976"/>
      <c r="B433" s="193">
        <v>14030229</v>
      </c>
      <c r="C433" s="423">
        <v>370</v>
      </c>
      <c r="D433" s="96">
        <v>7</v>
      </c>
      <c r="E433" s="411">
        <v>50</v>
      </c>
      <c r="F433" s="665">
        <v>28</v>
      </c>
      <c r="G433" s="88" t="s">
        <v>407</v>
      </c>
      <c r="H433" s="167">
        <v>0.79166666666666663</v>
      </c>
      <c r="I433" s="167">
        <v>0.28125</v>
      </c>
      <c r="J433" s="181">
        <v>3.125E-2</v>
      </c>
      <c r="K433" s="179">
        <f t="shared" si="15"/>
        <v>0.47916666666666663</v>
      </c>
      <c r="L433" s="411">
        <v>43</v>
      </c>
      <c r="M433" s="411">
        <v>2</v>
      </c>
      <c r="N433" s="983"/>
      <c r="O433" s="411"/>
      <c r="P433" s="411"/>
      <c r="Q433" s="990"/>
      <c r="R433" s="413" t="str">
        <f t="shared" si="16"/>
        <v>p500</v>
      </c>
      <c r="S433" s="983"/>
      <c r="T433" s="983"/>
      <c r="U433" s="983"/>
      <c r="V433" s="411"/>
      <c r="W433" s="411"/>
      <c r="X433" s="411"/>
      <c r="Y433" s="411"/>
      <c r="Z433" s="411"/>
      <c r="AA433" s="411"/>
      <c r="AB433" s="411"/>
      <c r="AC433" s="411"/>
      <c r="AD433" s="411"/>
      <c r="AE433" s="411"/>
      <c r="AF433" s="411"/>
      <c r="AG433" s="158"/>
      <c r="AH433" s="158"/>
      <c r="AI433" s="158"/>
      <c r="AJ433" s="158"/>
      <c r="AK433" s="158"/>
      <c r="AL433" s="90"/>
    </row>
    <row r="434" spans="1:38" ht="15.75" thickBot="1" x14ac:dyDescent="0.3">
      <c r="A434" s="977"/>
      <c r="B434" s="410">
        <v>14030229</v>
      </c>
      <c r="C434" s="424">
        <v>370</v>
      </c>
      <c r="D434" s="194">
        <v>7</v>
      </c>
      <c r="E434" s="404">
        <v>50</v>
      </c>
      <c r="F434" s="151">
        <v>28</v>
      </c>
      <c r="G434" s="161" t="s">
        <v>407</v>
      </c>
      <c r="H434" s="171">
        <v>0.79166666666666663</v>
      </c>
      <c r="I434" s="171">
        <v>0.28125</v>
      </c>
      <c r="J434" s="185">
        <v>3.125E-2</v>
      </c>
      <c r="K434" s="186">
        <f t="shared" si="15"/>
        <v>0.47916666666666663</v>
      </c>
      <c r="L434" s="411">
        <v>44</v>
      </c>
      <c r="M434" s="411">
        <v>2</v>
      </c>
      <c r="N434" s="983"/>
      <c r="O434" s="411"/>
      <c r="P434" s="411"/>
      <c r="Q434" s="990"/>
      <c r="R434" s="413" t="str">
        <f t="shared" si="16"/>
        <v>p500</v>
      </c>
      <c r="S434" s="983"/>
      <c r="T434" s="983"/>
      <c r="U434" s="983"/>
      <c r="V434" s="411"/>
      <c r="W434" s="411"/>
      <c r="X434" s="411"/>
      <c r="Y434" s="411"/>
      <c r="Z434" s="411"/>
      <c r="AA434" s="411"/>
      <c r="AB434" s="411"/>
      <c r="AC434" s="411"/>
      <c r="AD434" s="411"/>
      <c r="AE434" s="411"/>
      <c r="AF434" s="411"/>
      <c r="AG434" s="158"/>
      <c r="AH434" s="158"/>
      <c r="AI434" s="158"/>
      <c r="AJ434" s="158"/>
      <c r="AK434" s="158"/>
      <c r="AL434" s="90"/>
    </row>
    <row r="435" spans="1:38" ht="15.75" thickBot="1" x14ac:dyDescent="0.3">
      <c r="A435" s="975" t="str">
        <f t="shared" si="17"/>
        <v>روز</v>
      </c>
      <c r="B435" s="192">
        <v>14030230</v>
      </c>
      <c r="C435" s="422">
        <v>309</v>
      </c>
      <c r="D435" s="163">
        <v>7</v>
      </c>
      <c r="E435" s="419">
        <v>50</v>
      </c>
      <c r="F435" s="150">
        <v>33</v>
      </c>
      <c r="G435" s="159" t="s">
        <v>401</v>
      </c>
      <c r="H435" s="168">
        <v>0.30208333333333331</v>
      </c>
      <c r="I435" s="168">
        <v>0.79166666666666663</v>
      </c>
      <c r="J435" s="179">
        <v>6.9444444444444434E-2</v>
      </c>
      <c r="K435" s="179">
        <f t="shared" si="15"/>
        <v>0.4201388888888889</v>
      </c>
      <c r="L435" s="411">
        <v>36</v>
      </c>
      <c r="M435" s="411">
        <v>2</v>
      </c>
      <c r="N435" s="983">
        <v>464</v>
      </c>
      <c r="O435" s="411"/>
      <c r="P435" s="411"/>
      <c r="Q435" s="412"/>
      <c r="R435" s="413" t="str">
        <f t="shared" si="16"/>
        <v>fx</v>
      </c>
      <c r="S435" s="983">
        <v>3</v>
      </c>
      <c r="T435" s="983">
        <v>25</v>
      </c>
      <c r="U435" s="983">
        <v>1000</v>
      </c>
      <c r="V435" s="411"/>
      <c r="W435" s="411"/>
      <c r="X435" s="411"/>
      <c r="Y435" s="411"/>
      <c r="Z435" s="411"/>
      <c r="AA435" s="411"/>
      <c r="AB435" s="411"/>
      <c r="AC435" s="411"/>
      <c r="AD435" s="411"/>
      <c r="AE435" s="411"/>
      <c r="AF435" s="411"/>
      <c r="AG435" s="158"/>
      <c r="AH435" s="158"/>
      <c r="AI435" s="158"/>
      <c r="AJ435" s="158"/>
      <c r="AK435" s="158"/>
      <c r="AL435" s="90"/>
    </row>
    <row r="436" spans="1:38" ht="15.75" thickBot="1" x14ac:dyDescent="0.3">
      <c r="A436" s="976"/>
      <c r="B436" s="193">
        <v>14030230</v>
      </c>
      <c r="C436" s="423">
        <v>309</v>
      </c>
      <c r="D436" s="96">
        <v>7</v>
      </c>
      <c r="E436" s="411">
        <v>50</v>
      </c>
      <c r="F436" s="665">
        <v>33</v>
      </c>
      <c r="G436" s="144" t="s">
        <v>401</v>
      </c>
      <c r="H436" s="167">
        <v>0.30208333333333331</v>
      </c>
      <c r="I436" s="167">
        <v>0.79166666666666663</v>
      </c>
      <c r="J436" s="181">
        <v>6.9444444444444434E-2</v>
      </c>
      <c r="K436" s="179">
        <f t="shared" si="15"/>
        <v>0.4201388888888889</v>
      </c>
      <c r="L436" s="411">
        <v>37</v>
      </c>
      <c r="M436" s="411">
        <v>2</v>
      </c>
      <c r="N436" s="983"/>
      <c r="O436" s="411"/>
      <c r="P436" s="411"/>
      <c r="Q436" s="412"/>
      <c r="R436" s="413" t="str">
        <f t="shared" si="16"/>
        <v>fx</v>
      </c>
      <c r="S436" s="983"/>
      <c r="T436" s="983"/>
      <c r="U436" s="983"/>
      <c r="V436" s="411"/>
      <c r="W436" s="411"/>
      <c r="X436" s="411"/>
      <c r="Y436" s="411"/>
      <c r="Z436" s="411"/>
      <c r="AA436" s="411"/>
      <c r="AB436" s="411"/>
      <c r="AC436" s="411"/>
      <c r="AD436" s="411"/>
      <c r="AE436" s="411"/>
      <c r="AF436" s="411"/>
      <c r="AG436" s="158"/>
      <c r="AH436" s="158"/>
      <c r="AI436" s="158"/>
      <c r="AJ436" s="158"/>
      <c r="AK436" s="158"/>
      <c r="AL436" s="90"/>
    </row>
    <row r="437" spans="1:38" ht="15.75" thickBot="1" x14ac:dyDescent="0.3">
      <c r="A437" s="976"/>
      <c r="B437" s="193">
        <v>14030230</v>
      </c>
      <c r="C437" s="423">
        <v>309</v>
      </c>
      <c r="D437" s="96">
        <v>7</v>
      </c>
      <c r="E437" s="409">
        <v>50</v>
      </c>
      <c r="F437" s="665">
        <v>33</v>
      </c>
      <c r="G437" s="144" t="s">
        <v>401</v>
      </c>
      <c r="H437" s="167">
        <v>0.30208333333333331</v>
      </c>
      <c r="I437" s="167">
        <v>0.79166666666666663</v>
      </c>
      <c r="J437" s="181">
        <v>6.9444444444444434E-2</v>
      </c>
      <c r="K437" s="179">
        <f t="shared" si="15"/>
        <v>0.4201388888888889</v>
      </c>
      <c r="L437" s="411">
        <v>38</v>
      </c>
      <c r="M437" s="411">
        <v>2</v>
      </c>
      <c r="N437" s="983"/>
      <c r="O437" s="411"/>
      <c r="P437" s="411"/>
      <c r="Q437" s="412"/>
      <c r="R437" s="413" t="str">
        <f t="shared" si="16"/>
        <v>fx</v>
      </c>
      <c r="S437" s="983"/>
      <c r="T437" s="983"/>
      <c r="U437" s="983"/>
      <c r="V437" s="411"/>
      <c r="W437" s="411"/>
      <c r="X437" s="411"/>
      <c r="Y437" s="411"/>
      <c r="Z437" s="411"/>
      <c r="AA437" s="411"/>
      <c r="AB437" s="411"/>
      <c r="AC437" s="411"/>
      <c r="AD437" s="411"/>
      <c r="AE437" s="411"/>
      <c r="AF437" s="411"/>
      <c r="AG437" s="158"/>
      <c r="AH437" s="158"/>
      <c r="AI437" s="158"/>
      <c r="AJ437" s="158"/>
      <c r="AK437" s="158"/>
      <c r="AL437" s="90"/>
    </row>
    <row r="438" spans="1:38" ht="15.75" thickBot="1" x14ac:dyDescent="0.3">
      <c r="A438" s="976"/>
      <c r="B438" s="193">
        <v>14030230</v>
      </c>
      <c r="C438" s="423">
        <v>309</v>
      </c>
      <c r="D438" s="165">
        <v>7</v>
      </c>
      <c r="E438" s="411">
        <v>50</v>
      </c>
      <c r="F438" s="665">
        <v>33</v>
      </c>
      <c r="G438" s="144" t="s">
        <v>401</v>
      </c>
      <c r="H438" s="167">
        <v>0.30208333333333331</v>
      </c>
      <c r="I438" s="167">
        <v>0.79166666666666663</v>
      </c>
      <c r="J438" s="181">
        <v>6.9444444444444434E-2</v>
      </c>
      <c r="K438" s="179">
        <f t="shared" si="15"/>
        <v>0.4201388888888889</v>
      </c>
      <c r="L438" s="411">
        <v>39</v>
      </c>
      <c r="M438" s="411">
        <v>2</v>
      </c>
      <c r="N438" s="983"/>
      <c r="O438" s="411"/>
      <c r="P438" s="411"/>
      <c r="Q438" s="412"/>
      <c r="R438" s="413" t="str">
        <f t="shared" si="16"/>
        <v>fx</v>
      </c>
      <c r="S438" s="983"/>
      <c r="T438" s="983"/>
      <c r="U438" s="983"/>
      <c r="V438" s="411"/>
      <c r="W438" s="411"/>
      <c r="X438" s="411"/>
      <c r="Y438" s="411"/>
      <c r="Z438" s="411"/>
      <c r="AA438" s="411"/>
      <c r="AB438" s="411"/>
      <c r="AC438" s="411"/>
      <c r="AD438" s="411"/>
      <c r="AE438" s="411"/>
      <c r="AF438" s="411"/>
      <c r="AG438" s="158"/>
      <c r="AH438" s="158"/>
      <c r="AI438" s="158"/>
      <c r="AJ438" s="158"/>
      <c r="AK438" s="158"/>
      <c r="AL438" s="90"/>
    </row>
    <row r="439" spans="1:38" ht="15.75" thickBot="1" x14ac:dyDescent="0.3">
      <c r="A439" s="976"/>
      <c r="B439" s="193">
        <v>14030230</v>
      </c>
      <c r="C439" s="423">
        <v>309</v>
      </c>
      <c r="D439" s="96">
        <v>7</v>
      </c>
      <c r="E439" s="409">
        <v>50</v>
      </c>
      <c r="F439" s="665">
        <v>33</v>
      </c>
      <c r="G439" s="144" t="s">
        <v>401</v>
      </c>
      <c r="H439" s="167">
        <v>0.30208333333333331</v>
      </c>
      <c r="I439" s="167">
        <v>0.79166666666666663</v>
      </c>
      <c r="J439" s="181">
        <v>6.9444444444444434E-2</v>
      </c>
      <c r="K439" s="179">
        <f t="shared" si="15"/>
        <v>0.4201388888888889</v>
      </c>
      <c r="L439" s="411">
        <v>40</v>
      </c>
      <c r="M439" s="411">
        <v>2</v>
      </c>
      <c r="N439" s="983"/>
      <c r="O439" s="411"/>
      <c r="P439" s="411"/>
      <c r="Q439" s="412"/>
      <c r="R439" s="413" t="str">
        <f t="shared" si="16"/>
        <v>fx</v>
      </c>
      <c r="S439" s="983"/>
      <c r="T439" s="983"/>
      <c r="U439" s="983"/>
      <c r="V439" s="411"/>
      <c r="W439" s="411"/>
      <c r="X439" s="411"/>
      <c r="Y439" s="411"/>
      <c r="Z439" s="411"/>
      <c r="AA439" s="411"/>
      <c r="AB439" s="411"/>
      <c r="AC439" s="411"/>
      <c r="AD439" s="411"/>
      <c r="AE439" s="411"/>
      <c r="AF439" s="411"/>
      <c r="AG439" s="158"/>
      <c r="AH439" s="158"/>
      <c r="AI439" s="158"/>
      <c r="AJ439" s="158"/>
      <c r="AK439" s="158"/>
      <c r="AL439" s="90"/>
    </row>
    <row r="440" spans="1:38" ht="15.75" thickBot="1" x14ac:dyDescent="0.3">
      <c r="A440" s="976"/>
      <c r="B440" s="410">
        <v>14030230</v>
      </c>
      <c r="C440" s="424">
        <v>309</v>
      </c>
      <c r="D440" s="96">
        <v>7</v>
      </c>
      <c r="E440" s="411">
        <v>50</v>
      </c>
      <c r="F440" s="665">
        <v>33</v>
      </c>
      <c r="G440" s="144" t="s">
        <v>401</v>
      </c>
      <c r="H440" s="167">
        <v>0.30208333333333331</v>
      </c>
      <c r="I440" s="167">
        <v>0.79166666666666663</v>
      </c>
      <c r="J440" s="181">
        <v>6.9444444444444434E-2</v>
      </c>
      <c r="K440" s="179">
        <f t="shared" si="15"/>
        <v>0.4201388888888889</v>
      </c>
      <c r="L440" s="411">
        <v>41</v>
      </c>
      <c r="M440" s="411">
        <v>2</v>
      </c>
      <c r="N440" s="983"/>
      <c r="O440" s="411"/>
      <c r="P440" s="411"/>
      <c r="Q440" s="412"/>
      <c r="R440" s="413" t="str">
        <f t="shared" si="16"/>
        <v>fx</v>
      </c>
      <c r="S440" s="983"/>
      <c r="T440" s="983"/>
      <c r="U440" s="983"/>
      <c r="V440" s="411"/>
      <c r="W440" s="411"/>
      <c r="X440" s="411"/>
      <c r="Y440" s="411"/>
      <c r="Z440" s="411"/>
      <c r="AA440" s="411"/>
      <c r="AB440" s="411"/>
      <c r="AC440" s="411"/>
      <c r="AD440" s="411"/>
      <c r="AE440" s="411"/>
      <c r="AF440" s="411"/>
      <c r="AG440" s="158"/>
      <c r="AH440" s="158"/>
      <c r="AI440" s="158"/>
      <c r="AJ440" s="158"/>
      <c r="AK440" s="158"/>
      <c r="AL440" s="90"/>
    </row>
    <row r="441" spans="1:38" ht="15.75" thickBot="1" x14ac:dyDescent="0.3">
      <c r="A441" s="976"/>
      <c r="B441" s="192">
        <v>14030230</v>
      </c>
      <c r="C441" s="422">
        <v>350</v>
      </c>
      <c r="D441" s="165">
        <v>7</v>
      </c>
      <c r="E441" s="409">
        <v>50</v>
      </c>
      <c r="F441" s="199">
        <v>33</v>
      </c>
      <c r="G441" s="144" t="s">
        <v>401</v>
      </c>
      <c r="H441" s="167">
        <v>0.30208333333333331</v>
      </c>
      <c r="I441" s="167">
        <v>0.79166666666666663</v>
      </c>
      <c r="J441" s="181">
        <v>6.9444444444444434E-2</v>
      </c>
      <c r="K441" s="179">
        <f t="shared" si="15"/>
        <v>0.4201388888888889</v>
      </c>
      <c r="L441" s="411">
        <v>39</v>
      </c>
      <c r="M441" s="411">
        <v>1</v>
      </c>
      <c r="N441" s="983">
        <v>616</v>
      </c>
      <c r="O441" s="411"/>
      <c r="P441" s="411"/>
      <c r="Q441" s="990">
        <v>156.512</v>
      </c>
      <c r="R441" s="413" t="str">
        <f t="shared" si="16"/>
        <v>fx</v>
      </c>
      <c r="S441" s="983"/>
      <c r="T441" s="983"/>
      <c r="U441" s="983"/>
      <c r="V441" s="411"/>
      <c r="W441" s="411"/>
      <c r="X441" s="411"/>
      <c r="Y441" s="411"/>
      <c r="Z441" s="411"/>
      <c r="AA441" s="411"/>
      <c r="AB441" s="411"/>
      <c r="AC441" s="411"/>
      <c r="AD441" s="411"/>
      <c r="AE441" s="411"/>
      <c r="AF441" s="411"/>
      <c r="AG441" s="158"/>
      <c r="AH441" s="158"/>
      <c r="AI441" s="158"/>
      <c r="AJ441" s="158"/>
      <c r="AK441" s="158"/>
      <c r="AL441" s="90"/>
    </row>
    <row r="442" spans="1:38" ht="15.75" thickBot="1" x14ac:dyDescent="0.3">
      <c r="A442" s="976"/>
      <c r="B442" s="193">
        <v>14030230</v>
      </c>
      <c r="C442" s="423">
        <v>350</v>
      </c>
      <c r="D442" s="96">
        <v>7</v>
      </c>
      <c r="E442" s="411">
        <v>50</v>
      </c>
      <c r="F442" s="665">
        <v>33</v>
      </c>
      <c r="G442" s="144" t="s">
        <v>401</v>
      </c>
      <c r="H442" s="167">
        <v>0.30208333333333331</v>
      </c>
      <c r="I442" s="167">
        <v>0.79166666666666663</v>
      </c>
      <c r="J442" s="181">
        <v>6.9444444444444434E-2</v>
      </c>
      <c r="K442" s="179">
        <f t="shared" si="15"/>
        <v>0.4201388888888889</v>
      </c>
      <c r="L442" s="411">
        <v>40</v>
      </c>
      <c r="M442" s="411">
        <v>1</v>
      </c>
      <c r="N442" s="983"/>
      <c r="O442" s="411"/>
      <c r="P442" s="411"/>
      <c r="Q442" s="990"/>
      <c r="R442" s="413" t="str">
        <f t="shared" si="16"/>
        <v>fx</v>
      </c>
      <c r="S442" s="983"/>
      <c r="T442" s="983"/>
      <c r="U442" s="983"/>
      <c r="V442" s="411"/>
      <c r="W442" s="411"/>
      <c r="X442" s="411"/>
      <c r="Y442" s="411"/>
      <c r="Z442" s="411"/>
      <c r="AA442" s="411"/>
      <c r="AB442" s="411"/>
      <c r="AC442" s="411"/>
      <c r="AD442" s="411"/>
      <c r="AE442" s="411"/>
      <c r="AF442" s="411"/>
      <c r="AG442" s="158"/>
      <c r="AH442" s="158"/>
      <c r="AI442" s="158"/>
      <c r="AJ442" s="158"/>
      <c r="AK442" s="158"/>
      <c r="AL442" s="90"/>
    </row>
    <row r="443" spans="1:38" ht="15.75" thickBot="1" x14ac:dyDescent="0.3">
      <c r="A443" s="976"/>
      <c r="B443" s="193">
        <v>14030230</v>
      </c>
      <c r="C443" s="423">
        <v>350</v>
      </c>
      <c r="D443" s="96">
        <v>7</v>
      </c>
      <c r="E443" s="409">
        <v>50</v>
      </c>
      <c r="F443" s="665">
        <v>33</v>
      </c>
      <c r="G443" s="144" t="s">
        <v>401</v>
      </c>
      <c r="H443" s="167">
        <v>0.30208333333333331</v>
      </c>
      <c r="I443" s="167">
        <v>0.79166666666666663</v>
      </c>
      <c r="J443" s="181">
        <v>6.9444444444444434E-2</v>
      </c>
      <c r="K443" s="179">
        <f t="shared" si="15"/>
        <v>0.4201388888888889</v>
      </c>
      <c r="L443" s="411">
        <v>41</v>
      </c>
      <c r="M443" s="411">
        <v>1</v>
      </c>
      <c r="N443" s="983"/>
      <c r="O443" s="411"/>
      <c r="P443" s="411"/>
      <c r="Q443" s="990"/>
      <c r="R443" s="413" t="str">
        <f t="shared" si="16"/>
        <v>fx</v>
      </c>
      <c r="S443" s="983"/>
      <c r="T443" s="983"/>
      <c r="U443" s="983"/>
      <c r="V443" s="411"/>
      <c r="W443" s="411"/>
      <c r="X443" s="411"/>
      <c r="Y443" s="411"/>
      <c r="Z443" s="411"/>
      <c r="AA443" s="411"/>
      <c r="AB443" s="411"/>
      <c r="AC443" s="411"/>
      <c r="AD443" s="411"/>
      <c r="AE443" s="411"/>
      <c r="AF443" s="411"/>
      <c r="AG443" s="158"/>
      <c r="AH443" s="158"/>
      <c r="AI443" s="158"/>
      <c r="AJ443" s="158"/>
      <c r="AK443" s="158"/>
      <c r="AL443" s="90"/>
    </row>
    <row r="444" spans="1:38" ht="15.75" thickBot="1" x14ac:dyDescent="0.3">
      <c r="A444" s="976"/>
      <c r="B444" s="193">
        <v>14030230</v>
      </c>
      <c r="C444" s="423">
        <v>350</v>
      </c>
      <c r="D444" s="165">
        <v>7</v>
      </c>
      <c r="E444" s="411">
        <v>50</v>
      </c>
      <c r="F444" s="665">
        <v>33</v>
      </c>
      <c r="G444" s="144" t="s">
        <v>401</v>
      </c>
      <c r="H444" s="167">
        <v>0.30208333333333331</v>
      </c>
      <c r="I444" s="167">
        <v>0.79166666666666663</v>
      </c>
      <c r="J444" s="181">
        <v>6.9444444444444434E-2</v>
      </c>
      <c r="K444" s="179">
        <f t="shared" si="15"/>
        <v>0.4201388888888889</v>
      </c>
      <c r="L444" s="411">
        <v>42</v>
      </c>
      <c r="M444" s="411">
        <v>2</v>
      </c>
      <c r="N444" s="983"/>
      <c r="O444" s="411"/>
      <c r="P444" s="411"/>
      <c r="Q444" s="990"/>
      <c r="R444" s="413" t="str">
        <f t="shared" si="16"/>
        <v>fx</v>
      </c>
      <c r="S444" s="983"/>
      <c r="T444" s="983"/>
      <c r="U444" s="983"/>
      <c r="V444" s="411"/>
      <c r="W444" s="411"/>
      <c r="X444" s="411"/>
      <c r="Y444" s="411"/>
      <c r="Z444" s="411"/>
      <c r="AA444" s="411"/>
      <c r="AB444" s="411"/>
      <c r="AC444" s="411"/>
      <c r="AD444" s="411"/>
      <c r="AE444" s="411"/>
      <c r="AF444" s="411"/>
      <c r="AG444" s="158"/>
      <c r="AH444" s="158"/>
      <c r="AI444" s="158"/>
      <c r="AJ444" s="158"/>
      <c r="AK444" s="158"/>
      <c r="AL444" s="90"/>
    </row>
    <row r="445" spans="1:38" ht="15.75" thickBot="1" x14ac:dyDescent="0.3">
      <c r="A445" s="976"/>
      <c r="B445" s="193">
        <v>14030230</v>
      </c>
      <c r="C445" s="423">
        <v>350</v>
      </c>
      <c r="D445" s="96">
        <v>7</v>
      </c>
      <c r="E445" s="409">
        <v>50</v>
      </c>
      <c r="F445" s="665">
        <v>33</v>
      </c>
      <c r="G445" s="144" t="s">
        <v>401</v>
      </c>
      <c r="H445" s="167">
        <v>0.30208333333333331</v>
      </c>
      <c r="I445" s="167">
        <v>0.79166666666666663</v>
      </c>
      <c r="J445" s="181">
        <v>6.9444444444444434E-2</v>
      </c>
      <c r="K445" s="179">
        <f t="shared" si="15"/>
        <v>0.4201388888888889</v>
      </c>
      <c r="L445" s="411">
        <v>43</v>
      </c>
      <c r="M445" s="411">
        <v>2</v>
      </c>
      <c r="N445" s="983"/>
      <c r="O445" s="411"/>
      <c r="P445" s="411"/>
      <c r="Q445" s="990"/>
      <c r="R445" s="413" t="str">
        <f t="shared" si="16"/>
        <v>fx</v>
      </c>
      <c r="S445" s="983"/>
      <c r="T445" s="983"/>
      <c r="U445" s="983"/>
      <c r="V445" s="411"/>
      <c r="W445" s="411"/>
      <c r="X445" s="411"/>
      <c r="Y445" s="411"/>
      <c r="Z445" s="411"/>
      <c r="AA445" s="411"/>
      <c r="AB445" s="411"/>
      <c r="AC445" s="411"/>
      <c r="AD445" s="411"/>
      <c r="AE445" s="411"/>
      <c r="AF445" s="411"/>
      <c r="AG445" s="158"/>
      <c r="AH445" s="158"/>
      <c r="AI445" s="158"/>
      <c r="AJ445" s="158"/>
      <c r="AK445" s="158"/>
      <c r="AL445" s="90"/>
    </row>
    <row r="446" spans="1:38" ht="15.75" thickBot="1" x14ac:dyDescent="0.3">
      <c r="A446" s="976"/>
      <c r="B446" s="410">
        <v>14030230</v>
      </c>
      <c r="C446" s="424">
        <v>350</v>
      </c>
      <c r="D446" s="96">
        <v>7</v>
      </c>
      <c r="E446" s="411">
        <v>50</v>
      </c>
      <c r="F446" s="665">
        <v>33</v>
      </c>
      <c r="G446" s="144" t="s">
        <v>401</v>
      </c>
      <c r="H446" s="167">
        <v>0.30208333333333331</v>
      </c>
      <c r="I446" s="167">
        <v>0.79166666666666663</v>
      </c>
      <c r="J446" s="181">
        <v>6.9444444444444434E-2</v>
      </c>
      <c r="K446" s="179">
        <f t="shared" si="15"/>
        <v>0.4201388888888889</v>
      </c>
      <c r="L446" s="411">
        <v>44</v>
      </c>
      <c r="M446" s="411">
        <v>1</v>
      </c>
      <c r="N446" s="983"/>
      <c r="O446" s="411"/>
      <c r="P446" s="411"/>
      <c r="Q446" s="990"/>
      <c r="R446" s="413" t="str">
        <f t="shared" si="16"/>
        <v>fx</v>
      </c>
      <c r="S446" s="983"/>
      <c r="T446" s="983"/>
      <c r="U446" s="983"/>
      <c r="V446" s="411"/>
      <c r="W446" s="411"/>
      <c r="X446" s="411"/>
      <c r="Y446" s="411"/>
      <c r="Z446" s="411"/>
      <c r="AA446" s="411"/>
      <c r="AB446" s="411"/>
      <c r="AC446" s="411"/>
      <c r="AD446" s="411"/>
      <c r="AE446" s="411"/>
      <c r="AF446" s="411"/>
      <c r="AG446" s="158"/>
      <c r="AH446" s="158"/>
      <c r="AI446" s="158"/>
      <c r="AJ446" s="158"/>
      <c r="AK446" s="158"/>
      <c r="AL446" s="90"/>
    </row>
    <row r="447" spans="1:38" ht="15.75" thickBot="1" x14ac:dyDescent="0.3">
      <c r="A447" s="976"/>
      <c r="B447" s="192">
        <v>14030230</v>
      </c>
      <c r="C447" s="422">
        <v>370</v>
      </c>
      <c r="D447" s="165">
        <v>7</v>
      </c>
      <c r="E447" s="409">
        <v>50</v>
      </c>
      <c r="F447" s="199">
        <v>33</v>
      </c>
      <c r="G447" s="144" t="s">
        <v>401</v>
      </c>
      <c r="H447" s="167">
        <v>0.30208333333333331</v>
      </c>
      <c r="I447" s="167">
        <v>0.79166666666666663</v>
      </c>
      <c r="J447" s="181">
        <v>6.9444444444444434E-2</v>
      </c>
      <c r="K447" s="179">
        <f t="shared" si="15"/>
        <v>0.4201388888888889</v>
      </c>
      <c r="L447" s="411">
        <v>39</v>
      </c>
      <c r="M447" s="411">
        <v>1</v>
      </c>
      <c r="N447" s="983">
        <v>616</v>
      </c>
      <c r="O447" s="411"/>
      <c r="P447" s="411"/>
      <c r="Q447" s="990">
        <v>115.18</v>
      </c>
      <c r="R447" s="413" t="str">
        <f t="shared" si="16"/>
        <v>p500</v>
      </c>
      <c r="S447" s="983"/>
      <c r="T447" s="983"/>
      <c r="U447" s="983"/>
      <c r="V447" s="411"/>
      <c r="W447" s="411"/>
      <c r="X447" s="411"/>
      <c r="Y447" s="411"/>
      <c r="Z447" s="411"/>
      <c r="AA447" s="411"/>
      <c r="AB447" s="411"/>
      <c r="AC447" s="411"/>
      <c r="AD447" s="411"/>
      <c r="AE447" s="411"/>
      <c r="AF447" s="411"/>
      <c r="AG447" s="158"/>
      <c r="AH447" s="158"/>
      <c r="AI447" s="158"/>
      <c r="AJ447" s="158"/>
      <c r="AK447" s="158"/>
      <c r="AL447" s="90"/>
    </row>
    <row r="448" spans="1:38" ht="15.75" thickBot="1" x14ac:dyDescent="0.3">
      <c r="A448" s="976"/>
      <c r="B448" s="193">
        <v>14030230</v>
      </c>
      <c r="C448" s="423">
        <v>370</v>
      </c>
      <c r="D448" s="96">
        <v>7</v>
      </c>
      <c r="E448" s="411">
        <v>50</v>
      </c>
      <c r="F448" s="665">
        <v>33</v>
      </c>
      <c r="G448" s="144" t="s">
        <v>401</v>
      </c>
      <c r="H448" s="167">
        <v>0.30208333333333331</v>
      </c>
      <c r="I448" s="167">
        <v>0.79166666666666663</v>
      </c>
      <c r="J448" s="181">
        <v>6.9444444444444434E-2</v>
      </c>
      <c r="K448" s="179">
        <f t="shared" si="15"/>
        <v>0.4201388888888889</v>
      </c>
      <c r="L448" s="411">
        <v>40</v>
      </c>
      <c r="M448" s="411">
        <v>1</v>
      </c>
      <c r="N448" s="983"/>
      <c r="O448" s="411"/>
      <c r="P448" s="411"/>
      <c r="Q448" s="990"/>
      <c r="R448" s="413" t="str">
        <f t="shared" si="16"/>
        <v>p500</v>
      </c>
      <c r="S448" s="983"/>
      <c r="T448" s="983"/>
      <c r="U448" s="983"/>
      <c r="V448" s="411"/>
      <c r="W448" s="411"/>
      <c r="X448" s="411"/>
      <c r="Y448" s="411"/>
      <c r="Z448" s="411"/>
      <c r="AA448" s="411"/>
      <c r="AB448" s="411"/>
      <c r="AC448" s="411"/>
      <c r="AD448" s="411"/>
      <c r="AE448" s="411"/>
      <c r="AF448" s="411"/>
      <c r="AG448" s="158"/>
      <c r="AH448" s="158"/>
      <c r="AI448" s="158"/>
      <c r="AJ448" s="158"/>
      <c r="AK448" s="158"/>
      <c r="AL448" s="90"/>
    </row>
    <row r="449" spans="1:38" ht="15.75" thickBot="1" x14ac:dyDescent="0.3">
      <c r="A449" s="976"/>
      <c r="B449" s="193">
        <v>14030230</v>
      </c>
      <c r="C449" s="423">
        <v>370</v>
      </c>
      <c r="D449" s="96">
        <v>7</v>
      </c>
      <c r="E449" s="409">
        <v>50</v>
      </c>
      <c r="F449" s="665">
        <v>33</v>
      </c>
      <c r="G449" s="144" t="s">
        <v>401</v>
      </c>
      <c r="H449" s="167">
        <v>0.30208333333333331</v>
      </c>
      <c r="I449" s="167">
        <v>0.79166666666666663</v>
      </c>
      <c r="J449" s="181">
        <v>6.9444444444444434E-2</v>
      </c>
      <c r="K449" s="179">
        <f t="shared" si="15"/>
        <v>0.4201388888888889</v>
      </c>
      <c r="L449" s="411">
        <v>42</v>
      </c>
      <c r="M449" s="411">
        <v>2</v>
      </c>
      <c r="N449" s="983"/>
      <c r="O449" s="411"/>
      <c r="P449" s="411"/>
      <c r="Q449" s="990"/>
      <c r="R449" s="413" t="str">
        <f t="shared" si="16"/>
        <v>p500</v>
      </c>
      <c r="S449" s="983"/>
      <c r="T449" s="983"/>
      <c r="U449" s="983"/>
      <c r="V449" s="411"/>
      <c r="W449" s="411"/>
      <c r="X449" s="411"/>
      <c r="Y449" s="411"/>
      <c r="Z449" s="411"/>
      <c r="AA449" s="411"/>
      <c r="AB449" s="411"/>
      <c r="AC449" s="411"/>
      <c r="AD449" s="411"/>
      <c r="AE449" s="411"/>
      <c r="AF449" s="411"/>
      <c r="AG449" s="158"/>
      <c r="AH449" s="158"/>
      <c r="AI449" s="158"/>
      <c r="AJ449" s="158"/>
      <c r="AK449" s="158"/>
      <c r="AL449" s="90"/>
    </row>
    <row r="450" spans="1:38" ht="15.75" thickBot="1" x14ac:dyDescent="0.3">
      <c r="A450" s="976"/>
      <c r="B450" s="193">
        <v>14030230</v>
      </c>
      <c r="C450" s="423">
        <v>370</v>
      </c>
      <c r="D450" s="165">
        <v>7</v>
      </c>
      <c r="E450" s="411">
        <v>50</v>
      </c>
      <c r="F450" s="665">
        <v>33</v>
      </c>
      <c r="G450" s="144" t="s">
        <v>401</v>
      </c>
      <c r="H450" s="167">
        <v>0.30208333333333331</v>
      </c>
      <c r="I450" s="167">
        <v>0.79166666666666663</v>
      </c>
      <c r="J450" s="181">
        <v>6.9444444444444434E-2</v>
      </c>
      <c r="K450" s="179">
        <f t="shared" si="15"/>
        <v>0.4201388888888889</v>
      </c>
      <c r="L450" s="411">
        <v>43</v>
      </c>
      <c r="M450" s="411">
        <v>2</v>
      </c>
      <c r="N450" s="983"/>
      <c r="O450" s="411"/>
      <c r="P450" s="411"/>
      <c r="Q450" s="990"/>
      <c r="R450" s="413" t="str">
        <f t="shared" si="16"/>
        <v>p500</v>
      </c>
      <c r="S450" s="983"/>
      <c r="T450" s="983"/>
      <c r="U450" s="983"/>
      <c r="V450" s="411"/>
      <c r="W450" s="411"/>
      <c r="X450" s="411"/>
      <c r="Y450" s="411"/>
      <c r="Z450" s="411"/>
      <c r="AA450" s="411"/>
      <c r="AB450" s="411"/>
      <c r="AC450" s="411"/>
      <c r="AD450" s="411"/>
      <c r="AE450" s="411"/>
      <c r="AF450" s="411"/>
      <c r="AG450" s="158"/>
      <c r="AH450" s="158"/>
      <c r="AI450" s="158"/>
      <c r="AJ450" s="158"/>
      <c r="AK450" s="158"/>
      <c r="AL450" s="90"/>
    </row>
    <row r="451" spans="1:38" ht="15.75" thickBot="1" x14ac:dyDescent="0.3">
      <c r="A451" s="976"/>
      <c r="B451" s="410">
        <v>14030230</v>
      </c>
      <c r="C451" s="424">
        <v>370</v>
      </c>
      <c r="D451" s="96">
        <v>7</v>
      </c>
      <c r="E451" s="409">
        <v>50</v>
      </c>
      <c r="F451" s="665">
        <v>33</v>
      </c>
      <c r="G451" s="144" t="s">
        <v>401</v>
      </c>
      <c r="H451" s="167">
        <v>0.30208333333333331</v>
      </c>
      <c r="I451" s="167">
        <v>0.79166666666666663</v>
      </c>
      <c r="J451" s="181">
        <v>6.9444444444444434E-2</v>
      </c>
      <c r="K451" s="179">
        <f t="shared" si="15"/>
        <v>0.4201388888888889</v>
      </c>
      <c r="L451" s="411">
        <v>44</v>
      </c>
      <c r="M451" s="411">
        <v>2</v>
      </c>
      <c r="N451" s="983"/>
      <c r="O451" s="411"/>
      <c r="P451" s="411"/>
      <c r="Q451" s="990"/>
      <c r="R451" s="413" t="str">
        <f t="shared" si="16"/>
        <v>p500</v>
      </c>
      <c r="S451" s="983"/>
      <c r="T451" s="983"/>
      <c r="U451" s="983"/>
      <c r="V451" s="411"/>
      <c r="W451" s="411"/>
      <c r="X451" s="411"/>
      <c r="Y451" s="411"/>
      <c r="Z451" s="411"/>
      <c r="AA451" s="411"/>
      <c r="AB451" s="411"/>
      <c r="AC451" s="411"/>
      <c r="AD451" s="411"/>
      <c r="AE451" s="411"/>
      <c r="AF451" s="411"/>
      <c r="AG451" s="158"/>
      <c r="AH451" s="158"/>
      <c r="AI451" s="158"/>
      <c r="AJ451" s="158"/>
      <c r="AK451" s="158"/>
      <c r="AL451" s="90"/>
    </row>
    <row r="452" spans="1:38" ht="15.75" thickBot="1" x14ac:dyDescent="0.3">
      <c r="A452" s="976"/>
      <c r="B452" s="192">
        <v>14030230</v>
      </c>
      <c r="C452" s="422">
        <v>380</v>
      </c>
      <c r="D452" s="96">
        <v>7</v>
      </c>
      <c r="E452" s="411">
        <v>50</v>
      </c>
      <c r="F452" s="665">
        <v>33</v>
      </c>
      <c r="G452" s="144" t="s">
        <v>401</v>
      </c>
      <c r="H452" s="167">
        <v>0.30208333333333331</v>
      </c>
      <c r="I452" s="167">
        <v>0.79166666666666663</v>
      </c>
      <c r="J452" s="181">
        <v>6.9444444444444434E-2</v>
      </c>
      <c r="K452" s="179">
        <f t="shared" si="15"/>
        <v>0.4201388888888889</v>
      </c>
      <c r="L452" s="411">
        <v>40</v>
      </c>
      <c r="M452" s="411">
        <v>1</v>
      </c>
      <c r="N452" s="983">
        <v>385</v>
      </c>
      <c r="O452" s="411"/>
      <c r="P452" s="411"/>
      <c r="Q452" s="412"/>
      <c r="R452" s="413" t="str">
        <f t="shared" si="16"/>
        <v>fx</v>
      </c>
      <c r="S452" s="983"/>
      <c r="T452" s="983"/>
      <c r="U452" s="983"/>
      <c r="V452" s="411"/>
      <c r="W452" s="411"/>
      <c r="X452" s="411"/>
      <c r="Y452" s="411"/>
      <c r="Z452" s="411"/>
      <c r="AA452" s="411"/>
      <c r="AB452" s="411"/>
      <c r="AC452" s="411"/>
      <c r="AD452" s="411"/>
      <c r="AE452" s="411"/>
      <c r="AF452" s="411"/>
      <c r="AG452" s="158"/>
      <c r="AH452" s="158"/>
      <c r="AI452" s="158"/>
      <c r="AJ452" s="158"/>
      <c r="AK452" s="158"/>
      <c r="AL452" s="90"/>
    </row>
    <row r="453" spans="1:38" ht="15.75" thickBot="1" x14ac:dyDescent="0.3">
      <c r="A453" s="976"/>
      <c r="B453" s="193">
        <v>14030230</v>
      </c>
      <c r="C453" s="423">
        <v>380</v>
      </c>
      <c r="D453" s="165">
        <v>7</v>
      </c>
      <c r="E453" s="409">
        <v>50</v>
      </c>
      <c r="F453" s="199">
        <v>33</v>
      </c>
      <c r="G453" s="144" t="s">
        <v>401</v>
      </c>
      <c r="H453" s="167">
        <v>0.30208333333333331</v>
      </c>
      <c r="I453" s="167">
        <v>0.79166666666666663</v>
      </c>
      <c r="J453" s="181">
        <v>6.9444444444444434E-2</v>
      </c>
      <c r="K453" s="179">
        <f t="shared" ref="K453:K516" si="18">IF(H453&gt;I453,(H453-I453)-J453,(I453-H453)-J453)</f>
        <v>0.4201388888888889</v>
      </c>
      <c r="L453" s="411">
        <v>41</v>
      </c>
      <c r="M453" s="411">
        <v>1</v>
      </c>
      <c r="N453" s="983"/>
      <c r="O453" s="411"/>
      <c r="P453" s="411"/>
      <c r="Q453" s="412"/>
      <c r="R453" s="413" t="str">
        <f t="shared" si="16"/>
        <v>fx</v>
      </c>
      <c r="S453" s="983"/>
      <c r="T453" s="983"/>
      <c r="U453" s="983"/>
      <c r="V453" s="411"/>
      <c r="W453" s="411"/>
      <c r="X453" s="411"/>
      <c r="Y453" s="411"/>
      <c r="Z453" s="411"/>
      <c r="AA453" s="411"/>
      <c r="AB453" s="411"/>
      <c r="AC453" s="411"/>
      <c r="AD453" s="411"/>
      <c r="AE453" s="411"/>
      <c r="AF453" s="411"/>
      <c r="AG453" s="158"/>
      <c r="AH453" s="158"/>
      <c r="AI453" s="158"/>
      <c r="AJ453" s="158"/>
      <c r="AK453" s="158"/>
      <c r="AL453" s="90"/>
    </row>
    <row r="454" spans="1:38" ht="15.75" thickBot="1" x14ac:dyDescent="0.3">
      <c r="A454" s="976"/>
      <c r="B454" s="193">
        <v>14030230</v>
      </c>
      <c r="C454" s="423">
        <v>380</v>
      </c>
      <c r="D454" s="96">
        <v>7</v>
      </c>
      <c r="E454" s="411">
        <v>50</v>
      </c>
      <c r="F454" s="665">
        <v>33</v>
      </c>
      <c r="G454" s="144" t="s">
        <v>401</v>
      </c>
      <c r="H454" s="167">
        <v>0.30208333333333331</v>
      </c>
      <c r="I454" s="167">
        <v>0.79166666666666663</v>
      </c>
      <c r="J454" s="181">
        <v>6.9444444444444434E-2</v>
      </c>
      <c r="K454" s="179">
        <f t="shared" si="18"/>
        <v>0.4201388888888889</v>
      </c>
      <c r="L454" s="411">
        <v>42</v>
      </c>
      <c r="M454" s="411">
        <v>1</v>
      </c>
      <c r="N454" s="983"/>
      <c r="O454" s="411"/>
      <c r="P454" s="411"/>
      <c r="Q454" s="412"/>
      <c r="R454" s="413" t="str">
        <f t="shared" si="16"/>
        <v>fx</v>
      </c>
      <c r="S454" s="983"/>
      <c r="T454" s="983"/>
      <c r="U454" s="983"/>
      <c r="V454" s="411"/>
      <c r="W454" s="411"/>
      <c r="X454" s="411"/>
      <c r="Y454" s="411"/>
      <c r="Z454" s="411"/>
      <c r="AA454" s="411"/>
      <c r="AB454" s="411"/>
      <c r="AC454" s="411"/>
      <c r="AD454" s="411"/>
      <c r="AE454" s="411"/>
      <c r="AF454" s="411"/>
      <c r="AG454" s="158"/>
      <c r="AH454" s="158"/>
      <c r="AI454" s="158"/>
      <c r="AJ454" s="158"/>
      <c r="AK454" s="158"/>
      <c r="AL454" s="90"/>
    </row>
    <row r="455" spans="1:38" ht="15.75" thickBot="1" x14ac:dyDescent="0.3">
      <c r="A455" s="976"/>
      <c r="B455" s="193">
        <v>14030230</v>
      </c>
      <c r="C455" s="423">
        <v>380</v>
      </c>
      <c r="D455" s="96">
        <v>7</v>
      </c>
      <c r="E455" s="409">
        <v>50</v>
      </c>
      <c r="F455" s="665">
        <v>33</v>
      </c>
      <c r="G455" s="144" t="s">
        <v>401</v>
      </c>
      <c r="H455" s="167">
        <v>0.30208333333333331</v>
      </c>
      <c r="I455" s="167">
        <v>0.79166666666666663</v>
      </c>
      <c r="J455" s="181">
        <v>6.9444444444444434E-2</v>
      </c>
      <c r="K455" s="179">
        <f t="shared" si="18"/>
        <v>0.4201388888888889</v>
      </c>
      <c r="L455" s="411">
        <v>43</v>
      </c>
      <c r="M455" s="411">
        <v>1</v>
      </c>
      <c r="N455" s="983"/>
      <c r="O455" s="411"/>
      <c r="P455" s="411"/>
      <c r="Q455" s="412"/>
      <c r="R455" s="413" t="str">
        <f t="shared" si="16"/>
        <v>fx</v>
      </c>
      <c r="S455" s="983"/>
      <c r="T455" s="983"/>
      <c r="U455" s="983"/>
      <c r="V455" s="411"/>
      <c r="W455" s="411"/>
      <c r="X455" s="411"/>
      <c r="Y455" s="411"/>
      <c r="Z455" s="411"/>
      <c r="AA455" s="411"/>
      <c r="AB455" s="411"/>
      <c r="AC455" s="411"/>
      <c r="AD455" s="411"/>
      <c r="AE455" s="411"/>
      <c r="AF455" s="411"/>
      <c r="AG455" s="158"/>
      <c r="AH455" s="158"/>
      <c r="AI455" s="158"/>
      <c r="AJ455" s="158"/>
      <c r="AK455" s="158"/>
      <c r="AL455" s="90"/>
    </row>
    <row r="456" spans="1:38" ht="15.75" thickBot="1" x14ac:dyDescent="0.3">
      <c r="A456" s="977"/>
      <c r="B456" s="410">
        <v>14030230</v>
      </c>
      <c r="C456" s="424">
        <v>380</v>
      </c>
      <c r="D456" s="194">
        <v>7</v>
      </c>
      <c r="E456" s="418">
        <v>50</v>
      </c>
      <c r="F456" s="151">
        <v>33</v>
      </c>
      <c r="G456" s="161" t="s">
        <v>401</v>
      </c>
      <c r="H456" s="171">
        <v>0.30208333333333331</v>
      </c>
      <c r="I456" s="171">
        <v>0.79166666666666663</v>
      </c>
      <c r="J456" s="185">
        <v>6.9444444444444434E-2</v>
      </c>
      <c r="K456" s="186">
        <f t="shared" si="18"/>
        <v>0.4201388888888889</v>
      </c>
      <c r="L456" s="411">
        <v>44</v>
      </c>
      <c r="M456" s="411">
        <v>1</v>
      </c>
      <c r="N456" s="983"/>
      <c r="O456" s="411"/>
      <c r="P456" s="411"/>
      <c r="Q456" s="412"/>
      <c r="R456" s="413" t="str">
        <f t="shared" si="16"/>
        <v>fx</v>
      </c>
      <c r="S456" s="983"/>
      <c r="T456" s="983"/>
      <c r="U456" s="983"/>
      <c r="V456" s="411"/>
      <c r="W456" s="411"/>
      <c r="X456" s="411"/>
      <c r="Y456" s="411"/>
      <c r="Z456" s="411"/>
      <c r="AA456" s="411"/>
      <c r="AB456" s="411"/>
      <c r="AC456" s="411"/>
      <c r="AD456" s="411"/>
      <c r="AE456" s="411"/>
      <c r="AF456" s="411"/>
      <c r="AG456" s="158"/>
      <c r="AH456" s="158"/>
      <c r="AI456" s="158"/>
      <c r="AJ456" s="158"/>
      <c r="AK456" s="158"/>
      <c r="AL456" s="90"/>
    </row>
    <row r="457" spans="1:38" ht="15.75" thickBot="1" x14ac:dyDescent="0.3">
      <c r="A457" s="975" t="str">
        <f t="shared" si="17"/>
        <v>شب</v>
      </c>
      <c r="B457" s="174">
        <v>14020230</v>
      </c>
      <c r="C457" s="163">
        <v>350</v>
      </c>
      <c r="D457" s="419">
        <v>7</v>
      </c>
      <c r="E457" s="419">
        <v>50</v>
      </c>
      <c r="F457" s="150">
        <v>16</v>
      </c>
      <c r="G457" s="159" t="s">
        <v>269</v>
      </c>
      <c r="H457" s="168">
        <v>0.79166666666666663</v>
      </c>
      <c r="I457" s="168">
        <v>0.28125</v>
      </c>
      <c r="J457" s="179">
        <v>2.0833333333333332E-2</v>
      </c>
      <c r="K457" s="179">
        <f t="shared" si="18"/>
        <v>0.48958333333333331</v>
      </c>
      <c r="L457" s="411">
        <v>39</v>
      </c>
      <c r="M457" s="411">
        <v>1</v>
      </c>
      <c r="N457" s="983">
        <v>560</v>
      </c>
      <c r="O457" s="411"/>
      <c r="P457" s="411"/>
      <c r="Q457" s="990">
        <v>142.24</v>
      </c>
      <c r="R457" s="413" t="str">
        <f t="shared" si="16"/>
        <v>fx</v>
      </c>
      <c r="S457" s="983">
        <v>1</v>
      </c>
      <c r="T457" s="983">
        <v>12.9</v>
      </c>
      <c r="U457" s="983">
        <v>500</v>
      </c>
      <c r="V457" s="411"/>
      <c r="W457" s="411"/>
      <c r="X457" s="411"/>
      <c r="Y457" s="411"/>
      <c r="Z457" s="411"/>
      <c r="AA457" s="411"/>
      <c r="AB457" s="411"/>
      <c r="AC457" s="411"/>
      <c r="AD457" s="411"/>
      <c r="AE457" s="411"/>
      <c r="AF457" s="411"/>
      <c r="AG457" s="158"/>
      <c r="AH457" s="158"/>
      <c r="AI457" s="158"/>
      <c r="AJ457" s="158"/>
      <c r="AK457" s="158"/>
      <c r="AL457" s="90"/>
    </row>
    <row r="458" spans="1:38" ht="15.75" thickBot="1" x14ac:dyDescent="0.3">
      <c r="A458" s="976"/>
      <c r="B458" s="175">
        <v>14020230</v>
      </c>
      <c r="C458" s="96">
        <v>350</v>
      </c>
      <c r="D458" s="411">
        <v>7</v>
      </c>
      <c r="E458" s="411">
        <v>50</v>
      </c>
      <c r="F458" s="665">
        <v>16</v>
      </c>
      <c r="G458" s="88" t="s">
        <v>269</v>
      </c>
      <c r="H458" s="167">
        <v>0.79166666666666663</v>
      </c>
      <c r="I458" s="167">
        <v>0.28125</v>
      </c>
      <c r="J458" s="181">
        <v>2.0833333333333332E-2</v>
      </c>
      <c r="K458" s="179">
        <f t="shared" si="18"/>
        <v>0.48958333333333331</v>
      </c>
      <c r="L458" s="411">
        <v>40</v>
      </c>
      <c r="M458" s="411">
        <v>1</v>
      </c>
      <c r="N458" s="983"/>
      <c r="O458" s="411"/>
      <c r="P458" s="411"/>
      <c r="Q458" s="990"/>
      <c r="R458" s="413" t="str">
        <f t="shared" si="16"/>
        <v>fx</v>
      </c>
      <c r="S458" s="983"/>
      <c r="T458" s="983"/>
      <c r="U458" s="983"/>
      <c r="V458" s="411"/>
      <c r="W458" s="411"/>
      <c r="X458" s="411"/>
      <c r="Y458" s="411"/>
      <c r="Z458" s="411"/>
      <c r="AA458" s="411"/>
      <c r="AB458" s="411"/>
      <c r="AC458" s="411"/>
      <c r="AD458" s="411"/>
      <c r="AE458" s="411"/>
      <c r="AF458" s="411"/>
      <c r="AG458" s="158"/>
      <c r="AH458" s="158"/>
      <c r="AI458" s="158"/>
      <c r="AJ458" s="158"/>
      <c r="AK458" s="158"/>
      <c r="AL458" s="90"/>
    </row>
    <row r="459" spans="1:38" ht="15.75" thickBot="1" x14ac:dyDescent="0.3">
      <c r="A459" s="976"/>
      <c r="B459" s="175">
        <v>14020230</v>
      </c>
      <c r="C459" s="96">
        <v>350</v>
      </c>
      <c r="D459" s="411">
        <v>7</v>
      </c>
      <c r="E459" s="411">
        <v>50</v>
      </c>
      <c r="F459" s="665">
        <v>16</v>
      </c>
      <c r="G459" s="88" t="s">
        <v>269</v>
      </c>
      <c r="H459" s="167">
        <v>0.79166666666666663</v>
      </c>
      <c r="I459" s="167">
        <v>0.28125</v>
      </c>
      <c r="J459" s="181">
        <v>2.0833333333333332E-2</v>
      </c>
      <c r="K459" s="179">
        <f t="shared" si="18"/>
        <v>0.48958333333333331</v>
      </c>
      <c r="L459" s="411">
        <v>41</v>
      </c>
      <c r="M459" s="411">
        <v>1</v>
      </c>
      <c r="N459" s="983"/>
      <c r="O459" s="411"/>
      <c r="P459" s="411"/>
      <c r="Q459" s="990"/>
      <c r="R459" s="413" t="str">
        <f t="shared" si="16"/>
        <v>fx</v>
      </c>
      <c r="S459" s="983"/>
      <c r="T459" s="983"/>
      <c r="U459" s="983"/>
      <c r="V459" s="411"/>
      <c r="W459" s="411"/>
      <c r="X459" s="411"/>
      <c r="Y459" s="411"/>
      <c r="Z459" s="411"/>
      <c r="AA459" s="411"/>
      <c r="AB459" s="411"/>
      <c r="AC459" s="411"/>
      <c r="AD459" s="411"/>
      <c r="AE459" s="411"/>
      <c r="AF459" s="411"/>
      <c r="AG459" s="158"/>
      <c r="AH459" s="158"/>
      <c r="AI459" s="158"/>
      <c r="AJ459" s="158"/>
      <c r="AK459" s="158"/>
      <c r="AL459" s="90"/>
    </row>
    <row r="460" spans="1:38" ht="15.75" thickBot="1" x14ac:dyDescent="0.3">
      <c r="A460" s="976"/>
      <c r="B460" s="175">
        <v>14020230</v>
      </c>
      <c r="C460" s="96">
        <v>350</v>
      </c>
      <c r="D460" s="411">
        <v>7</v>
      </c>
      <c r="E460" s="411">
        <v>50</v>
      </c>
      <c r="F460" s="665">
        <v>16</v>
      </c>
      <c r="G460" s="88" t="s">
        <v>269</v>
      </c>
      <c r="H460" s="167">
        <v>0.79166666666666663</v>
      </c>
      <c r="I460" s="167">
        <v>0.28125</v>
      </c>
      <c r="J460" s="181">
        <v>2.0833333333333332E-2</v>
      </c>
      <c r="K460" s="179">
        <f t="shared" si="18"/>
        <v>0.48958333333333331</v>
      </c>
      <c r="L460" s="411">
        <v>42</v>
      </c>
      <c r="M460" s="411">
        <v>2</v>
      </c>
      <c r="N460" s="983"/>
      <c r="O460" s="411"/>
      <c r="P460" s="411"/>
      <c r="Q460" s="990"/>
      <c r="R460" s="413" t="str">
        <f t="shared" si="16"/>
        <v>fx</v>
      </c>
      <c r="S460" s="983"/>
      <c r="T460" s="983"/>
      <c r="U460" s="983"/>
      <c r="V460" s="411"/>
      <c r="W460" s="411"/>
      <c r="X460" s="411"/>
      <c r="Y460" s="411"/>
      <c r="Z460" s="411"/>
      <c r="AA460" s="411"/>
      <c r="AB460" s="411"/>
      <c r="AC460" s="411"/>
      <c r="AD460" s="411"/>
      <c r="AE460" s="411"/>
      <c r="AF460" s="411"/>
      <c r="AG460" s="158"/>
      <c r="AH460" s="158"/>
      <c r="AI460" s="158"/>
      <c r="AJ460" s="158"/>
      <c r="AK460" s="158"/>
      <c r="AL460" s="90"/>
    </row>
    <row r="461" spans="1:38" ht="15.75" thickBot="1" x14ac:dyDescent="0.3">
      <c r="A461" s="976"/>
      <c r="B461" s="175">
        <v>14020230</v>
      </c>
      <c r="C461" s="96">
        <v>350</v>
      </c>
      <c r="D461" s="411">
        <v>7</v>
      </c>
      <c r="E461" s="411">
        <v>50</v>
      </c>
      <c r="F461" s="665">
        <v>16</v>
      </c>
      <c r="G461" s="88" t="s">
        <v>269</v>
      </c>
      <c r="H461" s="167">
        <v>0.79166666666666663</v>
      </c>
      <c r="I461" s="167">
        <v>0.28125</v>
      </c>
      <c r="J461" s="181">
        <v>2.0833333333333332E-2</v>
      </c>
      <c r="K461" s="179">
        <f t="shared" si="18"/>
        <v>0.48958333333333331</v>
      </c>
      <c r="L461" s="411">
        <v>43</v>
      </c>
      <c r="M461" s="411">
        <v>2</v>
      </c>
      <c r="N461" s="983"/>
      <c r="O461" s="411"/>
      <c r="P461" s="411"/>
      <c r="Q461" s="990"/>
      <c r="R461" s="413" t="str">
        <f t="shared" si="16"/>
        <v>fx</v>
      </c>
      <c r="S461" s="983"/>
      <c r="T461" s="983"/>
      <c r="U461" s="983"/>
      <c r="V461" s="411"/>
      <c r="W461" s="411"/>
      <c r="X461" s="411"/>
      <c r="Y461" s="411"/>
      <c r="Z461" s="411"/>
      <c r="AA461" s="411"/>
      <c r="AB461" s="411"/>
      <c r="AC461" s="411"/>
      <c r="AD461" s="411"/>
      <c r="AE461" s="411"/>
      <c r="AF461" s="411"/>
      <c r="AG461" s="158"/>
      <c r="AH461" s="158"/>
      <c r="AI461" s="158"/>
      <c r="AJ461" s="158"/>
      <c r="AK461" s="158"/>
      <c r="AL461" s="90"/>
    </row>
    <row r="462" spans="1:38" ht="15.75" thickBot="1" x14ac:dyDescent="0.3">
      <c r="A462" s="976"/>
      <c r="B462" s="407">
        <v>14020230</v>
      </c>
      <c r="C462" s="96">
        <v>350</v>
      </c>
      <c r="D462" s="411">
        <v>7</v>
      </c>
      <c r="E462" s="411">
        <v>50</v>
      </c>
      <c r="F462" s="665">
        <v>16</v>
      </c>
      <c r="G462" s="88" t="s">
        <v>269</v>
      </c>
      <c r="H462" s="167">
        <v>0.79166666666666663</v>
      </c>
      <c r="I462" s="167">
        <v>0.28125</v>
      </c>
      <c r="J462" s="181">
        <v>2.0833333333333332E-2</v>
      </c>
      <c r="K462" s="179">
        <f t="shared" si="18"/>
        <v>0.48958333333333331</v>
      </c>
      <c r="L462" s="411">
        <v>44</v>
      </c>
      <c r="M462" s="411">
        <v>1</v>
      </c>
      <c r="N462" s="983"/>
      <c r="O462" s="411"/>
      <c r="P462" s="411"/>
      <c r="Q462" s="990"/>
      <c r="R462" s="413" t="str">
        <f t="shared" si="16"/>
        <v>fx</v>
      </c>
      <c r="S462" s="983"/>
      <c r="T462" s="983"/>
      <c r="U462" s="983"/>
      <c r="V462" s="411"/>
      <c r="W462" s="411"/>
      <c r="X462" s="411"/>
      <c r="Y462" s="411"/>
      <c r="Z462" s="411"/>
      <c r="AA462" s="411"/>
      <c r="AB462" s="411"/>
      <c r="AC462" s="411"/>
      <c r="AD462" s="411"/>
      <c r="AE462" s="411"/>
      <c r="AF462" s="411"/>
      <c r="AG462" s="158"/>
      <c r="AH462" s="158"/>
      <c r="AI462" s="158"/>
      <c r="AJ462" s="158"/>
      <c r="AK462" s="158"/>
      <c r="AL462" s="90"/>
    </row>
    <row r="463" spans="1:38" ht="15.75" thickBot="1" x14ac:dyDescent="0.3">
      <c r="A463" s="976"/>
      <c r="B463" s="174">
        <v>14020230</v>
      </c>
      <c r="C463" s="96">
        <v>370</v>
      </c>
      <c r="D463" s="411">
        <v>7</v>
      </c>
      <c r="E463" s="411">
        <v>50</v>
      </c>
      <c r="F463" s="665">
        <v>16</v>
      </c>
      <c r="G463" s="88" t="s">
        <v>269</v>
      </c>
      <c r="H463" s="167">
        <v>0.79166666666666663</v>
      </c>
      <c r="I463" s="167">
        <v>0.28125</v>
      </c>
      <c r="J463" s="181">
        <v>2.0833333333333332E-2</v>
      </c>
      <c r="K463" s="179">
        <f t="shared" si="18"/>
        <v>0.48958333333333331</v>
      </c>
      <c r="L463" s="411">
        <v>39</v>
      </c>
      <c r="M463" s="411">
        <v>1</v>
      </c>
      <c r="N463" s="983">
        <v>560</v>
      </c>
      <c r="O463" s="411"/>
      <c r="P463" s="411"/>
      <c r="Q463" s="990">
        <v>104.71</v>
      </c>
      <c r="R463" s="413" t="str">
        <f t="shared" si="16"/>
        <v>p500</v>
      </c>
      <c r="S463" s="983"/>
      <c r="T463" s="983"/>
      <c r="U463" s="983"/>
      <c r="V463" s="411"/>
      <c r="W463" s="411"/>
      <c r="X463" s="411"/>
      <c r="Y463" s="411"/>
      <c r="Z463" s="411"/>
      <c r="AA463" s="411"/>
      <c r="AB463" s="411"/>
      <c r="AC463" s="411"/>
      <c r="AD463" s="411"/>
      <c r="AE463" s="411"/>
      <c r="AF463" s="411"/>
      <c r="AG463" s="158"/>
      <c r="AH463" s="158"/>
      <c r="AI463" s="158"/>
      <c r="AJ463" s="158"/>
      <c r="AK463" s="158"/>
      <c r="AL463" s="90"/>
    </row>
    <row r="464" spans="1:38" ht="15.75" thickBot="1" x14ac:dyDescent="0.3">
      <c r="A464" s="976"/>
      <c r="B464" s="175">
        <v>14020230</v>
      </c>
      <c r="C464" s="96">
        <v>370</v>
      </c>
      <c r="D464" s="411">
        <v>7</v>
      </c>
      <c r="E464" s="411">
        <v>50</v>
      </c>
      <c r="F464" s="665">
        <v>16</v>
      </c>
      <c r="G464" s="88" t="s">
        <v>269</v>
      </c>
      <c r="H464" s="167">
        <v>0.79166666666666663</v>
      </c>
      <c r="I464" s="167">
        <v>0.28125</v>
      </c>
      <c r="J464" s="181">
        <v>2.0833333333333332E-2</v>
      </c>
      <c r="K464" s="179">
        <f t="shared" si="18"/>
        <v>0.48958333333333331</v>
      </c>
      <c r="L464" s="411">
        <v>40</v>
      </c>
      <c r="M464" s="411">
        <v>1</v>
      </c>
      <c r="N464" s="983"/>
      <c r="O464" s="411"/>
      <c r="P464" s="411"/>
      <c r="Q464" s="990"/>
      <c r="R464" s="413" t="str">
        <f t="shared" si="16"/>
        <v>p500</v>
      </c>
      <c r="S464" s="983"/>
      <c r="T464" s="983"/>
      <c r="U464" s="983"/>
      <c r="V464" s="411"/>
      <c r="W464" s="411"/>
      <c r="X464" s="411"/>
      <c r="Y464" s="411"/>
      <c r="Z464" s="411"/>
      <c r="AA464" s="411"/>
      <c r="AB464" s="411"/>
      <c r="AC464" s="411"/>
      <c r="AD464" s="411"/>
      <c r="AE464" s="411"/>
      <c r="AF464" s="411"/>
      <c r="AG464" s="158"/>
      <c r="AH464" s="158"/>
      <c r="AI464" s="158"/>
      <c r="AJ464" s="158"/>
      <c r="AK464" s="158"/>
      <c r="AL464" s="90"/>
    </row>
    <row r="465" spans="1:38" ht="15.75" thickBot="1" x14ac:dyDescent="0.3">
      <c r="A465" s="976"/>
      <c r="B465" s="175">
        <v>14020230</v>
      </c>
      <c r="C465" s="96">
        <v>370</v>
      </c>
      <c r="D465" s="411">
        <v>7</v>
      </c>
      <c r="E465" s="411">
        <v>50</v>
      </c>
      <c r="F465" s="665">
        <v>16</v>
      </c>
      <c r="G465" s="88" t="s">
        <v>269</v>
      </c>
      <c r="H465" s="167">
        <v>0.79166666666666663</v>
      </c>
      <c r="I465" s="167">
        <v>0.28125</v>
      </c>
      <c r="J465" s="181">
        <v>2.0833333333333332E-2</v>
      </c>
      <c r="K465" s="179">
        <f t="shared" si="18"/>
        <v>0.48958333333333331</v>
      </c>
      <c r="L465" s="411">
        <v>42</v>
      </c>
      <c r="M465" s="411">
        <v>2</v>
      </c>
      <c r="N465" s="983"/>
      <c r="O465" s="411"/>
      <c r="P465" s="411"/>
      <c r="Q465" s="990"/>
      <c r="R465" s="413" t="str">
        <f t="shared" si="16"/>
        <v>p500</v>
      </c>
      <c r="S465" s="983"/>
      <c r="T465" s="983"/>
      <c r="U465" s="983"/>
      <c r="V465" s="411"/>
      <c r="W465" s="411"/>
      <c r="X465" s="411"/>
      <c r="Y465" s="411"/>
      <c r="Z465" s="411"/>
      <c r="AA465" s="411"/>
      <c r="AB465" s="411"/>
      <c r="AC465" s="411"/>
      <c r="AD465" s="411"/>
      <c r="AE465" s="411"/>
      <c r="AF465" s="411"/>
      <c r="AG465" s="158"/>
      <c r="AH465" s="158"/>
      <c r="AI465" s="158"/>
      <c r="AJ465" s="158"/>
      <c r="AK465" s="158"/>
      <c r="AL465" s="90"/>
    </row>
    <row r="466" spans="1:38" ht="15.75" thickBot="1" x14ac:dyDescent="0.3">
      <c r="A466" s="976"/>
      <c r="B466" s="175">
        <v>14020230</v>
      </c>
      <c r="C466" s="96">
        <v>370</v>
      </c>
      <c r="D466" s="411">
        <v>7</v>
      </c>
      <c r="E466" s="411">
        <v>50</v>
      </c>
      <c r="F466" s="665">
        <v>16</v>
      </c>
      <c r="G466" s="88" t="s">
        <v>269</v>
      </c>
      <c r="H466" s="167">
        <v>0.79166666666666663</v>
      </c>
      <c r="I466" s="167">
        <v>0.28125</v>
      </c>
      <c r="J466" s="181">
        <v>2.0833333333333332E-2</v>
      </c>
      <c r="K466" s="179">
        <f t="shared" si="18"/>
        <v>0.48958333333333331</v>
      </c>
      <c r="L466" s="411">
        <v>43</v>
      </c>
      <c r="M466" s="411">
        <v>2</v>
      </c>
      <c r="N466" s="983"/>
      <c r="O466" s="411"/>
      <c r="P466" s="411"/>
      <c r="Q466" s="990"/>
      <c r="R466" s="413" t="str">
        <f t="shared" si="16"/>
        <v>p500</v>
      </c>
      <c r="S466" s="983"/>
      <c r="T466" s="983"/>
      <c r="U466" s="983"/>
      <c r="V466" s="411"/>
      <c r="W466" s="411"/>
      <c r="X466" s="411"/>
      <c r="Y466" s="411"/>
      <c r="Z466" s="411"/>
      <c r="AA466" s="411"/>
      <c r="AB466" s="411"/>
      <c r="AC466" s="411"/>
      <c r="AD466" s="411"/>
      <c r="AE466" s="411"/>
      <c r="AF466" s="411"/>
      <c r="AG466" s="158"/>
      <c r="AH466" s="158"/>
      <c r="AI466" s="158"/>
      <c r="AJ466" s="158"/>
      <c r="AK466" s="158"/>
      <c r="AL466" s="90"/>
    </row>
    <row r="467" spans="1:38" ht="15.75" thickBot="1" x14ac:dyDescent="0.3">
      <c r="A467" s="977"/>
      <c r="B467" s="407">
        <v>14020230</v>
      </c>
      <c r="C467" s="164">
        <v>370</v>
      </c>
      <c r="D467" s="418">
        <v>7</v>
      </c>
      <c r="E467" s="418">
        <v>50</v>
      </c>
      <c r="F467" s="151">
        <v>16</v>
      </c>
      <c r="G467" s="160" t="s">
        <v>269</v>
      </c>
      <c r="H467" s="171">
        <v>0.79166666666666663</v>
      </c>
      <c r="I467" s="171">
        <v>0.28125</v>
      </c>
      <c r="J467" s="185">
        <v>2.0833333333333332E-2</v>
      </c>
      <c r="K467" s="186">
        <f t="shared" si="18"/>
        <v>0.48958333333333331</v>
      </c>
      <c r="L467" s="411">
        <v>44</v>
      </c>
      <c r="M467" s="411">
        <v>2</v>
      </c>
      <c r="N467" s="983"/>
      <c r="O467" s="411"/>
      <c r="P467" s="411"/>
      <c r="Q467" s="990"/>
      <c r="R467" s="413" t="str">
        <f t="shared" si="16"/>
        <v>p500</v>
      </c>
      <c r="S467" s="983"/>
      <c r="T467" s="983"/>
      <c r="U467" s="983"/>
      <c r="V467" s="411"/>
      <c r="W467" s="411"/>
      <c r="X467" s="411"/>
      <c r="Y467" s="411"/>
      <c r="Z467" s="411"/>
      <c r="AA467" s="411"/>
      <c r="AB467" s="411"/>
      <c r="AC467" s="411"/>
      <c r="AD467" s="411"/>
      <c r="AE467" s="411"/>
      <c r="AF467" s="411"/>
      <c r="AG467" s="158"/>
      <c r="AH467" s="158"/>
      <c r="AI467" s="158"/>
      <c r="AJ467" s="158"/>
      <c r="AK467" s="158"/>
      <c r="AL467" s="90"/>
    </row>
    <row r="468" spans="1:38" ht="15.75" thickBot="1" x14ac:dyDescent="0.3">
      <c r="A468" s="975" t="str">
        <f t="shared" ref="A468:A513" si="19">IF(H468&gt;I468,"شب","روز")</f>
        <v>روز</v>
      </c>
      <c r="B468" s="174">
        <v>14030231</v>
      </c>
      <c r="C468" s="163">
        <v>350</v>
      </c>
      <c r="D468" s="419">
        <v>7</v>
      </c>
      <c r="E468" s="419">
        <v>50</v>
      </c>
      <c r="F468" s="150">
        <v>31</v>
      </c>
      <c r="G468" s="159" t="s">
        <v>405</v>
      </c>
      <c r="H468" s="168">
        <v>0.30208333333333331</v>
      </c>
      <c r="I468" s="168">
        <v>0.79166666666666663</v>
      </c>
      <c r="J468" s="179">
        <v>6.25E-2</v>
      </c>
      <c r="K468" s="179">
        <f t="shared" si="18"/>
        <v>0.42708333333333331</v>
      </c>
      <c r="L468" s="411">
        <v>39</v>
      </c>
      <c r="M468" s="411">
        <v>1</v>
      </c>
      <c r="N468" s="983">
        <v>696</v>
      </c>
      <c r="O468" s="411"/>
      <c r="P468" s="411"/>
      <c r="Q468" s="990">
        <v>176.77</v>
      </c>
      <c r="R468" s="413" t="str">
        <f t="shared" ref="R468:R531" si="20">IF(C468=370,"p500","fx")</f>
        <v>fx</v>
      </c>
      <c r="S468" s="983">
        <v>3</v>
      </c>
      <c r="T468" s="983">
        <v>25</v>
      </c>
      <c r="U468" s="983">
        <v>1000</v>
      </c>
      <c r="V468" s="411"/>
      <c r="W468" s="411"/>
      <c r="X468" s="411"/>
      <c r="Y468" s="411"/>
      <c r="Z468" s="411"/>
      <c r="AA468" s="411"/>
      <c r="AB468" s="411"/>
      <c r="AC468" s="411"/>
      <c r="AD468" s="411"/>
      <c r="AE468" s="411"/>
      <c r="AF468" s="411"/>
      <c r="AG468" s="158"/>
      <c r="AH468" s="158"/>
      <c r="AI468" s="158"/>
      <c r="AJ468" s="158"/>
      <c r="AK468" s="158"/>
      <c r="AL468" s="90"/>
    </row>
    <row r="469" spans="1:38" ht="15.75" thickBot="1" x14ac:dyDescent="0.3">
      <c r="A469" s="976"/>
      <c r="B469" s="175">
        <v>14030231</v>
      </c>
      <c r="C469" s="96">
        <v>350</v>
      </c>
      <c r="D469" s="411">
        <v>7</v>
      </c>
      <c r="E469" s="411">
        <v>50</v>
      </c>
      <c r="F469" s="665">
        <v>31</v>
      </c>
      <c r="G469" s="144" t="s">
        <v>405</v>
      </c>
      <c r="H469" s="167">
        <v>0.30208333333333331</v>
      </c>
      <c r="I469" s="167">
        <v>0.79166666666666663</v>
      </c>
      <c r="J469" s="181">
        <v>6.25E-2</v>
      </c>
      <c r="K469" s="179">
        <f t="shared" si="18"/>
        <v>0.42708333333333331</v>
      </c>
      <c r="L469" s="411">
        <v>40</v>
      </c>
      <c r="M469" s="411">
        <v>1</v>
      </c>
      <c r="N469" s="983"/>
      <c r="O469" s="411"/>
      <c r="P469" s="411"/>
      <c r="Q469" s="990"/>
      <c r="R469" s="413" t="str">
        <f t="shared" si="20"/>
        <v>fx</v>
      </c>
      <c r="S469" s="983"/>
      <c r="T469" s="983"/>
      <c r="U469" s="983"/>
      <c r="V469" s="411"/>
      <c r="W469" s="411"/>
      <c r="X469" s="411"/>
      <c r="Y469" s="411"/>
      <c r="Z469" s="411"/>
      <c r="AA469" s="411"/>
      <c r="AB469" s="411"/>
      <c r="AC469" s="411"/>
      <c r="AD469" s="411"/>
      <c r="AE469" s="411"/>
      <c r="AF469" s="411"/>
      <c r="AG469" s="158"/>
      <c r="AH469" s="158"/>
      <c r="AI469" s="158"/>
      <c r="AJ469" s="158"/>
      <c r="AK469" s="158"/>
      <c r="AL469" s="90"/>
    </row>
    <row r="470" spans="1:38" ht="15.75" thickBot="1" x14ac:dyDescent="0.3">
      <c r="A470" s="976"/>
      <c r="B470" s="175">
        <v>14030231</v>
      </c>
      <c r="C470" s="96">
        <v>350</v>
      </c>
      <c r="D470" s="411">
        <v>7</v>
      </c>
      <c r="E470" s="409">
        <v>50</v>
      </c>
      <c r="F470" s="665">
        <v>31</v>
      </c>
      <c r="G470" s="144" t="s">
        <v>405</v>
      </c>
      <c r="H470" s="167">
        <v>0.30208333333333331</v>
      </c>
      <c r="I470" s="167">
        <v>0.79166666666666663</v>
      </c>
      <c r="J470" s="181">
        <v>6.25E-2</v>
      </c>
      <c r="K470" s="179">
        <f t="shared" si="18"/>
        <v>0.42708333333333331</v>
      </c>
      <c r="L470" s="411">
        <v>41</v>
      </c>
      <c r="M470" s="411">
        <v>1</v>
      </c>
      <c r="N470" s="983"/>
      <c r="O470" s="411"/>
      <c r="P470" s="411"/>
      <c r="Q470" s="990"/>
      <c r="R470" s="413" t="str">
        <f t="shared" si="20"/>
        <v>fx</v>
      </c>
      <c r="S470" s="983"/>
      <c r="T470" s="983"/>
      <c r="U470" s="983"/>
      <c r="V470" s="411"/>
      <c r="W470" s="411"/>
      <c r="X470" s="411"/>
      <c r="Y470" s="411"/>
      <c r="Z470" s="411"/>
      <c r="AA470" s="411"/>
      <c r="AB470" s="411"/>
      <c r="AC470" s="411"/>
      <c r="AD470" s="411"/>
      <c r="AE470" s="411"/>
      <c r="AF470" s="411"/>
      <c r="AG470" s="158"/>
      <c r="AH470" s="158"/>
      <c r="AI470" s="158"/>
      <c r="AJ470" s="158"/>
      <c r="AK470" s="158"/>
      <c r="AL470" s="90"/>
    </row>
    <row r="471" spans="1:38" ht="15.75" thickBot="1" x14ac:dyDescent="0.3">
      <c r="A471" s="976"/>
      <c r="B471" s="175">
        <v>14030231</v>
      </c>
      <c r="C471" s="96">
        <v>350</v>
      </c>
      <c r="D471" s="411">
        <v>7</v>
      </c>
      <c r="E471" s="411">
        <v>50</v>
      </c>
      <c r="F471" s="665">
        <v>31</v>
      </c>
      <c r="G471" s="144" t="s">
        <v>405</v>
      </c>
      <c r="H471" s="167">
        <v>0.30208333333333331</v>
      </c>
      <c r="I471" s="167">
        <v>0.79166666666666663</v>
      </c>
      <c r="J471" s="181">
        <v>6.25E-2</v>
      </c>
      <c r="K471" s="179">
        <f t="shared" si="18"/>
        <v>0.42708333333333331</v>
      </c>
      <c r="L471" s="411">
        <v>42</v>
      </c>
      <c r="M471" s="411">
        <v>2</v>
      </c>
      <c r="N471" s="983"/>
      <c r="O471" s="411"/>
      <c r="P471" s="411"/>
      <c r="Q471" s="990"/>
      <c r="R471" s="413" t="str">
        <f t="shared" si="20"/>
        <v>fx</v>
      </c>
      <c r="S471" s="983"/>
      <c r="T471" s="983"/>
      <c r="U471" s="983"/>
      <c r="V471" s="411"/>
      <c r="W471" s="411"/>
      <c r="X471" s="411"/>
      <c r="Y471" s="411"/>
      <c r="Z471" s="411"/>
      <c r="AA471" s="411"/>
      <c r="AB471" s="411"/>
      <c r="AC471" s="411"/>
      <c r="AD471" s="411"/>
      <c r="AE471" s="411"/>
      <c r="AF471" s="411"/>
      <c r="AG471" s="158"/>
      <c r="AH471" s="158"/>
      <c r="AI471" s="158"/>
      <c r="AJ471" s="158"/>
      <c r="AK471" s="158"/>
      <c r="AL471" s="90"/>
    </row>
    <row r="472" spans="1:38" ht="15.75" thickBot="1" x14ac:dyDescent="0.3">
      <c r="A472" s="976"/>
      <c r="B472" s="175">
        <v>14030231</v>
      </c>
      <c r="C472" s="96">
        <v>350</v>
      </c>
      <c r="D472" s="411">
        <v>7</v>
      </c>
      <c r="E472" s="409">
        <v>50</v>
      </c>
      <c r="F472" s="665">
        <v>31</v>
      </c>
      <c r="G472" s="144" t="s">
        <v>405</v>
      </c>
      <c r="H472" s="167">
        <v>0.30208333333333331</v>
      </c>
      <c r="I472" s="167">
        <v>0.79166666666666663</v>
      </c>
      <c r="J472" s="181">
        <v>6.25E-2</v>
      </c>
      <c r="K472" s="179">
        <f t="shared" si="18"/>
        <v>0.42708333333333331</v>
      </c>
      <c r="L472" s="411">
        <v>43</v>
      </c>
      <c r="M472" s="411">
        <v>2</v>
      </c>
      <c r="N472" s="983"/>
      <c r="O472" s="411"/>
      <c r="P472" s="411"/>
      <c r="Q472" s="990"/>
      <c r="R472" s="413" t="str">
        <f t="shared" si="20"/>
        <v>fx</v>
      </c>
      <c r="S472" s="983"/>
      <c r="T472" s="983"/>
      <c r="U472" s="983"/>
      <c r="V472" s="411"/>
      <c r="W472" s="411"/>
      <c r="X472" s="411"/>
      <c r="Y472" s="411"/>
      <c r="Z472" s="411"/>
      <c r="AA472" s="411"/>
      <c r="AB472" s="411"/>
      <c r="AC472" s="411"/>
      <c r="AD472" s="411"/>
      <c r="AE472" s="411"/>
      <c r="AF472" s="411"/>
      <c r="AG472" s="158"/>
      <c r="AH472" s="158"/>
      <c r="AI472" s="158"/>
      <c r="AJ472" s="158"/>
      <c r="AK472" s="158"/>
      <c r="AL472" s="90"/>
    </row>
    <row r="473" spans="1:38" ht="15.75" thickBot="1" x14ac:dyDescent="0.3">
      <c r="A473" s="976"/>
      <c r="B473" s="406">
        <v>14030231</v>
      </c>
      <c r="C473" s="96">
        <v>350</v>
      </c>
      <c r="D473" s="411">
        <v>7</v>
      </c>
      <c r="E473" s="411">
        <v>50</v>
      </c>
      <c r="F473" s="665">
        <v>31</v>
      </c>
      <c r="G473" s="144" t="s">
        <v>405</v>
      </c>
      <c r="H473" s="167">
        <v>0.30208333333333331</v>
      </c>
      <c r="I473" s="167">
        <v>0.79166666666666663</v>
      </c>
      <c r="J473" s="181">
        <v>6.25E-2</v>
      </c>
      <c r="K473" s="179">
        <f t="shared" si="18"/>
        <v>0.42708333333333331</v>
      </c>
      <c r="L473" s="411">
        <v>44</v>
      </c>
      <c r="M473" s="411">
        <v>1</v>
      </c>
      <c r="N473" s="983"/>
      <c r="O473" s="411"/>
      <c r="P473" s="411"/>
      <c r="Q473" s="990"/>
      <c r="R473" s="413" t="str">
        <f t="shared" si="20"/>
        <v>fx</v>
      </c>
      <c r="S473" s="983"/>
      <c r="T473" s="983"/>
      <c r="U473" s="983"/>
      <c r="V473" s="411"/>
      <c r="W473" s="411"/>
      <c r="X473" s="411"/>
      <c r="Y473" s="411"/>
      <c r="Z473" s="411"/>
      <c r="AA473" s="411"/>
      <c r="AB473" s="411"/>
      <c r="AC473" s="411"/>
      <c r="AD473" s="411"/>
      <c r="AE473" s="411"/>
      <c r="AF473" s="411"/>
      <c r="AG473" s="158"/>
      <c r="AH473" s="158"/>
      <c r="AI473" s="158"/>
      <c r="AJ473" s="158"/>
      <c r="AK473" s="158"/>
      <c r="AL473" s="90"/>
    </row>
    <row r="474" spans="1:38" ht="15.75" thickBot="1" x14ac:dyDescent="0.3">
      <c r="A474" s="976"/>
      <c r="B474" s="174">
        <v>14030231</v>
      </c>
      <c r="C474" s="96">
        <v>370</v>
      </c>
      <c r="D474" s="409">
        <v>7</v>
      </c>
      <c r="E474" s="409">
        <v>50</v>
      </c>
      <c r="F474" s="665">
        <v>31</v>
      </c>
      <c r="G474" s="144" t="s">
        <v>405</v>
      </c>
      <c r="H474" s="167">
        <v>0.30208333333333331</v>
      </c>
      <c r="I474" s="167">
        <v>0.79166666666666663</v>
      </c>
      <c r="J474" s="181">
        <v>6.25E-2</v>
      </c>
      <c r="K474" s="179">
        <f t="shared" si="18"/>
        <v>0.42708333333333331</v>
      </c>
      <c r="L474" s="411">
        <v>39</v>
      </c>
      <c r="M474" s="411">
        <v>1</v>
      </c>
      <c r="N474" s="983">
        <v>696</v>
      </c>
      <c r="O474" s="411"/>
      <c r="P474" s="411"/>
      <c r="Q474" s="990">
        <v>129.97999999999999</v>
      </c>
      <c r="R474" s="413" t="str">
        <f t="shared" si="20"/>
        <v>p500</v>
      </c>
      <c r="S474" s="983"/>
      <c r="T474" s="983"/>
      <c r="U474" s="983"/>
      <c r="V474" s="411"/>
      <c r="W474" s="411"/>
      <c r="X474" s="411"/>
      <c r="Y474" s="411"/>
      <c r="Z474" s="411"/>
      <c r="AA474" s="411"/>
      <c r="AB474" s="411"/>
      <c r="AC474" s="411"/>
      <c r="AD474" s="411"/>
      <c r="AE474" s="411"/>
      <c r="AF474" s="411"/>
      <c r="AG474" s="158"/>
      <c r="AH474" s="158"/>
      <c r="AI474" s="158"/>
      <c r="AJ474" s="158"/>
      <c r="AK474" s="158"/>
      <c r="AL474" s="90"/>
    </row>
    <row r="475" spans="1:38" ht="15.75" thickBot="1" x14ac:dyDescent="0.3">
      <c r="A475" s="976"/>
      <c r="B475" s="176">
        <v>14030231</v>
      </c>
      <c r="C475" s="96">
        <v>370</v>
      </c>
      <c r="D475" s="411">
        <v>7</v>
      </c>
      <c r="E475" s="411">
        <v>50</v>
      </c>
      <c r="F475" s="665">
        <v>31</v>
      </c>
      <c r="G475" s="144" t="s">
        <v>405</v>
      </c>
      <c r="H475" s="167">
        <v>0.30208333333333331</v>
      </c>
      <c r="I475" s="167">
        <v>0.79166666666666663</v>
      </c>
      <c r="J475" s="181">
        <v>6.25E-2</v>
      </c>
      <c r="K475" s="179">
        <f t="shared" si="18"/>
        <v>0.42708333333333331</v>
      </c>
      <c r="L475" s="411">
        <v>40</v>
      </c>
      <c r="M475" s="411">
        <v>1</v>
      </c>
      <c r="N475" s="983"/>
      <c r="O475" s="411"/>
      <c r="P475" s="411"/>
      <c r="Q475" s="990"/>
      <c r="R475" s="413" t="str">
        <f t="shared" si="20"/>
        <v>p500</v>
      </c>
      <c r="S475" s="983"/>
      <c r="T475" s="983"/>
      <c r="U475" s="983"/>
      <c r="V475" s="411"/>
      <c r="W475" s="411"/>
      <c r="X475" s="411"/>
      <c r="Y475" s="411"/>
      <c r="Z475" s="411"/>
      <c r="AA475" s="411"/>
      <c r="AB475" s="411"/>
      <c r="AC475" s="411"/>
      <c r="AD475" s="411"/>
      <c r="AE475" s="411"/>
      <c r="AF475" s="411"/>
      <c r="AG475" s="158"/>
      <c r="AH475" s="158"/>
      <c r="AI475" s="158"/>
      <c r="AJ475" s="158"/>
      <c r="AK475" s="158"/>
      <c r="AL475" s="90"/>
    </row>
    <row r="476" spans="1:38" ht="15.75" thickBot="1" x14ac:dyDescent="0.3">
      <c r="A476" s="976"/>
      <c r="B476" s="176">
        <v>14030231</v>
      </c>
      <c r="C476" s="96">
        <v>370</v>
      </c>
      <c r="D476" s="411">
        <v>7</v>
      </c>
      <c r="E476" s="409">
        <v>50</v>
      </c>
      <c r="F476" s="665">
        <v>31</v>
      </c>
      <c r="G476" s="144" t="s">
        <v>405</v>
      </c>
      <c r="H476" s="167">
        <v>0.30208333333333331</v>
      </c>
      <c r="I476" s="167">
        <v>0.79166666666666663</v>
      </c>
      <c r="J476" s="181">
        <v>6.25E-2</v>
      </c>
      <c r="K476" s="179">
        <f t="shared" si="18"/>
        <v>0.42708333333333331</v>
      </c>
      <c r="L476" s="411">
        <v>42</v>
      </c>
      <c r="M476" s="411">
        <v>2</v>
      </c>
      <c r="N476" s="983"/>
      <c r="O476" s="411"/>
      <c r="P476" s="411"/>
      <c r="Q476" s="990"/>
      <c r="R476" s="413" t="str">
        <f t="shared" si="20"/>
        <v>p500</v>
      </c>
      <c r="S476" s="983"/>
      <c r="T476" s="983"/>
      <c r="U476" s="983"/>
      <c r="V476" s="411"/>
      <c r="W476" s="411"/>
      <c r="X476" s="411"/>
      <c r="Y476" s="411"/>
      <c r="Z476" s="411"/>
      <c r="AA476" s="411"/>
      <c r="AB476" s="411"/>
      <c r="AC476" s="411"/>
      <c r="AD476" s="411"/>
      <c r="AE476" s="411"/>
      <c r="AF476" s="411"/>
      <c r="AG476" s="158"/>
      <c r="AH476" s="158"/>
      <c r="AI476" s="158"/>
      <c r="AJ476" s="158"/>
      <c r="AK476" s="158"/>
      <c r="AL476" s="90"/>
    </row>
    <row r="477" spans="1:38" ht="15.75" thickBot="1" x14ac:dyDescent="0.3">
      <c r="A477" s="976"/>
      <c r="B477" s="176">
        <v>14030231</v>
      </c>
      <c r="C477" s="96">
        <v>370</v>
      </c>
      <c r="D477" s="411">
        <v>7</v>
      </c>
      <c r="E477" s="411">
        <v>50</v>
      </c>
      <c r="F477" s="665">
        <v>31</v>
      </c>
      <c r="G477" s="144" t="s">
        <v>405</v>
      </c>
      <c r="H477" s="167">
        <v>0.30208333333333331</v>
      </c>
      <c r="I477" s="167">
        <v>0.79166666666666663</v>
      </c>
      <c r="J477" s="181">
        <v>6.25E-2</v>
      </c>
      <c r="K477" s="179">
        <f t="shared" si="18"/>
        <v>0.42708333333333331</v>
      </c>
      <c r="L477" s="411">
        <v>43</v>
      </c>
      <c r="M477" s="411">
        <v>2</v>
      </c>
      <c r="N477" s="983"/>
      <c r="O477" s="411"/>
      <c r="P477" s="411"/>
      <c r="Q477" s="990"/>
      <c r="R477" s="413" t="str">
        <f t="shared" si="20"/>
        <v>p500</v>
      </c>
      <c r="S477" s="983"/>
      <c r="T477" s="983"/>
      <c r="U477" s="983"/>
      <c r="V477" s="411"/>
      <c r="W477" s="411"/>
      <c r="X477" s="411"/>
      <c r="Y477" s="411"/>
      <c r="Z477" s="411"/>
      <c r="AA477" s="411"/>
      <c r="AB477" s="411"/>
      <c r="AC477" s="411"/>
      <c r="AD477" s="411"/>
      <c r="AE477" s="411"/>
      <c r="AF477" s="411"/>
      <c r="AG477" s="158"/>
      <c r="AH477" s="158"/>
      <c r="AI477" s="158"/>
      <c r="AJ477" s="158"/>
      <c r="AK477" s="158"/>
      <c r="AL477" s="90"/>
    </row>
    <row r="478" spans="1:38" ht="15.75" thickBot="1" x14ac:dyDescent="0.3">
      <c r="A478" s="976"/>
      <c r="B478" s="177">
        <v>14030231</v>
      </c>
      <c r="C478" s="96">
        <v>370</v>
      </c>
      <c r="D478" s="411">
        <v>7</v>
      </c>
      <c r="E478" s="409">
        <v>50</v>
      </c>
      <c r="F478" s="665">
        <v>31</v>
      </c>
      <c r="G478" s="144" t="s">
        <v>405</v>
      </c>
      <c r="H478" s="167">
        <v>0.30208333333333331</v>
      </c>
      <c r="I478" s="167">
        <v>0.79166666666666663</v>
      </c>
      <c r="J478" s="181">
        <v>6.25E-2</v>
      </c>
      <c r="K478" s="179">
        <f t="shared" si="18"/>
        <v>0.42708333333333331</v>
      </c>
      <c r="L478" s="411">
        <v>44</v>
      </c>
      <c r="M478" s="411">
        <v>2</v>
      </c>
      <c r="N478" s="983"/>
      <c r="O478" s="411"/>
      <c r="P478" s="411"/>
      <c r="Q478" s="990"/>
      <c r="R478" s="413" t="str">
        <f t="shared" si="20"/>
        <v>p500</v>
      </c>
      <c r="S478" s="983"/>
      <c r="T478" s="983"/>
      <c r="U478" s="983"/>
      <c r="V478" s="411"/>
      <c r="W478" s="411"/>
      <c r="X478" s="411"/>
      <c r="Y478" s="411"/>
      <c r="Z478" s="411"/>
      <c r="AA478" s="411"/>
      <c r="AB478" s="411"/>
      <c r="AC478" s="411"/>
      <c r="AD478" s="411"/>
      <c r="AE478" s="411"/>
      <c r="AF478" s="411"/>
      <c r="AG478" s="158"/>
      <c r="AH478" s="158"/>
      <c r="AI478" s="158"/>
      <c r="AJ478" s="158"/>
      <c r="AK478" s="158"/>
      <c r="AL478" s="90"/>
    </row>
    <row r="479" spans="1:38" ht="15.75" thickBot="1" x14ac:dyDescent="0.3">
      <c r="A479" s="976"/>
      <c r="B479" s="174">
        <v>14030231</v>
      </c>
      <c r="C479" s="96">
        <v>380</v>
      </c>
      <c r="D479" s="411">
        <v>7</v>
      </c>
      <c r="E479" s="411">
        <v>50</v>
      </c>
      <c r="F479" s="665">
        <v>31</v>
      </c>
      <c r="G479" s="144" t="s">
        <v>405</v>
      </c>
      <c r="H479" s="167">
        <v>0.30208333333333331</v>
      </c>
      <c r="I479" s="167">
        <v>0.79166666666666663</v>
      </c>
      <c r="J479" s="181">
        <v>6.25E-2</v>
      </c>
      <c r="K479" s="179">
        <f t="shared" si="18"/>
        <v>0.42708333333333331</v>
      </c>
      <c r="L479" s="411">
        <v>40</v>
      </c>
      <c r="M479" s="411">
        <v>1</v>
      </c>
      <c r="N479" s="983">
        <v>435</v>
      </c>
      <c r="O479" s="411"/>
      <c r="P479" s="411"/>
      <c r="Q479" s="990"/>
      <c r="R479" s="413" t="str">
        <f t="shared" si="20"/>
        <v>fx</v>
      </c>
      <c r="S479" s="983"/>
      <c r="T479" s="983"/>
      <c r="U479" s="983"/>
      <c r="V479" s="411"/>
      <c r="W479" s="411"/>
      <c r="X479" s="411"/>
      <c r="Y479" s="411"/>
      <c r="Z479" s="411"/>
      <c r="AA479" s="411"/>
      <c r="AB479" s="411"/>
      <c r="AC479" s="411"/>
      <c r="AD479" s="411"/>
      <c r="AE479" s="411"/>
      <c r="AF479" s="411"/>
      <c r="AG479" s="158"/>
      <c r="AH479" s="158"/>
      <c r="AI479" s="158"/>
      <c r="AJ479" s="158"/>
      <c r="AK479" s="158"/>
      <c r="AL479" s="90"/>
    </row>
    <row r="480" spans="1:38" ht="15.75" thickBot="1" x14ac:dyDescent="0.3">
      <c r="A480" s="976"/>
      <c r="B480" s="176">
        <v>14030231</v>
      </c>
      <c r="C480" s="96">
        <v>380</v>
      </c>
      <c r="D480" s="409">
        <v>7</v>
      </c>
      <c r="E480" s="409">
        <v>50</v>
      </c>
      <c r="F480" s="665">
        <v>31</v>
      </c>
      <c r="G480" s="144" t="s">
        <v>405</v>
      </c>
      <c r="H480" s="167">
        <v>0.30208333333333331</v>
      </c>
      <c r="I480" s="167">
        <v>0.79166666666666663</v>
      </c>
      <c r="J480" s="181">
        <v>6.25E-2</v>
      </c>
      <c r="K480" s="179">
        <f t="shared" si="18"/>
        <v>0.42708333333333331</v>
      </c>
      <c r="L480" s="411">
        <v>41</v>
      </c>
      <c r="M480" s="411">
        <v>1</v>
      </c>
      <c r="N480" s="983"/>
      <c r="O480" s="411"/>
      <c r="P480" s="411"/>
      <c r="Q480" s="990"/>
      <c r="R480" s="413" t="str">
        <f t="shared" si="20"/>
        <v>fx</v>
      </c>
      <c r="S480" s="983"/>
      <c r="T480" s="983"/>
      <c r="U480" s="983"/>
      <c r="V480" s="411"/>
      <c r="W480" s="411"/>
      <c r="X480" s="411"/>
      <c r="Y480" s="411"/>
      <c r="Z480" s="411"/>
      <c r="AA480" s="411"/>
      <c r="AB480" s="411"/>
      <c r="AC480" s="411"/>
      <c r="AD480" s="411"/>
      <c r="AE480" s="411"/>
      <c r="AF480" s="411"/>
      <c r="AG480" s="158"/>
      <c r="AH480" s="158"/>
      <c r="AI480" s="158"/>
      <c r="AJ480" s="158"/>
      <c r="AK480" s="158"/>
      <c r="AL480" s="90"/>
    </row>
    <row r="481" spans="1:38" ht="15.75" thickBot="1" x14ac:dyDescent="0.3">
      <c r="A481" s="976"/>
      <c r="B481" s="176">
        <v>14030231</v>
      </c>
      <c r="C481" s="96">
        <v>380</v>
      </c>
      <c r="D481" s="411">
        <v>7</v>
      </c>
      <c r="E481" s="411">
        <v>50</v>
      </c>
      <c r="F481" s="665">
        <v>31</v>
      </c>
      <c r="G481" s="144" t="s">
        <v>405</v>
      </c>
      <c r="H481" s="167">
        <v>0.30208333333333331</v>
      </c>
      <c r="I481" s="167">
        <v>0.79166666666666663</v>
      </c>
      <c r="J481" s="181">
        <v>6.25E-2</v>
      </c>
      <c r="K481" s="179">
        <f t="shared" si="18"/>
        <v>0.42708333333333331</v>
      </c>
      <c r="L481" s="411">
        <v>42</v>
      </c>
      <c r="M481" s="411">
        <v>1</v>
      </c>
      <c r="N481" s="983"/>
      <c r="O481" s="411"/>
      <c r="P481" s="411"/>
      <c r="Q481" s="990"/>
      <c r="R481" s="413" t="str">
        <f t="shared" si="20"/>
        <v>fx</v>
      </c>
      <c r="S481" s="983"/>
      <c r="T481" s="983"/>
      <c r="U481" s="983"/>
      <c r="V481" s="411"/>
      <c r="W481" s="411"/>
      <c r="X481" s="411"/>
      <c r="Y481" s="411"/>
      <c r="Z481" s="411"/>
      <c r="AA481" s="411"/>
      <c r="AB481" s="411"/>
      <c r="AC481" s="411"/>
      <c r="AD481" s="411"/>
      <c r="AE481" s="411"/>
      <c r="AF481" s="411"/>
      <c r="AG481" s="158"/>
      <c r="AH481" s="158"/>
      <c r="AI481" s="158"/>
      <c r="AJ481" s="158"/>
      <c r="AK481" s="158"/>
      <c r="AL481" s="90"/>
    </row>
    <row r="482" spans="1:38" ht="15.75" thickBot="1" x14ac:dyDescent="0.3">
      <c r="A482" s="976"/>
      <c r="B482" s="176">
        <v>14030231</v>
      </c>
      <c r="C482" s="96">
        <v>380</v>
      </c>
      <c r="D482" s="411">
        <v>7</v>
      </c>
      <c r="E482" s="409">
        <v>50</v>
      </c>
      <c r="F482" s="665">
        <v>31</v>
      </c>
      <c r="G482" s="144" t="s">
        <v>405</v>
      </c>
      <c r="H482" s="167">
        <v>0.30208333333333331</v>
      </c>
      <c r="I482" s="167">
        <v>0.79166666666666663</v>
      </c>
      <c r="J482" s="181">
        <v>6.25E-2</v>
      </c>
      <c r="K482" s="179">
        <f t="shared" si="18"/>
        <v>0.42708333333333331</v>
      </c>
      <c r="L482" s="411">
        <v>43</v>
      </c>
      <c r="M482" s="411">
        <v>1</v>
      </c>
      <c r="N482" s="983"/>
      <c r="O482" s="411"/>
      <c r="P482" s="411"/>
      <c r="Q482" s="990"/>
      <c r="R482" s="413" t="str">
        <f t="shared" si="20"/>
        <v>fx</v>
      </c>
      <c r="S482" s="983"/>
      <c r="T482" s="983"/>
      <c r="U482" s="983"/>
      <c r="V482" s="411"/>
      <c r="W482" s="411"/>
      <c r="X482" s="411"/>
      <c r="Y482" s="411"/>
      <c r="Z482" s="411"/>
      <c r="AA482" s="411"/>
      <c r="AB482" s="411"/>
      <c r="AC482" s="411"/>
      <c r="AD482" s="411"/>
      <c r="AE482" s="411"/>
      <c r="AF482" s="411"/>
      <c r="AG482" s="158"/>
      <c r="AH482" s="158"/>
      <c r="AI482" s="158"/>
      <c r="AJ482" s="158"/>
      <c r="AK482" s="158"/>
      <c r="AL482" s="90"/>
    </row>
    <row r="483" spans="1:38" ht="15.75" thickBot="1" x14ac:dyDescent="0.3">
      <c r="A483" s="976"/>
      <c r="B483" s="177">
        <v>14030231</v>
      </c>
      <c r="C483" s="96">
        <v>380</v>
      </c>
      <c r="D483" s="411">
        <v>7</v>
      </c>
      <c r="E483" s="411">
        <v>50</v>
      </c>
      <c r="F483" s="665">
        <v>31</v>
      </c>
      <c r="G483" s="144" t="s">
        <v>405</v>
      </c>
      <c r="H483" s="167">
        <v>0.30208333333333331</v>
      </c>
      <c r="I483" s="167">
        <v>0.79166666666666663</v>
      </c>
      <c r="J483" s="181">
        <v>6.25E-2</v>
      </c>
      <c r="K483" s="179">
        <f t="shared" si="18"/>
        <v>0.42708333333333331</v>
      </c>
      <c r="L483" s="411">
        <v>44</v>
      </c>
      <c r="M483" s="411">
        <v>1</v>
      </c>
      <c r="N483" s="983"/>
      <c r="O483" s="411"/>
      <c r="P483" s="411"/>
      <c r="Q483" s="990"/>
      <c r="R483" s="413" t="str">
        <f t="shared" si="20"/>
        <v>fx</v>
      </c>
      <c r="S483" s="983"/>
      <c r="T483" s="983"/>
      <c r="U483" s="983"/>
      <c r="V483" s="411"/>
      <c r="W483" s="411"/>
      <c r="X483" s="411"/>
      <c r="Y483" s="411"/>
      <c r="Z483" s="411"/>
      <c r="AA483" s="411"/>
      <c r="AB483" s="411"/>
      <c r="AC483" s="411"/>
      <c r="AD483" s="411"/>
      <c r="AE483" s="411"/>
      <c r="AF483" s="411"/>
      <c r="AG483" s="158"/>
      <c r="AH483" s="158"/>
      <c r="AI483" s="158"/>
      <c r="AJ483" s="158"/>
      <c r="AK483" s="158"/>
      <c r="AL483" s="90"/>
    </row>
    <row r="484" spans="1:38" ht="15.75" thickBot="1" x14ac:dyDescent="0.3">
      <c r="A484" s="976"/>
      <c r="B484" s="174">
        <v>14030231</v>
      </c>
      <c r="C484" s="96">
        <v>309</v>
      </c>
      <c r="D484" s="411">
        <v>7</v>
      </c>
      <c r="E484" s="409">
        <v>50</v>
      </c>
      <c r="F484" s="665">
        <v>31</v>
      </c>
      <c r="G484" s="144" t="s">
        <v>405</v>
      </c>
      <c r="H484" s="167">
        <v>0.30208333333333331</v>
      </c>
      <c r="I484" s="167">
        <v>0.79166666666666663</v>
      </c>
      <c r="J484" s="181">
        <v>6.25E-2</v>
      </c>
      <c r="K484" s="179">
        <f t="shared" si="18"/>
        <v>0.42708333333333331</v>
      </c>
      <c r="L484" s="411">
        <v>39</v>
      </c>
      <c r="M484" s="411">
        <v>2</v>
      </c>
      <c r="N484" s="983">
        <v>28</v>
      </c>
      <c r="O484" s="411"/>
      <c r="P484" s="411"/>
      <c r="Q484" s="990"/>
      <c r="R484" s="413" t="str">
        <f t="shared" si="20"/>
        <v>fx</v>
      </c>
      <c r="S484" s="983"/>
      <c r="T484" s="983"/>
      <c r="U484" s="983"/>
      <c r="V484" s="411"/>
      <c r="W484" s="411"/>
      <c r="X484" s="411"/>
      <c r="Y484" s="411"/>
      <c r="Z484" s="411"/>
      <c r="AA484" s="411"/>
      <c r="AB484" s="411"/>
      <c r="AC484" s="411"/>
      <c r="AD484" s="411"/>
      <c r="AE484" s="411"/>
      <c r="AF484" s="411"/>
      <c r="AG484" s="158"/>
      <c r="AH484" s="158"/>
      <c r="AI484" s="158"/>
      <c r="AJ484" s="158"/>
      <c r="AK484" s="158"/>
      <c r="AL484" s="90"/>
    </row>
    <row r="485" spans="1:38" ht="15.75" thickBot="1" x14ac:dyDescent="0.3">
      <c r="A485" s="976"/>
      <c r="B485" s="177">
        <v>14030231</v>
      </c>
      <c r="C485" s="96">
        <v>309</v>
      </c>
      <c r="D485" s="411">
        <v>7</v>
      </c>
      <c r="E485" s="411">
        <v>50</v>
      </c>
      <c r="F485" s="665">
        <v>31</v>
      </c>
      <c r="G485" s="144" t="s">
        <v>405</v>
      </c>
      <c r="H485" s="167">
        <v>0.30208333333333331</v>
      </c>
      <c r="I485" s="167">
        <v>0.79166666666666663</v>
      </c>
      <c r="J485" s="181">
        <v>6.25E-2</v>
      </c>
      <c r="K485" s="179">
        <f t="shared" si="18"/>
        <v>0.42708333333333331</v>
      </c>
      <c r="L485" s="411">
        <v>40</v>
      </c>
      <c r="M485" s="411">
        <v>2</v>
      </c>
      <c r="N485" s="983"/>
      <c r="O485" s="411"/>
      <c r="P485" s="411"/>
      <c r="Q485" s="990"/>
      <c r="R485" s="413" t="str">
        <f t="shared" si="20"/>
        <v>fx</v>
      </c>
      <c r="S485" s="983"/>
      <c r="T485" s="983"/>
      <c r="U485" s="983"/>
      <c r="V485" s="411"/>
      <c r="W485" s="411"/>
      <c r="X485" s="411"/>
      <c r="Y485" s="411"/>
      <c r="Z485" s="411"/>
      <c r="AA485" s="411"/>
      <c r="AB485" s="411"/>
      <c r="AC485" s="411"/>
      <c r="AD485" s="411"/>
      <c r="AE485" s="411"/>
      <c r="AF485" s="411"/>
      <c r="AG485" s="158"/>
      <c r="AH485" s="158"/>
      <c r="AI485" s="158"/>
      <c r="AJ485" s="158"/>
      <c r="AK485" s="158"/>
      <c r="AL485" s="90"/>
    </row>
    <row r="486" spans="1:38" ht="15.75" thickBot="1" x14ac:dyDescent="0.3">
      <c r="A486" s="976"/>
      <c r="B486" s="174">
        <v>14030231</v>
      </c>
      <c r="C486" s="96">
        <v>346</v>
      </c>
      <c r="D486" s="409">
        <v>7</v>
      </c>
      <c r="E486" s="409">
        <v>50</v>
      </c>
      <c r="F486" s="665">
        <v>31</v>
      </c>
      <c r="G486" s="144" t="s">
        <v>405</v>
      </c>
      <c r="H486" s="167">
        <v>0.30208333333333331</v>
      </c>
      <c r="I486" s="167">
        <v>0.79166666666666663</v>
      </c>
      <c r="J486" s="181">
        <v>6.25E-2</v>
      </c>
      <c r="K486" s="179">
        <f t="shared" si="18"/>
        <v>0.42708333333333331</v>
      </c>
      <c r="L486" s="411">
        <v>31</v>
      </c>
      <c r="M486" s="411">
        <v>1</v>
      </c>
      <c r="N486" s="983">
        <v>80</v>
      </c>
      <c r="O486" s="411"/>
      <c r="P486" s="411"/>
      <c r="Q486" s="990"/>
      <c r="R486" s="413" t="str">
        <f t="shared" si="20"/>
        <v>fx</v>
      </c>
      <c r="S486" s="983"/>
      <c r="T486" s="983"/>
      <c r="U486" s="983"/>
      <c r="V486" s="411"/>
      <c r="W486" s="411"/>
      <c r="X486" s="411"/>
      <c r="Y486" s="411"/>
      <c r="Z486" s="411"/>
      <c r="AA486" s="411"/>
      <c r="AB486" s="411"/>
      <c r="AC486" s="411"/>
      <c r="AD486" s="411"/>
      <c r="AE486" s="411"/>
      <c r="AF486" s="411"/>
      <c r="AG486" s="158"/>
      <c r="AH486" s="158"/>
      <c r="AI486" s="158"/>
      <c r="AJ486" s="158"/>
      <c r="AK486" s="158"/>
      <c r="AL486" s="90"/>
    </row>
    <row r="487" spans="1:38" ht="15.75" thickBot="1" x14ac:dyDescent="0.3">
      <c r="A487" s="976"/>
      <c r="B487" s="177">
        <v>14030231</v>
      </c>
      <c r="C487" s="96">
        <v>346</v>
      </c>
      <c r="D487" s="411">
        <v>7</v>
      </c>
      <c r="E487" s="411">
        <v>50</v>
      </c>
      <c r="F487" s="665">
        <v>31</v>
      </c>
      <c r="G487" s="144" t="s">
        <v>405</v>
      </c>
      <c r="H487" s="167">
        <v>0.30208333333333331</v>
      </c>
      <c r="I487" s="167">
        <v>0.79166666666666663</v>
      </c>
      <c r="J487" s="181">
        <v>6.25E-2</v>
      </c>
      <c r="K487" s="179">
        <f t="shared" si="18"/>
        <v>0.42708333333333331</v>
      </c>
      <c r="L487" s="411">
        <v>32</v>
      </c>
      <c r="M487" s="411">
        <v>1</v>
      </c>
      <c r="N487" s="983"/>
      <c r="O487" s="411"/>
      <c r="P487" s="411"/>
      <c r="Q487" s="990"/>
      <c r="R487" s="413" t="str">
        <f t="shared" si="20"/>
        <v>fx</v>
      </c>
      <c r="S487" s="983"/>
      <c r="T487" s="983"/>
      <c r="U487" s="983"/>
      <c r="V487" s="411"/>
      <c r="W487" s="411"/>
      <c r="X487" s="411"/>
      <c r="Y487" s="411"/>
      <c r="Z487" s="411"/>
      <c r="AA487" s="411"/>
      <c r="AB487" s="411"/>
      <c r="AC487" s="411"/>
      <c r="AD487" s="411"/>
      <c r="AE487" s="411"/>
      <c r="AF487" s="411"/>
      <c r="AG487" s="158"/>
      <c r="AH487" s="158"/>
      <c r="AI487" s="158"/>
      <c r="AJ487" s="158"/>
      <c r="AK487" s="158"/>
      <c r="AL487" s="90"/>
    </row>
    <row r="488" spans="1:38" ht="15.75" thickBot="1" x14ac:dyDescent="0.3">
      <c r="A488" s="976"/>
      <c r="B488" s="174">
        <v>14030231</v>
      </c>
      <c r="C488" s="96">
        <v>305</v>
      </c>
      <c r="D488" s="411">
        <v>7</v>
      </c>
      <c r="E488" s="409">
        <v>50</v>
      </c>
      <c r="F488" s="665">
        <v>31</v>
      </c>
      <c r="G488" s="144" t="s">
        <v>405</v>
      </c>
      <c r="H488" s="167">
        <v>0.30208333333333331</v>
      </c>
      <c r="I488" s="167">
        <v>0.79166666666666663</v>
      </c>
      <c r="J488" s="181">
        <v>6.25E-2</v>
      </c>
      <c r="K488" s="179">
        <f t="shared" si="18"/>
        <v>0.42708333333333331</v>
      </c>
      <c r="L488" s="411">
        <v>37</v>
      </c>
      <c r="M488" s="411">
        <v>1</v>
      </c>
      <c r="N488" s="983">
        <v>80</v>
      </c>
      <c r="O488" s="411"/>
      <c r="P488" s="411"/>
      <c r="Q488" s="990"/>
      <c r="R488" s="413" t="str">
        <f t="shared" si="20"/>
        <v>fx</v>
      </c>
      <c r="S488" s="983"/>
      <c r="T488" s="983"/>
      <c r="U488" s="983"/>
      <c r="V488" s="411"/>
      <c r="W488" s="411"/>
      <c r="X488" s="411"/>
      <c r="Y488" s="411"/>
      <c r="Z488" s="411"/>
      <c r="AA488" s="411"/>
      <c r="AB488" s="411"/>
      <c r="AC488" s="411"/>
      <c r="AD488" s="411"/>
      <c r="AE488" s="411"/>
      <c r="AF488" s="411"/>
      <c r="AG488" s="158"/>
      <c r="AH488" s="158"/>
      <c r="AI488" s="158"/>
      <c r="AJ488" s="158"/>
      <c r="AK488" s="158"/>
      <c r="AL488" s="90"/>
    </row>
    <row r="489" spans="1:38" ht="15.75" thickBot="1" x14ac:dyDescent="0.3">
      <c r="A489" s="976"/>
      <c r="B489" s="176">
        <v>14030231</v>
      </c>
      <c r="C489" s="96">
        <v>305</v>
      </c>
      <c r="D489" s="411">
        <v>7</v>
      </c>
      <c r="E489" s="411">
        <v>50</v>
      </c>
      <c r="F489" s="665">
        <v>31</v>
      </c>
      <c r="G489" s="144" t="s">
        <v>405</v>
      </c>
      <c r="H489" s="167">
        <v>0.30208333333333331</v>
      </c>
      <c r="I489" s="167">
        <v>0.79166666666666663</v>
      </c>
      <c r="J489" s="181">
        <v>6.25E-2</v>
      </c>
      <c r="K489" s="179">
        <f t="shared" si="18"/>
        <v>0.42708333333333331</v>
      </c>
      <c r="L489" s="411">
        <v>38</v>
      </c>
      <c r="M489" s="411">
        <v>1</v>
      </c>
      <c r="N489" s="983"/>
      <c r="O489" s="411"/>
      <c r="P489" s="411"/>
      <c r="Q489" s="990"/>
      <c r="R489" s="413" t="str">
        <f t="shared" si="20"/>
        <v>fx</v>
      </c>
      <c r="S489" s="983"/>
      <c r="T489" s="983"/>
      <c r="U489" s="983"/>
      <c r="V489" s="411"/>
      <c r="W489" s="411"/>
      <c r="X489" s="411"/>
      <c r="Y489" s="411"/>
      <c r="Z489" s="411"/>
      <c r="AA489" s="411"/>
      <c r="AB489" s="411"/>
      <c r="AC489" s="411"/>
      <c r="AD489" s="411"/>
      <c r="AE489" s="411"/>
      <c r="AF489" s="411"/>
      <c r="AG489" s="158"/>
      <c r="AH489" s="158"/>
      <c r="AI489" s="158"/>
      <c r="AJ489" s="158"/>
      <c r="AK489" s="158"/>
      <c r="AL489" s="90"/>
    </row>
    <row r="490" spans="1:38" ht="15.75" thickBot="1" x14ac:dyDescent="0.3">
      <c r="A490" s="976"/>
      <c r="B490" s="176">
        <v>14030231</v>
      </c>
      <c r="C490" s="96">
        <v>305</v>
      </c>
      <c r="D490" s="411">
        <v>7</v>
      </c>
      <c r="E490" s="409">
        <v>50</v>
      </c>
      <c r="F490" s="665">
        <v>31</v>
      </c>
      <c r="G490" s="144" t="s">
        <v>405</v>
      </c>
      <c r="H490" s="167">
        <v>0.30208333333333331</v>
      </c>
      <c r="I490" s="167">
        <v>0.79166666666666663</v>
      </c>
      <c r="J490" s="181">
        <v>6.25E-2</v>
      </c>
      <c r="K490" s="179">
        <f t="shared" si="18"/>
        <v>0.42708333333333331</v>
      </c>
      <c r="L490" s="411">
        <v>39</v>
      </c>
      <c r="M490" s="411">
        <v>1</v>
      </c>
      <c r="N490" s="983"/>
      <c r="O490" s="411"/>
      <c r="P490" s="411"/>
      <c r="Q490" s="990"/>
      <c r="R490" s="413" t="str">
        <f t="shared" si="20"/>
        <v>fx</v>
      </c>
      <c r="S490" s="983"/>
      <c r="T490" s="983"/>
      <c r="U490" s="983"/>
      <c r="V490" s="411"/>
      <c r="W490" s="411"/>
      <c r="X490" s="411"/>
      <c r="Y490" s="411"/>
      <c r="Z490" s="411"/>
      <c r="AA490" s="411"/>
      <c r="AB490" s="411"/>
      <c r="AC490" s="411"/>
      <c r="AD490" s="411"/>
      <c r="AE490" s="411"/>
      <c r="AF490" s="411"/>
      <c r="AG490" s="158"/>
      <c r="AH490" s="158"/>
      <c r="AI490" s="158"/>
      <c r="AJ490" s="158"/>
      <c r="AK490" s="158"/>
      <c r="AL490" s="90"/>
    </row>
    <row r="491" spans="1:38" ht="15.75" thickBot="1" x14ac:dyDescent="0.3">
      <c r="A491" s="977"/>
      <c r="B491" s="177">
        <v>14030231</v>
      </c>
      <c r="C491" s="164">
        <v>305</v>
      </c>
      <c r="D491" s="418">
        <v>7</v>
      </c>
      <c r="E491" s="404">
        <v>50</v>
      </c>
      <c r="F491" s="151">
        <v>31</v>
      </c>
      <c r="G491" s="161" t="s">
        <v>408</v>
      </c>
      <c r="H491" s="171">
        <v>0.30208333333333331</v>
      </c>
      <c r="I491" s="171">
        <v>0.79166666666666663</v>
      </c>
      <c r="J491" s="185">
        <v>6.25E-2</v>
      </c>
      <c r="K491" s="186">
        <f t="shared" si="18"/>
        <v>0.42708333333333331</v>
      </c>
      <c r="L491" s="411">
        <v>41</v>
      </c>
      <c r="M491" s="411">
        <v>1</v>
      </c>
      <c r="N491" s="983"/>
      <c r="O491" s="411"/>
      <c r="P491" s="411"/>
      <c r="Q491" s="990"/>
      <c r="R491" s="413" t="str">
        <f t="shared" si="20"/>
        <v>fx</v>
      </c>
      <c r="S491" s="983"/>
      <c r="T491" s="983"/>
      <c r="U491" s="983"/>
      <c r="V491" s="411"/>
      <c r="W491" s="411"/>
      <c r="X491" s="411"/>
      <c r="Y491" s="411"/>
      <c r="Z491" s="411"/>
      <c r="AA491" s="411"/>
      <c r="AB491" s="411"/>
      <c r="AC491" s="411"/>
      <c r="AD491" s="411"/>
      <c r="AE491" s="411"/>
      <c r="AF491" s="411"/>
      <c r="AG491" s="158"/>
      <c r="AH491" s="158"/>
      <c r="AI491" s="158"/>
      <c r="AJ491" s="158"/>
      <c r="AK491" s="158"/>
      <c r="AL491" s="90"/>
    </row>
    <row r="492" spans="1:38" ht="15.75" thickBot="1" x14ac:dyDescent="0.3">
      <c r="A492" s="975" t="str">
        <f t="shared" si="19"/>
        <v>شب</v>
      </c>
      <c r="B492" s="174">
        <v>14030231</v>
      </c>
      <c r="C492" s="163">
        <v>350</v>
      </c>
      <c r="D492" s="419">
        <v>7</v>
      </c>
      <c r="E492" s="419">
        <v>50</v>
      </c>
      <c r="F492" s="150">
        <v>16</v>
      </c>
      <c r="G492" s="159" t="s">
        <v>409</v>
      </c>
      <c r="H492" s="168">
        <v>0.79166666666666663</v>
      </c>
      <c r="I492" s="168">
        <v>0.28125</v>
      </c>
      <c r="J492" s="179">
        <v>3.125E-2</v>
      </c>
      <c r="K492" s="179">
        <f t="shared" si="18"/>
        <v>0.47916666666666663</v>
      </c>
      <c r="L492" s="411">
        <v>39</v>
      </c>
      <c r="M492" s="411">
        <v>1</v>
      </c>
      <c r="N492" s="983">
        <v>800</v>
      </c>
      <c r="O492" s="411"/>
      <c r="P492" s="411"/>
      <c r="Q492" s="990">
        <v>202.99</v>
      </c>
      <c r="R492" s="413" t="str">
        <f t="shared" si="20"/>
        <v>fx</v>
      </c>
      <c r="S492" s="983">
        <v>1</v>
      </c>
      <c r="T492" s="983">
        <v>18</v>
      </c>
      <c r="U492" s="983">
        <v>1000</v>
      </c>
      <c r="V492" s="411"/>
      <c r="W492" s="411"/>
      <c r="X492" s="411"/>
      <c r="Y492" s="411"/>
      <c r="Z492" s="411"/>
      <c r="AA492" s="411"/>
      <c r="AB492" s="411"/>
      <c r="AC492" s="411"/>
      <c r="AD492" s="411"/>
      <c r="AE492" s="411"/>
      <c r="AF492" s="411"/>
      <c r="AG492" s="158"/>
      <c r="AH492" s="158"/>
      <c r="AI492" s="158"/>
      <c r="AJ492" s="158"/>
      <c r="AK492" s="158"/>
      <c r="AL492" s="90"/>
    </row>
    <row r="493" spans="1:38" ht="15.75" thickBot="1" x14ac:dyDescent="0.3">
      <c r="A493" s="976"/>
      <c r="B493" s="175">
        <v>14030231</v>
      </c>
      <c r="C493" s="96">
        <v>350</v>
      </c>
      <c r="D493" s="411">
        <v>7</v>
      </c>
      <c r="E493" s="411">
        <v>50</v>
      </c>
      <c r="F493" s="665">
        <v>16</v>
      </c>
      <c r="G493" s="144" t="s">
        <v>409</v>
      </c>
      <c r="H493" s="167">
        <v>0.79166666666666663</v>
      </c>
      <c r="I493" s="167">
        <v>0.28125</v>
      </c>
      <c r="J493" s="181">
        <v>3.125E-2</v>
      </c>
      <c r="K493" s="179">
        <f t="shared" si="18"/>
        <v>0.47916666666666663</v>
      </c>
      <c r="L493" s="411">
        <v>40</v>
      </c>
      <c r="M493" s="411">
        <v>1</v>
      </c>
      <c r="N493" s="983"/>
      <c r="O493" s="411"/>
      <c r="P493" s="411"/>
      <c r="Q493" s="990"/>
      <c r="R493" s="413" t="str">
        <f t="shared" si="20"/>
        <v>fx</v>
      </c>
      <c r="S493" s="983"/>
      <c r="T493" s="983"/>
      <c r="U493" s="983"/>
      <c r="V493" s="411"/>
      <c r="W493" s="411"/>
      <c r="X493" s="411"/>
      <c r="Y493" s="411"/>
      <c r="Z493" s="411"/>
      <c r="AA493" s="411"/>
      <c r="AB493" s="411"/>
      <c r="AC493" s="411"/>
      <c r="AD493" s="411"/>
      <c r="AE493" s="411"/>
      <c r="AF493" s="411"/>
      <c r="AG493" s="158"/>
      <c r="AH493" s="158"/>
      <c r="AI493" s="158"/>
      <c r="AJ493" s="158"/>
      <c r="AK493" s="158"/>
      <c r="AL493" s="90"/>
    </row>
    <row r="494" spans="1:38" ht="15.75" thickBot="1" x14ac:dyDescent="0.3">
      <c r="A494" s="976"/>
      <c r="B494" s="175">
        <v>14030231</v>
      </c>
      <c r="C494" s="96">
        <v>350</v>
      </c>
      <c r="D494" s="411">
        <v>7</v>
      </c>
      <c r="E494" s="411">
        <v>50</v>
      </c>
      <c r="F494" s="665">
        <v>16</v>
      </c>
      <c r="G494" s="144" t="s">
        <v>409</v>
      </c>
      <c r="H494" s="167">
        <v>0.79166666666666663</v>
      </c>
      <c r="I494" s="167">
        <v>0.28125</v>
      </c>
      <c r="J494" s="181">
        <v>3.125E-2</v>
      </c>
      <c r="K494" s="179">
        <f t="shared" si="18"/>
        <v>0.47916666666666663</v>
      </c>
      <c r="L494" s="411">
        <v>41</v>
      </c>
      <c r="M494" s="411">
        <v>1</v>
      </c>
      <c r="N494" s="983"/>
      <c r="O494" s="411"/>
      <c r="P494" s="411"/>
      <c r="Q494" s="990"/>
      <c r="R494" s="413" t="str">
        <f t="shared" si="20"/>
        <v>fx</v>
      </c>
      <c r="S494" s="983"/>
      <c r="T494" s="983"/>
      <c r="U494" s="983"/>
      <c r="V494" s="411"/>
      <c r="W494" s="411"/>
      <c r="X494" s="411"/>
      <c r="Y494" s="411"/>
      <c r="Z494" s="411"/>
      <c r="AA494" s="411"/>
      <c r="AB494" s="411"/>
      <c r="AC494" s="411"/>
      <c r="AD494" s="411"/>
      <c r="AE494" s="411"/>
      <c r="AF494" s="411"/>
      <c r="AG494" s="158"/>
      <c r="AH494" s="158"/>
      <c r="AI494" s="158"/>
      <c r="AJ494" s="158"/>
      <c r="AK494" s="158"/>
      <c r="AL494" s="90"/>
    </row>
    <row r="495" spans="1:38" ht="15.75" thickBot="1" x14ac:dyDescent="0.3">
      <c r="A495" s="976"/>
      <c r="B495" s="175">
        <v>14030231</v>
      </c>
      <c r="C495" s="96">
        <v>350</v>
      </c>
      <c r="D495" s="411">
        <v>7</v>
      </c>
      <c r="E495" s="411">
        <v>50</v>
      </c>
      <c r="F495" s="199">
        <v>16</v>
      </c>
      <c r="G495" s="144" t="s">
        <v>409</v>
      </c>
      <c r="H495" s="167">
        <v>0.79166666666666663</v>
      </c>
      <c r="I495" s="167">
        <v>0.28125</v>
      </c>
      <c r="J495" s="181">
        <v>3.125E-2</v>
      </c>
      <c r="K495" s="179">
        <f t="shared" si="18"/>
        <v>0.47916666666666663</v>
      </c>
      <c r="L495" s="411">
        <v>42</v>
      </c>
      <c r="M495" s="411">
        <v>2</v>
      </c>
      <c r="N495" s="983"/>
      <c r="O495" s="411"/>
      <c r="P495" s="411"/>
      <c r="Q495" s="990"/>
      <c r="R495" s="413" t="str">
        <f t="shared" si="20"/>
        <v>fx</v>
      </c>
      <c r="S495" s="983"/>
      <c r="T495" s="983"/>
      <c r="U495" s="983"/>
      <c r="V495" s="411"/>
      <c r="W495" s="411"/>
      <c r="X495" s="411"/>
      <c r="Y495" s="411"/>
      <c r="Z495" s="411"/>
      <c r="AA495" s="411"/>
      <c r="AB495" s="411"/>
      <c r="AC495" s="411"/>
      <c r="AD495" s="411"/>
      <c r="AE495" s="411"/>
      <c r="AF495" s="411"/>
      <c r="AG495" s="158"/>
      <c r="AH495" s="158"/>
      <c r="AI495" s="158"/>
      <c r="AJ495" s="158"/>
      <c r="AK495" s="158"/>
      <c r="AL495" s="90"/>
    </row>
    <row r="496" spans="1:38" ht="15.75" thickBot="1" x14ac:dyDescent="0.3">
      <c r="A496" s="976"/>
      <c r="B496" s="175">
        <v>14030231</v>
      </c>
      <c r="C496" s="96">
        <v>350</v>
      </c>
      <c r="D496" s="411">
        <v>7</v>
      </c>
      <c r="E496" s="411">
        <v>50</v>
      </c>
      <c r="F496" s="665">
        <v>16</v>
      </c>
      <c r="G496" s="144" t="s">
        <v>409</v>
      </c>
      <c r="H496" s="167">
        <v>0.79166666666666663</v>
      </c>
      <c r="I496" s="167">
        <v>0.28125</v>
      </c>
      <c r="J496" s="181">
        <v>3.125E-2</v>
      </c>
      <c r="K496" s="179">
        <f t="shared" si="18"/>
        <v>0.47916666666666663</v>
      </c>
      <c r="L496" s="411">
        <v>43</v>
      </c>
      <c r="M496" s="411">
        <v>2</v>
      </c>
      <c r="N496" s="983"/>
      <c r="O496" s="411"/>
      <c r="P496" s="411"/>
      <c r="Q496" s="990"/>
      <c r="R496" s="413" t="str">
        <f t="shared" si="20"/>
        <v>fx</v>
      </c>
      <c r="S496" s="983"/>
      <c r="T496" s="983"/>
      <c r="U496" s="983"/>
      <c r="V496" s="411"/>
      <c r="W496" s="411"/>
      <c r="X496" s="411"/>
      <c r="Y496" s="411"/>
      <c r="Z496" s="411"/>
      <c r="AA496" s="411"/>
      <c r="AB496" s="411"/>
      <c r="AC496" s="411"/>
      <c r="AD496" s="411"/>
      <c r="AE496" s="411"/>
      <c r="AF496" s="411"/>
      <c r="AG496" s="158"/>
      <c r="AH496" s="158"/>
      <c r="AI496" s="158"/>
      <c r="AJ496" s="158"/>
      <c r="AK496" s="158"/>
      <c r="AL496" s="90"/>
    </row>
    <row r="497" spans="1:38" ht="15.75" thickBot="1" x14ac:dyDescent="0.3">
      <c r="A497" s="976"/>
      <c r="B497" s="407">
        <v>14030231</v>
      </c>
      <c r="C497" s="96">
        <v>350</v>
      </c>
      <c r="D497" s="411">
        <v>7</v>
      </c>
      <c r="E497" s="411">
        <v>50</v>
      </c>
      <c r="F497" s="665">
        <v>16</v>
      </c>
      <c r="G497" s="144" t="s">
        <v>409</v>
      </c>
      <c r="H497" s="167">
        <v>0.79166666666666663</v>
      </c>
      <c r="I497" s="167">
        <v>0.28125</v>
      </c>
      <c r="J497" s="181">
        <v>3.125E-2</v>
      </c>
      <c r="K497" s="179">
        <f t="shared" si="18"/>
        <v>0.47916666666666663</v>
      </c>
      <c r="L497" s="411">
        <v>44</v>
      </c>
      <c r="M497" s="411">
        <v>1</v>
      </c>
      <c r="N497" s="983"/>
      <c r="O497" s="411"/>
      <c r="P497" s="411"/>
      <c r="Q497" s="990"/>
      <c r="R497" s="413" t="str">
        <f t="shared" si="20"/>
        <v>fx</v>
      </c>
      <c r="S497" s="983"/>
      <c r="T497" s="983"/>
      <c r="U497" s="983"/>
      <c r="V497" s="411"/>
      <c r="W497" s="411"/>
      <c r="X497" s="411"/>
      <c r="Y497" s="411"/>
      <c r="Z497" s="411"/>
      <c r="AA497" s="411"/>
      <c r="AB497" s="411"/>
      <c r="AC497" s="411"/>
      <c r="AD497" s="411"/>
      <c r="AE497" s="411"/>
      <c r="AF497" s="411"/>
      <c r="AG497" s="158"/>
      <c r="AH497" s="158"/>
      <c r="AI497" s="158"/>
      <c r="AJ497" s="158"/>
      <c r="AK497" s="158"/>
      <c r="AL497" s="90"/>
    </row>
    <row r="498" spans="1:38" ht="15.75" thickBot="1" x14ac:dyDescent="0.3">
      <c r="A498" s="976"/>
      <c r="B498" s="174">
        <v>14030231</v>
      </c>
      <c r="C498" s="96">
        <v>370</v>
      </c>
      <c r="D498" s="411">
        <v>7</v>
      </c>
      <c r="E498" s="411">
        <v>50</v>
      </c>
      <c r="F498" s="199">
        <v>16</v>
      </c>
      <c r="G498" s="144" t="s">
        <v>409</v>
      </c>
      <c r="H498" s="167">
        <v>0.79166666666666663</v>
      </c>
      <c r="I498" s="167">
        <v>0.28125</v>
      </c>
      <c r="J498" s="181">
        <v>3.125E-2</v>
      </c>
      <c r="K498" s="179">
        <f t="shared" si="18"/>
        <v>0.47916666666666663</v>
      </c>
      <c r="L498" s="411">
        <v>39</v>
      </c>
      <c r="M498" s="411">
        <v>1</v>
      </c>
      <c r="N498" s="983">
        <v>800</v>
      </c>
      <c r="O498" s="411"/>
      <c r="P498" s="411"/>
      <c r="Q498" s="990">
        <v>149.6</v>
      </c>
      <c r="R498" s="413" t="str">
        <f t="shared" si="20"/>
        <v>p500</v>
      </c>
      <c r="S498" s="983"/>
      <c r="T498" s="983"/>
      <c r="U498" s="983"/>
      <c r="V498" s="411"/>
      <c r="W498" s="411"/>
      <c r="X498" s="411"/>
      <c r="Y498" s="411"/>
      <c r="Z498" s="411"/>
      <c r="AA498" s="411"/>
      <c r="AB498" s="411"/>
      <c r="AC498" s="411"/>
      <c r="AD498" s="411"/>
      <c r="AE498" s="411"/>
      <c r="AF498" s="411"/>
      <c r="AG498" s="158"/>
      <c r="AH498" s="158"/>
      <c r="AI498" s="158"/>
      <c r="AJ498" s="158"/>
      <c r="AK498" s="158"/>
      <c r="AL498" s="90"/>
    </row>
    <row r="499" spans="1:38" ht="15.75" thickBot="1" x14ac:dyDescent="0.3">
      <c r="A499" s="976"/>
      <c r="B499" s="175">
        <v>14030231</v>
      </c>
      <c r="C499" s="96">
        <v>370</v>
      </c>
      <c r="D499" s="411">
        <v>7</v>
      </c>
      <c r="E499" s="411">
        <v>50</v>
      </c>
      <c r="F499" s="665">
        <v>16</v>
      </c>
      <c r="G499" s="144" t="s">
        <v>409</v>
      </c>
      <c r="H499" s="167">
        <v>0.79166666666666663</v>
      </c>
      <c r="I499" s="167">
        <v>0.28125</v>
      </c>
      <c r="J499" s="181">
        <v>3.125E-2</v>
      </c>
      <c r="K499" s="179">
        <f t="shared" si="18"/>
        <v>0.47916666666666663</v>
      </c>
      <c r="L499" s="411">
        <v>40</v>
      </c>
      <c r="M499" s="411">
        <v>1</v>
      </c>
      <c r="N499" s="983"/>
      <c r="O499" s="411"/>
      <c r="P499" s="411"/>
      <c r="Q499" s="990"/>
      <c r="R499" s="413" t="str">
        <f t="shared" si="20"/>
        <v>p500</v>
      </c>
      <c r="S499" s="983"/>
      <c r="T499" s="983"/>
      <c r="U499" s="983"/>
      <c r="V499" s="411"/>
      <c r="W499" s="411"/>
      <c r="X499" s="411"/>
      <c r="Y499" s="411"/>
      <c r="Z499" s="411"/>
      <c r="AA499" s="411"/>
      <c r="AB499" s="411"/>
      <c r="AC499" s="411"/>
      <c r="AD499" s="411"/>
      <c r="AE499" s="411"/>
      <c r="AF499" s="411"/>
      <c r="AG499" s="158"/>
      <c r="AH499" s="158"/>
      <c r="AI499" s="158"/>
      <c r="AJ499" s="158"/>
      <c r="AK499" s="158"/>
      <c r="AL499" s="90"/>
    </row>
    <row r="500" spans="1:38" ht="15.75" thickBot="1" x14ac:dyDescent="0.3">
      <c r="A500" s="976"/>
      <c r="B500" s="175">
        <v>14030231</v>
      </c>
      <c r="C500" s="96">
        <v>370</v>
      </c>
      <c r="D500" s="411">
        <v>7</v>
      </c>
      <c r="E500" s="411">
        <v>50</v>
      </c>
      <c r="F500" s="665">
        <v>16</v>
      </c>
      <c r="G500" s="144" t="s">
        <v>409</v>
      </c>
      <c r="H500" s="167">
        <v>0.79166666666666663</v>
      </c>
      <c r="I500" s="167">
        <v>0.28125</v>
      </c>
      <c r="J500" s="181">
        <v>3.125E-2</v>
      </c>
      <c r="K500" s="179">
        <f t="shared" si="18"/>
        <v>0.47916666666666663</v>
      </c>
      <c r="L500" s="411">
        <v>42</v>
      </c>
      <c r="M500" s="411">
        <v>2</v>
      </c>
      <c r="N500" s="983"/>
      <c r="O500" s="411"/>
      <c r="P500" s="411"/>
      <c r="Q500" s="990"/>
      <c r="R500" s="413" t="str">
        <f t="shared" si="20"/>
        <v>p500</v>
      </c>
      <c r="S500" s="983"/>
      <c r="T500" s="983"/>
      <c r="U500" s="983"/>
      <c r="V500" s="411"/>
      <c r="W500" s="411"/>
      <c r="X500" s="411"/>
      <c r="Y500" s="411"/>
      <c r="Z500" s="411"/>
      <c r="AA500" s="411"/>
      <c r="AB500" s="411"/>
      <c r="AC500" s="411"/>
      <c r="AD500" s="411"/>
      <c r="AE500" s="411"/>
      <c r="AF500" s="411"/>
      <c r="AG500" s="158"/>
      <c r="AH500" s="158"/>
      <c r="AI500" s="158"/>
      <c r="AJ500" s="158"/>
      <c r="AK500" s="158"/>
      <c r="AL500" s="90"/>
    </row>
    <row r="501" spans="1:38" ht="15.75" thickBot="1" x14ac:dyDescent="0.3">
      <c r="A501" s="976"/>
      <c r="B501" s="175">
        <v>14030231</v>
      </c>
      <c r="C501" s="96">
        <v>370</v>
      </c>
      <c r="D501" s="411">
        <v>7</v>
      </c>
      <c r="E501" s="411">
        <v>50</v>
      </c>
      <c r="F501" s="199">
        <v>16</v>
      </c>
      <c r="G501" s="144" t="s">
        <v>409</v>
      </c>
      <c r="H501" s="167">
        <v>0.79166666666666663</v>
      </c>
      <c r="I501" s="167">
        <v>0.28125</v>
      </c>
      <c r="J501" s="181">
        <v>3.125E-2</v>
      </c>
      <c r="K501" s="179">
        <f t="shared" si="18"/>
        <v>0.47916666666666663</v>
      </c>
      <c r="L501" s="411">
        <v>43</v>
      </c>
      <c r="M501" s="411">
        <v>2</v>
      </c>
      <c r="N501" s="983"/>
      <c r="O501" s="411"/>
      <c r="P501" s="411"/>
      <c r="Q501" s="990"/>
      <c r="R501" s="413" t="str">
        <f t="shared" si="20"/>
        <v>p500</v>
      </c>
      <c r="S501" s="983"/>
      <c r="T501" s="983"/>
      <c r="U501" s="983"/>
      <c r="V501" s="411"/>
      <c r="W501" s="411"/>
      <c r="X501" s="411"/>
      <c r="Y501" s="411"/>
      <c r="Z501" s="411"/>
      <c r="AA501" s="411"/>
      <c r="AB501" s="411"/>
      <c r="AC501" s="411"/>
      <c r="AD501" s="411"/>
      <c r="AE501" s="411"/>
      <c r="AF501" s="411"/>
      <c r="AG501" s="158"/>
      <c r="AH501" s="158"/>
      <c r="AI501" s="158"/>
      <c r="AJ501" s="158"/>
      <c r="AK501" s="158"/>
      <c r="AL501" s="90"/>
    </row>
    <row r="502" spans="1:38" ht="15.75" thickBot="1" x14ac:dyDescent="0.3">
      <c r="A502" s="977"/>
      <c r="B502" s="407">
        <v>14030231</v>
      </c>
      <c r="C502" s="164">
        <v>370</v>
      </c>
      <c r="D502" s="418">
        <v>7</v>
      </c>
      <c r="E502" s="418">
        <v>50</v>
      </c>
      <c r="F502" s="151">
        <v>16</v>
      </c>
      <c r="G502" s="161" t="s">
        <v>409</v>
      </c>
      <c r="H502" s="171">
        <v>0.79166666666666663</v>
      </c>
      <c r="I502" s="171">
        <v>0.28125</v>
      </c>
      <c r="J502" s="185">
        <v>3.125E-2</v>
      </c>
      <c r="K502" s="186">
        <f t="shared" si="18"/>
        <v>0.47916666666666663</v>
      </c>
      <c r="L502" s="411">
        <v>44</v>
      </c>
      <c r="M502" s="411">
        <v>2</v>
      </c>
      <c r="N502" s="983"/>
      <c r="O502" s="411"/>
      <c r="P502" s="411"/>
      <c r="Q502" s="990"/>
      <c r="R502" s="413" t="str">
        <f t="shared" si="20"/>
        <v>p500</v>
      </c>
      <c r="S502" s="983"/>
      <c r="T502" s="983"/>
      <c r="U502" s="983"/>
      <c r="V502" s="411"/>
      <c r="W502" s="411"/>
      <c r="X502" s="411"/>
      <c r="Y502" s="411"/>
      <c r="Z502" s="411"/>
      <c r="AA502" s="411"/>
      <c r="AB502" s="411"/>
      <c r="AC502" s="411"/>
      <c r="AD502" s="411"/>
      <c r="AE502" s="411"/>
      <c r="AF502" s="411"/>
      <c r="AG502" s="158"/>
      <c r="AH502" s="158"/>
      <c r="AI502" s="158"/>
      <c r="AJ502" s="158"/>
      <c r="AK502" s="158"/>
      <c r="AL502" s="90"/>
    </row>
    <row r="503" spans="1:38" ht="15.75" thickBot="1" x14ac:dyDescent="0.3">
      <c r="A503" s="975" t="str">
        <f t="shared" si="19"/>
        <v>روز</v>
      </c>
      <c r="B503" s="174">
        <v>14030301</v>
      </c>
      <c r="C503" s="163">
        <v>390</v>
      </c>
      <c r="D503" s="419">
        <v>7</v>
      </c>
      <c r="E503" s="419">
        <v>50</v>
      </c>
      <c r="F503" s="150">
        <v>13</v>
      </c>
      <c r="G503" s="159" t="s">
        <v>410</v>
      </c>
      <c r="H503" s="168">
        <v>0.30208333333333331</v>
      </c>
      <c r="I503" s="168">
        <v>0.79166666666666663</v>
      </c>
      <c r="J503" s="179">
        <v>8.3333333333333329E-2</v>
      </c>
      <c r="K503" s="179">
        <f t="shared" si="18"/>
        <v>0.40625</v>
      </c>
      <c r="L503" s="411">
        <v>37</v>
      </c>
      <c r="M503" s="411">
        <v>1</v>
      </c>
      <c r="N503" s="983">
        <v>109</v>
      </c>
      <c r="O503" s="411"/>
      <c r="P503" s="411"/>
      <c r="Q503" s="990">
        <v>77.819999999999993</v>
      </c>
      <c r="R503" s="413">
        <v>316</v>
      </c>
      <c r="S503" s="983">
        <v>1.8</v>
      </c>
      <c r="T503" s="983">
        <v>10</v>
      </c>
      <c r="U503" s="983" t="s">
        <v>400</v>
      </c>
      <c r="V503" s="411"/>
      <c r="W503" s="411"/>
      <c r="X503" s="411"/>
      <c r="Y503" s="411"/>
      <c r="Z503" s="411"/>
      <c r="AA503" s="411"/>
      <c r="AB503" s="411"/>
      <c r="AC503" s="411"/>
      <c r="AD503" s="411"/>
      <c r="AE503" s="411"/>
      <c r="AF503" s="411"/>
      <c r="AG503" s="158"/>
      <c r="AH503" s="158"/>
      <c r="AI503" s="158"/>
      <c r="AJ503" s="158"/>
      <c r="AK503" s="158"/>
      <c r="AL503" s="90"/>
    </row>
    <row r="504" spans="1:38" ht="15.75" thickBot="1" x14ac:dyDescent="0.3">
      <c r="A504" s="976"/>
      <c r="B504" s="175">
        <v>14030301</v>
      </c>
      <c r="C504" s="96">
        <v>390</v>
      </c>
      <c r="D504" s="411">
        <v>7</v>
      </c>
      <c r="E504" s="411">
        <v>50</v>
      </c>
      <c r="F504" s="665">
        <v>13</v>
      </c>
      <c r="G504" s="144" t="s">
        <v>410</v>
      </c>
      <c r="H504" s="167">
        <v>0.30208333333333331</v>
      </c>
      <c r="I504" s="167">
        <v>0.79166666666666663</v>
      </c>
      <c r="J504" s="181">
        <v>8.3333333333333329E-2</v>
      </c>
      <c r="K504" s="179">
        <f t="shared" si="18"/>
        <v>0.40625</v>
      </c>
      <c r="L504" s="411">
        <v>38</v>
      </c>
      <c r="M504" s="411">
        <v>1</v>
      </c>
      <c r="N504" s="983"/>
      <c r="O504" s="411"/>
      <c r="P504" s="411"/>
      <c r="Q504" s="990"/>
      <c r="R504" s="413">
        <v>316</v>
      </c>
      <c r="S504" s="983"/>
      <c r="T504" s="983"/>
      <c r="U504" s="983"/>
      <c r="V504" s="411"/>
      <c r="W504" s="411"/>
      <c r="X504" s="411"/>
      <c r="Y504" s="411"/>
      <c r="Z504" s="411"/>
      <c r="AA504" s="411"/>
      <c r="AB504" s="411"/>
      <c r="AC504" s="411"/>
      <c r="AD504" s="411"/>
      <c r="AE504" s="411"/>
      <c r="AF504" s="411"/>
      <c r="AG504" s="158"/>
      <c r="AH504" s="158"/>
      <c r="AI504" s="158"/>
      <c r="AJ504" s="158"/>
      <c r="AK504" s="158"/>
      <c r="AL504" s="90"/>
    </row>
    <row r="505" spans="1:38" ht="15.75" thickBot="1" x14ac:dyDescent="0.3">
      <c r="A505" s="976"/>
      <c r="B505" s="175">
        <v>14030301</v>
      </c>
      <c r="C505" s="96">
        <v>390</v>
      </c>
      <c r="D505" s="411">
        <v>7</v>
      </c>
      <c r="E505" s="411">
        <v>50</v>
      </c>
      <c r="F505" s="665">
        <v>13</v>
      </c>
      <c r="G505" s="144" t="s">
        <v>410</v>
      </c>
      <c r="H505" s="167">
        <v>0.30208333333333331</v>
      </c>
      <c r="I505" s="167">
        <v>0.79166666666666663</v>
      </c>
      <c r="J505" s="181">
        <v>8.3333333333333329E-2</v>
      </c>
      <c r="K505" s="179">
        <f t="shared" si="18"/>
        <v>0.40625</v>
      </c>
      <c r="L505" s="411">
        <v>39</v>
      </c>
      <c r="M505" s="411">
        <v>1</v>
      </c>
      <c r="N505" s="983"/>
      <c r="O505" s="411"/>
      <c r="P505" s="411"/>
      <c r="Q505" s="990"/>
      <c r="R505" s="413">
        <v>316</v>
      </c>
      <c r="S505" s="983"/>
      <c r="T505" s="983"/>
      <c r="U505" s="983"/>
      <c r="V505" s="411"/>
      <c r="W505" s="411"/>
      <c r="X505" s="411"/>
      <c r="Y505" s="411"/>
      <c r="Z505" s="411"/>
      <c r="AA505" s="411"/>
      <c r="AB505" s="411"/>
      <c r="AC505" s="411"/>
      <c r="AD505" s="411"/>
      <c r="AE505" s="411"/>
      <c r="AF505" s="411"/>
      <c r="AG505" s="158"/>
      <c r="AH505" s="158"/>
      <c r="AI505" s="158"/>
      <c r="AJ505" s="158"/>
      <c r="AK505" s="158"/>
      <c r="AL505" s="90"/>
    </row>
    <row r="506" spans="1:38" ht="15.75" thickBot="1" x14ac:dyDescent="0.3">
      <c r="A506" s="976"/>
      <c r="B506" s="175">
        <v>14030301</v>
      </c>
      <c r="C506" s="96">
        <v>390</v>
      </c>
      <c r="D506" s="411">
        <v>7</v>
      </c>
      <c r="E506" s="411">
        <v>50</v>
      </c>
      <c r="F506" s="665">
        <v>13</v>
      </c>
      <c r="G506" s="144" t="s">
        <v>410</v>
      </c>
      <c r="H506" s="167">
        <v>0.30208333333333331</v>
      </c>
      <c r="I506" s="167">
        <v>0.79166666666666663</v>
      </c>
      <c r="J506" s="181">
        <v>8.3333333333333329E-2</v>
      </c>
      <c r="K506" s="179">
        <f t="shared" si="18"/>
        <v>0.40625</v>
      </c>
      <c r="L506" s="411">
        <v>40</v>
      </c>
      <c r="M506" s="411">
        <v>1</v>
      </c>
      <c r="N506" s="983"/>
      <c r="O506" s="411"/>
      <c r="P506" s="411"/>
      <c r="Q506" s="990"/>
      <c r="R506" s="413">
        <v>316</v>
      </c>
      <c r="S506" s="983"/>
      <c r="T506" s="983"/>
      <c r="U506" s="983"/>
      <c r="V506" s="411"/>
      <c r="W506" s="411"/>
      <c r="X506" s="411"/>
      <c r="Y506" s="411"/>
      <c r="Z506" s="411"/>
      <c r="AA506" s="411"/>
      <c r="AB506" s="411"/>
      <c r="AC506" s="411"/>
      <c r="AD506" s="411"/>
      <c r="AE506" s="411"/>
      <c r="AF506" s="411"/>
      <c r="AG506" s="158"/>
      <c r="AH506" s="158"/>
      <c r="AI506" s="158"/>
      <c r="AJ506" s="158"/>
      <c r="AK506" s="158"/>
      <c r="AL506" s="90"/>
    </row>
    <row r="507" spans="1:38" ht="15.75" thickBot="1" x14ac:dyDescent="0.3">
      <c r="A507" s="976"/>
      <c r="B507" s="407">
        <v>14030301</v>
      </c>
      <c r="C507" s="96">
        <v>390</v>
      </c>
      <c r="D507" s="411">
        <v>7</v>
      </c>
      <c r="E507" s="411">
        <v>50</v>
      </c>
      <c r="F507" s="665">
        <v>13</v>
      </c>
      <c r="G507" s="144" t="s">
        <v>410</v>
      </c>
      <c r="H507" s="167">
        <v>0.30208333333333331</v>
      </c>
      <c r="I507" s="167">
        <v>0.79166666666666663</v>
      </c>
      <c r="J507" s="181">
        <v>8.3333333333333329E-2</v>
      </c>
      <c r="K507" s="179">
        <f t="shared" si="18"/>
        <v>0.40625</v>
      </c>
      <c r="L507" s="411">
        <v>41</v>
      </c>
      <c r="M507" s="411">
        <v>1</v>
      </c>
      <c r="N507" s="983"/>
      <c r="O507" s="411"/>
      <c r="P507" s="411"/>
      <c r="Q507" s="990"/>
      <c r="R507" s="413">
        <v>316</v>
      </c>
      <c r="S507" s="983"/>
      <c r="T507" s="983"/>
      <c r="U507" s="983"/>
      <c r="V507" s="411"/>
      <c r="W507" s="411"/>
      <c r="X507" s="411"/>
      <c r="Y507" s="411"/>
      <c r="Z507" s="411"/>
      <c r="AA507" s="411"/>
      <c r="AB507" s="411"/>
      <c r="AC507" s="411"/>
      <c r="AD507" s="411"/>
      <c r="AE507" s="411"/>
      <c r="AF507" s="411"/>
      <c r="AG507" s="158"/>
      <c r="AH507" s="158"/>
      <c r="AI507" s="158"/>
      <c r="AJ507" s="158"/>
      <c r="AK507" s="158"/>
      <c r="AL507" s="90"/>
    </row>
    <row r="508" spans="1:38" ht="15.75" thickBot="1" x14ac:dyDescent="0.3">
      <c r="A508" s="976"/>
      <c r="B508" s="174">
        <v>14030301</v>
      </c>
      <c r="C508" s="96">
        <v>274</v>
      </c>
      <c r="D508" s="411">
        <v>7</v>
      </c>
      <c r="E508" s="411">
        <v>50</v>
      </c>
      <c r="F508" s="665">
        <v>13</v>
      </c>
      <c r="G508" s="144" t="s">
        <v>410</v>
      </c>
      <c r="H508" s="167">
        <v>0.30208333333333331</v>
      </c>
      <c r="I508" s="167">
        <v>0.79166666666666663</v>
      </c>
      <c r="J508" s="181">
        <v>8.3333333333333329E-2</v>
      </c>
      <c r="K508" s="179">
        <f t="shared" si="18"/>
        <v>0.40625</v>
      </c>
      <c r="L508" s="411">
        <v>36</v>
      </c>
      <c r="M508" s="411">
        <v>1</v>
      </c>
      <c r="N508" s="983"/>
      <c r="O508" s="411"/>
      <c r="P508" s="411"/>
      <c r="Q508" s="990"/>
      <c r="R508" s="413" t="str">
        <f t="shared" si="20"/>
        <v>fx</v>
      </c>
      <c r="S508" s="983"/>
      <c r="T508" s="983"/>
      <c r="U508" s="983"/>
      <c r="V508" s="411"/>
      <c r="W508" s="411"/>
      <c r="X508" s="411"/>
      <c r="Y508" s="411"/>
      <c r="Z508" s="411"/>
      <c r="AA508" s="411"/>
      <c r="AB508" s="411"/>
      <c r="AC508" s="411"/>
      <c r="AD508" s="411"/>
      <c r="AE508" s="411"/>
      <c r="AF508" s="411"/>
      <c r="AG508" s="158"/>
      <c r="AH508" s="158"/>
      <c r="AI508" s="158"/>
      <c r="AJ508" s="158"/>
      <c r="AK508" s="158"/>
      <c r="AL508" s="90"/>
    </row>
    <row r="509" spans="1:38" ht="15.75" thickBot="1" x14ac:dyDescent="0.3">
      <c r="A509" s="976"/>
      <c r="B509" s="175">
        <v>14030301</v>
      </c>
      <c r="C509" s="96">
        <v>274</v>
      </c>
      <c r="D509" s="411">
        <v>7</v>
      </c>
      <c r="E509" s="411">
        <v>50</v>
      </c>
      <c r="F509" s="665">
        <v>13</v>
      </c>
      <c r="G509" s="144" t="s">
        <v>410</v>
      </c>
      <c r="H509" s="167">
        <v>0.30208333333333331</v>
      </c>
      <c r="I509" s="167">
        <v>0.79166666666666663</v>
      </c>
      <c r="J509" s="181">
        <v>8.3333333333333329E-2</v>
      </c>
      <c r="K509" s="179">
        <f t="shared" si="18"/>
        <v>0.40625</v>
      </c>
      <c r="L509" s="411">
        <v>37</v>
      </c>
      <c r="M509" s="411">
        <v>1</v>
      </c>
      <c r="N509" s="983">
        <v>120</v>
      </c>
      <c r="O509" s="411"/>
      <c r="P509" s="411"/>
      <c r="Q509" s="990">
        <v>52.2</v>
      </c>
      <c r="R509" s="413" t="str">
        <f t="shared" si="20"/>
        <v>fx</v>
      </c>
      <c r="S509" s="983"/>
      <c r="T509" s="983"/>
      <c r="U509" s="983"/>
      <c r="V509" s="411"/>
      <c r="W509" s="411"/>
      <c r="X509" s="411"/>
      <c r="Y509" s="411"/>
      <c r="Z509" s="411"/>
      <c r="AA509" s="411"/>
      <c r="AB509" s="411"/>
      <c r="AC509" s="411"/>
      <c r="AD509" s="411"/>
      <c r="AE509" s="411"/>
      <c r="AF509" s="411"/>
      <c r="AG509" s="158"/>
      <c r="AH509" s="158"/>
      <c r="AI509" s="158"/>
      <c r="AJ509" s="158"/>
      <c r="AK509" s="158"/>
      <c r="AL509" s="90"/>
    </row>
    <row r="510" spans="1:38" ht="15.75" thickBot="1" x14ac:dyDescent="0.3">
      <c r="A510" s="976"/>
      <c r="B510" s="175">
        <v>14030301</v>
      </c>
      <c r="C510" s="96">
        <v>274</v>
      </c>
      <c r="D510" s="411">
        <v>7</v>
      </c>
      <c r="E510" s="411">
        <v>50</v>
      </c>
      <c r="F510" s="665">
        <v>13</v>
      </c>
      <c r="G510" s="144" t="s">
        <v>410</v>
      </c>
      <c r="H510" s="167">
        <v>0.30208333333333331</v>
      </c>
      <c r="I510" s="167">
        <v>0.79166666666666663</v>
      </c>
      <c r="J510" s="181">
        <v>8.3333333333333329E-2</v>
      </c>
      <c r="K510" s="179">
        <f t="shared" si="18"/>
        <v>0.40625</v>
      </c>
      <c r="L510" s="411">
        <v>38</v>
      </c>
      <c r="M510" s="411">
        <v>2</v>
      </c>
      <c r="N510" s="983"/>
      <c r="O510" s="411"/>
      <c r="P510" s="411"/>
      <c r="Q510" s="990"/>
      <c r="R510" s="413" t="str">
        <f t="shared" si="20"/>
        <v>fx</v>
      </c>
      <c r="S510" s="983"/>
      <c r="T510" s="983"/>
      <c r="U510" s="983"/>
      <c r="V510" s="411"/>
      <c r="W510" s="411"/>
      <c r="X510" s="411"/>
      <c r="Y510" s="411"/>
      <c r="Z510" s="411"/>
      <c r="AA510" s="411"/>
      <c r="AB510" s="411"/>
      <c r="AC510" s="411"/>
      <c r="AD510" s="411"/>
      <c r="AE510" s="411"/>
      <c r="AF510" s="411"/>
      <c r="AG510" s="158"/>
      <c r="AH510" s="158"/>
      <c r="AI510" s="158"/>
      <c r="AJ510" s="158"/>
      <c r="AK510" s="158"/>
      <c r="AL510" s="90"/>
    </row>
    <row r="511" spans="1:38" ht="15.75" thickBot="1" x14ac:dyDescent="0.3">
      <c r="A511" s="976"/>
      <c r="B511" s="175">
        <v>14030301</v>
      </c>
      <c r="C511" s="96">
        <v>274</v>
      </c>
      <c r="D511" s="411">
        <v>7</v>
      </c>
      <c r="E511" s="411">
        <v>50</v>
      </c>
      <c r="F511" s="665">
        <v>13</v>
      </c>
      <c r="G511" s="144" t="s">
        <v>410</v>
      </c>
      <c r="H511" s="167">
        <v>0.30208333333333331</v>
      </c>
      <c r="I511" s="167">
        <v>0.79166666666666663</v>
      </c>
      <c r="J511" s="181">
        <v>8.3333333333333329E-2</v>
      </c>
      <c r="K511" s="179">
        <f t="shared" si="18"/>
        <v>0.40625</v>
      </c>
      <c r="L511" s="411">
        <v>39</v>
      </c>
      <c r="M511" s="411">
        <v>2</v>
      </c>
      <c r="N511" s="983"/>
      <c r="O511" s="411"/>
      <c r="P511" s="411"/>
      <c r="Q511" s="990"/>
      <c r="R511" s="413" t="str">
        <f t="shared" si="20"/>
        <v>fx</v>
      </c>
      <c r="S511" s="983"/>
      <c r="T511" s="983"/>
      <c r="U511" s="983"/>
      <c r="V511" s="411"/>
      <c r="W511" s="411"/>
      <c r="X511" s="411"/>
      <c r="Y511" s="411"/>
      <c r="Z511" s="411"/>
      <c r="AA511" s="411"/>
      <c r="AB511" s="411"/>
      <c r="AC511" s="411"/>
      <c r="AD511" s="411"/>
      <c r="AE511" s="411"/>
      <c r="AF511" s="411"/>
      <c r="AG511" s="158"/>
      <c r="AH511" s="158"/>
      <c r="AI511" s="158"/>
      <c r="AJ511" s="158"/>
      <c r="AK511" s="158"/>
      <c r="AL511" s="90"/>
    </row>
    <row r="512" spans="1:38" ht="15.75" thickBot="1" x14ac:dyDescent="0.3">
      <c r="A512" s="977"/>
      <c r="B512" s="406">
        <v>14030301</v>
      </c>
      <c r="C512" s="164">
        <v>274</v>
      </c>
      <c r="D512" s="418">
        <v>7</v>
      </c>
      <c r="E512" s="418">
        <v>50</v>
      </c>
      <c r="F512" s="151">
        <v>13</v>
      </c>
      <c r="G512" s="161" t="s">
        <v>410</v>
      </c>
      <c r="H512" s="171">
        <v>0.30208333333333331</v>
      </c>
      <c r="I512" s="171">
        <v>0.79166666666666663</v>
      </c>
      <c r="J512" s="185">
        <v>8.3333333333333329E-2</v>
      </c>
      <c r="K512" s="186">
        <f t="shared" si="18"/>
        <v>0.40625</v>
      </c>
      <c r="L512" s="411">
        <v>40</v>
      </c>
      <c r="M512" s="411">
        <v>2</v>
      </c>
      <c r="N512" s="983"/>
      <c r="O512" s="411"/>
      <c r="P512" s="411"/>
      <c r="Q512" s="990"/>
      <c r="R512" s="413" t="str">
        <f t="shared" si="20"/>
        <v>fx</v>
      </c>
      <c r="S512" s="983"/>
      <c r="T512" s="983"/>
      <c r="U512" s="983"/>
      <c r="V512" s="411"/>
      <c r="W512" s="411"/>
      <c r="X512" s="411"/>
      <c r="Y512" s="411"/>
      <c r="Z512" s="411"/>
      <c r="AA512" s="411"/>
      <c r="AB512" s="411"/>
      <c r="AC512" s="411"/>
      <c r="AD512" s="411"/>
      <c r="AE512" s="411"/>
      <c r="AF512" s="411"/>
      <c r="AG512" s="158"/>
      <c r="AH512" s="158"/>
      <c r="AI512" s="158"/>
      <c r="AJ512" s="158"/>
      <c r="AK512" s="158"/>
      <c r="AL512" s="90"/>
    </row>
    <row r="513" spans="1:38" ht="15.75" thickBot="1" x14ac:dyDescent="0.3">
      <c r="A513" s="1006" t="str">
        <f t="shared" si="19"/>
        <v>روز</v>
      </c>
      <c r="B513" s="174">
        <v>14030303</v>
      </c>
      <c r="C513" s="163">
        <v>370</v>
      </c>
      <c r="D513" s="419">
        <v>7</v>
      </c>
      <c r="E513" s="419">
        <v>50</v>
      </c>
      <c r="F513" s="150">
        <v>28</v>
      </c>
      <c r="G513" s="159" t="s">
        <v>411</v>
      </c>
      <c r="H513" s="168">
        <v>0.30208333333333331</v>
      </c>
      <c r="I513" s="168">
        <v>22</v>
      </c>
      <c r="J513" s="179">
        <v>6.25E-2</v>
      </c>
      <c r="K513" s="179">
        <f t="shared" si="18"/>
        <v>21.635416666666668</v>
      </c>
      <c r="L513" s="411">
        <v>39</v>
      </c>
      <c r="M513" s="411">
        <v>1</v>
      </c>
      <c r="N513" s="983">
        <v>856</v>
      </c>
      <c r="O513" s="411"/>
      <c r="P513" s="411"/>
      <c r="Q513" s="990">
        <v>942.11500000000001</v>
      </c>
      <c r="R513" s="413" t="str">
        <f t="shared" si="20"/>
        <v>p500</v>
      </c>
      <c r="S513" s="983">
        <v>3.5</v>
      </c>
      <c r="T513" s="983">
        <v>39.5</v>
      </c>
      <c r="U513" s="983">
        <v>2500</v>
      </c>
      <c r="V513" s="411"/>
      <c r="W513" s="411"/>
      <c r="X513" s="411"/>
      <c r="Y513" s="411"/>
      <c r="Z513" s="411"/>
      <c r="AA513" s="411"/>
      <c r="AB513" s="411"/>
      <c r="AC513" s="411"/>
      <c r="AD513" s="411"/>
      <c r="AE513" s="411"/>
      <c r="AF513" s="411"/>
      <c r="AG513" s="158"/>
      <c r="AH513" s="158"/>
      <c r="AI513" s="158"/>
      <c r="AJ513" s="158"/>
      <c r="AK513" s="158"/>
      <c r="AL513" s="90"/>
    </row>
    <row r="514" spans="1:38" ht="15.75" thickBot="1" x14ac:dyDescent="0.3">
      <c r="A514" s="1007"/>
      <c r="B514" s="176">
        <v>14030303</v>
      </c>
      <c r="C514" s="96">
        <v>370</v>
      </c>
      <c r="D514" s="411">
        <v>7</v>
      </c>
      <c r="E514" s="411">
        <v>50</v>
      </c>
      <c r="F514" s="199">
        <v>28</v>
      </c>
      <c r="G514" s="144" t="s">
        <v>411</v>
      </c>
      <c r="H514" s="167">
        <v>0.30208333333333331</v>
      </c>
      <c r="I514" s="167">
        <v>22</v>
      </c>
      <c r="J514" s="181">
        <v>6.25E-2</v>
      </c>
      <c r="K514" s="179">
        <f t="shared" si="18"/>
        <v>21.635416666666668</v>
      </c>
      <c r="L514" s="411">
        <v>40</v>
      </c>
      <c r="M514" s="411">
        <v>1</v>
      </c>
      <c r="N514" s="983"/>
      <c r="O514" s="411"/>
      <c r="P514" s="411"/>
      <c r="Q514" s="990"/>
      <c r="R514" s="413" t="str">
        <f t="shared" si="20"/>
        <v>p500</v>
      </c>
      <c r="S514" s="983"/>
      <c r="T514" s="983"/>
      <c r="U514" s="983"/>
      <c r="V514" s="411"/>
      <c r="W514" s="411"/>
      <c r="X514" s="411"/>
      <c r="Y514" s="411"/>
      <c r="Z514" s="411"/>
      <c r="AA514" s="411"/>
      <c r="AB514" s="411"/>
      <c r="AC514" s="411"/>
      <c r="AD514" s="411"/>
      <c r="AE514" s="411"/>
      <c r="AF514" s="411"/>
      <c r="AG514" s="158"/>
      <c r="AH514" s="158"/>
      <c r="AI514" s="158"/>
      <c r="AJ514" s="158"/>
      <c r="AK514" s="158"/>
      <c r="AL514" s="90"/>
    </row>
    <row r="515" spans="1:38" ht="15.75" thickBot="1" x14ac:dyDescent="0.3">
      <c r="A515" s="1007"/>
      <c r="B515" s="176">
        <v>14030303</v>
      </c>
      <c r="C515" s="96">
        <v>370</v>
      </c>
      <c r="D515" s="411">
        <v>7</v>
      </c>
      <c r="E515" s="411">
        <v>50</v>
      </c>
      <c r="F515" s="199">
        <v>28</v>
      </c>
      <c r="G515" s="144" t="s">
        <v>411</v>
      </c>
      <c r="H515" s="167">
        <v>0.30208333333333331</v>
      </c>
      <c r="I515" s="167">
        <v>22</v>
      </c>
      <c r="J515" s="181">
        <v>6.25E-2</v>
      </c>
      <c r="K515" s="179">
        <f t="shared" si="18"/>
        <v>21.635416666666668</v>
      </c>
      <c r="L515" s="411">
        <v>42</v>
      </c>
      <c r="M515" s="411">
        <v>2</v>
      </c>
      <c r="N515" s="983"/>
      <c r="O515" s="411"/>
      <c r="P515" s="411"/>
      <c r="Q515" s="990"/>
      <c r="R515" s="413" t="str">
        <f t="shared" si="20"/>
        <v>p500</v>
      </c>
      <c r="S515" s="983"/>
      <c r="T515" s="983"/>
      <c r="U515" s="983"/>
      <c r="V515" s="411"/>
      <c r="W515" s="411"/>
      <c r="X515" s="411"/>
      <c r="Y515" s="411"/>
      <c r="Z515" s="411"/>
      <c r="AA515" s="411"/>
      <c r="AB515" s="411"/>
      <c r="AC515" s="411"/>
      <c r="AD515" s="411"/>
      <c r="AE515" s="411"/>
      <c r="AF515" s="411"/>
      <c r="AG515" s="158"/>
      <c r="AH515" s="158"/>
      <c r="AI515" s="158"/>
      <c r="AJ515" s="158"/>
      <c r="AK515" s="158"/>
      <c r="AL515" s="90"/>
    </row>
    <row r="516" spans="1:38" ht="15.75" thickBot="1" x14ac:dyDescent="0.3">
      <c r="A516" s="1007"/>
      <c r="B516" s="176">
        <v>14030303</v>
      </c>
      <c r="C516" s="96">
        <v>370</v>
      </c>
      <c r="D516" s="411">
        <v>7</v>
      </c>
      <c r="E516" s="411">
        <v>50</v>
      </c>
      <c r="F516" s="199">
        <v>28</v>
      </c>
      <c r="G516" s="144" t="s">
        <v>411</v>
      </c>
      <c r="H516" s="167">
        <v>0.30208333333333331</v>
      </c>
      <c r="I516" s="167">
        <v>22</v>
      </c>
      <c r="J516" s="181">
        <v>6.25E-2</v>
      </c>
      <c r="K516" s="179">
        <f t="shared" si="18"/>
        <v>21.635416666666668</v>
      </c>
      <c r="L516" s="411">
        <v>43</v>
      </c>
      <c r="M516" s="411">
        <v>2</v>
      </c>
      <c r="N516" s="983"/>
      <c r="O516" s="411"/>
      <c r="P516" s="411"/>
      <c r="Q516" s="990"/>
      <c r="R516" s="413" t="str">
        <f t="shared" si="20"/>
        <v>p500</v>
      </c>
      <c r="S516" s="983"/>
      <c r="T516" s="983"/>
      <c r="U516" s="983"/>
      <c r="V516" s="411"/>
      <c r="W516" s="411"/>
      <c r="X516" s="411"/>
      <c r="Y516" s="411"/>
      <c r="Z516" s="411"/>
      <c r="AA516" s="411"/>
      <c r="AB516" s="411"/>
      <c r="AC516" s="411"/>
      <c r="AD516" s="411"/>
      <c r="AE516" s="411"/>
      <c r="AF516" s="411"/>
      <c r="AG516" s="158"/>
      <c r="AH516" s="158"/>
      <c r="AI516" s="158"/>
      <c r="AJ516" s="158"/>
      <c r="AK516" s="158"/>
      <c r="AL516" s="90"/>
    </row>
    <row r="517" spans="1:38" ht="15.75" thickBot="1" x14ac:dyDescent="0.3">
      <c r="A517" s="1007"/>
      <c r="B517" s="176">
        <v>14030303</v>
      </c>
      <c r="C517" s="96">
        <v>370</v>
      </c>
      <c r="D517" s="411">
        <v>7</v>
      </c>
      <c r="E517" s="411">
        <v>50</v>
      </c>
      <c r="F517" s="199">
        <v>28</v>
      </c>
      <c r="G517" s="144" t="s">
        <v>411</v>
      </c>
      <c r="H517" s="167">
        <v>0.30208333333333331</v>
      </c>
      <c r="I517" s="167">
        <v>22</v>
      </c>
      <c r="J517" s="181">
        <v>6.25E-2</v>
      </c>
      <c r="K517" s="179">
        <f t="shared" ref="K517:K580" si="21">IF(H517&gt;I517,(H517-I517)-J517,(I517-H517)-J517)</f>
        <v>21.635416666666668</v>
      </c>
      <c r="L517" s="411">
        <v>44</v>
      </c>
      <c r="M517" s="411">
        <v>2</v>
      </c>
      <c r="N517" s="983"/>
      <c r="O517" s="411"/>
      <c r="P517" s="411"/>
      <c r="Q517" s="990"/>
      <c r="R517" s="413" t="str">
        <f t="shared" si="20"/>
        <v>p500</v>
      </c>
      <c r="S517" s="983"/>
      <c r="T517" s="983"/>
      <c r="U517" s="983"/>
      <c r="V517" s="411"/>
      <c r="W517" s="411"/>
      <c r="X517" s="411"/>
      <c r="Y517" s="411"/>
      <c r="Z517" s="411"/>
      <c r="AA517" s="411"/>
      <c r="AB517" s="411"/>
      <c r="AC517" s="411"/>
      <c r="AD517" s="411"/>
      <c r="AE517" s="411"/>
      <c r="AF517" s="411"/>
      <c r="AG517" s="158"/>
      <c r="AH517" s="158"/>
      <c r="AI517" s="158"/>
      <c r="AJ517" s="158"/>
      <c r="AK517" s="158"/>
      <c r="AL517" s="90"/>
    </row>
    <row r="518" spans="1:38" ht="15.75" thickBot="1" x14ac:dyDescent="0.3">
      <c r="A518" s="1007"/>
      <c r="B518" s="176">
        <v>14030303</v>
      </c>
      <c r="C518" s="96">
        <v>350</v>
      </c>
      <c r="D518" s="411">
        <v>7</v>
      </c>
      <c r="E518" s="411">
        <v>50</v>
      </c>
      <c r="F518" s="199">
        <v>28</v>
      </c>
      <c r="G518" s="144" t="s">
        <v>411</v>
      </c>
      <c r="H518" s="167">
        <v>0.30208333333333331</v>
      </c>
      <c r="I518" s="167">
        <v>22</v>
      </c>
      <c r="J518" s="181">
        <v>6.25E-2</v>
      </c>
      <c r="K518" s="179">
        <f t="shared" si="21"/>
        <v>21.635416666666668</v>
      </c>
      <c r="L518" s="411">
        <v>39</v>
      </c>
      <c r="M518" s="411">
        <v>1</v>
      </c>
      <c r="N518" s="983">
        <v>856</v>
      </c>
      <c r="O518" s="411"/>
      <c r="P518" s="411"/>
      <c r="Q518" s="990"/>
      <c r="R518" s="413" t="str">
        <f t="shared" si="20"/>
        <v>fx</v>
      </c>
      <c r="S518" s="983"/>
      <c r="T518" s="983"/>
      <c r="U518" s="983"/>
      <c r="V518" s="411"/>
      <c r="W518" s="411"/>
      <c r="X518" s="411"/>
      <c r="Y518" s="411"/>
      <c r="Z518" s="411"/>
      <c r="AA518" s="411"/>
      <c r="AB518" s="411"/>
      <c r="AC518" s="411"/>
      <c r="AD518" s="411"/>
      <c r="AE518" s="411"/>
      <c r="AF518" s="411"/>
      <c r="AG518" s="158"/>
      <c r="AH518" s="158"/>
      <c r="AI518" s="158"/>
      <c r="AJ518" s="158"/>
      <c r="AK518" s="158"/>
      <c r="AL518" s="90"/>
    </row>
    <row r="519" spans="1:38" ht="15.75" thickBot="1" x14ac:dyDescent="0.3">
      <c r="A519" s="1007"/>
      <c r="B519" s="176">
        <v>14030303</v>
      </c>
      <c r="C519" s="96">
        <v>350</v>
      </c>
      <c r="D519" s="411">
        <v>7</v>
      </c>
      <c r="E519" s="411">
        <v>50</v>
      </c>
      <c r="F519" s="199">
        <v>28</v>
      </c>
      <c r="G519" s="144" t="s">
        <v>411</v>
      </c>
      <c r="H519" s="167">
        <v>0.30208333333333331</v>
      </c>
      <c r="I519" s="167">
        <v>22</v>
      </c>
      <c r="J519" s="181">
        <v>6.25E-2</v>
      </c>
      <c r="K519" s="179">
        <f t="shared" si="21"/>
        <v>21.635416666666668</v>
      </c>
      <c r="L519" s="411">
        <v>40</v>
      </c>
      <c r="M519" s="411">
        <v>1</v>
      </c>
      <c r="N519" s="983"/>
      <c r="O519" s="411"/>
      <c r="P519" s="411"/>
      <c r="Q519" s="990"/>
      <c r="R519" s="413" t="str">
        <f t="shared" si="20"/>
        <v>fx</v>
      </c>
      <c r="S519" s="983"/>
      <c r="T519" s="983"/>
      <c r="U519" s="983"/>
      <c r="V519" s="411"/>
      <c r="W519" s="411"/>
      <c r="X519" s="411"/>
      <c r="Y519" s="411"/>
      <c r="Z519" s="411"/>
      <c r="AA519" s="411"/>
      <c r="AB519" s="411"/>
      <c r="AC519" s="411"/>
      <c r="AD519" s="411"/>
      <c r="AE519" s="411"/>
      <c r="AF519" s="411"/>
      <c r="AG519" s="158"/>
      <c r="AH519" s="158"/>
      <c r="AI519" s="158"/>
      <c r="AJ519" s="158"/>
      <c r="AK519" s="158"/>
      <c r="AL519" s="90"/>
    </row>
    <row r="520" spans="1:38" ht="15.75" thickBot="1" x14ac:dyDescent="0.3">
      <c r="A520" s="1007"/>
      <c r="B520" s="176">
        <v>14030303</v>
      </c>
      <c r="C520" s="96">
        <v>350</v>
      </c>
      <c r="D520" s="411">
        <v>7</v>
      </c>
      <c r="E520" s="411">
        <v>50</v>
      </c>
      <c r="F520" s="199">
        <v>28</v>
      </c>
      <c r="G520" s="144" t="s">
        <v>411</v>
      </c>
      <c r="H520" s="167">
        <v>0.30208333333333331</v>
      </c>
      <c r="I520" s="167">
        <v>22</v>
      </c>
      <c r="J520" s="181">
        <v>6.25E-2</v>
      </c>
      <c r="K520" s="179">
        <f t="shared" si="21"/>
        <v>21.635416666666668</v>
      </c>
      <c r="L520" s="411">
        <v>41</v>
      </c>
      <c r="M520" s="411">
        <v>1</v>
      </c>
      <c r="N520" s="983"/>
      <c r="O520" s="411"/>
      <c r="P520" s="411"/>
      <c r="Q520" s="990"/>
      <c r="R520" s="413" t="str">
        <f t="shared" si="20"/>
        <v>fx</v>
      </c>
      <c r="S520" s="983"/>
      <c r="T520" s="983"/>
      <c r="U520" s="983"/>
      <c r="V520" s="411"/>
      <c r="W520" s="411"/>
      <c r="X520" s="411"/>
      <c r="Y520" s="411"/>
      <c r="Z520" s="411"/>
      <c r="AA520" s="411"/>
      <c r="AB520" s="411"/>
      <c r="AC520" s="411"/>
      <c r="AD520" s="411"/>
      <c r="AE520" s="411"/>
      <c r="AF520" s="411"/>
      <c r="AG520" s="158"/>
      <c r="AH520" s="158"/>
      <c r="AI520" s="158"/>
      <c r="AJ520" s="158"/>
      <c r="AK520" s="158"/>
      <c r="AL520" s="90"/>
    </row>
    <row r="521" spans="1:38" ht="15.75" thickBot="1" x14ac:dyDescent="0.3">
      <c r="A521" s="1007"/>
      <c r="B521" s="176">
        <v>14030303</v>
      </c>
      <c r="C521" s="96">
        <v>350</v>
      </c>
      <c r="D521" s="411">
        <v>7</v>
      </c>
      <c r="E521" s="411">
        <v>50</v>
      </c>
      <c r="F521" s="199">
        <v>28</v>
      </c>
      <c r="G521" s="144" t="s">
        <v>411</v>
      </c>
      <c r="H521" s="167">
        <v>0.30208333333333331</v>
      </c>
      <c r="I521" s="167">
        <v>22</v>
      </c>
      <c r="J521" s="181">
        <v>6.25E-2</v>
      </c>
      <c r="K521" s="179">
        <f t="shared" si="21"/>
        <v>21.635416666666668</v>
      </c>
      <c r="L521" s="411">
        <v>42</v>
      </c>
      <c r="M521" s="411">
        <v>2</v>
      </c>
      <c r="N521" s="983"/>
      <c r="O521" s="411"/>
      <c r="P521" s="411"/>
      <c r="Q521" s="990"/>
      <c r="R521" s="413" t="str">
        <f t="shared" si="20"/>
        <v>fx</v>
      </c>
      <c r="S521" s="983"/>
      <c r="T521" s="983"/>
      <c r="U521" s="983"/>
      <c r="V521" s="411"/>
      <c r="W521" s="411"/>
      <c r="X521" s="411"/>
      <c r="Y521" s="411"/>
      <c r="Z521" s="411"/>
      <c r="AA521" s="411"/>
      <c r="AB521" s="411"/>
      <c r="AC521" s="411"/>
      <c r="AD521" s="411"/>
      <c r="AE521" s="411"/>
      <c r="AF521" s="411"/>
      <c r="AG521" s="158"/>
      <c r="AH521" s="158"/>
      <c r="AI521" s="158"/>
      <c r="AJ521" s="158"/>
      <c r="AK521" s="158"/>
      <c r="AL521" s="90"/>
    </row>
    <row r="522" spans="1:38" ht="15.75" thickBot="1" x14ac:dyDescent="0.3">
      <c r="A522" s="1007"/>
      <c r="B522" s="176">
        <v>14030303</v>
      </c>
      <c r="C522" s="96">
        <v>350</v>
      </c>
      <c r="D522" s="411">
        <v>7</v>
      </c>
      <c r="E522" s="411">
        <v>50</v>
      </c>
      <c r="F522" s="199">
        <v>28</v>
      </c>
      <c r="G522" s="144" t="s">
        <v>411</v>
      </c>
      <c r="H522" s="167">
        <v>0.30208333333333331</v>
      </c>
      <c r="I522" s="167">
        <v>22</v>
      </c>
      <c r="J522" s="181">
        <v>6.25E-2</v>
      </c>
      <c r="K522" s="179">
        <f t="shared" si="21"/>
        <v>21.635416666666668</v>
      </c>
      <c r="L522" s="411">
        <v>43</v>
      </c>
      <c r="M522" s="411">
        <v>2</v>
      </c>
      <c r="N522" s="983"/>
      <c r="O522" s="411"/>
      <c r="P522" s="411"/>
      <c r="Q522" s="990"/>
      <c r="R522" s="413" t="str">
        <f t="shared" si="20"/>
        <v>fx</v>
      </c>
      <c r="S522" s="983"/>
      <c r="T522" s="983"/>
      <c r="U522" s="983"/>
      <c r="V522" s="411"/>
      <c r="W522" s="411"/>
      <c r="X522" s="411"/>
      <c r="Y522" s="411"/>
      <c r="Z522" s="411"/>
      <c r="AA522" s="411"/>
      <c r="AB522" s="411"/>
      <c r="AC522" s="411"/>
      <c r="AD522" s="411"/>
      <c r="AE522" s="411"/>
      <c r="AF522" s="411"/>
      <c r="AG522" s="158"/>
      <c r="AH522" s="158"/>
      <c r="AI522" s="158"/>
      <c r="AJ522" s="158"/>
      <c r="AK522" s="158"/>
      <c r="AL522" s="90"/>
    </row>
    <row r="523" spans="1:38" ht="15.75" thickBot="1" x14ac:dyDescent="0.3">
      <c r="A523" s="1007"/>
      <c r="B523" s="176">
        <v>14030303</v>
      </c>
      <c r="C523" s="96">
        <v>350</v>
      </c>
      <c r="D523" s="411">
        <v>7</v>
      </c>
      <c r="E523" s="411">
        <v>50</v>
      </c>
      <c r="F523" s="199">
        <v>28</v>
      </c>
      <c r="G523" s="144" t="s">
        <v>411</v>
      </c>
      <c r="H523" s="167">
        <v>0.30208333333333331</v>
      </c>
      <c r="I523" s="167">
        <v>22</v>
      </c>
      <c r="J523" s="181">
        <v>6.25E-2</v>
      </c>
      <c r="K523" s="179">
        <f t="shared" si="21"/>
        <v>21.635416666666668</v>
      </c>
      <c r="L523" s="411">
        <v>44</v>
      </c>
      <c r="M523" s="411">
        <v>1</v>
      </c>
      <c r="N523" s="983"/>
      <c r="O523" s="411"/>
      <c r="P523" s="411"/>
      <c r="Q523" s="990"/>
      <c r="R523" s="413" t="str">
        <f t="shared" si="20"/>
        <v>fx</v>
      </c>
      <c r="S523" s="983"/>
      <c r="T523" s="983"/>
      <c r="U523" s="983"/>
      <c r="V523" s="411"/>
      <c r="W523" s="411"/>
      <c r="X523" s="411"/>
      <c r="Y523" s="411"/>
      <c r="Z523" s="411"/>
      <c r="AA523" s="411"/>
      <c r="AB523" s="411"/>
      <c r="AC523" s="411"/>
      <c r="AD523" s="411"/>
      <c r="AE523" s="411"/>
      <c r="AF523" s="411"/>
      <c r="AG523" s="158"/>
      <c r="AH523" s="158"/>
      <c r="AI523" s="158"/>
      <c r="AJ523" s="158"/>
      <c r="AK523" s="158"/>
      <c r="AL523" s="90"/>
    </row>
    <row r="524" spans="1:38" ht="15.75" thickBot="1" x14ac:dyDescent="0.3">
      <c r="A524" s="1007"/>
      <c r="B524" s="176">
        <v>14030303</v>
      </c>
      <c r="C524" s="96">
        <v>380</v>
      </c>
      <c r="D524" s="411">
        <v>7</v>
      </c>
      <c r="E524" s="411">
        <v>50</v>
      </c>
      <c r="F524" s="199">
        <v>28</v>
      </c>
      <c r="G524" s="144" t="s">
        <v>411</v>
      </c>
      <c r="H524" s="167">
        <v>0.30208333333333331</v>
      </c>
      <c r="I524" s="167">
        <v>22</v>
      </c>
      <c r="J524" s="181">
        <v>6.25E-2</v>
      </c>
      <c r="K524" s="179">
        <f t="shared" si="21"/>
        <v>21.635416666666668</v>
      </c>
      <c r="L524" s="411">
        <v>40</v>
      </c>
      <c r="M524" s="411">
        <v>1</v>
      </c>
      <c r="N524" s="983">
        <v>295</v>
      </c>
      <c r="O524" s="411"/>
      <c r="P524" s="411"/>
      <c r="Q524" s="990"/>
      <c r="R524" s="413" t="str">
        <f t="shared" si="20"/>
        <v>fx</v>
      </c>
      <c r="S524" s="983"/>
      <c r="T524" s="983"/>
      <c r="U524" s="983"/>
      <c r="V524" s="411"/>
      <c r="W524" s="411"/>
      <c r="X524" s="411"/>
      <c r="Y524" s="411"/>
      <c r="Z524" s="411"/>
      <c r="AA524" s="411"/>
      <c r="AB524" s="411"/>
      <c r="AC524" s="411"/>
      <c r="AD524" s="411"/>
      <c r="AE524" s="411"/>
      <c r="AF524" s="411"/>
      <c r="AG524" s="158"/>
      <c r="AH524" s="158"/>
      <c r="AI524" s="158"/>
      <c r="AJ524" s="158"/>
      <c r="AK524" s="158"/>
      <c r="AL524" s="90"/>
    </row>
    <row r="525" spans="1:38" ht="15.75" thickBot="1" x14ac:dyDescent="0.3">
      <c r="A525" s="1007"/>
      <c r="B525" s="176">
        <v>14030303</v>
      </c>
      <c r="C525" s="96">
        <v>380</v>
      </c>
      <c r="D525" s="411">
        <v>7</v>
      </c>
      <c r="E525" s="411">
        <v>50</v>
      </c>
      <c r="F525" s="199">
        <v>28</v>
      </c>
      <c r="G525" s="144" t="s">
        <v>411</v>
      </c>
      <c r="H525" s="167">
        <v>0.30208333333333331</v>
      </c>
      <c r="I525" s="167">
        <v>22</v>
      </c>
      <c r="J525" s="181">
        <v>6.25E-2</v>
      </c>
      <c r="K525" s="179">
        <f t="shared" si="21"/>
        <v>21.635416666666668</v>
      </c>
      <c r="L525" s="411">
        <v>41</v>
      </c>
      <c r="M525" s="411">
        <v>1</v>
      </c>
      <c r="N525" s="983"/>
      <c r="O525" s="411"/>
      <c r="P525" s="411"/>
      <c r="Q525" s="990"/>
      <c r="R525" s="413" t="str">
        <f t="shared" si="20"/>
        <v>fx</v>
      </c>
      <c r="S525" s="983"/>
      <c r="T525" s="983"/>
      <c r="U525" s="983"/>
      <c r="V525" s="411"/>
      <c r="W525" s="411"/>
      <c r="X525" s="411"/>
      <c r="Y525" s="411"/>
      <c r="Z525" s="411"/>
      <c r="AA525" s="411"/>
      <c r="AB525" s="411"/>
      <c r="AC525" s="411"/>
      <c r="AD525" s="411"/>
      <c r="AE525" s="411"/>
      <c r="AF525" s="411"/>
      <c r="AG525" s="158"/>
      <c r="AH525" s="158"/>
      <c r="AI525" s="158"/>
      <c r="AJ525" s="158"/>
      <c r="AK525" s="158"/>
      <c r="AL525" s="90"/>
    </row>
    <row r="526" spans="1:38" ht="15.75" thickBot="1" x14ac:dyDescent="0.3">
      <c r="A526" s="1007"/>
      <c r="B526" s="176">
        <v>14030303</v>
      </c>
      <c r="C526" s="96">
        <v>380</v>
      </c>
      <c r="D526" s="411">
        <v>7</v>
      </c>
      <c r="E526" s="411">
        <v>50</v>
      </c>
      <c r="F526" s="199">
        <v>28</v>
      </c>
      <c r="G526" s="144" t="s">
        <v>411</v>
      </c>
      <c r="H526" s="167">
        <v>0.30208333333333331</v>
      </c>
      <c r="I526" s="167">
        <v>22</v>
      </c>
      <c r="J526" s="181">
        <v>6.25E-2</v>
      </c>
      <c r="K526" s="179">
        <f t="shared" si="21"/>
        <v>21.635416666666668</v>
      </c>
      <c r="L526" s="411">
        <v>42</v>
      </c>
      <c r="M526" s="411">
        <v>1</v>
      </c>
      <c r="N526" s="983"/>
      <c r="O526" s="411"/>
      <c r="P526" s="411"/>
      <c r="Q526" s="990"/>
      <c r="R526" s="413" t="str">
        <f t="shared" si="20"/>
        <v>fx</v>
      </c>
      <c r="S526" s="983"/>
      <c r="T526" s="983"/>
      <c r="U526" s="983"/>
      <c r="V526" s="411"/>
      <c r="W526" s="411"/>
      <c r="X526" s="411"/>
      <c r="Y526" s="411"/>
      <c r="Z526" s="411"/>
      <c r="AA526" s="411"/>
      <c r="AB526" s="411"/>
      <c r="AC526" s="411"/>
      <c r="AD526" s="411"/>
      <c r="AE526" s="411"/>
      <c r="AF526" s="411"/>
      <c r="AG526" s="158"/>
      <c r="AH526" s="158"/>
      <c r="AI526" s="158"/>
      <c r="AJ526" s="158"/>
      <c r="AK526" s="158"/>
      <c r="AL526" s="90"/>
    </row>
    <row r="527" spans="1:38" ht="15.75" thickBot="1" x14ac:dyDescent="0.3">
      <c r="A527" s="1007"/>
      <c r="B527" s="176">
        <v>14030303</v>
      </c>
      <c r="C527" s="96">
        <v>380</v>
      </c>
      <c r="D527" s="411">
        <v>7</v>
      </c>
      <c r="E527" s="411">
        <v>50</v>
      </c>
      <c r="F527" s="199">
        <v>28</v>
      </c>
      <c r="G527" s="144" t="s">
        <v>411</v>
      </c>
      <c r="H527" s="167">
        <v>0.30208333333333331</v>
      </c>
      <c r="I527" s="167">
        <v>22</v>
      </c>
      <c r="J527" s="181">
        <v>6.25E-2</v>
      </c>
      <c r="K527" s="179">
        <f t="shared" si="21"/>
        <v>21.635416666666668</v>
      </c>
      <c r="L527" s="411">
        <v>43</v>
      </c>
      <c r="M527" s="411">
        <v>1</v>
      </c>
      <c r="N527" s="983"/>
      <c r="O527" s="411"/>
      <c r="P527" s="411"/>
      <c r="Q527" s="990"/>
      <c r="R527" s="413" t="str">
        <f t="shared" si="20"/>
        <v>fx</v>
      </c>
      <c r="S527" s="983"/>
      <c r="T527" s="983"/>
      <c r="U527" s="983"/>
      <c r="V527" s="411"/>
      <c r="W527" s="411"/>
      <c r="X527" s="411"/>
      <c r="Y527" s="411"/>
      <c r="Z527" s="411"/>
      <c r="AA527" s="411"/>
      <c r="AB527" s="411"/>
      <c r="AC527" s="411"/>
      <c r="AD527" s="411"/>
      <c r="AE527" s="411"/>
      <c r="AF527" s="411"/>
      <c r="AG527" s="158"/>
      <c r="AH527" s="158"/>
      <c r="AI527" s="158"/>
      <c r="AJ527" s="158"/>
      <c r="AK527" s="158"/>
      <c r="AL527" s="90"/>
    </row>
    <row r="528" spans="1:38" ht="15.75" thickBot="1" x14ac:dyDescent="0.3">
      <c r="A528" s="1007"/>
      <c r="B528" s="176">
        <v>14030303</v>
      </c>
      <c r="C528" s="96">
        <v>380</v>
      </c>
      <c r="D528" s="411">
        <v>7</v>
      </c>
      <c r="E528" s="411">
        <v>50</v>
      </c>
      <c r="F528" s="199">
        <v>28</v>
      </c>
      <c r="G528" s="144" t="s">
        <v>411</v>
      </c>
      <c r="H528" s="167">
        <v>0.30208333333333331</v>
      </c>
      <c r="I528" s="167">
        <v>22</v>
      </c>
      <c r="J528" s="181">
        <v>6.25E-2</v>
      </c>
      <c r="K528" s="179">
        <f t="shared" si="21"/>
        <v>21.635416666666668</v>
      </c>
      <c r="L528" s="411">
        <v>44</v>
      </c>
      <c r="M528" s="411">
        <v>1</v>
      </c>
      <c r="N528" s="983"/>
      <c r="O528" s="411"/>
      <c r="P528" s="411"/>
      <c r="Q528" s="990"/>
      <c r="R528" s="413" t="str">
        <f t="shared" si="20"/>
        <v>fx</v>
      </c>
      <c r="S528" s="983"/>
      <c r="T528" s="983"/>
      <c r="U528" s="983"/>
      <c r="V528" s="411"/>
      <c r="W528" s="411"/>
      <c r="X528" s="411"/>
      <c r="Y528" s="411"/>
      <c r="Z528" s="411"/>
      <c r="AA528" s="411"/>
      <c r="AB528" s="411"/>
      <c r="AC528" s="411"/>
      <c r="AD528" s="411"/>
      <c r="AE528" s="411"/>
      <c r="AF528" s="411"/>
      <c r="AG528" s="158"/>
      <c r="AH528" s="158"/>
      <c r="AI528" s="158"/>
      <c r="AJ528" s="158"/>
      <c r="AK528" s="158"/>
      <c r="AL528" s="90"/>
    </row>
    <row r="529" spans="1:38" ht="15.75" thickBot="1" x14ac:dyDescent="0.3">
      <c r="A529" s="1007"/>
      <c r="B529" s="176">
        <v>14030303</v>
      </c>
      <c r="C529" s="96">
        <v>309</v>
      </c>
      <c r="D529" s="411">
        <v>7</v>
      </c>
      <c r="E529" s="411">
        <v>50</v>
      </c>
      <c r="F529" s="199">
        <v>28</v>
      </c>
      <c r="G529" s="144" t="s">
        <v>411</v>
      </c>
      <c r="H529" s="167">
        <v>0.30208333333333331</v>
      </c>
      <c r="I529" s="167">
        <v>22</v>
      </c>
      <c r="J529" s="181">
        <v>6.25E-2</v>
      </c>
      <c r="K529" s="179">
        <f t="shared" si="21"/>
        <v>21.635416666666668</v>
      </c>
      <c r="L529" s="411">
        <v>36</v>
      </c>
      <c r="M529" s="411">
        <v>2</v>
      </c>
      <c r="N529" s="983">
        <v>357</v>
      </c>
      <c r="O529" s="411"/>
      <c r="P529" s="411"/>
      <c r="Q529" s="990"/>
      <c r="R529" s="413" t="str">
        <f t="shared" si="20"/>
        <v>fx</v>
      </c>
      <c r="S529" s="983"/>
      <c r="T529" s="983"/>
      <c r="U529" s="983"/>
      <c r="V529" s="411"/>
      <c r="W529" s="411"/>
      <c r="X529" s="411"/>
      <c r="Y529" s="411"/>
      <c r="Z529" s="411"/>
      <c r="AA529" s="411"/>
      <c r="AB529" s="411"/>
      <c r="AC529" s="411"/>
      <c r="AD529" s="411"/>
      <c r="AE529" s="411"/>
      <c r="AF529" s="411"/>
      <c r="AG529" s="158"/>
      <c r="AH529" s="158"/>
      <c r="AI529" s="158"/>
      <c r="AJ529" s="158"/>
      <c r="AK529" s="158"/>
      <c r="AL529" s="90"/>
    </row>
    <row r="530" spans="1:38" ht="15.75" thickBot="1" x14ac:dyDescent="0.3">
      <c r="A530" s="1007"/>
      <c r="B530" s="176">
        <v>14030303</v>
      </c>
      <c r="C530" s="96">
        <v>309</v>
      </c>
      <c r="D530" s="411">
        <v>7</v>
      </c>
      <c r="E530" s="411">
        <v>50</v>
      </c>
      <c r="F530" s="199">
        <v>28</v>
      </c>
      <c r="G530" s="144" t="s">
        <v>411</v>
      </c>
      <c r="H530" s="167">
        <v>0.30208333333333331</v>
      </c>
      <c r="I530" s="167">
        <v>22</v>
      </c>
      <c r="J530" s="181">
        <v>6.25E-2</v>
      </c>
      <c r="K530" s="179">
        <f t="shared" si="21"/>
        <v>21.635416666666668</v>
      </c>
      <c r="L530" s="411">
        <v>37</v>
      </c>
      <c r="M530" s="411">
        <v>2</v>
      </c>
      <c r="N530" s="983"/>
      <c r="O530" s="411"/>
      <c r="P530" s="411"/>
      <c r="Q530" s="990"/>
      <c r="R530" s="413" t="str">
        <f t="shared" si="20"/>
        <v>fx</v>
      </c>
      <c r="S530" s="983"/>
      <c r="T530" s="983"/>
      <c r="U530" s="983"/>
      <c r="V530" s="411"/>
      <c r="W530" s="411"/>
      <c r="X530" s="411"/>
      <c r="Y530" s="411"/>
      <c r="Z530" s="411"/>
      <c r="AA530" s="411"/>
      <c r="AB530" s="411"/>
      <c r="AC530" s="411"/>
      <c r="AD530" s="411"/>
      <c r="AE530" s="411"/>
      <c r="AF530" s="411"/>
      <c r="AG530" s="158"/>
      <c r="AH530" s="158"/>
      <c r="AI530" s="158"/>
      <c r="AJ530" s="158"/>
      <c r="AK530" s="158"/>
      <c r="AL530" s="90"/>
    </row>
    <row r="531" spans="1:38" ht="15.75" thickBot="1" x14ac:dyDescent="0.3">
      <c r="A531" s="1007"/>
      <c r="B531" s="176">
        <v>14030303</v>
      </c>
      <c r="C531" s="96">
        <v>309</v>
      </c>
      <c r="D531" s="411">
        <v>7</v>
      </c>
      <c r="E531" s="411">
        <v>50</v>
      </c>
      <c r="F531" s="199">
        <v>28</v>
      </c>
      <c r="G531" s="144" t="s">
        <v>411</v>
      </c>
      <c r="H531" s="167">
        <v>0.30208333333333331</v>
      </c>
      <c r="I531" s="167">
        <v>22</v>
      </c>
      <c r="J531" s="181">
        <v>6.25E-2</v>
      </c>
      <c r="K531" s="179">
        <f t="shared" si="21"/>
        <v>21.635416666666668</v>
      </c>
      <c r="L531" s="411">
        <v>38</v>
      </c>
      <c r="M531" s="411">
        <v>2</v>
      </c>
      <c r="N531" s="983"/>
      <c r="O531" s="411"/>
      <c r="P531" s="411"/>
      <c r="Q531" s="990"/>
      <c r="R531" s="413" t="str">
        <f t="shared" si="20"/>
        <v>fx</v>
      </c>
      <c r="S531" s="983"/>
      <c r="T531" s="983"/>
      <c r="U531" s="983"/>
      <c r="V531" s="411"/>
      <c r="W531" s="411"/>
      <c r="X531" s="411"/>
      <c r="Y531" s="411"/>
      <c r="Z531" s="411"/>
      <c r="AA531" s="411"/>
      <c r="AB531" s="411"/>
      <c r="AC531" s="411"/>
      <c r="AD531" s="411"/>
      <c r="AE531" s="411"/>
      <c r="AF531" s="411"/>
      <c r="AG531" s="158"/>
      <c r="AH531" s="158"/>
      <c r="AI531" s="158"/>
      <c r="AJ531" s="158"/>
      <c r="AK531" s="158"/>
      <c r="AL531" s="90"/>
    </row>
    <row r="532" spans="1:38" ht="15.75" thickBot="1" x14ac:dyDescent="0.3">
      <c r="A532" s="1008"/>
      <c r="B532" s="177">
        <v>14030303</v>
      </c>
      <c r="C532" s="164">
        <v>309</v>
      </c>
      <c r="D532" s="418">
        <v>7</v>
      </c>
      <c r="E532" s="418">
        <v>50</v>
      </c>
      <c r="F532" s="388">
        <v>28</v>
      </c>
      <c r="G532" s="161" t="s">
        <v>411</v>
      </c>
      <c r="H532" s="171">
        <v>0.30208333333333331</v>
      </c>
      <c r="I532" s="171">
        <v>22</v>
      </c>
      <c r="J532" s="185">
        <v>6.25E-2</v>
      </c>
      <c r="K532" s="186">
        <f t="shared" si="21"/>
        <v>21.635416666666668</v>
      </c>
      <c r="L532" s="411">
        <v>39</v>
      </c>
      <c r="M532" s="411">
        <v>1</v>
      </c>
      <c r="N532" s="983"/>
      <c r="O532" s="411"/>
      <c r="P532" s="411"/>
      <c r="Q532" s="990"/>
      <c r="R532" s="413" t="str">
        <f t="shared" ref="R532:R595" si="22">IF(C532=370,"p500","fx")</f>
        <v>fx</v>
      </c>
      <c r="S532" s="983"/>
      <c r="T532" s="983"/>
      <c r="U532" s="983"/>
      <c r="V532" s="411"/>
      <c r="W532" s="411"/>
      <c r="X532" s="411"/>
      <c r="Y532" s="411"/>
      <c r="Z532" s="411"/>
      <c r="AA532" s="411"/>
      <c r="AB532" s="411"/>
      <c r="AC532" s="411"/>
      <c r="AD532" s="411"/>
      <c r="AE532" s="411"/>
      <c r="AF532" s="411"/>
      <c r="AG532" s="158"/>
      <c r="AH532" s="158"/>
      <c r="AI532" s="158"/>
      <c r="AJ532" s="158"/>
      <c r="AK532" s="158"/>
      <c r="AL532" s="90"/>
    </row>
    <row r="533" spans="1:38" ht="15.75" thickBot="1" x14ac:dyDescent="0.3">
      <c r="A533" s="975" t="str">
        <f t="shared" ref="A533:A582" si="23">IF(H533&gt;I533,"شب","روز")</f>
        <v>روز</v>
      </c>
      <c r="B533" s="174">
        <v>14030304</v>
      </c>
      <c r="C533" s="163">
        <v>350</v>
      </c>
      <c r="D533" s="419">
        <v>7</v>
      </c>
      <c r="E533" s="419">
        <v>50</v>
      </c>
      <c r="F533" s="150">
        <v>16</v>
      </c>
      <c r="G533" s="159" t="s">
        <v>412</v>
      </c>
      <c r="H533" s="168">
        <v>0.30208333333333331</v>
      </c>
      <c r="I533" s="168">
        <v>0.625</v>
      </c>
      <c r="J533" s="179">
        <v>8.3333333333333329E-2</v>
      </c>
      <c r="K533" s="179">
        <f t="shared" si="21"/>
        <v>0.23958333333333337</v>
      </c>
      <c r="L533" s="411">
        <v>39</v>
      </c>
      <c r="M533" s="411">
        <v>1</v>
      </c>
      <c r="N533" s="983">
        <v>440</v>
      </c>
      <c r="O533" s="411"/>
      <c r="P533" s="411"/>
      <c r="Q533" s="990">
        <v>111.76</v>
      </c>
      <c r="R533" s="413" t="str">
        <f t="shared" si="22"/>
        <v>fx</v>
      </c>
      <c r="S533" s="983">
        <v>700</v>
      </c>
      <c r="T533" s="983">
        <v>6</v>
      </c>
      <c r="U533" s="983">
        <v>0</v>
      </c>
      <c r="V533" s="411"/>
      <c r="W533" s="411"/>
      <c r="X533" s="411"/>
      <c r="Y533" s="411"/>
      <c r="Z533" s="411"/>
      <c r="AA533" s="411"/>
      <c r="AB533" s="411"/>
      <c r="AC533" s="411"/>
      <c r="AD533" s="411"/>
      <c r="AE533" s="411"/>
      <c r="AF533" s="411"/>
      <c r="AG533" s="158"/>
      <c r="AH533" s="158"/>
      <c r="AI533" s="158"/>
      <c r="AJ533" s="158"/>
      <c r="AK533" s="158"/>
      <c r="AL533" s="90"/>
    </row>
    <row r="534" spans="1:38" ht="15.75" thickBot="1" x14ac:dyDescent="0.3">
      <c r="A534" s="976"/>
      <c r="B534" s="175">
        <v>14030304</v>
      </c>
      <c r="C534" s="96">
        <v>350</v>
      </c>
      <c r="D534" s="411">
        <v>7</v>
      </c>
      <c r="E534" s="411">
        <v>50</v>
      </c>
      <c r="F534" s="665">
        <v>16</v>
      </c>
      <c r="G534" s="144" t="s">
        <v>412</v>
      </c>
      <c r="H534" s="167">
        <v>0.30208333333333331</v>
      </c>
      <c r="I534" s="167">
        <v>0.625</v>
      </c>
      <c r="J534" s="181">
        <v>8.3333333333333329E-2</v>
      </c>
      <c r="K534" s="179">
        <f t="shared" si="21"/>
        <v>0.23958333333333337</v>
      </c>
      <c r="L534" s="411">
        <v>40</v>
      </c>
      <c r="M534" s="411">
        <v>1</v>
      </c>
      <c r="N534" s="983"/>
      <c r="O534" s="411"/>
      <c r="P534" s="411"/>
      <c r="Q534" s="990"/>
      <c r="R534" s="413" t="str">
        <f t="shared" si="22"/>
        <v>fx</v>
      </c>
      <c r="S534" s="983"/>
      <c r="T534" s="983"/>
      <c r="U534" s="983"/>
      <c r="V534" s="411"/>
      <c r="W534" s="411"/>
      <c r="X534" s="411"/>
      <c r="Y534" s="411"/>
      <c r="Z534" s="411"/>
      <c r="AA534" s="411"/>
      <c r="AB534" s="411"/>
      <c r="AC534" s="411"/>
      <c r="AD534" s="411"/>
      <c r="AE534" s="411"/>
      <c r="AF534" s="411"/>
      <c r="AG534" s="158"/>
      <c r="AH534" s="158"/>
      <c r="AI534" s="158"/>
      <c r="AJ534" s="158"/>
      <c r="AK534" s="158"/>
      <c r="AL534" s="90"/>
    </row>
    <row r="535" spans="1:38" ht="15.75" thickBot="1" x14ac:dyDescent="0.3">
      <c r="A535" s="976"/>
      <c r="B535" s="175">
        <v>14030304</v>
      </c>
      <c r="C535" s="96">
        <v>350</v>
      </c>
      <c r="D535" s="411">
        <v>7</v>
      </c>
      <c r="E535" s="411">
        <v>50</v>
      </c>
      <c r="F535" s="665">
        <v>16</v>
      </c>
      <c r="G535" s="144" t="s">
        <v>412</v>
      </c>
      <c r="H535" s="167">
        <v>0.30208333333333331</v>
      </c>
      <c r="I535" s="167">
        <v>0.625</v>
      </c>
      <c r="J535" s="181">
        <v>8.3333333333333329E-2</v>
      </c>
      <c r="K535" s="179">
        <f t="shared" si="21"/>
        <v>0.23958333333333337</v>
      </c>
      <c r="L535" s="411">
        <v>41</v>
      </c>
      <c r="M535" s="411">
        <v>1</v>
      </c>
      <c r="N535" s="983"/>
      <c r="O535" s="411"/>
      <c r="P535" s="411"/>
      <c r="Q535" s="990"/>
      <c r="R535" s="413" t="str">
        <f t="shared" si="22"/>
        <v>fx</v>
      </c>
      <c r="S535" s="983"/>
      <c r="T535" s="983"/>
      <c r="U535" s="983"/>
      <c r="V535" s="411"/>
      <c r="W535" s="411"/>
      <c r="X535" s="411"/>
      <c r="Y535" s="411"/>
      <c r="Z535" s="411"/>
      <c r="AA535" s="411"/>
      <c r="AB535" s="411"/>
      <c r="AC535" s="411"/>
      <c r="AD535" s="411"/>
      <c r="AE535" s="411"/>
      <c r="AF535" s="411"/>
      <c r="AG535" s="158"/>
      <c r="AH535" s="158"/>
      <c r="AI535" s="158"/>
      <c r="AJ535" s="158"/>
      <c r="AK535" s="158"/>
      <c r="AL535" s="90"/>
    </row>
    <row r="536" spans="1:38" ht="15.75" thickBot="1" x14ac:dyDescent="0.3">
      <c r="A536" s="976"/>
      <c r="B536" s="175">
        <v>14030304</v>
      </c>
      <c r="C536" s="96">
        <v>350</v>
      </c>
      <c r="D536" s="411">
        <v>7</v>
      </c>
      <c r="E536" s="411">
        <v>50</v>
      </c>
      <c r="F536" s="665">
        <v>16</v>
      </c>
      <c r="G536" s="144" t="s">
        <v>412</v>
      </c>
      <c r="H536" s="167">
        <v>0.30208333333333331</v>
      </c>
      <c r="I536" s="167">
        <v>0.625</v>
      </c>
      <c r="J536" s="181">
        <v>8.3333333333333329E-2</v>
      </c>
      <c r="K536" s="179">
        <f t="shared" si="21"/>
        <v>0.23958333333333337</v>
      </c>
      <c r="L536" s="411">
        <v>42</v>
      </c>
      <c r="M536" s="411">
        <v>2</v>
      </c>
      <c r="N536" s="983"/>
      <c r="O536" s="411"/>
      <c r="P536" s="411"/>
      <c r="Q536" s="990"/>
      <c r="R536" s="413" t="str">
        <f t="shared" si="22"/>
        <v>fx</v>
      </c>
      <c r="S536" s="983"/>
      <c r="T536" s="983"/>
      <c r="U536" s="983"/>
      <c r="V536" s="411"/>
      <c r="W536" s="411"/>
      <c r="X536" s="411"/>
      <c r="Y536" s="411"/>
      <c r="Z536" s="411"/>
      <c r="AA536" s="411"/>
      <c r="AB536" s="411"/>
      <c r="AC536" s="411"/>
      <c r="AD536" s="411"/>
      <c r="AE536" s="411"/>
      <c r="AF536" s="411"/>
      <c r="AG536" s="158"/>
      <c r="AH536" s="158"/>
      <c r="AI536" s="158"/>
      <c r="AJ536" s="158"/>
      <c r="AK536" s="158"/>
      <c r="AL536" s="90"/>
    </row>
    <row r="537" spans="1:38" ht="15.75" thickBot="1" x14ac:dyDescent="0.3">
      <c r="A537" s="976"/>
      <c r="B537" s="175">
        <v>14030304</v>
      </c>
      <c r="C537" s="96">
        <v>350</v>
      </c>
      <c r="D537" s="411">
        <v>7</v>
      </c>
      <c r="E537" s="411">
        <v>50</v>
      </c>
      <c r="F537" s="665">
        <v>16</v>
      </c>
      <c r="G537" s="144" t="s">
        <v>412</v>
      </c>
      <c r="H537" s="167">
        <v>0.30208333333333331</v>
      </c>
      <c r="I537" s="167">
        <v>0.625</v>
      </c>
      <c r="J537" s="181">
        <v>8.3333333333333329E-2</v>
      </c>
      <c r="K537" s="179">
        <f t="shared" si="21"/>
        <v>0.23958333333333337</v>
      </c>
      <c r="L537" s="411">
        <v>43</v>
      </c>
      <c r="M537" s="411">
        <v>2</v>
      </c>
      <c r="N537" s="983"/>
      <c r="O537" s="411"/>
      <c r="P537" s="411"/>
      <c r="Q537" s="990"/>
      <c r="R537" s="413" t="str">
        <f t="shared" si="22"/>
        <v>fx</v>
      </c>
      <c r="S537" s="983"/>
      <c r="T537" s="983"/>
      <c r="U537" s="983"/>
      <c r="V537" s="411"/>
      <c r="W537" s="411"/>
      <c r="X537" s="411"/>
      <c r="Y537" s="411"/>
      <c r="Z537" s="411"/>
      <c r="AA537" s="411"/>
      <c r="AB537" s="411"/>
      <c r="AC537" s="411"/>
      <c r="AD537" s="411"/>
      <c r="AE537" s="411"/>
      <c r="AF537" s="411"/>
      <c r="AG537" s="158"/>
      <c r="AH537" s="158"/>
      <c r="AI537" s="158"/>
      <c r="AJ537" s="158"/>
      <c r="AK537" s="158"/>
      <c r="AL537" s="90"/>
    </row>
    <row r="538" spans="1:38" ht="15.75" thickBot="1" x14ac:dyDescent="0.3">
      <c r="A538" s="976"/>
      <c r="B538" s="407">
        <v>14030304</v>
      </c>
      <c r="C538" s="96">
        <v>350</v>
      </c>
      <c r="D538" s="411">
        <v>7</v>
      </c>
      <c r="E538" s="411">
        <v>50</v>
      </c>
      <c r="F538" s="665">
        <v>16</v>
      </c>
      <c r="G538" s="144" t="s">
        <v>412</v>
      </c>
      <c r="H538" s="167">
        <v>0.30208333333333331</v>
      </c>
      <c r="I538" s="167">
        <v>0.625</v>
      </c>
      <c r="J538" s="181">
        <v>8.3333333333333329E-2</v>
      </c>
      <c r="K538" s="179">
        <f t="shared" si="21"/>
        <v>0.23958333333333337</v>
      </c>
      <c r="L538" s="411">
        <v>44</v>
      </c>
      <c r="M538" s="411">
        <v>1</v>
      </c>
      <c r="N538" s="983"/>
      <c r="O538" s="411"/>
      <c r="P538" s="411"/>
      <c r="Q538" s="990"/>
      <c r="R538" s="413" t="str">
        <f t="shared" si="22"/>
        <v>fx</v>
      </c>
      <c r="S538" s="983"/>
      <c r="T538" s="983"/>
      <c r="U538" s="983"/>
      <c r="V538" s="411"/>
      <c r="W538" s="411"/>
      <c r="X538" s="411"/>
      <c r="Y538" s="411"/>
      <c r="Z538" s="411"/>
      <c r="AA538" s="411"/>
      <c r="AB538" s="411"/>
      <c r="AC538" s="411"/>
      <c r="AD538" s="411"/>
      <c r="AE538" s="411"/>
      <c r="AF538" s="411"/>
      <c r="AG538" s="158"/>
      <c r="AH538" s="158"/>
      <c r="AI538" s="158"/>
      <c r="AJ538" s="158"/>
      <c r="AK538" s="158"/>
      <c r="AL538" s="90"/>
    </row>
    <row r="539" spans="1:38" ht="15.75" thickBot="1" x14ac:dyDescent="0.3">
      <c r="A539" s="976"/>
      <c r="B539" s="174">
        <v>14030304</v>
      </c>
      <c r="C539" s="96">
        <v>370</v>
      </c>
      <c r="D539" s="411">
        <v>7</v>
      </c>
      <c r="E539" s="411">
        <v>50</v>
      </c>
      <c r="F539" s="665">
        <v>16</v>
      </c>
      <c r="G539" s="144" t="s">
        <v>412</v>
      </c>
      <c r="H539" s="167">
        <v>0.30208333333333331</v>
      </c>
      <c r="I539" s="167">
        <v>0.625</v>
      </c>
      <c r="J539" s="181">
        <v>8.3333333333333329E-2</v>
      </c>
      <c r="K539" s="179">
        <f t="shared" si="21"/>
        <v>0.23958333333333337</v>
      </c>
      <c r="L539" s="411">
        <v>39</v>
      </c>
      <c r="M539" s="411">
        <v>1</v>
      </c>
      <c r="N539" s="983">
        <v>440</v>
      </c>
      <c r="O539" s="411"/>
      <c r="P539" s="411"/>
      <c r="Q539" s="990">
        <v>82.62</v>
      </c>
      <c r="R539" s="413" t="str">
        <f t="shared" si="22"/>
        <v>p500</v>
      </c>
      <c r="S539" s="983"/>
      <c r="T539" s="983"/>
      <c r="U539" s="983"/>
      <c r="V539" s="411"/>
      <c r="W539" s="411"/>
      <c r="X539" s="411"/>
      <c r="Y539" s="411"/>
      <c r="Z539" s="411"/>
      <c r="AA539" s="411"/>
      <c r="AB539" s="411"/>
      <c r="AC539" s="411"/>
      <c r="AD539" s="411"/>
      <c r="AE539" s="411"/>
      <c r="AF539" s="411"/>
      <c r="AG539" s="158"/>
      <c r="AH539" s="158"/>
      <c r="AI539" s="158"/>
      <c r="AJ539" s="158"/>
      <c r="AK539" s="158"/>
      <c r="AL539" s="90"/>
    </row>
    <row r="540" spans="1:38" ht="15.75" thickBot="1" x14ac:dyDescent="0.3">
      <c r="A540" s="976"/>
      <c r="B540" s="175">
        <v>14030304</v>
      </c>
      <c r="C540" s="96">
        <v>370</v>
      </c>
      <c r="D540" s="411">
        <v>7</v>
      </c>
      <c r="E540" s="411">
        <v>50</v>
      </c>
      <c r="F540" s="665">
        <v>16</v>
      </c>
      <c r="G540" s="144" t="s">
        <v>412</v>
      </c>
      <c r="H540" s="167">
        <v>0.30208333333333331</v>
      </c>
      <c r="I540" s="167">
        <v>0.625</v>
      </c>
      <c r="J540" s="181">
        <v>8.3333333333333329E-2</v>
      </c>
      <c r="K540" s="179">
        <f t="shared" si="21"/>
        <v>0.23958333333333337</v>
      </c>
      <c r="L540" s="411">
        <v>40</v>
      </c>
      <c r="M540" s="411">
        <v>1</v>
      </c>
      <c r="N540" s="983"/>
      <c r="O540" s="411"/>
      <c r="P540" s="411"/>
      <c r="Q540" s="990"/>
      <c r="R540" s="413" t="str">
        <f t="shared" si="22"/>
        <v>p500</v>
      </c>
      <c r="S540" s="983"/>
      <c r="T540" s="983"/>
      <c r="U540" s="983"/>
      <c r="V540" s="411"/>
      <c r="W540" s="411"/>
      <c r="X540" s="411"/>
      <c r="Y540" s="411"/>
      <c r="Z540" s="411"/>
      <c r="AA540" s="411"/>
      <c r="AB540" s="411"/>
      <c r="AC540" s="411"/>
      <c r="AD540" s="411"/>
      <c r="AE540" s="411"/>
      <c r="AF540" s="411"/>
      <c r="AG540" s="158"/>
      <c r="AH540" s="158"/>
      <c r="AI540" s="158"/>
      <c r="AJ540" s="158"/>
      <c r="AK540" s="158"/>
      <c r="AL540" s="90"/>
    </row>
    <row r="541" spans="1:38" ht="15.75" thickBot="1" x14ac:dyDescent="0.3">
      <c r="A541" s="976"/>
      <c r="B541" s="175">
        <v>14030304</v>
      </c>
      <c r="C541" s="96">
        <v>370</v>
      </c>
      <c r="D541" s="411">
        <v>7</v>
      </c>
      <c r="E541" s="411">
        <v>50</v>
      </c>
      <c r="F541" s="665">
        <v>16</v>
      </c>
      <c r="G541" s="144" t="s">
        <v>412</v>
      </c>
      <c r="H541" s="167">
        <v>0.30208333333333331</v>
      </c>
      <c r="I541" s="167">
        <v>0.625</v>
      </c>
      <c r="J541" s="181">
        <v>8.3333333333333329E-2</v>
      </c>
      <c r="K541" s="179">
        <f t="shared" si="21"/>
        <v>0.23958333333333337</v>
      </c>
      <c r="L541" s="411">
        <v>42</v>
      </c>
      <c r="M541" s="411">
        <v>2</v>
      </c>
      <c r="N541" s="983"/>
      <c r="O541" s="411"/>
      <c r="P541" s="411"/>
      <c r="Q541" s="990"/>
      <c r="R541" s="413" t="str">
        <f t="shared" si="22"/>
        <v>p500</v>
      </c>
      <c r="S541" s="983"/>
      <c r="T541" s="983"/>
      <c r="U541" s="983"/>
      <c r="V541" s="411"/>
      <c r="W541" s="411"/>
      <c r="X541" s="411"/>
      <c r="Y541" s="411"/>
      <c r="Z541" s="411"/>
      <c r="AA541" s="411"/>
      <c r="AB541" s="411"/>
      <c r="AC541" s="411"/>
      <c r="AD541" s="411"/>
      <c r="AE541" s="411"/>
      <c r="AF541" s="411"/>
      <c r="AG541" s="158"/>
      <c r="AH541" s="158"/>
      <c r="AI541" s="158"/>
      <c r="AJ541" s="158"/>
      <c r="AK541" s="158"/>
      <c r="AL541" s="90"/>
    </row>
    <row r="542" spans="1:38" ht="15.75" thickBot="1" x14ac:dyDescent="0.3">
      <c r="A542" s="976"/>
      <c r="B542" s="175">
        <v>14030304</v>
      </c>
      <c r="C542" s="96">
        <v>370</v>
      </c>
      <c r="D542" s="411">
        <v>7</v>
      </c>
      <c r="E542" s="411">
        <v>50</v>
      </c>
      <c r="F542" s="665">
        <v>16</v>
      </c>
      <c r="G542" s="144" t="s">
        <v>412</v>
      </c>
      <c r="H542" s="167">
        <v>0.30208333333333331</v>
      </c>
      <c r="I542" s="167">
        <v>0.625</v>
      </c>
      <c r="J542" s="181">
        <v>8.3333333333333329E-2</v>
      </c>
      <c r="K542" s="179">
        <f t="shared" si="21"/>
        <v>0.23958333333333337</v>
      </c>
      <c r="L542" s="411">
        <v>43</v>
      </c>
      <c r="M542" s="411">
        <v>2</v>
      </c>
      <c r="N542" s="983"/>
      <c r="O542" s="411"/>
      <c r="P542" s="411"/>
      <c r="Q542" s="990"/>
      <c r="R542" s="413" t="str">
        <f t="shared" si="22"/>
        <v>p500</v>
      </c>
      <c r="S542" s="983"/>
      <c r="T542" s="983"/>
      <c r="U542" s="983"/>
      <c r="V542" s="411"/>
      <c r="W542" s="411"/>
      <c r="X542" s="411"/>
      <c r="Y542" s="411"/>
      <c r="Z542" s="411"/>
      <c r="AA542" s="411"/>
      <c r="AB542" s="411"/>
      <c r="AC542" s="411"/>
      <c r="AD542" s="411"/>
      <c r="AE542" s="411"/>
      <c r="AF542" s="411"/>
      <c r="AG542" s="158"/>
      <c r="AH542" s="158"/>
      <c r="AI542" s="158"/>
      <c r="AJ542" s="158"/>
      <c r="AK542" s="158"/>
      <c r="AL542" s="90"/>
    </row>
    <row r="543" spans="1:38" ht="15.75" thickBot="1" x14ac:dyDescent="0.3">
      <c r="A543" s="977"/>
      <c r="B543" s="407">
        <v>14030304</v>
      </c>
      <c r="C543" s="164">
        <v>370</v>
      </c>
      <c r="D543" s="418">
        <v>7</v>
      </c>
      <c r="E543" s="418">
        <v>50</v>
      </c>
      <c r="F543" s="151">
        <v>16</v>
      </c>
      <c r="G543" s="161" t="s">
        <v>412</v>
      </c>
      <c r="H543" s="171">
        <v>0.30208333333333331</v>
      </c>
      <c r="I543" s="171">
        <v>0.625</v>
      </c>
      <c r="J543" s="185">
        <v>8.3333333333333329E-2</v>
      </c>
      <c r="K543" s="186">
        <f t="shared" si="21"/>
        <v>0.23958333333333337</v>
      </c>
      <c r="L543" s="411">
        <v>44</v>
      </c>
      <c r="M543" s="411">
        <v>2</v>
      </c>
      <c r="N543" s="983"/>
      <c r="O543" s="411"/>
      <c r="P543" s="411"/>
      <c r="Q543" s="990"/>
      <c r="R543" s="413" t="str">
        <f t="shared" si="22"/>
        <v>p500</v>
      </c>
      <c r="S543" s="983"/>
      <c r="T543" s="983"/>
      <c r="U543" s="983"/>
      <c r="V543" s="411"/>
      <c r="W543" s="411"/>
      <c r="X543" s="411"/>
      <c r="Y543" s="411"/>
      <c r="Z543" s="411"/>
      <c r="AA543" s="411"/>
      <c r="AB543" s="411"/>
      <c r="AC543" s="411"/>
      <c r="AD543" s="411"/>
      <c r="AE543" s="411"/>
      <c r="AF543" s="411"/>
      <c r="AG543" s="158"/>
      <c r="AH543" s="158"/>
      <c r="AI543" s="158"/>
      <c r="AJ543" s="158"/>
      <c r="AK543" s="158"/>
      <c r="AL543" s="90"/>
    </row>
    <row r="544" spans="1:38" ht="15.75" thickBot="1" x14ac:dyDescent="0.3">
      <c r="A544" s="975" t="s">
        <v>336</v>
      </c>
      <c r="B544" s="174">
        <v>14030304</v>
      </c>
      <c r="C544" s="163">
        <v>350</v>
      </c>
      <c r="D544" s="419">
        <v>7</v>
      </c>
      <c r="E544" s="419">
        <v>50</v>
      </c>
      <c r="F544" s="150">
        <v>16</v>
      </c>
      <c r="G544" s="159" t="s">
        <v>403</v>
      </c>
      <c r="H544" s="168">
        <v>0.625</v>
      </c>
      <c r="I544" s="168">
        <v>0.95833333333333337</v>
      </c>
      <c r="J544" s="179">
        <v>2.0833333333333332E-2</v>
      </c>
      <c r="K544" s="179">
        <f t="shared" si="21"/>
        <v>0.31250000000000006</v>
      </c>
      <c r="L544" s="411">
        <v>39</v>
      </c>
      <c r="M544" s="411">
        <v>1</v>
      </c>
      <c r="N544" s="983">
        <v>496</v>
      </c>
      <c r="O544" s="411"/>
      <c r="P544" s="411"/>
      <c r="Q544" s="990">
        <v>125.98</v>
      </c>
      <c r="R544" s="413" t="str">
        <f t="shared" si="22"/>
        <v>fx</v>
      </c>
      <c r="S544" s="983">
        <v>0.8</v>
      </c>
      <c r="T544" s="983">
        <v>10.8</v>
      </c>
      <c r="U544" s="983">
        <v>600</v>
      </c>
      <c r="V544" s="411"/>
      <c r="W544" s="411"/>
      <c r="X544" s="411"/>
      <c r="Y544" s="411"/>
      <c r="Z544" s="411"/>
      <c r="AA544" s="411"/>
      <c r="AB544" s="411"/>
      <c r="AC544" s="411"/>
      <c r="AD544" s="411"/>
      <c r="AE544" s="411"/>
      <c r="AF544" s="411"/>
      <c r="AG544" s="158"/>
      <c r="AH544" s="158"/>
      <c r="AI544" s="158"/>
      <c r="AJ544" s="158"/>
      <c r="AK544" s="158"/>
      <c r="AL544" s="90"/>
    </row>
    <row r="545" spans="1:38" ht="15.75" thickBot="1" x14ac:dyDescent="0.3">
      <c r="A545" s="976"/>
      <c r="B545" s="175">
        <v>14030304</v>
      </c>
      <c r="C545" s="96">
        <v>350</v>
      </c>
      <c r="D545" s="411">
        <v>7</v>
      </c>
      <c r="E545" s="411">
        <v>50</v>
      </c>
      <c r="F545" s="665">
        <v>16</v>
      </c>
      <c r="G545" s="144" t="s">
        <v>403</v>
      </c>
      <c r="H545" s="167">
        <v>0.625</v>
      </c>
      <c r="I545" s="167">
        <v>0.95833333333333337</v>
      </c>
      <c r="J545" s="181">
        <v>2.0833333333333332E-2</v>
      </c>
      <c r="K545" s="179">
        <f t="shared" si="21"/>
        <v>0.31250000000000006</v>
      </c>
      <c r="L545" s="411">
        <v>40</v>
      </c>
      <c r="M545" s="411">
        <v>1</v>
      </c>
      <c r="N545" s="983"/>
      <c r="O545" s="411"/>
      <c r="P545" s="411"/>
      <c r="Q545" s="990"/>
      <c r="R545" s="413" t="str">
        <f t="shared" si="22"/>
        <v>fx</v>
      </c>
      <c r="S545" s="983"/>
      <c r="T545" s="983"/>
      <c r="U545" s="983"/>
      <c r="V545" s="411"/>
      <c r="W545" s="411"/>
      <c r="X545" s="411"/>
      <c r="Y545" s="411"/>
      <c r="Z545" s="411"/>
      <c r="AA545" s="411"/>
      <c r="AB545" s="411"/>
      <c r="AC545" s="411"/>
      <c r="AD545" s="411"/>
      <c r="AE545" s="411"/>
      <c r="AF545" s="411"/>
      <c r="AG545" s="158"/>
      <c r="AH545" s="158"/>
      <c r="AI545" s="158"/>
      <c r="AJ545" s="158"/>
      <c r="AK545" s="158"/>
      <c r="AL545" s="90"/>
    </row>
    <row r="546" spans="1:38" ht="15.75" thickBot="1" x14ac:dyDescent="0.3">
      <c r="A546" s="976"/>
      <c r="B546" s="175">
        <v>14030304</v>
      </c>
      <c r="C546" s="96">
        <v>350</v>
      </c>
      <c r="D546" s="411">
        <v>7</v>
      </c>
      <c r="E546" s="411">
        <v>50</v>
      </c>
      <c r="F546" s="665">
        <v>16</v>
      </c>
      <c r="G546" s="144" t="s">
        <v>403</v>
      </c>
      <c r="H546" s="167">
        <v>0.625</v>
      </c>
      <c r="I546" s="167">
        <v>0.95833333333333337</v>
      </c>
      <c r="J546" s="181">
        <v>2.0833333333333332E-2</v>
      </c>
      <c r="K546" s="179">
        <f t="shared" si="21"/>
        <v>0.31250000000000006</v>
      </c>
      <c r="L546" s="411">
        <v>41</v>
      </c>
      <c r="M546" s="411">
        <v>1</v>
      </c>
      <c r="N546" s="983"/>
      <c r="O546" s="411"/>
      <c r="P546" s="411"/>
      <c r="Q546" s="990"/>
      <c r="R546" s="413" t="str">
        <f t="shared" si="22"/>
        <v>fx</v>
      </c>
      <c r="S546" s="983"/>
      <c r="T546" s="983"/>
      <c r="U546" s="983"/>
      <c r="V546" s="411"/>
      <c r="W546" s="411"/>
      <c r="X546" s="411"/>
      <c r="Y546" s="411"/>
      <c r="Z546" s="411"/>
      <c r="AA546" s="411"/>
      <c r="AB546" s="411"/>
      <c r="AC546" s="411"/>
      <c r="AD546" s="411"/>
      <c r="AE546" s="411"/>
      <c r="AF546" s="411"/>
      <c r="AG546" s="158"/>
      <c r="AH546" s="158"/>
      <c r="AI546" s="158"/>
      <c r="AJ546" s="158"/>
      <c r="AK546" s="158"/>
      <c r="AL546" s="90"/>
    </row>
    <row r="547" spans="1:38" ht="15.75" thickBot="1" x14ac:dyDescent="0.3">
      <c r="A547" s="976"/>
      <c r="B547" s="175">
        <v>14030304</v>
      </c>
      <c r="C547" s="96">
        <v>350</v>
      </c>
      <c r="D547" s="411">
        <v>7</v>
      </c>
      <c r="E547" s="411">
        <v>50</v>
      </c>
      <c r="F547" s="665">
        <v>16</v>
      </c>
      <c r="G547" s="144" t="s">
        <v>403</v>
      </c>
      <c r="H547" s="167">
        <v>0.625</v>
      </c>
      <c r="I547" s="167">
        <v>0.95833333333333337</v>
      </c>
      <c r="J547" s="181">
        <v>2.0833333333333332E-2</v>
      </c>
      <c r="K547" s="179">
        <f t="shared" si="21"/>
        <v>0.31250000000000006</v>
      </c>
      <c r="L547" s="411">
        <v>42</v>
      </c>
      <c r="M547" s="411">
        <v>2</v>
      </c>
      <c r="N547" s="983"/>
      <c r="O547" s="411"/>
      <c r="P547" s="411"/>
      <c r="Q547" s="990"/>
      <c r="R547" s="413" t="str">
        <f t="shared" si="22"/>
        <v>fx</v>
      </c>
      <c r="S547" s="983"/>
      <c r="T547" s="983"/>
      <c r="U547" s="983"/>
      <c r="V547" s="411"/>
      <c r="W547" s="411"/>
      <c r="X547" s="411"/>
      <c r="Y547" s="411"/>
      <c r="Z547" s="411"/>
      <c r="AA547" s="411"/>
      <c r="AB547" s="411"/>
      <c r="AC547" s="411"/>
      <c r="AD547" s="411"/>
      <c r="AE547" s="411"/>
      <c r="AF547" s="411"/>
      <c r="AG547" s="158"/>
      <c r="AH547" s="158"/>
      <c r="AI547" s="158"/>
      <c r="AJ547" s="158"/>
      <c r="AK547" s="158"/>
      <c r="AL547" s="90"/>
    </row>
    <row r="548" spans="1:38" ht="15.75" thickBot="1" x14ac:dyDescent="0.3">
      <c r="A548" s="976"/>
      <c r="B548" s="175">
        <v>14030304</v>
      </c>
      <c r="C548" s="96">
        <v>350</v>
      </c>
      <c r="D548" s="411">
        <v>7</v>
      </c>
      <c r="E548" s="411">
        <v>50</v>
      </c>
      <c r="F548" s="665">
        <v>16</v>
      </c>
      <c r="G548" s="144" t="s">
        <v>403</v>
      </c>
      <c r="H548" s="167">
        <v>0.625</v>
      </c>
      <c r="I548" s="167">
        <v>0.95833333333333337</v>
      </c>
      <c r="J548" s="181">
        <v>2.0833333333333332E-2</v>
      </c>
      <c r="K548" s="179">
        <f t="shared" si="21"/>
        <v>0.31250000000000006</v>
      </c>
      <c r="L548" s="411">
        <v>43</v>
      </c>
      <c r="M548" s="411">
        <v>2</v>
      </c>
      <c r="N548" s="983"/>
      <c r="O548" s="411"/>
      <c r="P548" s="411"/>
      <c r="Q548" s="990"/>
      <c r="R548" s="413" t="str">
        <f t="shared" si="22"/>
        <v>fx</v>
      </c>
      <c r="S548" s="983"/>
      <c r="T548" s="983"/>
      <c r="U548" s="983"/>
      <c r="V548" s="411"/>
      <c r="W548" s="411"/>
      <c r="X548" s="411"/>
      <c r="Y548" s="411"/>
      <c r="Z548" s="411"/>
      <c r="AA548" s="411"/>
      <c r="AB548" s="411"/>
      <c r="AC548" s="411"/>
      <c r="AD548" s="411"/>
      <c r="AE548" s="411"/>
      <c r="AF548" s="411"/>
      <c r="AG548" s="158"/>
      <c r="AH548" s="158"/>
      <c r="AI548" s="158"/>
      <c r="AJ548" s="158"/>
      <c r="AK548" s="158"/>
      <c r="AL548" s="90"/>
    </row>
    <row r="549" spans="1:38" ht="15.75" thickBot="1" x14ac:dyDescent="0.3">
      <c r="A549" s="976"/>
      <c r="B549" s="407">
        <v>14030304</v>
      </c>
      <c r="C549" s="96">
        <v>350</v>
      </c>
      <c r="D549" s="411">
        <v>7</v>
      </c>
      <c r="E549" s="411">
        <v>50</v>
      </c>
      <c r="F549" s="665">
        <v>16</v>
      </c>
      <c r="G549" s="144" t="s">
        <v>403</v>
      </c>
      <c r="H549" s="167">
        <v>0.625</v>
      </c>
      <c r="I549" s="167">
        <v>0.95833333333333337</v>
      </c>
      <c r="J549" s="181">
        <v>2.0833333333333332E-2</v>
      </c>
      <c r="K549" s="179">
        <f t="shared" si="21"/>
        <v>0.31250000000000006</v>
      </c>
      <c r="L549" s="411">
        <v>44</v>
      </c>
      <c r="M549" s="411">
        <v>1</v>
      </c>
      <c r="N549" s="983"/>
      <c r="O549" s="411"/>
      <c r="P549" s="411"/>
      <c r="Q549" s="990"/>
      <c r="R549" s="413" t="str">
        <f t="shared" si="22"/>
        <v>fx</v>
      </c>
      <c r="S549" s="983"/>
      <c r="T549" s="983"/>
      <c r="U549" s="983"/>
      <c r="V549" s="411"/>
      <c r="W549" s="411"/>
      <c r="X549" s="411"/>
      <c r="Y549" s="411"/>
      <c r="Z549" s="411"/>
      <c r="AA549" s="411"/>
      <c r="AB549" s="411"/>
      <c r="AC549" s="411"/>
      <c r="AD549" s="411"/>
      <c r="AE549" s="411"/>
      <c r="AF549" s="411"/>
      <c r="AG549" s="158"/>
      <c r="AH549" s="158"/>
      <c r="AI549" s="158"/>
      <c r="AJ549" s="158"/>
      <c r="AK549" s="158"/>
      <c r="AL549" s="90"/>
    </row>
    <row r="550" spans="1:38" ht="15.75" thickBot="1" x14ac:dyDescent="0.3">
      <c r="A550" s="976"/>
      <c r="B550" s="174">
        <v>14030304</v>
      </c>
      <c r="C550" s="96">
        <v>370</v>
      </c>
      <c r="D550" s="411">
        <v>7</v>
      </c>
      <c r="E550" s="411">
        <v>50</v>
      </c>
      <c r="F550" s="665">
        <v>16</v>
      </c>
      <c r="G550" s="144" t="s">
        <v>403</v>
      </c>
      <c r="H550" s="167">
        <v>0.625</v>
      </c>
      <c r="I550" s="167">
        <v>0.95833333333333337</v>
      </c>
      <c r="J550" s="181">
        <v>2.0833333333333332E-2</v>
      </c>
      <c r="K550" s="179">
        <f t="shared" si="21"/>
        <v>0.31250000000000006</v>
      </c>
      <c r="L550" s="411">
        <v>39</v>
      </c>
      <c r="M550" s="411">
        <v>1</v>
      </c>
      <c r="N550" s="983">
        <v>496</v>
      </c>
      <c r="O550" s="411"/>
      <c r="P550" s="411"/>
      <c r="Q550" s="990">
        <v>92.74</v>
      </c>
      <c r="R550" s="413" t="str">
        <f t="shared" si="22"/>
        <v>p500</v>
      </c>
      <c r="S550" s="983"/>
      <c r="T550" s="983"/>
      <c r="U550" s="983"/>
      <c r="V550" s="411"/>
      <c r="W550" s="411"/>
      <c r="X550" s="411"/>
      <c r="Y550" s="411"/>
      <c r="Z550" s="411"/>
      <c r="AA550" s="411"/>
      <c r="AB550" s="411"/>
      <c r="AC550" s="411"/>
      <c r="AD550" s="411"/>
      <c r="AE550" s="411"/>
      <c r="AF550" s="411"/>
      <c r="AG550" s="158"/>
      <c r="AH550" s="158"/>
      <c r="AI550" s="158"/>
      <c r="AJ550" s="158"/>
      <c r="AK550" s="158"/>
      <c r="AL550" s="90"/>
    </row>
    <row r="551" spans="1:38" ht="15.75" thickBot="1" x14ac:dyDescent="0.3">
      <c r="A551" s="976"/>
      <c r="B551" s="175">
        <v>14030304</v>
      </c>
      <c r="C551" s="96">
        <v>370</v>
      </c>
      <c r="D551" s="411">
        <v>7</v>
      </c>
      <c r="E551" s="411">
        <v>50</v>
      </c>
      <c r="F551" s="665">
        <v>16</v>
      </c>
      <c r="G551" s="144" t="s">
        <v>403</v>
      </c>
      <c r="H551" s="167">
        <v>0.625</v>
      </c>
      <c r="I551" s="167">
        <v>0.95833333333333337</v>
      </c>
      <c r="J551" s="181">
        <v>2.0833333333333332E-2</v>
      </c>
      <c r="K551" s="179">
        <f t="shared" si="21"/>
        <v>0.31250000000000006</v>
      </c>
      <c r="L551" s="411">
        <v>40</v>
      </c>
      <c r="M551" s="411">
        <v>1</v>
      </c>
      <c r="N551" s="983"/>
      <c r="O551" s="411"/>
      <c r="P551" s="411"/>
      <c r="Q551" s="990"/>
      <c r="R551" s="413" t="str">
        <f t="shared" si="22"/>
        <v>p500</v>
      </c>
      <c r="S551" s="983"/>
      <c r="T551" s="983"/>
      <c r="U551" s="983"/>
      <c r="V551" s="411"/>
      <c r="W551" s="411"/>
      <c r="X551" s="411"/>
      <c r="Y551" s="411"/>
      <c r="Z551" s="411"/>
      <c r="AA551" s="411"/>
      <c r="AB551" s="411"/>
      <c r="AC551" s="411"/>
      <c r="AD551" s="411"/>
      <c r="AE551" s="411"/>
      <c r="AF551" s="411"/>
      <c r="AG551" s="158"/>
      <c r="AH551" s="158"/>
      <c r="AI551" s="158"/>
      <c r="AJ551" s="158"/>
      <c r="AK551" s="158"/>
      <c r="AL551" s="90"/>
    </row>
    <row r="552" spans="1:38" ht="15.75" thickBot="1" x14ac:dyDescent="0.3">
      <c r="A552" s="976"/>
      <c r="B552" s="175">
        <v>14030304</v>
      </c>
      <c r="C552" s="96">
        <v>370</v>
      </c>
      <c r="D552" s="411">
        <v>7</v>
      </c>
      <c r="E552" s="411">
        <v>50</v>
      </c>
      <c r="F552" s="665">
        <v>16</v>
      </c>
      <c r="G552" s="144" t="s">
        <v>403</v>
      </c>
      <c r="H552" s="167">
        <v>0.625</v>
      </c>
      <c r="I552" s="167">
        <v>0.95833333333333337</v>
      </c>
      <c r="J552" s="181">
        <v>2.0833333333333332E-2</v>
      </c>
      <c r="K552" s="179">
        <f t="shared" si="21"/>
        <v>0.31250000000000006</v>
      </c>
      <c r="L552" s="411">
        <v>42</v>
      </c>
      <c r="M552" s="411">
        <v>2</v>
      </c>
      <c r="N552" s="983"/>
      <c r="O552" s="411"/>
      <c r="P552" s="411"/>
      <c r="Q552" s="990"/>
      <c r="R552" s="413" t="str">
        <f t="shared" si="22"/>
        <v>p500</v>
      </c>
      <c r="S552" s="983"/>
      <c r="T552" s="983"/>
      <c r="U552" s="983"/>
      <c r="V552" s="411"/>
      <c r="W552" s="411"/>
      <c r="X552" s="411"/>
      <c r="Y552" s="411"/>
      <c r="Z552" s="411"/>
      <c r="AA552" s="411"/>
      <c r="AB552" s="411"/>
      <c r="AC552" s="411"/>
      <c r="AD552" s="411"/>
      <c r="AE552" s="411"/>
      <c r="AF552" s="411"/>
      <c r="AG552" s="158"/>
      <c r="AH552" s="158"/>
      <c r="AI552" s="158"/>
      <c r="AJ552" s="158"/>
      <c r="AK552" s="158"/>
      <c r="AL552" s="90"/>
    </row>
    <row r="553" spans="1:38" ht="15.75" thickBot="1" x14ac:dyDescent="0.3">
      <c r="A553" s="976"/>
      <c r="B553" s="175">
        <v>14030304</v>
      </c>
      <c r="C553" s="96">
        <v>370</v>
      </c>
      <c r="D553" s="411">
        <v>7</v>
      </c>
      <c r="E553" s="411">
        <v>50</v>
      </c>
      <c r="F553" s="665">
        <v>16</v>
      </c>
      <c r="G553" s="144" t="s">
        <v>403</v>
      </c>
      <c r="H553" s="167">
        <v>0.625</v>
      </c>
      <c r="I553" s="167">
        <v>0.95833333333333337</v>
      </c>
      <c r="J553" s="181">
        <v>2.0833333333333332E-2</v>
      </c>
      <c r="K553" s="179">
        <f t="shared" si="21"/>
        <v>0.31250000000000006</v>
      </c>
      <c r="L553" s="411">
        <v>43</v>
      </c>
      <c r="M553" s="411">
        <v>2</v>
      </c>
      <c r="N553" s="983"/>
      <c r="O553" s="411"/>
      <c r="P553" s="411"/>
      <c r="Q553" s="990"/>
      <c r="R553" s="413" t="str">
        <f t="shared" si="22"/>
        <v>p500</v>
      </c>
      <c r="S553" s="983"/>
      <c r="T553" s="983"/>
      <c r="U553" s="983"/>
      <c r="V553" s="411"/>
      <c r="W553" s="411"/>
      <c r="X553" s="411"/>
      <c r="Y553" s="411"/>
      <c r="Z553" s="411"/>
      <c r="AA553" s="411"/>
      <c r="AB553" s="411"/>
      <c r="AC553" s="411"/>
      <c r="AD553" s="411"/>
      <c r="AE553" s="411"/>
      <c r="AF553" s="411"/>
      <c r="AG553" s="158"/>
      <c r="AH553" s="158"/>
      <c r="AI553" s="158"/>
      <c r="AJ553" s="158"/>
      <c r="AK553" s="158"/>
      <c r="AL553" s="90"/>
    </row>
    <row r="554" spans="1:38" ht="15.75" thickBot="1" x14ac:dyDescent="0.3">
      <c r="A554" s="977"/>
      <c r="B554" s="407">
        <v>14030304</v>
      </c>
      <c r="C554" s="164">
        <v>370</v>
      </c>
      <c r="D554" s="418">
        <v>7</v>
      </c>
      <c r="E554" s="418">
        <v>50</v>
      </c>
      <c r="F554" s="151">
        <v>16</v>
      </c>
      <c r="G554" s="161" t="s">
        <v>403</v>
      </c>
      <c r="H554" s="171">
        <v>0.625</v>
      </c>
      <c r="I554" s="171">
        <v>0.95833333333333337</v>
      </c>
      <c r="J554" s="185">
        <v>2.0833333333333332E-2</v>
      </c>
      <c r="K554" s="186">
        <f t="shared" si="21"/>
        <v>0.31250000000000006</v>
      </c>
      <c r="L554" s="411">
        <v>44</v>
      </c>
      <c r="M554" s="411">
        <v>2</v>
      </c>
      <c r="N554" s="983"/>
      <c r="O554" s="411"/>
      <c r="P554" s="411"/>
      <c r="Q554" s="990"/>
      <c r="R554" s="413" t="str">
        <f t="shared" si="22"/>
        <v>p500</v>
      </c>
      <c r="S554" s="983"/>
      <c r="T554" s="983"/>
      <c r="U554" s="983"/>
      <c r="V554" s="411"/>
      <c r="W554" s="411"/>
      <c r="X554" s="411"/>
      <c r="Y554" s="411"/>
      <c r="Z554" s="411"/>
      <c r="AA554" s="411"/>
      <c r="AB554" s="411"/>
      <c r="AC554" s="411"/>
      <c r="AD554" s="411"/>
      <c r="AE554" s="411"/>
      <c r="AF554" s="411"/>
      <c r="AG554" s="158"/>
      <c r="AH554" s="158"/>
      <c r="AI554" s="158"/>
      <c r="AJ554" s="158"/>
      <c r="AK554" s="158"/>
      <c r="AL554" s="90"/>
    </row>
    <row r="555" spans="1:38" ht="15.75" thickBot="1" x14ac:dyDescent="0.3">
      <c r="A555" s="975" t="str">
        <f t="shared" si="23"/>
        <v>روز</v>
      </c>
      <c r="B555" s="174">
        <v>14030301</v>
      </c>
      <c r="C555" s="163">
        <v>380</v>
      </c>
      <c r="D555" s="419">
        <v>7</v>
      </c>
      <c r="E555" s="419">
        <v>50</v>
      </c>
      <c r="F555" s="150">
        <v>21</v>
      </c>
      <c r="G555" s="159"/>
      <c r="H555" s="168">
        <v>0.30208333333333331</v>
      </c>
      <c r="I555" s="168">
        <v>0.79166666666666663</v>
      </c>
      <c r="J555" s="179">
        <v>3.4722222222222224E-2</v>
      </c>
      <c r="K555" s="179">
        <f t="shared" si="21"/>
        <v>0.4548611111111111</v>
      </c>
      <c r="L555" s="411">
        <v>40</v>
      </c>
      <c r="M555" s="411">
        <v>1</v>
      </c>
      <c r="N555" s="983">
        <v>450</v>
      </c>
      <c r="O555" s="411"/>
      <c r="P555" s="411"/>
      <c r="Q555" s="990">
        <v>200.52099999999999</v>
      </c>
      <c r="R555" s="413" t="str">
        <f t="shared" si="22"/>
        <v>fx</v>
      </c>
      <c r="S555" s="983">
        <v>1.7</v>
      </c>
      <c r="T555" s="983">
        <v>22.5</v>
      </c>
      <c r="U555" s="983">
        <v>2500</v>
      </c>
      <c r="V555" s="411"/>
      <c r="W555" s="411"/>
      <c r="X555" s="411"/>
      <c r="Y555" s="411"/>
      <c r="Z555" s="411"/>
      <c r="AA555" s="411"/>
      <c r="AB555" s="411"/>
      <c r="AC555" s="411"/>
      <c r="AD555" s="411"/>
      <c r="AE555" s="411"/>
      <c r="AF555" s="411"/>
      <c r="AG555" s="158"/>
      <c r="AH555" s="158"/>
      <c r="AI555" s="158"/>
      <c r="AJ555" s="158"/>
      <c r="AK555" s="158"/>
      <c r="AL555" s="90"/>
    </row>
    <row r="556" spans="1:38" ht="15.75" thickBot="1" x14ac:dyDescent="0.3">
      <c r="A556" s="976"/>
      <c r="B556" s="175">
        <v>14030301</v>
      </c>
      <c r="C556" s="96">
        <v>380</v>
      </c>
      <c r="D556" s="411">
        <v>7</v>
      </c>
      <c r="E556" s="411">
        <v>50</v>
      </c>
      <c r="F556" s="665">
        <v>21</v>
      </c>
      <c r="G556" s="88"/>
      <c r="H556" s="167">
        <v>0.30208333333333331</v>
      </c>
      <c r="I556" s="167">
        <v>0.79166666666666663</v>
      </c>
      <c r="J556" s="181">
        <v>3.4722222222222224E-2</v>
      </c>
      <c r="K556" s="179">
        <f t="shared" si="21"/>
        <v>0.4548611111111111</v>
      </c>
      <c r="L556" s="411">
        <v>41</v>
      </c>
      <c r="M556" s="411">
        <v>1</v>
      </c>
      <c r="N556" s="983"/>
      <c r="O556" s="411"/>
      <c r="P556" s="411"/>
      <c r="Q556" s="990"/>
      <c r="R556" s="413" t="str">
        <f t="shared" si="22"/>
        <v>fx</v>
      </c>
      <c r="S556" s="983"/>
      <c r="T556" s="983"/>
      <c r="U556" s="983"/>
      <c r="V556" s="411"/>
      <c r="W556" s="411"/>
      <c r="X556" s="411"/>
      <c r="Y556" s="411"/>
      <c r="Z556" s="411"/>
      <c r="AA556" s="411"/>
      <c r="AB556" s="411"/>
      <c r="AC556" s="411"/>
      <c r="AD556" s="411"/>
      <c r="AE556" s="411"/>
      <c r="AF556" s="411"/>
      <c r="AG556" s="158"/>
      <c r="AH556" s="158"/>
      <c r="AI556" s="158"/>
      <c r="AJ556" s="158"/>
      <c r="AK556" s="158"/>
      <c r="AL556" s="90"/>
    </row>
    <row r="557" spans="1:38" ht="15.75" thickBot="1" x14ac:dyDescent="0.3">
      <c r="A557" s="976"/>
      <c r="B557" s="175">
        <v>14030301</v>
      </c>
      <c r="C557" s="96">
        <v>380</v>
      </c>
      <c r="D557" s="411">
        <v>7</v>
      </c>
      <c r="E557" s="411">
        <v>50</v>
      </c>
      <c r="F557" s="665">
        <v>21</v>
      </c>
      <c r="G557" s="88"/>
      <c r="H557" s="167">
        <v>0.30208333333333331</v>
      </c>
      <c r="I557" s="167">
        <v>0.79166666666666663</v>
      </c>
      <c r="J557" s="181">
        <v>3.4722222222222224E-2</v>
      </c>
      <c r="K557" s="179">
        <f t="shared" si="21"/>
        <v>0.4548611111111111</v>
      </c>
      <c r="L557" s="411">
        <v>42</v>
      </c>
      <c r="M557" s="411">
        <v>1</v>
      </c>
      <c r="N557" s="983"/>
      <c r="O557" s="411"/>
      <c r="P557" s="411"/>
      <c r="Q557" s="990"/>
      <c r="R557" s="413" t="str">
        <f t="shared" si="22"/>
        <v>fx</v>
      </c>
      <c r="S557" s="983"/>
      <c r="T557" s="983"/>
      <c r="U557" s="983"/>
      <c r="V557" s="411"/>
      <c r="W557" s="411"/>
      <c r="X557" s="411"/>
      <c r="Y557" s="411"/>
      <c r="Z557" s="411"/>
      <c r="AA557" s="411"/>
      <c r="AB557" s="411"/>
      <c r="AC557" s="411"/>
      <c r="AD557" s="411"/>
      <c r="AE557" s="411"/>
      <c r="AF557" s="411"/>
      <c r="AG557" s="158"/>
      <c r="AH557" s="158"/>
      <c r="AI557" s="158"/>
      <c r="AJ557" s="158"/>
      <c r="AK557" s="158"/>
      <c r="AL557" s="90"/>
    </row>
    <row r="558" spans="1:38" ht="15.75" thickBot="1" x14ac:dyDescent="0.3">
      <c r="A558" s="976"/>
      <c r="B558" s="175">
        <v>14030301</v>
      </c>
      <c r="C558" s="96">
        <v>380</v>
      </c>
      <c r="D558" s="411">
        <v>7</v>
      </c>
      <c r="E558" s="411">
        <v>50</v>
      </c>
      <c r="F558" s="665">
        <v>21</v>
      </c>
      <c r="G558" s="88"/>
      <c r="H558" s="167">
        <v>0.30208333333333331</v>
      </c>
      <c r="I558" s="167">
        <v>0.79166666666666663</v>
      </c>
      <c r="J558" s="181">
        <v>3.4722222222222224E-2</v>
      </c>
      <c r="K558" s="179">
        <f t="shared" si="21"/>
        <v>0.4548611111111111</v>
      </c>
      <c r="L558" s="411">
        <v>43</v>
      </c>
      <c r="M558" s="411">
        <v>1</v>
      </c>
      <c r="N558" s="983"/>
      <c r="O558" s="411"/>
      <c r="P558" s="411"/>
      <c r="Q558" s="990"/>
      <c r="R558" s="413" t="str">
        <f t="shared" si="22"/>
        <v>fx</v>
      </c>
      <c r="S558" s="983"/>
      <c r="T558" s="983"/>
      <c r="U558" s="983"/>
      <c r="V558" s="411"/>
      <c r="W558" s="411"/>
      <c r="X558" s="411"/>
      <c r="Y558" s="411"/>
      <c r="Z558" s="411"/>
      <c r="AA558" s="411"/>
      <c r="AB558" s="411"/>
      <c r="AC558" s="411"/>
      <c r="AD558" s="411"/>
      <c r="AE558" s="411"/>
      <c r="AF558" s="411"/>
      <c r="AG558" s="158"/>
      <c r="AH558" s="158"/>
      <c r="AI558" s="158"/>
      <c r="AJ558" s="158"/>
      <c r="AK558" s="158"/>
      <c r="AL558" s="90"/>
    </row>
    <row r="559" spans="1:38" ht="15.75" thickBot="1" x14ac:dyDescent="0.3">
      <c r="A559" s="976"/>
      <c r="B559" s="407">
        <v>14030301</v>
      </c>
      <c r="C559" s="96">
        <v>380</v>
      </c>
      <c r="D559" s="411">
        <v>7</v>
      </c>
      <c r="E559" s="411">
        <v>50</v>
      </c>
      <c r="F559" s="665">
        <v>21</v>
      </c>
      <c r="G559" s="88"/>
      <c r="H559" s="167">
        <v>0.30208333333333331</v>
      </c>
      <c r="I559" s="167">
        <v>0.79166666666666663</v>
      </c>
      <c r="J559" s="181">
        <v>3.4722222222222224E-2</v>
      </c>
      <c r="K559" s="179">
        <f t="shared" si="21"/>
        <v>0.4548611111111111</v>
      </c>
      <c r="L559" s="411">
        <v>44</v>
      </c>
      <c r="M559" s="411">
        <v>1</v>
      </c>
      <c r="N559" s="983"/>
      <c r="O559" s="411"/>
      <c r="P559" s="411"/>
      <c r="Q559" s="990"/>
      <c r="R559" s="413" t="str">
        <f t="shared" si="22"/>
        <v>fx</v>
      </c>
      <c r="S559" s="983"/>
      <c r="T559" s="983"/>
      <c r="U559" s="983"/>
      <c r="V559" s="411"/>
      <c r="W559" s="411"/>
      <c r="X559" s="411"/>
      <c r="Y559" s="411"/>
      <c r="Z559" s="411"/>
      <c r="AA559" s="411"/>
      <c r="AB559" s="411"/>
      <c r="AC559" s="411"/>
      <c r="AD559" s="411"/>
      <c r="AE559" s="411"/>
      <c r="AF559" s="411"/>
      <c r="AG559" s="158"/>
      <c r="AH559" s="158"/>
      <c r="AI559" s="158"/>
      <c r="AJ559" s="158"/>
      <c r="AK559" s="158"/>
      <c r="AL559" s="90"/>
    </row>
    <row r="560" spans="1:38" ht="15.75" thickBot="1" x14ac:dyDescent="0.3">
      <c r="A560" s="976"/>
      <c r="B560" s="174">
        <v>14030301</v>
      </c>
      <c r="C560" s="96">
        <v>370</v>
      </c>
      <c r="D560" s="411">
        <v>7</v>
      </c>
      <c r="E560" s="411">
        <v>50</v>
      </c>
      <c r="F560" s="665">
        <v>21</v>
      </c>
      <c r="G560" s="88"/>
      <c r="H560" s="167">
        <v>0.30208333333333331</v>
      </c>
      <c r="I560" s="167">
        <v>0.79166666666666663</v>
      </c>
      <c r="J560" s="181">
        <v>3.4722222222222224E-2</v>
      </c>
      <c r="K560" s="179">
        <f t="shared" si="21"/>
        <v>0.4548611111111111</v>
      </c>
      <c r="L560" s="411">
        <v>39</v>
      </c>
      <c r="M560" s="411">
        <v>1</v>
      </c>
      <c r="N560" s="983">
        <v>720</v>
      </c>
      <c r="O560" s="411"/>
      <c r="P560" s="411"/>
      <c r="Q560" s="990">
        <v>134.63999999999999</v>
      </c>
      <c r="R560" s="413" t="str">
        <f t="shared" si="22"/>
        <v>p500</v>
      </c>
      <c r="S560" s="983"/>
      <c r="T560" s="983"/>
      <c r="U560" s="983"/>
      <c r="V560" s="411"/>
      <c r="W560" s="411"/>
      <c r="X560" s="411"/>
      <c r="Y560" s="411"/>
      <c r="Z560" s="411"/>
      <c r="AA560" s="411"/>
      <c r="AB560" s="411"/>
      <c r="AC560" s="411"/>
      <c r="AD560" s="411"/>
      <c r="AE560" s="411"/>
      <c r="AF560" s="411"/>
      <c r="AG560" s="158"/>
      <c r="AH560" s="158"/>
      <c r="AI560" s="158"/>
      <c r="AJ560" s="158"/>
      <c r="AK560" s="158"/>
      <c r="AL560" s="90"/>
    </row>
    <row r="561" spans="1:38" ht="15.75" thickBot="1" x14ac:dyDescent="0.3">
      <c r="A561" s="976"/>
      <c r="B561" s="175">
        <v>14030301</v>
      </c>
      <c r="C561" s="96">
        <v>370</v>
      </c>
      <c r="D561" s="411">
        <v>7</v>
      </c>
      <c r="E561" s="411">
        <v>50</v>
      </c>
      <c r="F561" s="665">
        <v>21</v>
      </c>
      <c r="G561" s="88"/>
      <c r="H561" s="167">
        <v>0.30208333333333331</v>
      </c>
      <c r="I561" s="167">
        <v>0.79166666666666663</v>
      </c>
      <c r="J561" s="181">
        <v>3.4722222222222224E-2</v>
      </c>
      <c r="K561" s="179">
        <f t="shared" si="21"/>
        <v>0.4548611111111111</v>
      </c>
      <c r="L561" s="411">
        <v>40</v>
      </c>
      <c r="M561" s="411">
        <v>1</v>
      </c>
      <c r="N561" s="983"/>
      <c r="O561" s="411"/>
      <c r="P561" s="411"/>
      <c r="Q561" s="990"/>
      <c r="R561" s="413" t="str">
        <f t="shared" si="22"/>
        <v>p500</v>
      </c>
      <c r="S561" s="983"/>
      <c r="T561" s="983"/>
      <c r="U561" s="983"/>
      <c r="V561" s="411"/>
      <c r="W561" s="411"/>
      <c r="X561" s="411"/>
      <c r="Y561" s="411"/>
      <c r="Z561" s="411"/>
      <c r="AA561" s="411"/>
      <c r="AB561" s="411"/>
      <c r="AC561" s="411"/>
      <c r="AD561" s="411"/>
      <c r="AE561" s="411"/>
      <c r="AF561" s="411"/>
      <c r="AG561" s="158"/>
      <c r="AH561" s="158"/>
      <c r="AI561" s="158"/>
      <c r="AJ561" s="158"/>
      <c r="AK561" s="158"/>
      <c r="AL561" s="90"/>
    </row>
    <row r="562" spans="1:38" ht="15.75" thickBot="1" x14ac:dyDescent="0.3">
      <c r="A562" s="976"/>
      <c r="B562" s="175">
        <v>14030301</v>
      </c>
      <c r="C562" s="96">
        <v>370</v>
      </c>
      <c r="D562" s="411">
        <v>7</v>
      </c>
      <c r="E562" s="411">
        <v>50</v>
      </c>
      <c r="F562" s="665">
        <v>21</v>
      </c>
      <c r="G562" s="88"/>
      <c r="H562" s="167">
        <v>0.30208333333333331</v>
      </c>
      <c r="I562" s="167">
        <v>0.79166666666666663</v>
      </c>
      <c r="J562" s="181">
        <v>3.4722222222222224E-2</v>
      </c>
      <c r="K562" s="179">
        <f t="shared" si="21"/>
        <v>0.4548611111111111</v>
      </c>
      <c r="L562" s="411">
        <v>42</v>
      </c>
      <c r="M562" s="411">
        <v>2</v>
      </c>
      <c r="N562" s="983"/>
      <c r="O562" s="411"/>
      <c r="P562" s="411"/>
      <c r="Q562" s="990"/>
      <c r="R562" s="413" t="str">
        <f t="shared" si="22"/>
        <v>p500</v>
      </c>
      <c r="S562" s="983"/>
      <c r="T562" s="983"/>
      <c r="U562" s="983"/>
      <c r="V562" s="411"/>
      <c r="W562" s="411"/>
      <c r="X562" s="411"/>
      <c r="Y562" s="411"/>
      <c r="Z562" s="411"/>
      <c r="AA562" s="411"/>
      <c r="AB562" s="411"/>
      <c r="AC562" s="411"/>
      <c r="AD562" s="411"/>
      <c r="AE562" s="411"/>
      <c r="AF562" s="411"/>
      <c r="AG562" s="158"/>
      <c r="AH562" s="158"/>
      <c r="AI562" s="158"/>
      <c r="AJ562" s="158"/>
      <c r="AK562" s="158"/>
      <c r="AL562" s="90"/>
    </row>
    <row r="563" spans="1:38" ht="15.75" thickBot="1" x14ac:dyDescent="0.3">
      <c r="A563" s="976"/>
      <c r="B563" s="175">
        <v>14030301</v>
      </c>
      <c r="C563" s="96">
        <v>370</v>
      </c>
      <c r="D563" s="411">
        <v>7</v>
      </c>
      <c r="E563" s="411">
        <v>50</v>
      </c>
      <c r="F563" s="665">
        <v>21</v>
      </c>
      <c r="G563" s="88"/>
      <c r="H563" s="167">
        <v>0.30208333333333331</v>
      </c>
      <c r="I563" s="167">
        <v>0.79166666666666663</v>
      </c>
      <c r="J563" s="181">
        <v>3.4722222222222224E-2</v>
      </c>
      <c r="K563" s="179">
        <f t="shared" si="21"/>
        <v>0.4548611111111111</v>
      </c>
      <c r="L563" s="411">
        <v>43</v>
      </c>
      <c r="M563" s="411">
        <v>2</v>
      </c>
      <c r="N563" s="983"/>
      <c r="O563" s="411"/>
      <c r="P563" s="411"/>
      <c r="Q563" s="990"/>
      <c r="R563" s="413" t="str">
        <f t="shared" si="22"/>
        <v>p500</v>
      </c>
      <c r="S563" s="983"/>
      <c r="T563" s="983"/>
      <c r="U563" s="983"/>
      <c r="V563" s="411"/>
      <c r="W563" s="411"/>
      <c r="X563" s="411"/>
      <c r="Y563" s="411"/>
      <c r="Z563" s="411"/>
      <c r="AA563" s="411"/>
      <c r="AB563" s="411"/>
      <c r="AC563" s="411"/>
      <c r="AD563" s="411"/>
      <c r="AE563" s="411"/>
      <c r="AF563" s="411"/>
      <c r="AG563" s="158"/>
      <c r="AH563" s="158"/>
      <c r="AI563" s="158"/>
      <c r="AJ563" s="158"/>
      <c r="AK563" s="158"/>
      <c r="AL563" s="90"/>
    </row>
    <row r="564" spans="1:38" ht="15.75" thickBot="1" x14ac:dyDescent="0.3">
      <c r="A564" s="976"/>
      <c r="B564" s="407">
        <v>14030301</v>
      </c>
      <c r="C564" s="96">
        <v>370</v>
      </c>
      <c r="D564" s="411">
        <v>7</v>
      </c>
      <c r="E564" s="411">
        <v>50</v>
      </c>
      <c r="F564" s="665">
        <v>21</v>
      </c>
      <c r="G564" s="88"/>
      <c r="H564" s="167">
        <v>0.30208333333333331</v>
      </c>
      <c r="I564" s="167">
        <v>0.79166666666666663</v>
      </c>
      <c r="J564" s="181">
        <v>3.4722222222222224E-2</v>
      </c>
      <c r="K564" s="179">
        <f t="shared" si="21"/>
        <v>0.4548611111111111</v>
      </c>
      <c r="L564" s="411">
        <v>44</v>
      </c>
      <c r="M564" s="411">
        <v>2</v>
      </c>
      <c r="N564" s="983"/>
      <c r="O564" s="411"/>
      <c r="P564" s="411"/>
      <c r="Q564" s="990"/>
      <c r="R564" s="413" t="str">
        <f t="shared" si="22"/>
        <v>p500</v>
      </c>
      <c r="S564" s="983"/>
      <c r="T564" s="983"/>
      <c r="U564" s="983"/>
      <c r="V564" s="411"/>
      <c r="W564" s="411"/>
      <c r="X564" s="411"/>
      <c r="Y564" s="411"/>
      <c r="Z564" s="411"/>
      <c r="AA564" s="411"/>
      <c r="AB564" s="411"/>
      <c r="AC564" s="411"/>
      <c r="AD564" s="411"/>
      <c r="AE564" s="411"/>
      <c r="AF564" s="411"/>
      <c r="AG564" s="158"/>
      <c r="AH564" s="158"/>
      <c r="AI564" s="158"/>
      <c r="AJ564" s="158"/>
      <c r="AK564" s="158"/>
      <c r="AL564" s="90"/>
    </row>
    <row r="565" spans="1:38" ht="15.75" thickBot="1" x14ac:dyDescent="0.3">
      <c r="A565" s="976"/>
      <c r="B565" s="174">
        <v>14030301</v>
      </c>
      <c r="C565" s="96">
        <v>350</v>
      </c>
      <c r="D565" s="411">
        <v>7</v>
      </c>
      <c r="E565" s="411">
        <v>50</v>
      </c>
      <c r="F565" s="665">
        <v>21</v>
      </c>
      <c r="G565" s="88"/>
      <c r="H565" s="167">
        <v>0.30208333333333331</v>
      </c>
      <c r="I565" s="167">
        <v>0.79166666666666663</v>
      </c>
      <c r="J565" s="181">
        <v>3.4722222222222224E-2</v>
      </c>
      <c r="K565" s="179">
        <f t="shared" si="21"/>
        <v>0.4548611111111111</v>
      </c>
      <c r="L565" s="411">
        <v>39</v>
      </c>
      <c r="M565" s="411">
        <v>1</v>
      </c>
      <c r="N565" s="983">
        <v>720</v>
      </c>
      <c r="O565" s="411"/>
      <c r="P565" s="411"/>
      <c r="Q565" s="990">
        <v>182.88</v>
      </c>
      <c r="R565" s="413" t="str">
        <f t="shared" si="22"/>
        <v>fx</v>
      </c>
      <c r="S565" s="983"/>
      <c r="T565" s="983"/>
      <c r="U565" s="983"/>
      <c r="V565" s="411"/>
      <c r="W565" s="411"/>
      <c r="X565" s="411"/>
      <c r="Y565" s="411"/>
      <c r="Z565" s="411"/>
      <c r="AA565" s="411"/>
      <c r="AB565" s="411"/>
      <c r="AC565" s="411"/>
      <c r="AD565" s="411"/>
      <c r="AE565" s="411"/>
      <c r="AF565" s="411"/>
      <c r="AG565" s="158"/>
      <c r="AH565" s="158"/>
      <c r="AI565" s="158"/>
      <c r="AJ565" s="158"/>
      <c r="AK565" s="158"/>
      <c r="AL565" s="90"/>
    </row>
    <row r="566" spans="1:38" ht="15.75" thickBot="1" x14ac:dyDescent="0.3">
      <c r="A566" s="976"/>
      <c r="B566" s="175">
        <v>14030301</v>
      </c>
      <c r="C566" s="96">
        <v>350</v>
      </c>
      <c r="D566" s="411">
        <v>7</v>
      </c>
      <c r="E566" s="411">
        <v>50</v>
      </c>
      <c r="F566" s="665">
        <v>21</v>
      </c>
      <c r="G566" s="88"/>
      <c r="H566" s="167">
        <v>0.30208333333333331</v>
      </c>
      <c r="I566" s="167">
        <v>0.79166666666666663</v>
      </c>
      <c r="J566" s="181">
        <v>3.4722222222222224E-2</v>
      </c>
      <c r="K566" s="179">
        <f t="shared" si="21"/>
        <v>0.4548611111111111</v>
      </c>
      <c r="L566" s="411">
        <v>40</v>
      </c>
      <c r="M566" s="411">
        <v>1</v>
      </c>
      <c r="N566" s="983"/>
      <c r="O566" s="411"/>
      <c r="P566" s="411"/>
      <c r="Q566" s="990"/>
      <c r="R566" s="413" t="str">
        <f t="shared" si="22"/>
        <v>fx</v>
      </c>
      <c r="S566" s="983"/>
      <c r="T566" s="983"/>
      <c r="U566" s="983"/>
      <c r="V566" s="411"/>
      <c r="W566" s="411"/>
      <c r="X566" s="411"/>
      <c r="Y566" s="411"/>
      <c r="Z566" s="411"/>
      <c r="AA566" s="411"/>
      <c r="AB566" s="411"/>
      <c r="AC566" s="411"/>
      <c r="AD566" s="411"/>
      <c r="AE566" s="411"/>
      <c r="AF566" s="411"/>
      <c r="AG566" s="158"/>
      <c r="AH566" s="158"/>
      <c r="AI566" s="158"/>
      <c r="AJ566" s="158"/>
      <c r="AK566" s="158"/>
      <c r="AL566" s="90"/>
    </row>
    <row r="567" spans="1:38" ht="15.75" thickBot="1" x14ac:dyDescent="0.3">
      <c r="A567" s="976"/>
      <c r="B567" s="175">
        <v>14030301</v>
      </c>
      <c r="C567" s="96">
        <v>350</v>
      </c>
      <c r="D567" s="411">
        <v>7</v>
      </c>
      <c r="E567" s="411">
        <v>50</v>
      </c>
      <c r="F567" s="665">
        <v>21</v>
      </c>
      <c r="G567" s="88"/>
      <c r="H567" s="167">
        <v>0.30208333333333331</v>
      </c>
      <c r="I567" s="167">
        <v>0.79166666666666663</v>
      </c>
      <c r="J567" s="181">
        <v>3.4722222222222224E-2</v>
      </c>
      <c r="K567" s="179">
        <f t="shared" si="21"/>
        <v>0.4548611111111111</v>
      </c>
      <c r="L567" s="411">
        <v>41</v>
      </c>
      <c r="M567" s="411">
        <v>1</v>
      </c>
      <c r="N567" s="983"/>
      <c r="O567" s="411"/>
      <c r="P567" s="411"/>
      <c r="Q567" s="990"/>
      <c r="R567" s="413" t="str">
        <f t="shared" si="22"/>
        <v>fx</v>
      </c>
      <c r="S567" s="983"/>
      <c r="T567" s="983"/>
      <c r="U567" s="983"/>
      <c r="V567" s="411"/>
      <c r="W567" s="411"/>
      <c r="X567" s="411"/>
      <c r="Y567" s="411"/>
      <c r="Z567" s="411"/>
      <c r="AA567" s="411"/>
      <c r="AB567" s="411"/>
      <c r="AC567" s="411"/>
      <c r="AD567" s="411"/>
      <c r="AE567" s="411"/>
      <c r="AF567" s="411"/>
      <c r="AG567" s="158"/>
      <c r="AH567" s="158"/>
      <c r="AI567" s="158"/>
      <c r="AJ567" s="158"/>
      <c r="AK567" s="158"/>
      <c r="AL567" s="90"/>
    </row>
    <row r="568" spans="1:38" ht="15.75" thickBot="1" x14ac:dyDescent="0.3">
      <c r="A568" s="976"/>
      <c r="B568" s="175">
        <v>14030301</v>
      </c>
      <c r="C568" s="96">
        <v>350</v>
      </c>
      <c r="D568" s="411">
        <v>7</v>
      </c>
      <c r="E568" s="411">
        <v>50</v>
      </c>
      <c r="F568" s="665">
        <v>21</v>
      </c>
      <c r="G568" s="88"/>
      <c r="H568" s="167">
        <v>0.30208333333333331</v>
      </c>
      <c r="I568" s="167">
        <v>0.79166666666666663</v>
      </c>
      <c r="J568" s="181">
        <v>3.4722222222222224E-2</v>
      </c>
      <c r="K568" s="179">
        <f t="shared" si="21"/>
        <v>0.4548611111111111</v>
      </c>
      <c r="L568" s="411">
        <v>42</v>
      </c>
      <c r="M568" s="411">
        <v>2</v>
      </c>
      <c r="N568" s="983"/>
      <c r="O568" s="411"/>
      <c r="P568" s="411"/>
      <c r="Q568" s="990"/>
      <c r="R568" s="413" t="str">
        <f t="shared" si="22"/>
        <v>fx</v>
      </c>
      <c r="S568" s="983"/>
      <c r="T568" s="983"/>
      <c r="U568" s="983"/>
      <c r="V568" s="411"/>
      <c r="W568" s="411"/>
      <c r="X568" s="411"/>
      <c r="Y568" s="411"/>
      <c r="Z568" s="411"/>
      <c r="AA568" s="411"/>
      <c r="AB568" s="411"/>
      <c r="AC568" s="411"/>
      <c r="AD568" s="411"/>
      <c r="AE568" s="411"/>
      <c r="AF568" s="411"/>
      <c r="AG568" s="158"/>
      <c r="AH568" s="158"/>
      <c r="AI568" s="158"/>
      <c r="AJ568" s="158"/>
      <c r="AK568" s="158"/>
      <c r="AL568" s="90"/>
    </row>
    <row r="569" spans="1:38" ht="15.75" thickBot="1" x14ac:dyDescent="0.3">
      <c r="A569" s="976"/>
      <c r="B569" s="175">
        <v>14030301</v>
      </c>
      <c r="C569" s="96">
        <v>350</v>
      </c>
      <c r="D569" s="411">
        <v>7</v>
      </c>
      <c r="E569" s="411">
        <v>50</v>
      </c>
      <c r="F569" s="665">
        <v>21</v>
      </c>
      <c r="G569" s="88"/>
      <c r="H569" s="167">
        <v>0.30208333333333331</v>
      </c>
      <c r="I569" s="167">
        <v>0.79166666666666663</v>
      </c>
      <c r="J569" s="181">
        <v>3.4722222222222224E-2</v>
      </c>
      <c r="K569" s="179">
        <f t="shared" si="21"/>
        <v>0.4548611111111111</v>
      </c>
      <c r="L569" s="411">
        <v>43</v>
      </c>
      <c r="M569" s="411">
        <v>2</v>
      </c>
      <c r="N569" s="983"/>
      <c r="O569" s="411"/>
      <c r="P569" s="411"/>
      <c r="Q569" s="990"/>
      <c r="R569" s="413" t="str">
        <f t="shared" si="22"/>
        <v>fx</v>
      </c>
      <c r="S569" s="983"/>
      <c r="T569" s="983"/>
      <c r="U569" s="983"/>
      <c r="V569" s="411"/>
      <c r="W569" s="411"/>
      <c r="X569" s="411"/>
      <c r="Y569" s="411"/>
      <c r="Z569" s="411"/>
      <c r="AA569" s="411"/>
      <c r="AB569" s="411"/>
      <c r="AC569" s="411"/>
      <c r="AD569" s="411"/>
      <c r="AE569" s="411"/>
      <c r="AF569" s="411"/>
      <c r="AG569" s="158"/>
      <c r="AH569" s="158"/>
      <c r="AI569" s="158"/>
      <c r="AJ569" s="158"/>
      <c r="AK569" s="158"/>
      <c r="AL569" s="90"/>
    </row>
    <row r="570" spans="1:38" ht="15.75" thickBot="1" x14ac:dyDescent="0.3">
      <c r="A570" s="976"/>
      <c r="B570" s="406">
        <v>14030301</v>
      </c>
      <c r="C570" s="157">
        <v>350</v>
      </c>
      <c r="D570" s="408">
        <v>7</v>
      </c>
      <c r="E570" s="408">
        <v>50</v>
      </c>
      <c r="F570" s="198">
        <v>21</v>
      </c>
      <c r="G570" s="195"/>
      <c r="H570" s="172">
        <v>0.30208333333333331</v>
      </c>
      <c r="I570" s="172">
        <v>0.79166666666666663</v>
      </c>
      <c r="J570" s="188">
        <v>3.4722222222222224E-2</v>
      </c>
      <c r="K570" s="189">
        <f t="shared" si="21"/>
        <v>0.4548611111111111</v>
      </c>
      <c r="L570" s="411">
        <v>44</v>
      </c>
      <c r="M570" s="411">
        <v>1</v>
      </c>
      <c r="N570" s="983"/>
      <c r="O570" s="411"/>
      <c r="P570" s="411"/>
      <c r="Q570" s="990"/>
      <c r="R570" s="413" t="str">
        <f t="shared" si="22"/>
        <v>fx</v>
      </c>
      <c r="S570" s="983"/>
      <c r="T570" s="983"/>
      <c r="U570" s="983"/>
      <c r="V570" s="411"/>
      <c r="W570" s="411"/>
      <c r="X570" s="411"/>
      <c r="Y570" s="411"/>
      <c r="Z570" s="411"/>
      <c r="AA570" s="411"/>
      <c r="AB570" s="411"/>
      <c r="AC570" s="411"/>
      <c r="AD570" s="411"/>
      <c r="AE570" s="411"/>
      <c r="AF570" s="411"/>
      <c r="AG570" s="158"/>
      <c r="AH570" s="158"/>
      <c r="AI570" s="158"/>
      <c r="AJ570" s="158"/>
      <c r="AK570" s="158"/>
      <c r="AL570" s="90"/>
    </row>
    <row r="571" spans="1:38" ht="15.75" thickBot="1" x14ac:dyDescent="0.3">
      <c r="A571" s="975" t="str">
        <f t="shared" si="23"/>
        <v>شب</v>
      </c>
      <c r="B571" s="174">
        <v>14030301</v>
      </c>
      <c r="C571" s="163">
        <v>370</v>
      </c>
      <c r="D571" s="419">
        <v>7</v>
      </c>
      <c r="E571" s="419">
        <v>50</v>
      </c>
      <c r="F571" s="150">
        <v>16</v>
      </c>
      <c r="G571" s="159" t="s">
        <v>413</v>
      </c>
      <c r="H571" s="168">
        <v>0.79166666666666663</v>
      </c>
      <c r="I571" s="168">
        <v>0.28125</v>
      </c>
      <c r="J571" s="179">
        <v>4.1666666666666664E-2</v>
      </c>
      <c r="K571" s="179">
        <f t="shared" si="21"/>
        <v>0.46874999999999994</v>
      </c>
      <c r="L571" s="411">
        <v>39</v>
      </c>
      <c r="M571" s="411">
        <v>1</v>
      </c>
      <c r="N571" s="983">
        <v>760</v>
      </c>
      <c r="O571" s="411"/>
      <c r="P571" s="411"/>
      <c r="Q571" s="990">
        <v>142.11699999999999</v>
      </c>
      <c r="R571" s="413" t="str">
        <f t="shared" si="22"/>
        <v>p500</v>
      </c>
      <c r="S571" s="983">
        <v>1.8</v>
      </c>
      <c r="T571" s="983">
        <v>20.5</v>
      </c>
      <c r="U571" s="983">
        <v>1.5</v>
      </c>
      <c r="V571" s="411"/>
      <c r="W571" s="411"/>
      <c r="X571" s="411"/>
      <c r="Y571" s="411"/>
      <c r="Z571" s="411"/>
      <c r="AA571" s="411"/>
      <c r="AB571" s="411"/>
      <c r="AC571" s="411"/>
      <c r="AD571" s="411"/>
      <c r="AE571" s="411"/>
      <c r="AF571" s="411"/>
      <c r="AG571" s="158"/>
      <c r="AH571" s="158"/>
      <c r="AI571" s="158"/>
      <c r="AJ571" s="158"/>
      <c r="AK571" s="158"/>
      <c r="AL571" s="90"/>
    </row>
    <row r="572" spans="1:38" ht="15.75" thickBot="1" x14ac:dyDescent="0.3">
      <c r="A572" s="976"/>
      <c r="B572" s="175">
        <v>14030301</v>
      </c>
      <c r="C572" s="96">
        <v>370</v>
      </c>
      <c r="D572" s="411">
        <v>7</v>
      </c>
      <c r="E572" s="411">
        <v>50</v>
      </c>
      <c r="F572" s="665">
        <v>16</v>
      </c>
      <c r="G572" s="144" t="s">
        <v>413</v>
      </c>
      <c r="H572" s="167">
        <v>0.79166666666666663</v>
      </c>
      <c r="I572" s="167">
        <v>0.28125</v>
      </c>
      <c r="J572" s="181">
        <v>4.1666666666666664E-2</v>
      </c>
      <c r="K572" s="179">
        <f t="shared" si="21"/>
        <v>0.46874999999999994</v>
      </c>
      <c r="L572" s="411">
        <v>40</v>
      </c>
      <c r="M572" s="411">
        <v>1</v>
      </c>
      <c r="N572" s="983"/>
      <c r="O572" s="411"/>
      <c r="P572" s="411"/>
      <c r="Q572" s="990"/>
      <c r="R572" s="413" t="str">
        <f t="shared" si="22"/>
        <v>p500</v>
      </c>
      <c r="S572" s="983"/>
      <c r="T572" s="983"/>
      <c r="U572" s="983"/>
      <c r="V572" s="411"/>
      <c r="W572" s="411"/>
      <c r="X572" s="411"/>
      <c r="Y572" s="411"/>
      <c r="Z572" s="411"/>
      <c r="AA572" s="411"/>
      <c r="AB572" s="411"/>
      <c r="AC572" s="411"/>
      <c r="AD572" s="411"/>
      <c r="AE572" s="411"/>
      <c r="AF572" s="411"/>
      <c r="AG572" s="158"/>
      <c r="AH572" s="158"/>
      <c r="AI572" s="158"/>
      <c r="AJ572" s="158"/>
      <c r="AK572" s="158"/>
      <c r="AL572" s="90"/>
    </row>
    <row r="573" spans="1:38" ht="15.75" thickBot="1" x14ac:dyDescent="0.3">
      <c r="A573" s="976"/>
      <c r="B573" s="175">
        <v>14030301</v>
      </c>
      <c r="C573" s="96">
        <v>370</v>
      </c>
      <c r="D573" s="411">
        <v>7</v>
      </c>
      <c r="E573" s="411">
        <v>50</v>
      </c>
      <c r="F573" s="665">
        <v>16</v>
      </c>
      <c r="G573" s="144" t="s">
        <v>413</v>
      </c>
      <c r="H573" s="167">
        <v>0.79166666666666663</v>
      </c>
      <c r="I573" s="167">
        <v>0.28125</v>
      </c>
      <c r="J573" s="181">
        <v>4.1666666666666664E-2</v>
      </c>
      <c r="K573" s="179">
        <f t="shared" si="21"/>
        <v>0.46874999999999994</v>
      </c>
      <c r="L573" s="411">
        <v>42</v>
      </c>
      <c r="M573" s="411">
        <v>2</v>
      </c>
      <c r="N573" s="983"/>
      <c r="O573" s="411"/>
      <c r="P573" s="411"/>
      <c r="Q573" s="990"/>
      <c r="R573" s="413" t="str">
        <f t="shared" si="22"/>
        <v>p500</v>
      </c>
      <c r="S573" s="983"/>
      <c r="T573" s="983"/>
      <c r="U573" s="983"/>
      <c r="V573" s="411"/>
      <c r="W573" s="411"/>
      <c r="X573" s="411"/>
      <c r="Y573" s="411"/>
      <c r="Z573" s="411"/>
      <c r="AA573" s="411"/>
      <c r="AB573" s="411"/>
      <c r="AC573" s="411"/>
      <c r="AD573" s="411"/>
      <c r="AE573" s="411"/>
      <c r="AF573" s="411"/>
      <c r="AG573" s="158"/>
      <c r="AH573" s="158"/>
      <c r="AI573" s="158"/>
      <c r="AJ573" s="158"/>
      <c r="AK573" s="158"/>
      <c r="AL573" s="90"/>
    </row>
    <row r="574" spans="1:38" ht="15.75" thickBot="1" x14ac:dyDescent="0.3">
      <c r="A574" s="976"/>
      <c r="B574" s="175">
        <v>14030301</v>
      </c>
      <c r="C574" s="96">
        <v>370</v>
      </c>
      <c r="D574" s="411">
        <v>7</v>
      </c>
      <c r="E574" s="411">
        <v>50</v>
      </c>
      <c r="F574" s="665">
        <v>16</v>
      </c>
      <c r="G574" s="144" t="s">
        <v>413</v>
      </c>
      <c r="H574" s="167">
        <v>0.79166666666666663</v>
      </c>
      <c r="I574" s="167">
        <v>0.28125</v>
      </c>
      <c r="J574" s="181">
        <v>4.1666666666666664E-2</v>
      </c>
      <c r="K574" s="179">
        <f t="shared" si="21"/>
        <v>0.46874999999999994</v>
      </c>
      <c r="L574" s="411">
        <v>43</v>
      </c>
      <c r="M574" s="411">
        <v>2</v>
      </c>
      <c r="N574" s="983"/>
      <c r="O574" s="411"/>
      <c r="P574" s="411"/>
      <c r="Q574" s="990"/>
      <c r="R574" s="413" t="str">
        <f t="shared" si="22"/>
        <v>p500</v>
      </c>
      <c r="S574" s="983"/>
      <c r="T574" s="983"/>
      <c r="U574" s="983"/>
      <c r="V574" s="411"/>
      <c r="W574" s="411"/>
      <c r="X574" s="411"/>
      <c r="Y574" s="411"/>
      <c r="Z574" s="411"/>
      <c r="AA574" s="411"/>
      <c r="AB574" s="411"/>
      <c r="AC574" s="411"/>
      <c r="AD574" s="411"/>
      <c r="AE574" s="411"/>
      <c r="AF574" s="411"/>
      <c r="AG574" s="158"/>
      <c r="AH574" s="158"/>
      <c r="AI574" s="158"/>
      <c r="AJ574" s="158"/>
      <c r="AK574" s="158"/>
      <c r="AL574" s="90"/>
    </row>
    <row r="575" spans="1:38" ht="15.75" thickBot="1" x14ac:dyDescent="0.3">
      <c r="A575" s="976"/>
      <c r="B575" s="407">
        <v>14030301</v>
      </c>
      <c r="C575" s="96">
        <v>370</v>
      </c>
      <c r="D575" s="411">
        <v>7</v>
      </c>
      <c r="E575" s="411">
        <v>50</v>
      </c>
      <c r="F575" s="665">
        <v>16</v>
      </c>
      <c r="G575" s="144" t="s">
        <v>413</v>
      </c>
      <c r="H575" s="167">
        <v>0.79166666666666663</v>
      </c>
      <c r="I575" s="167">
        <v>0.28125</v>
      </c>
      <c r="J575" s="181">
        <v>4.1666666666666664E-2</v>
      </c>
      <c r="K575" s="179">
        <f t="shared" si="21"/>
        <v>0.46874999999999994</v>
      </c>
      <c r="L575" s="411">
        <v>44</v>
      </c>
      <c r="M575" s="411">
        <v>2</v>
      </c>
      <c r="N575" s="983"/>
      <c r="O575" s="411"/>
      <c r="P575" s="411"/>
      <c r="Q575" s="990"/>
      <c r="R575" s="413" t="str">
        <f t="shared" si="22"/>
        <v>p500</v>
      </c>
      <c r="S575" s="983"/>
      <c r="T575" s="983"/>
      <c r="U575" s="983"/>
      <c r="V575" s="411"/>
      <c r="W575" s="411"/>
      <c r="X575" s="411"/>
      <c r="Y575" s="411"/>
      <c r="Z575" s="411"/>
      <c r="AA575" s="411"/>
      <c r="AB575" s="411"/>
      <c r="AC575" s="411"/>
      <c r="AD575" s="411"/>
      <c r="AE575" s="411"/>
      <c r="AF575" s="411"/>
      <c r="AG575" s="158"/>
      <c r="AH575" s="158"/>
      <c r="AI575" s="158"/>
      <c r="AJ575" s="158"/>
      <c r="AK575" s="158"/>
      <c r="AL575" s="90"/>
    </row>
    <row r="576" spans="1:38" ht="15.75" thickBot="1" x14ac:dyDescent="0.3">
      <c r="A576" s="976"/>
      <c r="B576" s="174">
        <v>14030301</v>
      </c>
      <c r="C576" s="96">
        <v>350</v>
      </c>
      <c r="D576" s="411">
        <v>7</v>
      </c>
      <c r="E576" s="411">
        <v>50</v>
      </c>
      <c r="F576" s="665">
        <v>16</v>
      </c>
      <c r="G576" s="144" t="s">
        <v>413</v>
      </c>
      <c r="H576" s="167">
        <v>0.79166666666666663</v>
      </c>
      <c r="I576" s="167">
        <v>0.28125</v>
      </c>
      <c r="J576" s="181">
        <v>4.1666666666666664E-2</v>
      </c>
      <c r="K576" s="179">
        <f t="shared" si="21"/>
        <v>0.46874999999999994</v>
      </c>
      <c r="L576" s="411">
        <v>39</v>
      </c>
      <c r="M576" s="411">
        <v>1</v>
      </c>
      <c r="N576" s="983">
        <v>760</v>
      </c>
      <c r="O576" s="411"/>
      <c r="P576" s="411"/>
      <c r="Q576" s="990">
        <v>193.035</v>
      </c>
      <c r="R576" s="413" t="str">
        <f t="shared" si="22"/>
        <v>fx</v>
      </c>
      <c r="S576" s="983"/>
      <c r="T576" s="983"/>
      <c r="U576" s="983"/>
      <c r="V576" s="411"/>
      <c r="W576" s="411"/>
      <c r="X576" s="411"/>
      <c r="Y576" s="411"/>
      <c r="Z576" s="411"/>
      <c r="AA576" s="411"/>
      <c r="AB576" s="411"/>
      <c r="AC576" s="411"/>
      <c r="AD576" s="411"/>
      <c r="AE576" s="411"/>
      <c r="AF576" s="411"/>
      <c r="AG576" s="158"/>
      <c r="AH576" s="158"/>
      <c r="AI576" s="158"/>
      <c r="AJ576" s="158"/>
      <c r="AK576" s="158"/>
      <c r="AL576" s="90"/>
    </row>
    <row r="577" spans="1:38" ht="15.75" thickBot="1" x14ac:dyDescent="0.3">
      <c r="A577" s="976"/>
      <c r="B577" s="175">
        <v>14030301</v>
      </c>
      <c r="C577" s="96">
        <v>350</v>
      </c>
      <c r="D577" s="411">
        <v>7</v>
      </c>
      <c r="E577" s="411">
        <v>50</v>
      </c>
      <c r="F577" s="665">
        <v>16</v>
      </c>
      <c r="G577" s="144" t="s">
        <v>413</v>
      </c>
      <c r="H577" s="167">
        <v>0.79166666666666663</v>
      </c>
      <c r="I577" s="167">
        <v>0.28125</v>
      </c>
      <c r="J577" s="181">
        <v>4.1666666666666664E-2</v>
      </c>
      <c r="K577" s="179">
        <f t="shared" si="21"/>
        <v>0.46874999999999994</v>
      </c>
      <c r="L577" s="411">
        <v>40</v>
      </c>
      <c r="M577" s="411">
        <v>1</v>
      </c>
      <c r="N577" s="983"/>
      <c r="O577" s="411"/>
      <c r="P577" s="411"/>
      <c r="Q577" s="990"/>
      <c r="R577" s="413" t="str">
        <f t="shared" si="22"/>
        <v>fx</v>
      </c>
      <c r="S577" s="983"/>
      <c r="T577" s="983"/>
      <c r="U577" s="983"/>
      <c r="V577" s="411"/>
      <c r="W577" s="411"/>
      <c r="X577" s="411"/>
      <c r="Y577" s="411"/>
      <c r="Z577" s="411"/>
      <c r="AA577" s="411"/>
      <c r="AB577" s="411"/>
      <c r="AC577" s="411"/>
      <c r="AD577" s="411"/>
      <c r="AE577" s="411"/>
      <c r="AF577" s="411"/>
      <c r="AG577" s="158"/>
      <c r="AH577" s="158"/>
      <c r="AI577" s="158"/>
      <c r="AJ577" s="158"/>
      <c r="AK577" s="158"/>
      <c r="AL577" s="90"/>
    </row>
    <row r="578" spans="1:38" ht="15.75" thickBot="1" x14ac:dyDescent="0.3">
      <c r="A578" s="976"/>
      <c r="B578" s="175">
        <v>14030301</v>
      </c>
      <c r="C578" s="96">
        <v>350</v>
      </c>
      <c r="D578" s="411">
        <v>7</v>
      </c>
      <c r="E578" s="411">
        <v>50</v>
      </c>
      <c r="F578" s="665">
        <v>16</v>
      </c>
      <c r="G578" s="144" t="s">
        <v>413</v>
      </c>
      <c r="H578" s="167">
        <v>0.79166666666666663</v>
      </c>
      <c r="I578" s="167">
        <v>0.28125</v>
      </c>
      <c r="J578" s="181">
        <v>4.1666666666666664E-2</v>
      </c>
      <c r="K578" s="179">
        <f t="shared" si="21"/>
        <v>0.46874999999999994</v>
      </c>
      <c r="L578" s="411">
        <v>41</v>
      </c>
      <c r="M578" s="411">
        <v>1</v>
      </c>
      <c r="N578" s="983"/>
      <c r="O578" s="411"/>
      <c r="P578" s="411"/>
      <c r="Q578" s="990"/>
      <c r="R578" s="413" t="str">
        <f t="shared" si="22"/>
        <v>fx</v>
      </c>
      <c r="S578" s="983"/>
      <c r="T578" s="983"/>
      <c r="U578" s="983"/>
      <c r="V578" s="411"/>
      <c r="W578" s="411"/>
      <c r="X578" s="411"/>
      <c r="Y578" s="411"/>
      <c r="Z578" s="411"/>
      <c r="AA578" s="411"/>
      <c r="AB578" s="411"/>
      <c r="AC578" s="411"/>
      <c r="AD578" s="411"/>
      <c r="AE578" s="411"/>
      <c r="AF578" s="411"/>
      <c r="AG578" s="158"/>
      <c r="AH578" s="158"/>
      <c r="AI578" s="158"/>
      <c r="AJ578" s="158"/>
      <c r="AK578" s="158"/>
      <c r="AL578" s="90"/>
    </row>
    <row r="579" spans="1:38" ht="15.75" thickBot="1" x14ac:dyDescent="0.3">
      <c r="A579" s="976"/>
      <c r="B579" s="175">
        <v>14030301</v>
      </c>
      <c r="C579" s="96">
        <v>350</v>
      </c>
      <c r="D579" s="411">
        <v>7</v>
      </c>
      <c r="E579" s="411">
        <v>50</v>
      </c>
      <c r="F579" s="665">
        <v>16</v>
      </c>
      <c r="G579" s="144" t="s">
        <v>413</v>
      </c>
      <c r="H579" s="167">
        <v>0.79166666666666663</v>
      </c>
      <c r="I579" s="167">
        <v>0.28125</v>
      </c>
      <c r="J579" s="181">
        <v>4.1666666666666664E-2</v>
      </c>
      <c r="K579" s="179">
        <f t="shared" si="21"/>
        <v>0.46874999999999994</v>
      </c>
      <c r="L579" s="411">
        <v>42</v>
      </c>
      <c r="M579" s="411">
        <v>2</v>
      </c>
      <c r="N579" s="983"/>
      <c r="O579" s="411"/>
      <c r="P579" s="411"/>
      <c r="Q579" s="990"/>
      <c r="R579" s="413" t="str">
        <f t="shared" si="22"/>
        <v>fx</v>
      </c>
      <c r="S579" s="983"/>
      <c r="T579" s="983"/>
      <c r="U579" s="983"/>
      <c r="V579" s="411"/>
      <c r="W579" s="411"/>
      <c r="X579" s="411"/>
      <c r="Y579" s="411"/>
      <c r="Z579" s="411"/>
      <c r="AA579" s="411"/>
      <c r="AB579" s="411"/>
      <c r="AC579" s="411"/>
      <c r="AD579" s="411"/>
      <c r="AE579" s="411"/>
      <c r="AF579" s="411"/>
      <c r="AG579" s="158"/>
      <c r="AH579" s="158"/>
      <c r="AI579" s="158"/>
      <c r="AJ579" s="158"/>
      <c r="AK579" s="158"/>
      <c r="AL579" s="90"/>
    </row>
    <row r="580" spans="1:38" ht="15.75" thickBot="1" x14ac:dyDescent="0.3">
      <c r="A580" s="976"/>
      <c r="B580" s="175">
        <v>14030301</v>
      </c>
      <c r="C580" s="96">
        <v>350</v>
      </c>
      <c r="D580" s="411">
        <v>7</v>
      </c>
      <c r="E580" s="411">
        <v>50</v>
      </c>
      <c r="F580" s="665">
        <v>16</v>
      </c>
      <c r="G580" s="144" t="s">
        <v>413</v>
      </c>
      <c r="H580" s="167">
        <v>0.79166666666666663</v>
      </c>
      <c r="I580" s="167">
        <v>0.28125</v>
      </c>
      <c r="J580" s="181">
        <v>4.1666666666666664E-2</v>
      </c>
      <c r="K580" s="179">
        <f t="shared" si="21"/>
        <v>0.46874999999999994</v>
      </c>
      <c r="L580" s="411">
        <v>43</v>
      </c>
      <c r="M580" s="411">
        <v>2</v>
      </c>
      <c r="N580" s="983"/>
      <c r="O580" s="411"/>
      <c r="P580" s="411"/>
      <c r="Q580" s="990"/>
      <c r="R580" s="413" t="str">
        <f t="shared" si="22"/>
        <v>fx</v>
      </c>
      <c r="S580" s="983"/>
      <c r="T580" s="983"/>
      <c r="U580" s="983"/>
      <c r="V580" s="411"/>
      <c r="W580" s="411"/>
      <c r="X580" s="411"/>
      <c r="Y580" s="411"/>
      <c r="Z580" s="411"/>
      <c r="AA580" s="411"/>
      <c r="AB580" s="411"/>
      <c r="AC580" s="411"/>
      <c r="AD580" s="411"/>
      <c r="AE580" s="411"/>
      <c r="AF580" s="411"/>
      <c r="AG580" s="158"/>
      <c r="AH580" s="158"/>
      <c r="AI580" s="158"/>
      <c r="AJ580" s="158"/>
      <c r="AK580" s="158"/>
      <c r="AL580" s="90"/>
    </row>
    <row r="581" spans="1:38" ht="15.75" thickBot="1" x14ac:dyDescent="0.3">
      <c r="A581" s="977"/>
      <c r="B581" s="407">
        <v>14030301</v>
      </c>
      <c r="C581" s="164">
        <v>350</v>
      </c>
      <c r="D581" s="418">
        <v>7</v>
      </c>
      <c r="E581" s="418">
        <v>50</v>
      </c>
      <c r="F581" s="151">
        <v>16</v>
      </c>
      <c r="G581" s="161" t="s">
        <v>413</v>
      </c>
      <c r="H581" s="171">
        <v>0.79166666666666663</v>
      </c>
      <c r="I581" s="171">
        <v>0.28125</v>
      </c>
      <c r="J581" s="185">
        <v>4.1666666666666664E-2</v>
      </c>
      <c r="K581" s="186">
        <f t="shared" ref="K581:K644" si="24">IF(H581&gt;I581,(H581-I581)-J581,(I581-H581)-J581)</f>
        <v>0.46874999999999994</v>
      </c>
      <c r="L581" s="411">
        <v>44</v>
      </c>
      <c r="M581" s="411">
        <v>1</v>
      </c>
      <c r="N581" s="983"/>
      <c r="O581" s="411"/>
      <c r="P581" s="411"/>
      <c r="Q581" s="990"/>
      <c r="R581" s="413" t="str">
        <f t="shared" si="22"/>
        <v>fx</v>
      </c>
      <c r="S581" s="983"/>
      <c r="T581" s="983"/>
      <c r="U581" s="983"/>
      <c r="V581" s="411"/>
      <c r="W581" s="411"/>
      <c r="X581" s="411"/>
      <c r="Y581" s="411"/>
      <c r="Z581" s="411"/>
      <c r="AA581" s="411"/>
      <c r="AB581" s="411"/>
      <c r="AC581" s="411"/>
      <c r="AD581" s="411"/>
      <c r="AE581" s="411"/>
      <c r="AF581" s="411"/>
      <c r="AG581" s="158"/>
      <c r="AH581" s="158"/>
      <c r="AI581" s="158"/>
      <c r="AJ581" s="158"/>
      <c r="AK581" s="158"/>
      <c r="AL581" s="90"/>
    </row>
    <row r="582" spans="1:38" ht="15.75" thickBot="1" x14ac:dyDescent="0.3">
      <c r="A582" s="975" t="str">
        <f t="shared" si="23"/>
        <v>روز</v>
      </c>
      <c r="B582" s="174">
        <v>14030302</v>
      </c>
      <c r="C582" s="163">
        <v>370</v>
      </c>
      <c r="D582" s="419">
        <v>7</v>
      </c>
      <c r="E582" s="419">
        <v>50</v>
      </c>
      <c r="F582" s="150">
        <v>28</v>
      </c>
      <c r="G582" s="159" t="s">
        <v>413</v>
      </c>
      <c r="H582" s="168">
        <v>0.30208333333333331</v>
      </c>
      <c r="I582" s="168">
        <v>0.79166666666666663</v>
      </c>
      <c r="J582" s="179">
        <v>4.1666666666666664E-2</v>
      </c>
      <c r="K582" s="179">
        <f t="shared" si="24"/>
        <v>0.44791666666666663</v>
      </c>
      <c r="L582" s="411">
        <v>39</v>
      </c>
      <c r="M582" s="411">
        <v>1</v>
      </c>
      <c r="N582" s="983">
        <v>728</v>
      </c>
      <c r="O582" s="411"/>
      <c r="P582" s="411"/>
      <c r="Q582" s="990">
        <v>136.16300000000001</v>
      </c>
      <c r="R582" s="413" t="str">
        <f t="shared" si="22"/>
        <v>p500</v>
      </c>
      <c r="S582" s="983">
        <v>1.8</v>
      </c>
      <c r="T582" s="983">
        <v>23.22</v>
      </c>
      <c r="U582" s="983">
        <v>1000</v>
      </c>
      <c r="V582" s="411"/>
      <c r="W582" s="411"/>
      <c r="X582" s="411"/>
      <c r="Y582" s="411"/>
      <c r="Z582" s="411"/>
      <c r="AA582" s="411"/>
      <c r="AB582" s="411"/>
      <c r="AC582" s="411"/>
      <c r="AD582" s="411"/>
      <c r="AE582" s="411"/>
      <c r="AF582" s="411"/>
      <c r="AG582" s="158"/>
      <c r="AH582" s="158"/>
      <c r="AI582" s="158"/>
      <c r="AJ582" s="158"/>
      <c r="AK582" s="158"/>
      <c r="AL582" s="90"/>
    </row>
    <row r="583" spans="1:38" ht="15.75" thickBot="1" x14ac:dyDescent="0.3">
      <c r="A583" s="976"/>
      <c r="B583" s="175">
        <v>14030302</v>
      </c>
      <c r="C583" s="96">
        <v>370</v>
      </c>
      <c r="D583" s="411">
        <v>7</v>
      </c>
      <c r="E583" s="411">
        <v>50</v>
      </c>
      <c r="F583" s="199">
        <v>28</v>
      </c>
      <c r="G583" s="144" t="s">
        <v>413</v>
      </c>
      <c r="H583" s="167">
        <v>0.30208333333333331</v>
      </c>
      <c r="I583" s="167">
        <v>0.79166666666666663</v>
      </c>
      <c r="J583" s="181">
        <v>4.1666666666666664E-2</v>
      </c>
      <c r="K583" s="179">
        <f t="shared" si="24"/>
        <v>0.44791666666666663</v>
      </c>
      <c r="L583" s="411">
        <v>40</v>
      </c>
      <c r="M583" s="411">
        <v>1</v>
      </c>
      <c r="N583" s="983"/>
      <c r="O583" s="411"/>
      <c r="P583" s="411"/>
      <c r="Q583" s="990"/>
      <c r="R583" s="413" t="str">
        <f t="shared" si="22"/>
        <v>p500</v>
      </c>
      <c r="S583" s="983"/>
      <c r="T583" s="983"/>
      <c r="U583" s="983"/>
      <c r="V583" s="411"/>
      <c r="W583" s="411"/>
      <c r="X583" s="411"/>
      <c r="Y583" s="411"/>
      <c r="Z583" s="411"/>
      <c r="AA583" s="411"/>
      <c r="AB583" s="411"/>
      <c r="AC583" s="411"/>
      <c r="AD583" s="411"/>
      <c r="AE583" s="411"/>
      <c r="AF583" s="411"/>
      <c r="AG583" s="158"/>
      <c r="AH583" s="158"/>
      <c r="AI583" s="158"/>
      <c r="AJ583" s="158"/>
      <c r="AK583" s="158"/>
      <c r="AL583" s="90"/>
    </row>
    <row r="584" spans="1:38" ht="15.75" thickBot="1" x14ac:dyDescent="0.3">
      <c r="A584" s="976"/>
      <c r="B584" s="175">
        <v>14030302</v>
      </c>
      <c r="C584" s="96">
        <v>370</v>
      </c>
      <c r="D584" s="411">
        <v>7</v>
      </c>
      <c r="E584" s="411">
        <v>50</v>
      </c>
      <c r="F584" s="199">
        <v>28</v>
      </c>
      <c r="G584" s="144" t="s">
        <v>413</v>
      </c>
      <c r="H584" s="167">
        <v>0.30208333333333331</v>
      </c>
      <c r="I584" s="167">
        <v>0.79166666666666663</v>
      </c>
      <c r="J584" s="181">
        <v>4.1666666666666664E-2</v>
      </c>
      <c r="K584" s="179">
        <f t="shared" si="24"/>
        <v>0.44791666666666663</v>
      </c>
      <c r="L584" s="411">
        <v>42</v>
      </c>
      <c r="M584" s="411">
        <v>2</v>
      </c>
      <c r="N584" s="983"/>
      <c r="O584" s="411"/>
      <c r="P584" s="411"/>
      <c r="Q584" s="990"/>
      <c r="R584" s="413" t="str">
        <f t="shared" si="22"/>
        <v>p500</v>
      </c>
      <c r="S584" s="983"/>
      <c r="T584" s="983"/>
      <c r="U584" s="983"/>
      <c r="V584" s="411"/>
      <c r="W584" s="411"/>
      <c r="X584" s="411"/>
      <c r="Y584" s="411"/>
      <c r="Z584" s="411"/>
      <c r="AA584" s="411"/>
      <c r="AB584" s="411"/>
      <c r="AC584" s="411"/>
      <c r="AD584" s="411"/>
      <c r="AE584" s="411"/>
      <c r="AF584" s="411"/>
      <c r="AG584" s="158"/>
      <c r="AH584" s="158"/>
      <c r="AI584" s="158"/>
      <c r="AJ584" s="158"/>
      <c r="AK584" s="158"/>
      <c r="AL584" s="90"/>
    </row>
    <row r="585" spans="1:38" ht="15.75" thickBot="1" x14ac:dyDescent="0.3">
      <c r="A585" s="976"/>
      <c r="B585" s="175">
        <v>14030302</v>
      </c>
      <c r="C585" s="96">
        <v>370</v>
      </c>
      <c r="D585" s="411">
        <v>7</v>
      </c>
      <c r="E585" s="411">
        <v>50</v>
      </c>
      <c r="F585" s="199">
        <v>28</v>
      </c>
      <c r="G585" s="144" t="s">
        <v>413</v>
      </c>
      <c r="H585" s="167">
        <v>0.30208333333333331</v>
      </c>
      <c r="I585" s="167">
        <v>0.79166666666666663</v>
      </c>
      <c r="J585" s="181">
        <v>4.1666666666666664E-2</v>
      </c>
      <c r="K585" s="179">
        <f t="shared" si="24"/>
        <v>0.44791666666666663</v>
      </c>
      <c r="L585" s="411">
        <v>43</v>
      </c>
      <c r="M585" s="411">
        <v>2</v>
      </c>
      <c r="N585" s="983"/>
      <c r="O585" s="411"/>
      <c r="P585" s="411"/>
      <c r="Q585" s="990"/>
      <c r="R585" s="413" t="str">
        <f t="shared" si="22"/>
        <v>p500</v>
      </c>
      <c r="S585" s="983"/>
      <c r="T585" s="983"/>
      <c r="U585" s="983"/>
      <c r="V585" s="411"/>
      <c r="W585" s="411"/>
      <c r="X585" s="411"/>
      <c r="Y585" s="411"/>
      <c r="Z585" s="411"/>
      <c r="AA585" s="411"/>
      <c r="AB585" s="411"/>
      <c r="AC585" s="411"/>
      <c r="AD585" s="411"/>
      <c r="AE585" s="411"/>
      <c r="AF585" s="411"/>
      <c r="AG585" s="158"/>
      <c r="AH585" s="158"/>
      <c r="AI585" s="158"/>
      <c r="AJ585" s="158"/>
      <c r="AK585" s="158"/>
      <c r="AL585" s="90"/>
    </row>
    <row r="586" spans="1:38" ht="15.75" thickBot="1" x14ac:dyDescent="0.3">
      <c r="A586" s="976"/>
      <c r="B586" s="407">
        <v>14030302</v>
      </c>
      <c r="C586" s="96">
        <v>370</v>
      </c>
      <c r="D586" s="411">
        <v>7</v>
      </c>
      <c r="E586" s="411">
        <v>50</v>
      </c>
      <c r="F586" s="199">
        <v>28</v>
      </c>
      <c r="G586" s="144" t="s">
        <v>413</v>
      </c>
      <c r="H586" s="167">
        <v>0.30208333333333331</v>
      </c>
      <c r="I586" s="167">
        <v>0.79166666666666663</v>
      </c>
      <c r="J586" s="181">
        <v>4.1666666666666664E-2</v>
      </c>
      <c r="K586" s="179">
        <f t="shared" si="24"/>
        <v>0.44791666666666663</v>
      </c>
      <c r="L586" s="411">
        <v>44</v>
      </c>
      <c r="M586" s="411">
        <v>2</v>
      </c>
      <c r="N586" s="983"/>
      <c r="O586" s="411"/>
      <c r="P586" s="411"/>
      <c r="Q586" s="990"/>
      <c r="R586" s="413" t="str">
        <f t="shared" si="22"/>
        <v>p500</v>
      </c>
      <c r="S586" s="983"/>
      <c r="T586" s="983"/>
      <c r="U586" s="983"/>
      <c r="V586" s="411"/>
      <c r="W586" s="411"/>
      <c r="X586" s="411"/>
      <c r="Y586" s="411"/>
      <c r="Z586" s="411"/>
      <c r="AA586" s="411"/>
      <c r="AB586" s="411"/>
      <c r="AC586" s="411"/>
      <c r="AD586" s="411"/>
      <c r="AE586" s="411"/>
      <c r="AF586" s="411"/>
      <c r="AG586" s="158"/>
      <c r="AH586" s="158"/>
      <c r="AI586" s="158"/>
      <c r="AJ586" s="158"/>
      <c r="AK586" s="158"/>
      <c r="AL586" s="90"/>
    </row>
    <row r="587" spans="1:38" ht="15.75" thickBot="1" x14ac:dyDescent="0.3">
      <c r="A587" s="976"/>
      <c r="B587" s="174">
        <v>14030302</v>
      </c>
      <c r="C587" s="96">
        <v>350</v>
      </c>
      <c r="D587" s="411">
        <v>7</v>
      </c>
      <c r="E587" s="411">
        <v>50</v>
      </c>
      <c r="F587" s="199">
        <v>28</v>
      </c>
      <c r="G587" s="144" t="s">
        <v>413</v>
      </c>
      <c r="H587" s="167">
        <v>0.30208333333333331</v>
      </c>
      <c r="I587" s="167">
        <v>0.79166666666666663</v>
      </c>
      <c r="J587" s="181">
        <v>4.1666666666666664E-2</v>
      </c>
      <c r="K587" s="179">
        <f t="shared" si="24"/>
        <v>0.44791666666666663</v>
      </c>
      <c r="L587" s="411">
        <v>39</v>
      </c>
      <c r="M587" s="411">
        <v>1</v>
      </c>
      <c r="N587" s="983">
        <v>728</v>
      </c>
      <c r="O587" s="411"/>
      <c r="P587" s="411"/>
      <c r="Q587" s="990">
        <v>184.45</v>
      </c>
      <c r="R587" s="413" t="str">
        <f t="shared" si="22"/>
        <v>fx</v>
      </c>
      <c r="S587" s="983"/>
      <c r="T587" s="983"/>
      <c r="U587" s="983"/>
      <c r="V587" s="411"/>
      <c r="W587" s="411"/>
      <c r="X587" s="411"/>
      <c r="Y587" s="411"/>
      <c r="Z587" s="411"/>
      <c r="AA587" s="411"/>
      <c r="AB587" s="411"/>
      <c r="AC587" s="411"/>
      <c r="AD587" s="411"/>
      <c r="AE587" s="411"/>
      <c r="AF587" s="411"/>
      <c r="AG587" s="158"/>
      <c r="AH587" s="158"/>
      <c r="AI587" s="158"/>
      <c r="AJ587" s="158"/>
      <c r="AK587" s="158"/>
      <c r="AL587" s="90"/>
    </row>
    <row r="588" spans="1:38" ht="15.75" thickBot="1" x14ac:dyDescent="0.3">
      <c r="A588" s="976"/>
      <c r="B588" s="175">
        <v>14030302</v>
      </c>
      <c r="C588" s="96">
        <v>350</v>
      </c>
      <c r="D588" s="411">
        <v>7</v>
      </c>
      <c r="E588" s="411">
        <v>50</v>
      </c>
      <c r="F588" s="199">
        <v>28</v>
      </c>
      <c r="G588" s="144" t="s">
        <v>413</v>
      </c>
      <c r="H588" s="167">
        <v>0.30208333333333331</v>
      </c>
      <c r="I588" s="167">
        <v>0.79166666666666663</v>
      </c>
      <c r="J588" s="181">
        <v>4.1666666666666664E-2</v>
      </c>
      <c r="K588" s="179">
        <f t="shared" si="24"/>
        <v>0.44791666666666663</v>
      </c>
      <c r="L588" s="411">
        <v>40</v>
      </c>
      <c r="M588" s="411">
        <v>1</v>
      </c>
      <c r="N588" s="983"/>
      <c r="O588" s="411"/>
      <c r="P588" s="411"/>
      <c r="Q588" s="990"/>
      <c r="R588" s="413" t="str">
        <f t="shared" si="22"/>
        <v>fx</v>
      </c>
      <c r="S588" s="983"/>
      <c r="T588" s="983"/>
      <c r="U588" s="983"/>
      <c r="V588" s="411"/>
      <c r="W588" s="411"/>
      <c r="X588" s="411"/>
      <c r="Y588" s="411"/>
      <c r="Z588" s="411"/>
      <c r="AA588" s="411"/>
      <c r="AB588" s="411"/>
      <c r="AC588" s="411"/>
      <c r="AD588" s="411"/>
      <c r="AE588" s="411"/>
      <c r="AF588" s="411"/>
      <c r="AG588" s="158"/>
      <c r="AH588" s="158"/>
      <c r="AI588" s="158"/>
      <c r="AJ588" s="158"/>
      <c r="AK588" s="158"/>
      <c r="AL588" s="90"/>
    </row>
    <row r="589" spans="1:38" ht="15.75" thickBot="1" x14ac:dyDescent="0.3">
      <c r="A589" s="976"/>
      <c r="B589" s="175">
        <v>14030302</v>
      </c>
      <c r="C589" s="96">
        <v>350</v>
      </c>
      <c r="D589" s="411">
        <v>7</v>
      </c>
      <c r="E589" s="411">
        <v>50</v>
      </c>
      <c r="F589" s="199">
        <v>28</v>
      </c>
      <c r="G589" s="144" t="s">
        <v>413</v>
      </c>
      <c r="H589" s="167">
        <v>0.30208333333333331</v>
      </c>
      <c r="I589" s="167">
        <v>0.79166666666666663</v>
      </c>
      <c r="J589" s="181">
        <v>4.1666666666666664E-2</v>
      </c>
      <c r="K589" s="179">
        <f t="shared" si="24"/>
        <v>0.44791666666666663</v>
      </c>
      <c r="L589" s="411">
        <v>41</v>
      </c>
      <c r="M589" s="411">
        <v>1</v>
      </c>
      <c r="N589" s="983"/>
      <c r="O589" s="411"/>
      <c r="P589" s="411"/>
      <c r="Q589" s="990"/>
      <c r="R589" s="413" t="str">
        <f t="shared" si="22"/>
        <v>fx</v>
      </c>
      <c r="S589" s="983"/>
      <c r="T589" s="983"/>
      <c r="U589" s="983"/>
      <c r="V589" s="411"/>
      <c r="W589" s="411"/>
      <c r="X589" s="411"/>
      <c r="Y589" s="411"/>
      <c r="Z589" s="411"/>
      <c r="AA589" s="411"/>
      <c r="AB589" s="411"/>
      <c r="AC589" s="411"/>
      <c r="AD589" s="411"/>
      <c r="AE589" s="411"/>
      <c r="AF589" s="411"/>
      <c r="AG589" s="158"/>
      <c r="AH589" s="158"/>
      <c r="AI589" s="158"/>
      <c r="AJ589" s="158"/>
      <c r="AK589" s="158"/>
      <c r="AL589" s="90"/>
    </row>
    <row r="590" spans="1:38" ht="15.75" thickBot="1" x14ac:dyDescent="0.3">
      <c r="A590" s="976"/>
      <c r="B590" s="175">
        <v>14030302</v>
      </c>
      <c r="C590" s="96">
        <v>350</v>
      </c>
      <c r="D590" s="411">
        <v>7</v>
      </c>
      <c r="E590" s="411">
        <v>50</v>
      </c>
      <c r="F590" s="199">
        <v>28</v>
      </c>
      <c r="G590" s="144" t="s">
        <v>413</v>
      </c>
      <c r="H590" s="167">
        <v>0.30208333333333331</v>
      </c>
      <c r="I590" s="167">
        <v>0.79166666666666663</v>
      </c>
      <c r="J590" s="181">
        <v>4.1666666666666664E-2</v>
      </c>
      <c r="K590" s="179">
        <f t="shared" si="24"/>
        <v>0.44791666666666663</v>
      </c>
      <c r="L590" s="411">
        <v>42</v>
      </c>
      <c r="M590" s="411">
        <v>2</v>
      </c>
      <c r="N590" s="983"/>
      <c r="O590" s="411"/>
      <c r="P590" s="411"/>
      <c r="Q590" s="990"/>
      <c r="R590" s="413" t="str">
        <f t="shared" si="22"/>
        <v>fx</v>
      </c>
      <c r="S590" s="983"/>
      <c r="T590" s="983"/>
      <c r="U590" s="983"/>
      <c r="V590" s="411"/>
      <c r="W590" s="411"/>
      <c r="X590" s="411"/>
      <c r="Y590" s="411"/>
      <c r="Z590" s="411"/>
      <c r="AA590" s="411"/>
      <c r="AB590" s="411"/>
      <c r="AC590" s="411"/>
      <c r="AD590" s="411"/>
      <c r="AE590" s="411"/>
      <c r="AF590" s="411"/>
      <c r="AG590" s="158"/>
      <c r="AH590" s="158"/>
      <c r="AI590" s="158"/>
      <c r="AJ590" s="158"/>
      <c r="AK590" s="158"/>
      <c r="AL590" s="90"/>
    </row>
    <row r="591" spans="1:38" ht="15.75" thickBot="1" x14ac:dyDescent="0.3">
      <c r="A591" s="976"/>
      <c r="B591" s="175">
        <v>14030302</v>
      </c>
      <c r="C591" s="96">
        <v>350</v>
      </c>
      <c r="D591" s="411">
        <v>7</v>
      </c>
      <c r="E591" s="411">
        <v>50</v>
      </c>
      <c r="F591" s="199">
        <v>28</v>
      </c>
      <c r="G591" s="144" t="s">
        <v>413</v>
      </c>
      <c r="H591" s="167">
        <v>0.30208333333333331</v>
      </c>
      <c r="I591" s="167">
        <v>0.79166666666666663</v>
      </c>
      <c r="J591" s="181">
        <v>4.1666666666666664E-2</v>
      </c>
      <c r="K591" s="179">
        <f t="shared" si="24"/>
        <v>0.44791666666666663</v>
      </c>
      <c r="L591" s="411">
        <v>43</v>
      </c>
      <c r="M591" s="411">
        <v>2</v>
      </c>
      <c r="N591" s="983"/>
      <c r="O591" s="411"/>
      <c r="P591" s="411"/>
      <c r="Q591" s="990"/>
      <c r="R591" s="413" t="str">
        <f t="shared" si="22"/>
        <v>fx</v>
      </c>
      <c r="S591" s="983"/>
      <c r="T591" s="983"/>
      <c r="U591" s="983"/>
      <c r="V591" s="411"/>
      <c r="W591" s="411"/>
      <c r="X591" s="411"/>
      <c r="Y591" s="411"/>
      <c r="Z591" s="411"/>
      <c r="AA591" s="411"/>
      <c r="AB591" s="411"/>
      <c r="AC591" s="411"/>
      <c r="AD591" s="411"/>
      <c r="AE591" s="411"/>
      <c r="AF591" s="411"/>
      <c r="AG591" s="158"/>
      <c r="AH591" s="158"/>
      <c r="AI591" s="158"/>
      <c r="AJ591" s="158"/>
      <c r="AK591" s="158"/>
      <c r="AL591" s="90"/>
    </row>
    <row r="592" spans="1:38" ht="15.75" thickBot="1" x14ac:dyDescent="0.3">
      <c r="A592" s="976"/>
      <c r="B592" s="407">
        <v>14030302</v>
      </c>
      <c r="C592" s="96">
        <v>350</v>
      </c>
      <c r="D592" s="411">
        <v>7</v>
      </c>
      <c r="E592" s="411">
        <v>50</v>
      </c>
      <c r="F592" s="199">
        <v>28</v>
      </c>
      <c r="G592" s="144" t="s">
        <v>413</v>
      </c>
      <c r="H592" s="167">
        <v>0.30208333333333331</v>
      </c>
      <c r="I592" s="167">
        <v>0.79166666666666663</v>
      </c>
      <c r="J592" s="181">
        <v>4.1666666666666664E-2</v>
      </c>
      <c r="K592" s="179">
        <f t="shared" si="24"/>
        <v>0.44791666666666663</v>
      </c>
      <c r="L592" s="411">
        <v>44</v>
      </c>
      <c r="M592" s="411">
        <v>1</v>
      </c>
      <c r="N592" s="983"/>
      <c r="O592" s="411"/>
      <c r="P592" s="411"/>
      <c r="Q592" s="990"/>
      <c r="R592" s="413" t="str">
        <f t="shared" si="22"/>
        <v>fx</v>
      </c>
      <c r="S592" s="983"/>
      <c r="T592" s="983"/>
      <c r="U592" s="983"/>
      <c r="V592" s="411"/>
      <c r="W592" s="411"/>
      <c r="X592" s="411"/>
      <c r="Y592" s="411"/>
      <c r="Z592" s="411"/>
      <c r="AA592" s="411"/>
      <c r="AB592" s="411"/>
      <c r="AC592" s="411"/>
      <c r="AD592" s="411"/>
      <c r="AE592" s="411"/>
      <c r="AF592" s="411"/>
      <c r="AG592" s="158"/>
      <c r="AH592" s="158"/>
      <c r="AI592" s="158"/>
      <c r="AJ592" s="158"/>
      <c r="AK592" s="158"/>
      <c r="AL592" s="90"/>
    </row>
    <row r="593" spans="1:38" ht="15.75" thickBot="1" x14ac:dyDescent="0.3">
      <c r="A593" s="976"/>
      <c r="B593" s="174">
        <v>14030302</v>
      </c>
      <c r="C593" s="96">
        <v>380</v>
      </c>
      <c r="D593" s="411">
        <v>7</v>
      </c>
      <c r="E593" s="411">
        <v>50</v>
      </c>
      <c r="F593" s="199">
        <v>28</v>
      </c>
      <c r="G593" s="144" t="s">
        <v>413</v>
      </c>
      <c r="H593" s="167">
        <v>0.30208333333333331</v>
      </c>
      <c r="I593" s="167">
        <v>0.79166666666666663</v>
      </c>
      <c r="J593" s="181">
        <v>4.1666666666666664E-2</v>
      </c>
      <c r="K593" s="179">
        <f t="shared" si="24"/>
        <v>0.44791666666666663</v>
      </c>
      <c r="L593" s="411">
        <v>40</v>
      </c>
      <c r="M593" s="411">
        <v>1</v>
      </c>
      <c r="N593" s="983">
        <v>455</v>
      </c>
      <c r="O593" s="411"/>
      <c r="P593" s="411"/>
      <c r="Q593" s="990"/>
      <c r="R593" s="413" t="str">
        <f t="shared" si="22"/>
        <v>fx</v>
      </c>
      <c r="S593" s="983"/>
      <c r="T593" s="983"/>
      <c r="U593" s="983"/>
      <c r="V593" s="411"/>
      <c r="W593" s="411"/>
      <c r="X593" s="411"/>
      <c r="Y593" s="411"/>
      <c r="Z593" s="411"/>
      <c r="AA593" s="411"/>
      <c r="AB593" s="411"/>
      <c r="AC593" s="411"/>
      <c r="AD593" s="411"/>
      <c r="AE593" s="411"/>
      <c r="AF593" s="411"/>
      <c r="AG593" s="158"/>
      <c r="AH593" s="158"/>
      <c r="AI593" s="158"/>
      <c r="AJ593" s="158"/>
      <c r="AK593" s="158"/>
      <c r="AL593" s="90"/>
    </row>
    <row r="594" spans="1:38" ht="15.75" thickBot="1" x14ac:dyDescent="0.3">
      <c r="A594" s="976"/>
      <c r="B594" s="175">
        <v>14030302</v>
      </c>
      <c r="C594" s="96">
        <v>380</v>
      </c>
      <c r="D594" s="411">
        <v>7</v>
      </c>
      <c r="E594" s="411">
        <v>50</v>
      </c>
      <c r="F594" s="199">
        <v>28</v>
      </c>
      <c r="G594" s="144" t="s">
        <v>413</v>
      </c>
      <c r="H594" s="167">
        <v>0.30208333333333331</v>
      </c>
      <c r="I594" s="167">
        <v>0.79166666666666663</v>
      </c>
      <c r="J594" s="181">
        <v>4.1666666666666664E-2</v>
      </c>
      <c r="K594" s="179">
        <f t="shared" si="24"/>
        <v>0.44791666666666663</v>
      </c>
      <c r="L594" s="411">
        <v>41</v>
      </c>
      <c r="M594" s="411">
        <v>1</v>
      </c>
      <c r="N594" s="983"/>
      <c r="O594" s="411"/>
      <c r="P594" s="411"/>
      <c r="Q594" s="990"/>
      <c r="R594" s="413" t="str">
        <f t="shared" si="22"/>
        <v>fx</v>
      </c>
      <c r="S594" s="983"/>
      <c r="T594" s="983"/>
      <c r="U594" s="983"/>
      <c r="V594" s="411"/>
      <c r="W594" s="411"/>
      <c r="X594" s="411"/>
      <c r="Y594" s="411"/>
      <c r="Z594" s="411"/>
      <c r="AA594" s="411"/>
      <c r="AB594" s="411"/>
      <c r="AC594" s="411"/>
      <c r="AD594" s="411"/>
      <c r="AE594" s="411"/>
      <c r="AF594" s="411"/>
      <c r="AG594" s="158"/>
      <c r="AH594" s="158"/>
      <c r="AI594" s="158"/>
      <c r="AJ594" s="158"/>
      <c r="AK594" s="158"/>
      <c r="AL594" s="90"/>
    </row>
    <row r="595" spans="1:38" ht="15.75" thickBot="1" x14ac:dyDescent="0.3">
      <c r="A595" s="976"/>
      <c r="B595" s="175">
        <v>14030302</v>
      </c>
      <c r="C595" s="96">
        <v>380</v>
      </c>
      <c r="D595" s="411">
        <v>7</v>
      </c>
      <c r="E595" s="411">
        <v>50</v>
      </c>
      <c r="F595" s="199">
        <v>28</v>
      </c>
      <c r="G595" s="144" t="s">
        <v>413</v>
      </c>
      <c r="H595" s="167">
        <v>0.30208333333333331</v>
      </c>
      <c r="I595" s="167">
        <v>0.79166666666666663</v>
      </c>
      <c r="J595" s="181">
        <v>4.1666666666666664E-2</v>
      </c>
      <c r="K595" s="179">
        <f t="shared" si="24"/>
        <v>0.44791666666666663</v>
      </c>
      <c r="L595" s="411">
        <v>42</v>
      </c>
      <c r="M595" s="411">
        <v>1</v>
      </c>
      <c r="N595" s="983"/>
      <c r="O595" s="411"/>
      <c r="P595" s="411"/>
      <c r="Q595" s="990"/>
      <c r="R595" s="413" t="str">
        <f t="shared" si="22"/>
        <v>fx</v>
      </c>
      <c r="S595" s="983"/>
      <c r="T595" s="983"/>
      <c r="U595" s="983"/>
      <c r="V595" s="411"/>
      <c r="W595" s="411"/>
      <c r="X595" s="411"/>
      <c r="Y595" s="411"/>
      <c r="Z595" s="411"/>
      <c r="AA595" s="411"/>
      <c r="AB595" s="411"/>
      <c r="AC595" s="411"/>
      <c r="AD595" s="411"/>
      <c r="AE595" s="411"/>
      <c r="AF595" s="411"/>
      <c r="AG595" s="158"/>
      <c r="AH595" s="158"/>
      <c r="AI595" s="158"/>
      <c r="AJ595" s="158"/>
      <c r="AK595" s="158"/>
      <c r="AL595" s="90"/>
    </row>
    <row r="596" spans="1:38" ht="15.75" thickBot="1" x14ac:dyDescent="0.3">
      <c r="A596" s="976"/>
      <c r="B596" s="175">
        <v>14030302</v>
      </c>
      <c r="C596" s="96">
        <v>380</v>
      </c>
      <c r="D596" s="411">
        <v>7</v>
      </c>
      <c r="E596" s="411">
        <v>50</v>
      </c>
      <c r="F596" s="199">
        <v>28</v>
      </c>
      <c r="G596" s="144" t="s">
        <v>413</v>
      </c>
      <c r="H596" s="167">
        <v>0.30208333333333331</v>
      </c>
      <c r="I596" s="167">
        <v>0.79166666666666663</v>
      </c>
      <c r="J596" s="181">
        <v>4.1666666666666664E-2</v>
      </c>
      <c r="K596" s="179">
        <f t="shared" si="24"/>
        <v>0.44791666666666663</v>
      </c>
      <c r="L596" s="411">
        <v>43</v>
      </c>
      <c r="M596" s="411">
        <v>1</v>
      </c>
      <c r="N596" s="983"/>
      <c r="O596" s="411"/>
      <c r="P596" s="411"/>
      <c r="Q596" s="990"/>
      <c r="R596" s="413" t="str">
        <f t="shared" ref="R596:R659" si="25">IF(C596=370,"p500","fx")</f>
        <v>fx</v>
      </c>
      <c r="S596" s="983"/>
      <c r="T596" s="983"/>
      <c r="U596" s="983"/>
      <c r="V596" s="411"/>
      <c r="W596" s="411"/>
      <c r="X596" s="411"/>
      <c r="Y596" s="411"/>
      <c r="Z596" s="411"/>
      <c r="AA596" s="411"/>
      <c r="AB596" s="411"/>
      <c r="AC596" s="411"/>
      <c r="AD596" s="411"/>
      <c r="AE596" s="411"/>
      <c r="AF596" s="411"/>
      <c r="AG596" s="158"/>
      <c r="AH596" s="158"/>
      <c r="AI596" s="158"/>
      <c r="AJ596" s="158"/>
      <c r="AK596" s="158"/>
      <c r="AL596" s="90"/>
    </row>
    <row r="597" spans="1:38" ht="15.75" thickBot="1" x14ac:dyDescent="0.3">
      <c r="A597" s="976"/>
      <c r="B597" s="407">
        <v>14030302</v>
      </c>
      <c r="C597" s="96">
        <v>380</v>
      </c>
      <c r="D597" s="411">
        <v>7</v>
      </c>
      <c r="E597" s="411">
        <v>50</v>
      </c>
      <c r="F597" s="199">
        <v>28</v>
      </c>
      <c r="G597" s="144" t="s">
        <v>413</v>
      </c>
      <c r="H597" s="167">
        <v>0.30208333333333331</v>
      </c>
      <c r="I597" s="167">
        <v>0.79166666666666663</v>
      </c>
      <c r="J597" s="181">
        <v>4.1666666666666664E-2</v>
      </c>
      <c r="K597" s="179">
        <f t="shared" si="24"/>
        <v>0.44791666666666663</v>
      </c>
      <c r="L597" s="411">
        <v>44</v>
      </c>
      <c r="M597" s="411">
        <v>1</v>
      </c>
      <c r="N597" s="983"/>
      <c r="O597" s="411"/>
      <c r="P597" s="411"/>
      <c r="Q597" s="990"/>
      <c r="R597" s="413" t="str">
        <f t="shared" si="25"/>
        <v>fx</v>
      </c>
      <c r="S597" s="983"/>
      <c r="T597" s="983"/>
      <c r="U597" s="983"/>
      <c r="V597" s="411"/>
      <c r="W597" s="411"/>
      <c r="X597" s="411"/>
      <c r="Y597" s="411"/>
      <c r="Z597" s="411"/>
      <c r="AA597" s="411"/>
      <c r="AB597" s="411"/>
      <c r="AC597" s="411"/>
      <c r="AD597" s="411"/>
      <c r="AE597" s="411"/>
      <c r="AF597" s="411"/>
      <c r="AG597" s="158"/>
      <c r="AH597" s="158"/>
      <c r="AI597" s="158"/>
      <c r="AJ597" s="158"/>
      <c r="AK597" s="158"/>
      <c r="AL597" s="90"/>
    </row>
    <row r="598" spans="1:38" ht="15.75" thickBot="1" x14ac:dyDescent="0.3">
      <c r="A598" s="976"/>
      <c r="B598" s="174">
        <v>14030302</v>
      </c>
      <c r="C598" s="96">
        <v>309</v>
      </c>
      <c r="D598" s="411">
        <v>7</v>
      </c>
      <c r="E598" s="411">
        <v>50</v>
      </c>
      <c r="F598" s="199">
        <v>28</v>
      </c>
      <c r="G598" s="144" t="s">
        <v>413</v>
      </c>
      <c r="H598" s="167">
        <v>0.30208333333333331</v>
      </c>
      <c r="I598" s="167">
        <v>0.79166666666666663</v>
      </c>
      <c r="J598" s="181">
        <v>4.1666666666666664E-2</v>
      </c>
      <c r="K598" s="179">
        <f t="shared" si="24"/>
        <v>0.44791666666666663</v>
      </c>
      <c r="L598" s="411">
        <v>36</v>
      </c>
      <c r="M598" s="411">
        <v>2</v>
      </c>
      <c r="N598" s="983">
        <v>637</v>
      </c>
      <c r="O598" s="411"/>
      <c r="P598" s="411"/>
      <c r="Q598" s="990"/>
      <c r="R598" s="413" t="str">
        <f t="shared" si="25"/>
        <v>fx</v>
      </c>
      <c r="S598" s="983"/>
      <c r="T598" s="983"/>
      <c r="U598" s="983"/>
      <c r="V598" s="411"/>
      <c r="W598" s="411"/>
      <c r="X598" s="411"/>
      <c r="Y598" s="411"/>
      <c r="Z598" s="411"/>
      <c r="AA598" s="411"/>
      <c r="AB598" s="411"/>
      <c r="AC598" s="411"/>
      <c r="AD598" s="411"/>
      <c r="AE598" s="411"/>
      <c r="AF598" s="411"/>
      <c r="AG598" s="158"/>
      <c r="AH598" s="158"/>
      <c r="AI598" s="158"/>
      <c r="AJ598" s="158"/>
      <c r="AK598" s="158"/>
      <c r="AL598" s="90"/>
    </row>
    <row r="599" spans="1:38" ht="15.75" thickBot="1" x14ac:dyDescent="0.3">
      <c r="A599" s="976"/>
      <c r="B599" s="175">
        <v>14030302</v>
      </c>
      <c r="C599" s="96">
        <v>309</v>
      </c>
      <c r="D599" s="411">
        <v>7</v>
      </c>
      <c r="E599" s="411">
        <v>50</v>
      </c>
      <c r="F599" s="199">
        <v>28</v>
      </c>
      <c r="G599" s="144" t="s">
        <v>413</v>
      </c>
      <c r="H599" s="167">
        <v>0.30208333333333331</v>
      </c>
      <c r="I599" s="167">
        <v>0.79166666666666663</v>
      </c>
      <c r="J599" s="181">
        <v>4.1666666666666664E-2</v>
      </c>
      <c r="K599" s="179">
        <f t="shared" si="24"/>
        <v>0.44791666666666663</v>
      </c>
      <c r="L599" s="411">
        <v>37</v>
      </c>
      <c r="M599" s="411">
        <v>2</v>
      </c>
      <c r="N599" s="983"/>
      <c r="O599" s="411"/>
      <c r="P599" s="411"/>
      <c r="Q599" s="990"/>
      <c r="R599" s="413" t="str">
        <f t="shared" si="25"/>
        <v>fx</v>
      </c>
      <c r="S599" s="983"/>
      <c r="T599" s="983"/>
      <c r="U599" s="983"/>
      <c r="V599" s="411"/>
      <c r="W599" s="411"/>
      <c r="X599" s="411"/>
      <c r="Y599" s="411"/>
      <c r="Z599" s="411"/>
      <c r="AA599" s="411"/>
      <c r="AB599" s="411"/>
      <c r="AC599" s="411"/>
      <c r="AD599" s="411"/>
      <c r="AE599" s="411"/>
      <c r="AF599" s="411"/>
      <c r="AG599" s="158"/>
      <c r="AH599" s="158"/>
      <c r="AI599" s="158"/>
      <c r="AJ599" s="158"/>
      <c r="AK599" s="158"/>
      <c r="AL599" s="90"/>
    </row>
    <row r="600" spans="1:38" ht="15.75" thickBot="1" x14ac:dyDescent="0.3">
      <c r="A600" s="976"/>
      <c r="B600" s="175">
        <v>14030302</v>
      </c>
      <c r="C600" s="96">
        <v>309</v>
      </c>
      <c r="D600" s="411">
        <v>7</v>
      </c>
      <c r="E600" s="411">
        <v>50</v>
      </c>
      <c r="F600" s="199">
        <v>28</v>
      </c>
      <c r="G600" s="144" t="s">
        <v>413</v>
      </c>
      <c r="H600" s="167">
        <v>0.30208333333333331</v>
      </c>
      <c r="I600" s="167">
        <v>0.79166666666666663</v>
      </c>
      <c r="J600" s="181">
        <v>4.1666666666666664E-2</v>
      </c>
      <c r="K600" s="179">
        <f t="shared" si="24"/>
        <v>0.44791666666666663</v>
      </c>
      <c r="L600" s="411">
        <v>38</v>
      </c>
      <c r="M600" s="411">
        <v>2</v>
      </c>
      <c r="N600" s="983"/>
      <c r="O600" s="411"/>
      <c r="P600" s="411"/>
      <c r="Q600" s="990"/>
      <c r="R600" s="413" t="str">
        <f t="shared" si="25"/>
        <v>fx</v>
      </c>
      <c r="S600" s="983"/>
      <c r="T600" s="983"/>
      <c r="U600" s="983"/>
      <c r="V600" s="411"/>
      <c r="W600" s="411"/>
      <c r="X600" s="411"/>
      <c r="Y600" s="411"/>
      <c r="Z600" s="411"/>
      <c r="AA600" s="411"/>
      <c r="AB600" s="411"/>
      <c r="AC600" s="411"/>
      <c r="AD600" s="411"/>
      <c r="AE600" s="411"/>
      <c r="AF600" s="411"/>
      <c r="AG600" s="158"/>
      <c r="AH600" s="158"/>
      <c r="AI600" s="158"/>
      <c r="AJ600" s="158"/>
      <c r="AK600" s="158"/>
      <c r="AL600" s="90"/>
    </row>
    <row r="601" spans="1:38" ht="15.75" thickBot="1" x14ac:dyDescent="0.3">
      <c r="A601" s="977"/>
      <c r="B601" s="407">
        <v>14030302</v>
      </c>
      <c r="C601" s="164">
        <v>309</v>
      </c>
      <c r="D601" s="418">
        <v>7</v>
      </c>
      <c r="E601" s="418">
        <v>50</v>
      </c>
      <c r="F601" s="388">
        <v>28</v>
      </c>
      <c r="G601" s="161" t="s">
        <v>413</v>
      </c>
      <c r="H601" s="171">
        <v>0.30208333333333331</v>
      </c>
      <c r="I601" s="171">
        <v>0.79166666666666663</v>
      </c>
      <c r="J601" s="185">
        <v>4.1666666666666664E-2</v>
      </c>
      <c r="K601" s="186">
        <f t="shared" si="24"/>
        <v>0.44791666666666663</v>
      </c>
      <c r="L601" s="411">
        <v>39</v>
      </c>
      <c r="M601" s="411">
        <v>1</v>
      </c>
      <c r="N601" s="983"/>
      <c r="O601" s="411"/>
      <c r="P601" s="411"/>
      <c r="Q601" s="990"/>
      <c r="R601" s="413" t="str">
        <f t="shared" si="25"/>
        <v>fx</v>
      </c>
      <c r="S601" s="983"/>
      <c r="T601" s="983"/>
      <c r="U601" s="983"/>
      <c r="V601" s="411"/>
      <c r="W601" s="411"/>
      <c r="X601" s="411"/>
      <c r="Y601" s="411"/>
      <c r="Z601" s="411"/>
      <c r="AA601" s="411"/>
      <c r="AB601" s="411"/>
      <c r="AC601" s="411"/>
      <c r="AD601" s="411"/>
      <c r="AE601" s="411"/>
      <c r="AF601" s="411"/>
      <c r="AG601" s="158"/>
      <c r="AH601" s="158"/>
      <c r="AI601" s="158"/>
      <c r="AJ601" s="158"/>
      <c r="AK601" s="158"/>
      <c r="AL601" s="90"/>
    </row>
    <row r="602" spans="1:38" ht="15.75" thickBot="1" x14ac:dyDescent="0.3">
      <c r="A602" s="975" t="str">
        <f t="shared" ref="A602:A654" si="26">IF(H602&gt;I602,"شب","روز")</f>
        <v>شب</v>
      </c>
      <c r="B602" s="174">
        <v>14030302</v>
      </c>
      <c r="C602" s="419">
        <v>370</v>
      </c>
      <c r="D602" s="419">
        <v>7</v>
      </c>
      <c r="E602" s="419">
        <v>50</v>
      </c>
      <c r="F602" s="150">
        <v>16</v>
      </c>
      <c r="G602" s="159" t="s">
        <v>269</v>
      </c>
      <c r="H602" s="168">
        <v>0.79166666666666663</v>
      </c>
      <c r="I602" s="168">
        <v>0.28125</v>
      </c>
      <c r="J602" s="179">
        <v>2.0833333333333332E-2</v>
      </c>
      <c r="K602" s="179">
        <f t="shared" si="24"/>
        <v>0.48958333333333331</v>
      </c>
      <c r="L602" s="411">
        <v>39</v>
      </c>
      <c r="M602" s="411">
        <v>1</v>
      </c>
      <c r="N602" s="983">
        <v>560</v>
      </c>
      <c r="O602" s="411"/>
      <c r="P602" s="411"/>
      <c r="Q602" s="990">
        <v>104.71</v>
      </c>
      <c r="R602" s="413" t="str">
        <f t="shared" si="25"/>
        <v>p500</v>
      </c>
      <c r="S602" s="983">
        <v>1</v>
      </c>
      <c r="T602" s="983">
        <v>11.2</v>
      </c>
      <c r="U602" s="983">
        <v>700</v>
      </c>
      <c r="V602" s="411"/>
      <c r="W602" s="411"/>
      <c r="X602" s="411"/>
      <c r="Y602" s="411"/>
      <c r="Z602" s="411"/>
      <c r="AA602" s="411"/>
      <c r="AB602" s="411"/>
      <c r="AC602" s="411"/>
      <c r="AD602" s="411"/>
      <c r="AE602" s="411"/>
      <c r="AF602" s="411"/>
      <c r="AG602" s="158"/>
      <c r="AH602" s="158"/>
      <c r="AI602" s="158"/>
      <c r="AJ602" s="158"/>
      <c r="AK602" s="158"/>
      <c r="AL602" s="90"/>
    </row>
    <row r="603" spans="1:38" ht="15.75" thickBot="1" x14ac:dyDescent="0.3">
      <c r="A603" s="976"/>
      <c r="B603" s="175">
        <v>14030302</v>
      </c>
      <c r="C603" s="411">
        <v>370</v>
      </c>
      <c r="D603" s="411">
        <v>7</v>
      </c>
      <c r="E603" s="411">
        <v>50</v>
      </c>
      <c r="F603" s="665">
        <v>16</v>
      </c>
      <c r="G603" s="144" t="s">
        <v>269</v>
      </c>
      <c r="H603" s="167">
        <v>0.79166666666666663</v>
      </c>
      <c r="I603" s="167">
        <v>0.28125</v>
      </c>
      <c r="J603" s="181">
        <v>2.0833333333333332E-2</v>
      </c>
      <c r="K603" s="179">
        <f t="shared" si="24"/>
        <v>0.48958333333333331</v>
      </c>
      <c r="L603" s="411">
        <v>60</v>
      </c>
      <c r="M603" s="411">
        <v>1</v>
      </c>
      <c r="N603" s="983"/>
      <c r="O603" s="411"/>
      <c r="P603" s="411"/>
      <c r="Q603" s="990"/>
      <c r="R603" s="413" t="str">
        <f t="shared" si="25"/>
        <v>p500</v>
      </c>
      <c r="S603" s="983"/>
      <c r="T603" s="983"/>
      <c r="U603" s="983"/>
      <c r="V603" s="411"/>
      <c r="W603" s="411"/>
      <c r="X603" s="411"/>
      <c r="Y603" s="411"/>
      <c r="Z603" s="411"/>
      <c r="AA603" s="411"/>
      <c r="AB603" s="411"/>
      <c r="AC603" s="411"/>
      <c r="AD603" s="411"/>
      <c r="AE603" s="411"/>
      <c r="AF603" s="411"/>
      <c r="AG603" s="158"/>
      <c r="AH603" s="158"/>
      <c r="AI603" s="158"/>
      <c r="AJ603" s="158"/>
      <c r="AK603" s="158"/>
      <c r="AL603" s="90"/>
    </row>
    <row r="604" spans="1:38" ht="15.75" thickBot="1" x14ac:dyDescent="0.3">
      <c r="A604" s="976"/>
      <c r="B604" s="175">
        <v>14030302</v>
      </c>
      <c r="C604" s="411">
        <v>370</v>
      </c>
      <c r="D604" s="411">
        <v>7</v>
      </c>
      <c r="E604" s="411">
        <v>50</v>
      </c>
      <c r="F604" s="665">
        <v>16</v>
      </c>
      <c r="G604" s="144" t="s">
        <v>269</v>
      </c>
      <c r="H604" s="167">
        <v>0.79166666666666663</v>
      </c>
      <c r="I604" s="167">
        <v>0.28125</v>
      </c>
      <c r="J604" s="181">
        <v>2.0833333333333332E-2</v>
      </c>
      <c r="K604" s="179">
        <f t="shared" si="24"/>
        <v>0.48958333333333331</v>
      </c>
      <c r="L604" s="411">
        <v>42</v>
      </c>
      <c r="M604" s="411">
        <v>2</v>
      </c>
      <c r="N604" s="983"/>
      <c r="O604" s="411"/>
      <c r="P604" s="411"/>
      <c r="Q604" s="990"/>
      <c r="R604" s="413" t="str">
        <f t="shared" si="25"/>
        <v>p500</v>
      </c>
      <c r="S604" s="983"/>
      <c r="T604" s="983"/>
      <c r="U604" s="983"/>
      <c r="V604" s="411"/>
      <c r="W604" s="411"/>
      <c r="X604" s="411"/>
      <c r="Y604" s="411"/>
      <c r="Z604" s="411"/>
      <c r="AA604" s="411"/>
      <c r="AB604" s="411"/>
      <c r="AC604" s="411"/>
      <c r="AD604" s="411"/>
      <c r="AE604" s="411"/>
      <c r="AF604" s="411"/>
      <c r="AG604" s="158"/>
      <c r="AH604" s="158"/>
      <c r="AI604" s="158"/>
      <c r="AJ604" s="158"/>
      <c r="AK604" s="158"/>
      <c r="AL604" s="90"/>
    </row>
    <row r="605" spans="1:38" ht="15.75" thickBot="1" x14ac:dyDescent="0.3">
      <c r="A605" s="976"/>
      <c r="B605" s="175">
        <v>14030302</v>
      </c>
      <c r="C605" s="411">
        <v>370</v>
      </c>
      <c r="D605" s="411">
        <v>7</v>
      </c>
      <c r="E605" s="411">
        <v>50</v>
      </c>
      <c r="F605" s="665">
        <v>16</v>
      </c>
      <c r="G605" s="144" t="s">
        <v>269</v>
      </c>
      <c r="H605" s="167">
        <v>0.79166666666666663</v>
      </c>
      <c r="I605" s="167">
        <v>0.28125</v>
      </c>
      <c r="J605" s="181">
        <v>2.0833333333333332E-2</v>
      </c>
      <c r="K605" s="179">
        <f t="shared" si="24"/>
        <v>0.48958333333333331</v>
      </c>
      <c r="L605" s="411">
        <v>43</v>
      </c>
      <c r="M605" s="411">
        <v>2</v>
      </c>
      <c r="N605" s="983"/>
      <c r="O605" s="411"/>
      <c r="P605" s="411"/>
      <c r="Q605" s="990"/>
      <c r="R605" s="413" t="str">
        <f t="shared" si="25"/>
        <v>p500</v>
      </c>
      <c r="S605" s="983"/>
      <c r="T605" s="983"/>
      <c r="U605" s="983"/>
      <c r="V605" s="411"/>
      <c r="W605" s="411"/>
      <c r="X605" s="411"/>
      <c r="Y605" s="411"/>
      <c r="Z605" s="411"/>
      <c r="AA605" s="411"/>
      <c r="AB605" s="411"/>
      <c r="AC605" s="411"/>
      <c r="AD605" s="411"/>
      <c r="AE605" s="411"/>
      <c r="AF605" s="411"/>
      <c r="AG605" s="158"/>
      <c r="AH605" s="158"/>
      <c r="AI605" s="158"/>
      <c r="AJ605" s="158"/>
      <c r="AK605" s="158"/>
      <c r="AL605" s="90"/>
    </row>
    <row r="606" spans="1:38" ht="15.75" thickBot="1" x14ac:dyDescent="0.3">
      <c r="A606" s="976"/>
      <c r="B606" s="406">
        <v>14030302</v>
      </c>
      <c r="C606" s="411">
        <v>370</v>
      </c>
      <c r="D606" s="411">
        <v>7</v>
      </c>
      <c r="E606" s="411">
        <v>50</v>
      </c>
      <c r="F606" s="665">
        <v>16</v>
      </c>
      <c r="G606" s="144" t="s">
        <v>269</v>
      </c>
      <c r="H606" s="167">
        <v>0.79166666666666663</v>
      </c>
      <c r="I606" s="167">
        <v>0.28125</v>
      </c>
      <c r="J606" s="181">
        <v>2.0833333333333332E-2</v>
      </c>
      <c r="K606" s="179">
        <f t="shared" si="24"/>
        <v>0.48958333333333331</v>
      </c>
      <c r="L606" s="411">
        <v>44</v>
      </c>
      <c r="M606" s="411">
        <v>2</v>
      </c>
      <c r="N606" s="983"/>
      <c r="O606" s="411"/>
      <c r="P606" s="411"/>
      <c r="Q606" s="990"/>
      <c r="R606" s="413" t="str">
        <f t="shared" si="25"/>
        <v>p500</v>
      </c>
      <c r="S606" s="983"/>
      <c r="T606" s="983"/>
      <c r="U606" s="983"/>
      <c r="V606" s="411"/>
      <c r="W606" s="411"/>
      <c r="X606" s="411"/>
      <c r="Y606" s="411"/>
      <c r="Z606" s="411"/>
      <c r="AA606" s="411"/>
      <c r="AB606" s="411"/>
      <c r="AC606" s="411"/>
      <c r="AD606" s="411"/>
      <c r="AE606" s="411"/>
      <c r="AF606" s="411"/>
      <c r="AG606" s="158"/>
      <c r="AH606" s="158"/>
      <c r="AI606" s="158"/>
      <c r="AJ606" s="158"/>
      <c r="AK606" s="158"/>
      <c r="AL606" s="90"/>
    </row>
    <row r="607" spans="1:38" ht="15.75" thickBot="1" x14ac:dyDescent="0.3">
      <c r="A607" s="976"/>
      <c r="B607" s="174">
        <v>14030302</v>
      </c>
      <c r="C607" s="411">
        <v>350</v>
      </c>
      <c r="D607" s="411">
        <v>7</v>
      </c>
      <c r="E607" s="411">
        <v>50</v>
      </c>
      <c r="F607" s="665">
        <v>16</v>
      </c>
      <c r="G607" s="144" t="s">
        <v>269</v>
      </c>
      <c r="H607" s="167">
        <v>0.79166666666666663</v>
      </c>
      <c r="I607" s="167">
        <v>0.28125</v>
      </c>
      <c r="J607" s="181">
        <v>2.0833333333333332E-2</v>
      </c>
      <c r="K607" s="179">
        <f t="shared" si="24"/>
        <v>0.48958333333333331</v>
      </c>
      <c r="L607" s="411">
        <v>39</v>
      </c>
      <c r="M607" s="411">
        <v>1</v>
      </c>
      <c r="N607" s="983">
        <v>560</v>
      </c>
      <c r="O607" s="411"/>
      <c r="P607" s="411"/>
      <c r="Q607" s="990">
        <v>146.80000000000001</v>
      </c>
      <c r="R607" s="413" t="str">
        <f t="shared" si="25"/>
        <v>fx</v>
      </c>
      <c r="S607" s="983"/>
      <c r="T607" s="983"/>
      <c r="U607" s="983"/>
      <c r="V607" s="411"/>
      <c r="W607" s="411"/>
      <c r="X607" s="411"/>
      <c r="Y607" s="411"/>
      <c r="Z607" s="411"/>
      <c r="AA607" s="411"/>
      <c r="AB607" s="411"/>
      <c r="AC607" s="411"/>
      <c r="AD607" s="411"/>
      <c r="AE607" s="411"/>
      <c r="AF607" s="411"/>
      <c r="AG607" s="158"/>
      <c r="AH607" s="158"/>
      <c r="AI607" s="158"/>
      <c r="AJ607" s="158"/>
      <c r="AK607" s="158"/>
      <c r="AL607" s="90"/>
    </row>
    <row r="608" spans="1:38" ht="15.75" thickBot="1" x14ac:dyDescent="0.3">
      <c r="A608" s="976"/>
      <c r="B608" s="175">
        <v>14030302</v>
      </c>
      <c r="C608" s="411">
        <v>350</v>
      </c>
      <c r="D608" s="411">
        <v>7</v>
      </c>
      <c r="E608" s="411">
        <v>50</v>
      </c>
      <c r="F608" s="665">
        <v>16</v>
      </c>
      <c r="G608" s="144" t="s">
        <v>269</v>
      </c>
      <c r="H608" s="167">
        <v>0.79166666666666663</v>
      </c>
      <c r="I608" s="167">
        <v>0.28125</v>
      </c>
      <c r="J608" s="181">
        <v>2.0833333333333332E-2</v>
      </c>
      <c r="K608" s="179">
        <f t="shared" si="24"/>
        <v>0.48958333333333331</v>
      </c>
      <c r="L608" s="411">
        <v>40</v>
      </c>
      <c r="M608" s="411">
        <v>1</v>
      </c>
      <c r="N608" s="983"/>
      <c r="O608" s="411"/>
      <c r="P608" s="411"/>
      <c r="Q608" s="990"/>
      <c r="R608" s="413" t="str">
        <f t="shared" si="25"/>
        <v>fx</v>
      </c>
      <c r="S608" s="983"/>
      <c r="T608" s="983"/>
      <c r="U608" s="983"/>
      <c r="V608" s="411"/>
      <c r="W608" s="411"/>
      <c r="X608" s="411"/>
      <c r="Y608" s="411"/>
      <c r="Z608" s="411"/>
      <c r="AA608" s="411"/>
      <c r="AB608" s="411"/>
      <c r="AC608" s="411"/>
      <c r="AD608" s="411"/>
      <c r="AE608" s="411"/>
      <c r="AF608" s="411"/>
      <c r="AG608" s="158"/>
      <c r="AH608" s="158"/>
      <c r="AI608" s="158"/>
      <c r="AJ608" s="158"/>
      <c r="AK608" s="158"/>
      <c r="AL608" s="90"/>
    </row>
    <row r="609" spans="1:38" ht="15.75" thickBot="1" x14ac:dyDescent="0.3">
      <c r="A609" s="976"/>
      <c r="B609" s="175">
        <v>14030302</v>
      </c>
      <c r="C609" s="411">
        <v>350</v>
      </c>
      <c r="D609" s="411">
        <v>7</v>
      </c>
      <c r="E609" s="411">
        <v>50</v>
      </c>
      <c r="F609" s="665">
        <v>16</v>
      </c>
      <c r="G609" s="144" t="s">
        <v>269</v>
      </c>
      <c r="H609" s="167">
        <v>0.79166666666666663</v>
      </c>
      <c r="I609" s="167">
        <v>0.28125</v>
      </c>
      <c r="J609" s="181">
        <v>2.0833333333333332E-2</v>
      </c>
      <c r="K609" s="179">
        <f t="shared" si="24"/>
        <v>0.48958333333333331</v>
      </c>
      <c r="L609" s="411">
        <v>41</v>
      </c>
      <c r="M609" s="411">
        <v>1</v>
      </c>
      <c r="N609" s="983"/>
      <c r="O609" s="411"/>
      <c r="P609" s="411"/>
      <c r="Q609" s="990"/>
      <c r="R609" s="413" t="str">
        <f t="shared" si="25"/>
        <v>fx</v>
      </c>
      <c r="S609" s="983"/>
      <c r="T609" s="983"/>
      <c r="U609" s="983"/>
      <c r="V609" s="411"/>
      <c r="W609" s="411"/>
      <c r="X609" s="411"/>
      <c r="Y609" s="411"/>
      <c r="Z609" s="411"/>
      <c r="AA609" s="411"/>
      <c r="AB609" s="411"/>
      <c r="AC609" s="411"/>
      <c r="AD609" s="411"/>
      <c r="AE609" s="411"/>
      <c r="AF609" s="411"/>
      <c r="AG609" s="158"/>
      <c r="AH609" s="158"/>
      <c r="AI609" s="158"/>
      <c r="AJ609" s="158"/>
      <c r="AK609" s="158"/>
      <c r="AL609" s="90"/>
    </row>
    <row r="610" spans="1:38" ht="15.75" thickBot="1" x14ac:dyDescent="0.3">
      <c r="A610" s="976"/>
      <c r="B610" s="175">
        <v>14030302</v>
      </c>
      <c r="C610" s="411">
        <v>350</v>
      </c>
      <c r="D610" s="411">
        <v>7</v>
      </c>
      <c r="E610" s="411">
        <v>50</v>
      </c>
      <c r="F610" s="665">
        <v>16</v>
      </c>
      <c r="G610" s="144" t="s">
        <v>269</v>
      </c>
      <c r="H610" s="167">
        <v>0.79166666666666663</v>
      </c>
      <c r="I610" s="167">
        <v>0.28125</v>
      </c>
      <c r="J610" s="181">
        <v>2.0833333333333332E-2</v>
      </c>
      <c r="K610" s="179">
        <f t="shared" si="24"/>
        <v>0.48958333333333331</v>
      </c>
      <c r="L610" s="411">
        <v>42</v>
      </c>
      <c r="M610" s="411">
        <v>2</v>
      </c>
      <c r="N610" s="983"/>
      <c r="O610" s="411"/>
      <c r="P610" s="411"/>
      <c r="Q610" s="990"/>
      <c r="R610" s="413" t="str">
        <f t="shared" si="25"/>
        <v>fx</v>
      </c>
      <c r="S610" s="983"/>
      <c r="T610" s="983"/>
      <c r="U610" s="983"/>
      <c r="V610" s="411"/>
      <c r="W610" s="411"/>
      <c r="X610" s="411"/>
      <c r="Y610" s="411"/>
      <c r="Z610" s="411"/>
      <c r="AA610" s="411"/>
      <c r="AB610" s="411"/>
      <c r="AC610" s="411"/>
      <c r="AD610" s="411"/>
      <c r="AE610" s="411"/>
      <c r="AF610" s="411"/>
      <c r="AG610" s="158"/>
      <c r="AH610" s="158"/>
      <c r="AI610" s="158"/>
      <c r="AJ610" s="158"/>
      <c r="AK610" s="158"/>
      <c r="AL610" s="90"/>
    </row>
    <row r="611" spans="1:38" ht="15.75" thickBot="1" x14ac:dyDescent="0.3">
      <c r="A611" s="976"/>
      <c r="B611" s="175">
        <v>14030302</v>
      </c>
      <c r="C611" s="411">
        <v>350</v>
      </c>
      <c r="D611" s="411">
        <v>7</v>
      </c>
      <c r="E611" s="411">
        <v>50</v>
      </c>
      <c r="F611" s="665">
        <v>16</v>
      </c>
      <c r="G611" s="144" t="s">
        <v>269</v>
      </c>
      <c r="H611" s="167">
        <v>0.79166666666666663</v>
      </c>
      <c r="I611" s="167">
        <v>0.28125</v>
      </c>
      <c r="J611" s="181">
        <v>2.0833333333333332E-2</v>
      </c>
      <c r="K611" s="179">
        <f t="shared" si="24"/>
        <v>0.48958333333333331</v>
      </c>
      <c r="L611" s="411">
        <v>43</v>
      </c>
      <c r="M611" s="411">
        <v>2</v>
      </c>
      <c r="N611" s="983"/>
      <c r="O611" s="411"/>
      <c r="P611" s="411"/>
      <c r="Q611" s="990"/>
      <c r="R611" s="413" t="str">
        <f t="shared" si="25"/>
        <v>fx</v>
      </c>
      <c r="S611" s="983"/>
      <c r="T611" s="983"/>
      <c r="U611" s="983"/>
      <c r="V611" s="411"/>
      <c r="W611" s="411"/>
      <c r="X611" s="411"/>
      <c r="Y611" s="411"/>
      <c r="Z611" s="411"/>
      <c r="AA611" s="411"/>
      <c r="AB611" s="411"/>
      <c r="AC611" s="411"/>
      <c r="AD611" s="411"/>
      <c r="AE611" s="411"/>
      <c r="AF611" s="411"/>
      <c r="AG611" s="158"/>
      <c r="AH611" s="158"/>
      <c r="AI611" s="158"/>
      <c r="AJ611" s="158"/>
      <c r="AK611" s="158"/>
      <c r="AL611" s="90"/>
    </row>
    <row r="612" spans="1:38" ht="15.75" thickBot="1" x14ac:dyDescent="0.3">
      <c r="A612" s="977"/>
      <c r="B612" s="407">
        <v>14030302</v>
      </c>
      <c r="C612" s="418">
        <v>350</v>
      </c>
      <c r="D612" s="418">
        <v>7</v>
      </c>
      <c r="E612" s="418">
        <v>50</v>
      </c>
      <c r="F612" s="151">
        <v>16</v>
      </c>
      <c r="G612" s="161" t="s">
        <v>269</v>
      </c>
      <c r="H612" s="171">
        <v>0.79166666666666663</v>
      </c>
      <c r="I612" s="171">
        <v>0.28125</v>
      </c>
      <c r="J612" s="185">
        <v>2.0833333333333332E-2</v>
      </c>
      <c r="K612" s="186">
        <f t="shared" si="24"/>
        <v>0.48958333333333331</v>
      </c>
      <c r="L612" s="411">
        <v>44</v>
      </c>
      <c r="M612" s="411">
        <v>1</v>
      </c>
      <c r="N612" s="983"/>
      <c r="O612" s="411"/>
      <c r="P612" s="411"/>
      <c r="Q612" s="990"/>
      <c r="R612" s="413" t="str">
        <f t="shared" si="25"/>
        <v>fx</v>
      </c>
      <c r="S612" s="983"/>
      <c r="T612" s="983"/>
      <c r="U612" s="983"/>
      <c r="V612" s="411"/>
      <c r="W612" s="411"/>
      <c r="X612" s="411"/>
      <c r="Y612" s="411"/>
      <c r="Z612" s="411"/>
      <c r="AA612" s="411"/>
      <c r="AB612" s="411"/>
      <c r="AC612" s="411"/>
      <c r="AD612" s="411"/>
      <c r="AE612" s="411"/>
      <c r="AF612" s="411"/>
      <c r="AG612" s="158"/>
      <c r="AH612" s="158"/>
      <c r="AI612" s="158"/>
      <c r="AJ612" s="158"/>
      <c r="AK612" s="158"/>
      <c r="AL612" s="90"/>
    </row>
    <row r="613" spans="1:38" ht="15.75" thickBot="1" x14ac:dyDescent="0.3">
      <c r="A613" s="1006" t="str">
        <f t="shared" si="26"/>
        <v>روز</v>
      </c>
      <c r="B613" s="174">
        <v>14030302</v>
      </c>
      <c r="C613" s="163">
        <v>274</v>
      </c>
      <c r="D613" s="419">
        <v>7</v>
      </c>
      <c r="E613" s="419">
        <v>50</v>
      </c>
      <c r="F613" s="150">
        <v>8</v>
      </c>
      <c r="G613" s="159" t="s">
        <v>414</v>
      </c>
      <c r="H613" s="168">
        <v>0.4375</v>
      </c>
      <c r="I613" s="168">
        <v>0.70833333333333337</v>
      </c>
      <c r="J613" s="179">
        <v>0</v>
      </c>
      <c r="K613" s="179">
        <f t="shared" si="24"/>
        <v>0.27083333333333337</v>
      </c>
      <c r="L613" s="411">
        <v>36</v>
      </c>
      <c r="M613" s="411">
        <v>1</v>
      </c>
      <c r="N613" s="983">
        <v>205</v>
      </c>
      <c r="O613" s="411"/>
      <c r="P613" s="411"/>
      <c r="Q613" s="990"/>
      <c r="R613" s="413" t="str">
        <f t="shared" si="25"/>
        <v>fx</v>
      </c>
      <c r="S613" s="983">
        <v>0.8</v>
      </c>
      <c r="T613" s="983">
        <v>5.15</v>
      </c>
      <c r="U613" s="983">
        <v>0</v>
      </c>
      <c r="V613" s="411"/>
      <c r="W613" s="411"/>
      <c r="X613" s="411"/>
      <c r="Y613" s="411"/>
      <c r="Z613" s="411"/>
      <c r="AA613" s="411"/>
      <c r="AB613" s="411"/>
      <c r="AC613" s="411"/>
      <c r="AD613" s="411"/>
      <c r="AE613" s="411"/>
      <c r="AF613" s="411"/>
      <c r="AG613" s="158"/>
      <c r="AH613" s="158"/>
      <c r="AI613" s="158"/>
      <c r="AJ613" s="158"/>
      <c r="AK613" s="158"/>
      <c r="AL613" s="90"/>
    </row>
    <row r="614" spans="1:38" ht="15.75" thickBot="1" x14ac:dyDescent="0.3">
      <c r="A614" s="1007"/>
      <c r="B614" s="175">
        <v>14030302</v>
      </c>
      <c r="C614" s="96">
        <v>274</v>
      </c>
      <c r="D614" s="411">
        <v>7</v>
      </c>
      <c r="E614" s="411">
        <v>50</v>
      </c>
      <c r="F614" s="665">
        <v>8</v>
      </c>
      <c r="G614" s="144" t="s">
        <v>414</v>
      </c>
      <c r="H614" s="167">
        <v>0.4375</v>
      </c>
      <c r="I614" s="167">
        <v>0.70833333333333337</v>
      </c>
      <c r="J614" s="181">
        <v>0</v>
      </c>
      <c r="K614" s="179">
        <f t="shared" si="24"/>
        <v>0.27083333333333337</v>
      </c>
      <c r="L614" s="411">
        <v>37</v>
      </c>
      <c r="M614" s="411">
        <v>1</v>
      </c>
      <c r="N614" s="983"/>
      <c r="O614" s="411"/>
      <c r="P614" s="411"/>
      <c r="Q614" s="990"/>
      <c r="R614" s="413" t="str">
        <f t="shared" si="25"/>
        <v>fx</v>
      </c>
      <c r="S614" s="983"/>
      <c r="T614" s="983"/>
      <c r="U614" s="983"/>
      <c r="V614" s="411"/>
      <c r="W614" s="411"/>
      <c r="X614" s="411"/>
      <c r="Y614" s="411"/>
      <c r="Z614" s="411"/>
      <c r="AA614" s="411"/>
      <c r="AB614" s="411"/>
      <c r="AC614" s="411"/>
      <c r="AD614" s="411"/>
      <c r="AE614" s="411"/>
      <c r="AF614" s="411"/>
      <c r="AG614" s="158"/>
      <c r="AH614" s="158"/>
      <c r="AI614" s="158"/>
      <c r="AJ614" s="158"/>
      <c r="AK614" s="158"/>
      <c r="AL614" s="90"/>
    </row>
    <row r="615" spans="1:38" ht="15.75" thickBot="1" x14ac:dyDescent="0.3">
      <c r="A615" s="1007"/>
      <c r="B615" s="175">
        <v>14030302</v>
      </c>
      <c r="C615" s="96">
        <v>274</v>
      </c>
      <c r="D615" s="411">
        <v>7</v>
      </c>
      <c r="E615" s="411">
        <v>50</v>
      </c>
      <c r="F615" s="665">
        <v>8</v>
      </c>
      <c r="G615" s="144" t="s">
        <v>414</v>
      </c>
      <c r="H615" s="167">
        <v>0.4375</v>
      </c>
      <c r="I615" s="167">
        <v>0.70833333333333337</v>
      </c>
      <c r="J615" s="181">
        <v>0</v>
      </c>
      <c r="K615" s="179">
        <f t="shared" si="24"/>
        <v>0.27083333333333337</v>
      </c>
      <c r="L615" s="411">
        <v>38</v>
      </c>
      <c r="M615" s="411">
        <v>2</v>
      </c>
      <c r="N615" s="983"/>
      <c r="O615" s="411"/>
      <c r="P615" s="411"/>
      <c r="Q615" s="990"/>
      <c r="R615" s="413" t="str">
        <f t="shared" si="25"/>
        <v>fx</v>
      </c>
      <c r="S615" s="983"/>
      <c r="T615" s="983"/>
      <c r="U615" s="983"/>
      <c r="V615" s="411"/>
      <c r="W615" s="411"/>
      <c r="X615" s="411"/>
      <c r="Y615" s="411"/>
      <c r="Z615" s="411"/>
      <c r="AA615" s="411"/>
      <c r="AB615" s="411"/>
      <c r="AC615" s="411"/>
      <c r="AD615" s="411"/>
      <c r="AE615" s="411"/>
      <c r="AF615" s="411"/>
      <c r="AG615" s="158"/>
      <c r="AH615" s="158"/>
      <c r="AI615" s="158"/>
      <c r="AJ615" s="158"/>
      <c r="AK615" s="158"/>
      <c r="AL615" s="90"/>
    </row>
    <row r="616" spans="1:38" ht="15.75" thickBot="1" x14ac:dyDescent="0.3">
      <c r="A616" s="1007"/>
      <c r="B616" s="175">
        <v>14030302</v>
      </c>
      <c r="C616" s="96">
        <v>274</v>
      </c>
      <c r="D616" s="411">
        <v>7</v>
      </c>
      <c r="E616" s="411">
        <v>50</v>
      </c>
      <c r="F616" s="665">
        <v>8</v>
      </c>
      <c r="G616" s="144" t="s">
        <v>414</v>
      </c>
      <c r="H616" s="167">
        <v>0.4375</v>
      </c>
      <c r="I616" s="167">
        <v>0.70833333333333337</v>
      </c>
      <c r="J616" s="181">
        <v>0</v>
      </c>
      <c r="K616" s="179">
        <f t="shared" si="24"/>
        <v>0.27083333333333337</v>
      </c>
      <c r="L616" s="411">
        <v>39</v>
      </c>
      <c r="M616" s="411">
        <v>2</v>
      </c>
      <c r="N616" s="983"/>
      <c r="O616" s="411"/>
      <c r="P616" s="411"/>
      <c r="Q616" s="990"/>
      <c r="R616" s="413" t="str">
        <f t="shared" si="25"/>
        <v>fx</v>
      </c>
      <c r="S616" s="983"/>
      <c r="T616" s="983"/>
      <c r="U616" s="983"/>
      <c r="V616" s="411"/>
      <c r="W616" s="411"/>
      <c r="X616" s="411"/>
      <c r="Y616" s="411"/>
      <c r="Z616" s="411"/>
      <c r="AA616" s="411"/>
      <c r="AB616" s="411"/>
      <c r="AC616" s="411"/>
      <c r="AD616" s="411"/>
      <c r="AE616" s="411"/>
      <c r="AF616" s="411"/>
      <c r="AG616" s="158"/>
      <c r="AH616" s="158"/>
      <c r="AI616" s="158"/>
      <c r="AJ616" s="158"/>
      <c r="AK616" s="158"/>
      <c r="AL616" s="90"/>
    </row>
    <row r="617" spans="1:38" ht="15.75" thickBot="1" x14ac:dyDescent="0.3">
      <c r="A617" s="1008"/>
      <c r="B617" s="407">
        <v>14030302</v>
      </c>
      <c r="C617" s="164">
        <v>274</v>
      </c>
      <c r="D617" s="418">
        <v>7</v>
      </c>
      <c r="E617" s="418">
        <v>50</v>
      </c>
      <c r="F617" s="151">
        <v>8</v>
      </c>
      <c r="G617" s="161" t="s">
        <v>414</v>
      </c>
      <c r="H617" s="171">
        <v>0.4375</v>
      </c>
      <c r="I617" s="171">
        <v>0.70833333333333337</v>
      </c>
      <c r="J617" s="185">
        <v>0</v>
      </c>
      <c r="K617" s="186">
        <f t="shared" si="24"/>
        <v>0.27083333333333337</v>
      </c>
      <c r="L617" s="411">
        <v>40</v>
      </c>
      <c r="M617" s="411">
        <v>2</v>
      </c>
      <c r="N617" s="983"/>
      <c r="O617" s="411"/>
      <c r="P617" s="411"/>
      <c r="Q617" s="990"/>
      <c r="R617" s="413" t="str">
        <f t="shared" si="25"/>
        <v>fx</v>
      </c>
      <c r="S617" s="983"/>
      <c r="T617" s="983"/>
      <c r="U617" s="983"/>
      <c r="V617" s="411"/>
      <c r="W617" s="411"/>
      <c r="X617" s="411"/>
      <c r="Y617" s="411"/>
      <c r="Z617" s="411"/>
      <c r="AA617" s="411"/>
      <c r="AB617" s="411"/>
      <c r="AC617" s="411"/>
      <c r="AD617" s="411"/>
      <c r="AE617" s="411"/>
      <c r="AF617" s="411"/>
      <c r="AG617" s="158"/>
      <c r="AH617" s="158"/>
      <c r="AI617" s="158"/>
      <c r="AJ617" s="158"/>
      <c r="AK617" s="158"/>
      <c r="AL617" s="90"/>
    </row>
    <row r="618" spans="1:38" ht="15.75" thickBot="1" x14ac:dyDescent="0.3">
      <c r="A618" s="975" t="str">
        <f t="shared" si="26"/>
        <v>شب</v>
      </c>
      <c r="B618" s="174">
        <v>14030305</v>
      </c>
      <c r="C618" s="163">
        <v>350</v>
      </c>
      <c r="D618" s="419">
        <v>7</v>
      </c>
      <c r="E618" s="419">
        <v>50</v>
      </c>
      <c r="F618" s="150">
        <v>16</v>
      </c>
      <c r="G618" s="159" t="s">
        <v>266</v>
      </c>
      <c r="H618" s="168">
        <v>0.79166666666666663</v>
      </c>
      <c r="I618" s="168">
        <v>0.28125</v>
      </c>
      <c r="J618" s="179">
        <v>3.125E-2</v>
      </c>
      <c r="K618" s="179">
        <f t="shared" si="24"/>
        <v>0.47916666666666663</v>
      </c>
      <c r="L618" s="411">
        <v>39</v>
      </c>
      <c r="M618" s="411">
        <v>1</v>
      </c>
      <c r="N618" s="983">
        <v>800</v>
      </c>
      <c r="O618" s="411"/>
      <c r="P618" s="411"/>
      <c r="Q618" s="990">
        <v>203.196</v>
      </c>
      <c r="R618" s="413" t="str">
        <f t="shared" si="25"/>
        <v>fx</v>
      </c>
      <c r="S618" s="983">
        <v>1</v>
      </c>
      <c r="T618" s="983">
        <v>17</v>
      </c>
      <c r="U618" s="983">
        <v>1000</v>
      </c>
      <c r="V618" s="411"/>
      <c r="W618" s="411"/>
      <c r="X618" s="411"/>
      <c r="Y618" s="411"/>
      <c r="Z618" s="411"/>
      <c r="AA618" s="411"/>
      <c r="AB618" s="411"/>
      <c r="AC618" s="411"/>
      <c r="AD618" s="411"/>
      <c r="AE618" s="411"/>
      <c r="AF618" s="411"/>
      <c r="AG618" s="158"/>
      <c r="AH618" s="158"/>
      <c r="AI618" s="158"/>
      <c r="AJ618" s="158"/>
      <c r="AK618" s="158"/>
      <c r="AL618" s="90"/>
    </row>
    <row r="619" spans="1:38" ht="15.75" thickBot="1" x14ac:dyDescent="0.3">
      <c r="A619" s="976"/>
      <c r="B619" s="175">
        <v>14030305</v>
      </c>
      <c r="C619" s="96">
        <v>350</v>
      </c>
      <c r="D619" s="411">
        <v>7</v>
      </c>
      <c r="E619" s="411">
        <v>50</v>
      </c>
      <c r="F619" s="665">
        <v>16</v>
      </c>
      <c r="G619" s="144" t="s">
        <v>266</v>
      </c>
      <c r="H619" s="167">
        <v>0.79166666666666663</v>
      </c>
      <c r="I619" s="167">
        <v>0.28125</v>
      </c>
      <c r="J619" s="181">
        <v>3.125E-2</v>
      </c>
      <c r="K619" s="179">
        <f t="shared" si="24"/>
        <v>0.47916666666666663</v>
      </c>
      <c r="L619" s="411">
        <v>40</v>
      </c>
      <c r="M619" s="411">
        <v>1</v>
      </c>
      <c r="N619" s="983"/>
      <c r="O619" s="411"/>
      <c r="P619" s="411"/>
      <c r="Q619" s="990"/>
      <c r="R619" s="413" t="str">
        <f t="shared" si="25"/>
        <v>fx</v>
      </c>
      <c r="S619" s="983"/>
      <c r="T619" s="983"/>
      <c r="U619" s="983"/>
      <c r="V619" s="411"/>
      <c r="W619" s="411"/>
      <c r="X619" s="411"/>
      <c r="Y619" s="411"/>
      <c r="Z619" s="411"/>
      <c r="AA619" s="411"/>
      <c r="AB619" s="411"/>
      <c r="AC619" s="411"/>
      <c r="AD619" s="411"/>
      <c r="AE619" s="411"/>
      <c r="AF619" s="411"/>
      <c r="AG619" s="158"/>
      <c r="AH619" s="158"/>
      <c r="AI619" s="158"/>
      <c r="AJ619" s="158"/>
      <c r="AK619" s="158"/>
      <c r="AL619" s="90"/>
    </row>
    <row r="620" spans="1:38" ht="15.75" thickBot="1" x14ac:dyDescent="0.3">
      <c r="A620" s="976"/>
      <c r="B620" s="175">
        <v>14030305</v>
      </c>
      <c r="C620" s="96">
        <v>350</v>
      </c>
      <c r="D620" s="411">
        <v>7</v>
      </c>
      <c r="E620" s="411">
        <v>50</v>
      </c>
      <c r="F620" s="665">
        <v>16</v>
      </c>
      <c r="G620" s="144" t="s">
        <v>266</v>
      </c>
      <c r="H620" s="167">
        <v>0.79166666666666663</v>
      </c>
      <c r="I620" s="167">
        <v>0.28125</v>
      </c>
      <c r="J620" s="181">
        <v>3.125E-2</v>
      </c>
      <c r="K620" s="179">
        <f t="shared" si="24"/>
        <v>0.47916666666666663</v>
      </c>
      <c r="L620" s="411">
        <v>41</v>
      </c>
      <c r="M620" s="411">
        <v>1</v>
      </c>
      <c r="N620" s="983"/>
      <c r="O620" s="411"/>
      <c r="P620" s="411"/>
      <c r="Q620" s="990"/>
      <c r="R620" s="413" t="str">
        <f t="shared" si="25"/>
        <v>fx</v>
      </c>
      <c r="S620" s="983"/>
      <c r="T620" s="983"/>
      <c r="U620" s="983"/>
      <c r="V620" s="411"/>
      <c r="W620" s="411"/>
      <c r="X620" s="411"/>
      <c r="Y620" s="411"/>
      <c r="Z620" s="411"/>
      <c r="AA620" s="411"/>
      <c r="AB620" s="411"/>
      <c r="AC620" s="411"/>
      <c r="AD620" s="411"/>
      <c r="AE620" s="411"/>
      <c r="AF620" s="411"/>
      <c r="AG620" s="158"/>
      <c r="AH620" s="158"/>
      <c r="AI620" s="158"/>
      <c r="AJ620" s="158"/>
      <c r="AK620" s="158"/>
      <c r="AL620" s="90"/>
    </row>
    <row r="621" spans="1:38" ht="15.75" thickBot="1" x14ac:dyDescent="0.3">
      <c r="A621" s="976"/>
      <c r="B621" s="175">
        <v>14030305</v>
      </c>
      <c r="C621" s="96">
        <v>350</v>
      </c>
      <c r="D621" s="411">
        <v>7</v>
      </c>
      <c r="E621" s="411">
        <v>50</v>
      </c>
      <c r="F621" s="665">
        <v>16</v>
      </c>
      <c r="G621" s="144" t="s">
        <v>266</v>
      </c>
      <c r="H621" s="167">
        <v>0.79166666666666663</v>
      </c>
      <c r="I621" s="167">
        <v>0.28125</v>
      </c>
      <c r="J621" s="181">
        <v>3.125E-2</v>
      </c>
      <c r="K621" s="179">
        <f t="shared" si="24"/>
        <v>0.47916666666666663</v>
      </c>
      <c r="L621" s="411">
        <v>42</v>
      </c>
      <c r="M621" s="411">
        <v>2</v>
      </c>
      <c r="N621" s="983"/>
      <c r="O621" s="411"/>
      <c r="P621" s="411"/>
      <c r="Q621" s="990"/>
      <c r="R621" s="413" t="str">
        <f t="shared" si="25"/>
        <v>fx</v>
      </c>
      <c r="S621" s="983"/>
      <c r="T621" s="983"/>
      <c r="U621" s="983"/>
      <c r="V621" s="411"/>
      <c r="W621" s="411"/>
      <c r="X621" s="411"/>
      <c r="Y621" s="411"/>
      <c r="Z621" s="411"/>
      <c r="AA621" s="411"/>
      <c r="AB621" s="411"/>
      <c r="AC621" s="411"/>
      <c r="AD621" s="411"/>
      <c r="AE621" s="411"/>
      <c r="AF621" s="411"/>
      <c r="AG621" s="158"/>
      <c r="AH621" s="158"/>
      <c r="AI621" s="158"/>
      <c r="AJ621" s="158"/>
      <c r="AK621" s="158"/>
      <c r="AL621" s="90"/>
    </row>
    <row r="622" spans="1:38" ht="15.75" thickBot="1" x14ac:dyDescent="0.3">
      <c r="A622" s="976"/>
      <c r="B622" s="175">
        <v>14030305</v>
      </c>
      <c r="C622" s="96">
        <v>350</v>
      </c>
      <c r="D622" s="411">
        <v>7</v>
      </c>
      <c r="E622" s="411">
        <v>50</v>
      </c>
      <c r="F622" s="665">
        <v>16</v>
      </c>
      <c r="G622" s="144" t="s">
        <v>266</v>
      </c>
      <c r="H622" s="167">
        <v>0.79166666666666663</v>
      </c>
      <c r="I622" s="167">
        <v>0.28125</v>
      </c>
      <c r="J622" s="181">
        <v>3.125E-2</v>
      </c>
      <c r="K622" s="179">
        <f t="shared" si="24"/>
        <v>0.47916666666666663</v>
      </c>
      <c r="L622" s="411">
        <v>43</v>
      </c>
      <c r="M622" s="411">
        <v>2</v>
      </c>
      <c r="N622" s="983"/>
      <c r="O622" s="411"/>
      <c r="P622" s="411"/>
      <c r="Q622" s="990"/>
      <c r="R622" s="413" t="str">
        <f t="shared" si="25"/>
        <v>fx</v>
      </c>
      <c r="S622" s="983"/>
      <c r="T622" s="983"/>
      <c r="U622" s="983"/>
      <c r="V622" s="411"/>
      <c r="W622" s="411"/>
      <c r="X622" s="411"/>
      <c r="Y622" s="411"/>
      <c r="Z622" s="411"/>
      <c r="AA622" s="411"/>
      <c r="AB622" s="411"/>
      <c r="AC622" s="411"/>
      <c r="AD622" s="411"/>
      <c r="AE622" s="411"/>
      <c r="AF622" s="411"/>
      <c r="AG622" s="158"/>
      <c r="AH622" s="158"/>
      <c r="AI622" s="158"/>
      <c r="AJ622" s="158"/>
      <c r="AK622" s="158"/>
      <c r="AL622" s="90"/>
    </row>
    <row r="623" spans="1:38" ht="15.75" thickBot="1" x14ac:dyDescent="0.3">
      <c r="A623" s="976"/>
      <c r="B623" s="407">
        <v>14030305</v>
      </c>
      <c r="C623" s="96">
        <v>350</v>
      </c>
      <c r="D623" s="411">
        <v>7</v>
      </c>
      <c r="E623" s="411">
        <v>50</v>
      </c>
      <c r="F623" s="665">
        <v>16</v>
      </c>
      <c r="G623" s="144" t="s">
        <v>266</v>
      </c>
      <c r="H623" s="167">
        <v>0.79166666666666663</v>
      </c>
      <c r="I623" s="167">
        <v>0.28125</v>
      </c>
      <c r="J623" s="181">
        <v>3.125E-2</v>
      </c>
      <c r="K623" s="179">
        <f t="shared" si="24"/>
        <v>0.47916666666666663</v>
      </c>
      <c r="L623" s="411">
        <v>44</v>
      </c>
      <c r="M623" s="411">
        <v>1</v>
      </c>
      <c r="N623" s="983"/>
      <c r="O623" s="411"/>
      <c r="P623" s="411"/>
      <c r="Q623" s="990"/>
      <c r="R623" s="413" t="str">
        <f t="shared" si="25"/>
        <v>fx</v>
      </c>
      <c r="S623" s="983"/>
      <c r="T623" s="983"/>
      <c r="U623" s="983"/>
      <c r="V623" s="411"/>
      <c r="W623" s="411"/>
      <c r="X623" s="411"/>
      <c r="Y623" s="411"/>
      <c r="Z623" s="411"/>
      <c r="AA623" s="411"/>
      <c r="AB623" s="411"/>
      <c r="AC623" s="411"/>
      <c r="AD623" s="411"/>
      <c r="AE623" s="411"/>
      <c r="AF623" s="411"/>
      <c r="AG623" s="158"/>
      <c r="AH623" s="158"/>
      <c r="AI623" s="158"/>
      <c r="AJ623" s="158"/>
      <c r="AK623" s="158"/>
      <c r="AL623" s="90"/>
    </row>
    <row r="624" spans="1:38" ht="15.75" thickBot="1" x14ac:dyDescent="0.3">
      <c r="A624" s="976"/>
      <c r="B624" s="174">
        <v>14030305</v>
      </c>
      <c r="C624" s="96">
        <v>370</v>
      </c>
      <c r="D624" s="411">
        <v>7</v>
      </c>
      <c r="E624" s="411">
        <v>50</v>
      </c>
      <c r="F624" s="665">
        <v>16</v>
      </c>
      <c r="G624" s="144" t="s">
        <v>266</v>
      </c>
      <c r="H624" s="167">
        <v>0.79166666666666663</v>
      </c>
      <c r="I624" s="167">
        <v>0.28125</v>
      </c>
      <c r="J624" s="181">
        <v>3.125E-2</v>
      </c>
      <c r="K624" s="179">
        <f t="shared" si="24"/>
        <v>0.47916666666666663</v>
      </c>
      <c r="L624" s="411">
        <v>39</v>
      </c>
      <c r="M624" s="411">
        <v>1</v>
      </c>
      <c r="N624" s="983">
        <v>800</v>
      </c>
      <c r="O624" s="411"/>
      <c r="P624" s="411"/>
      <c r="Q624" s="990">
        <v>149</v>
      </c>
      <c r="R624" s="413" t="str">
        <f t="shared" si="25"/>
        <v>p500</v>
      </c>
      <c r="S624" s="983"/>
      <c r="T624" s="983"/>
      <c r="U624" s="983"/>
      <c r="V624" s="411"/>
      <c r="W624" s="411"/>
      <c r="X624" s="411"/>
      <c r="Y624" s="411"/>
      <c r="Z624" s="411"/>
      <c r="AA624" s="411"/>
      <c r="AB624" s="411"/>
      <c r="AC624" s="411"/>
      <c r="AD624" s="411"/>
      <c r="AE624" s="411"/>
      <c r="AF624" s="411"/>
      <c r="AG624" s="158"/>
      <c r="AH624" s="158"/>
      <c r="AI624" s="158"/>
      <c r="AJ624" s="158"/>
      <c r="AK624" s="158"/>
      <c r="AL624" s="90"/>
    </row>
    <row r="625" spans="1:38" ht="15.75" thickBot="1" x14ac:dyDescent="0.3">
      <c r="A625" s="976"/>
      <c r="B625" s="175">
        <v>14030305</v>
      </c>
      <c r="C625" s="96">
        <v>370</v>
      </c>
      <c r="D625" s="411">
        <v>7</v>
      </c>
      <c r="E625" s="411">
        <v>50</v>
      </c>
      <c r="F625" s="665">
        <v>16</v>
      </c>
      <c r="G625" s="144" t="s">
        <v>266</v>
      </c>
      <c r="H625" s="167">
        <v>0.79166666666666663</v>
      </c>
      <c r="I625" s="167">
        <v>0.28125</v>
      </c>
      <c r="J625" s="181">
        <v>3.125E-2</v>
      </c>
      <c r="K625" s="179">
        <f t="shared" si="24"/>
        <v>0.47916666666666663</v>
      </c>
      <c r="L625" s="411">
        <v>46</v>
      </c>
      <c r="M625" s="411">
        <v>1</v>
      </c>
      <c r="N625" s="983"/>
      <c r="O625" s="411"/>
      <c r="P625" s="411"/>
      <c r="Q625" s="990"/>
      <c r="R625" s="413" t="str">
        <f t="shared" si="25"/>
        <v>p500</v>
      </c>
      <c r="S625" s="983"/>
      <c r="T625" s="983"/>
      <c r="U625" s="983"/>
      <c r="V625" s="411"/>
      <c r="W625" s="411"/>
      <c r="X625" s="411"/>
      <c r="Y625" s="411"/>
      <c r="Z625" s="411"/>
      <c r="AA625" s="411"/>
      <c r="AB625" s="411"/>
      <c r="AC625" s="411"/>
      <c r="AD625" s="411"/>
      <c r="AE625" s="411"/>
      <c r="AF625" s="411"/>
      <c r="AG625" s="158"/>
      <c r="AH625" s="158"/>
      <c r="AI625" s="158"/>
      <c r="AJ625" s="158"/>
      <c r="AK625" s="158"/>
      <c r="AL625" s="90"/>
    </row>
    <row r="626" spans="1:38" ht="15.75" thickBot="1" x14ac:dyDescent="0.3">
      <c r="A626" s="976"/>
      <c r="B626" s="175">
        <v>14030305</v>
      </c>
      <c r="C626" s="96">
        <v>370</v>
      </c>
      <c r="D626" s="411">
        <v>7</v>
      </c>
      <c r="E626" s="411">
        <v>50</v>
      </c>
      <c r="F626" s="665">
        <v>16</v>
      </c>
      <c r="G626" s="144" t="s">
        <v>266</v>
      </c>
      <c r="H626" s="167">
        <v>0.79166666666666663</v>
      </c>
      <c r="I626" s="167">
        <v>0.28125</v>
      </c>
      <c r="J626" s="181">
        <v>3.125E-2</v>
      </c>
      <c r="K626" s="179">
        <f t="shared" si="24"/>
        <v>0.47916666666666663</v>
      </c>
      <c r="L626" s="411">
        <v>42</v>
      </c>
      <c r="M626" s="411">
        <v>2</v>
      </c>
      <c r="N626" s="983"/>
      <c r="O626" s="411"/>
      <c r="P626" s="411"/>
      <c r="Q626" s="990"/>
      <c r="R626" s="413" t="str">
        <f t="shared" si="25"/>
        <v>p500</v>
      </c>
      <c r="S626" s="983"/>
      <c r="T626" s="983"/>
      <c r="U626" s="983"/>
      <c r="V626" s="411"/>
      <c r="W626" s="411"/>
      <c r="X626" s="411"/>
      <c r="Y626" s="411"/>
      <c r="Z626" s="411"/>
      <c r="AA626" s="411"/>
      <c r="AB626" s="411"/>
      <c r="AC626" s="411"/>
      <c r="AD626" s="411"/>
      <c r="AE626" s="411"/>
      <c r="AF626" s="411"/>
      <c r="AG626" s="158"/>
      <c r="AH626" s="158"/>
      <c r="AI626" s="158"/>
      <c r="AJ626" s="158"/>
      <c r="AK626" s="158"/>
      <c r="AL626" s="90"/>
    </row>
    <row r="627" spans="1:38" ht="15.75" thickBot="1" x14ac:dyDescent="0.3">
      <c r="A627" s="976"/>
      <c r="B627" s="175">
        <v>14030305</v>
      </c>
      <c r="C627" s="96">
        <v>370</v>
      </c>
      <c r="D627" s="411">
        <v>7</v>
      </c>
      <c r="E627" s="411">
        <v>50</v>
      </c>
      <c r="F627" s="665">
        <v>16</v>
      </c>
      <c r="G627" s="144" t="s">
        <v>266</v>
      </c>
      <c r="H627" s="167">
        <v>0.79166666666666663</v>
      </c>
      <c r="I627" s="167">
        <v>0.28125</v>
      </c>
      <c r="J627" s="181">
        <v>3.125E-2</v>
      </c>
      <c r="K627" s="179">
        <f t="shared" si="24"/>
        <v>0.47916666666666663</v>
      </c>
      <c r="L627" s="411">
        <v>43</v>
      </c>
      <c r="M627" s="411">
        <v>2</v>
      </c>
      <c r="N627" s="983"/>
      <c r="O627" s="411"/>
      <c r="P627" s="411"/>
      <c r="Q627" s="990"/>
      <c r="R627" s="413" t="str">
        <f t="shared" si="25"/>
        <v>p500</v>
      </c>
      <c r="S627" s="983"/>
      <c r="T627" s="983"/>
      <c r="U627" s="983"/>
      <c r="V627" s="411"/>
      <c r="W627" s="411"/>
      <c r="X627" s="411"/>
      <c r="Y627" s="411"/>
      <c r="Z627" s="411"/>
      <c r="AA627" s="411"/>
      <c r="AB627" s="411"/>
      <c r="AC627" s="411"/>
      <c r="AD627" s="411"/>
      <c r="AE627" s="411"/>
      <c r="AF627" s="411"/>
      <c r="AG627" s="158"/>
      <c r="AH627" s="158"/>
      <c r="AI627" s="158"/>
      <c r="AJ627" s="158"/>
      <c r="AK627" s="158"/>
      <c r="AL627" s="90"/>
    </row>
    <row r="628" spans="1:38" ht="15.75" thickBot="1" x14ac:dyDescent="0.3">
      <c r="A628" s="977"/>
      <c r="B628" s="407">
        <v>14030305</v>
      </c>
      <c r="C628" s="164">
        <v>370</v>
      </c>
      <c r="D628" s="418">
        <v>7</v>
      </c>
      <c r="E628" s="418">
        <v>50</v>
      </c>
      <c r="F628" s="151">
        <v>16</v>
      </c>
      <c r="G628" s="161" t="s">
        <v>266</v>
      </c>
      <c r="H628" s="171">
        <v>0.79166666666666663</v>
      </c>
      <c r="I628" s="171">
        <v>0.28125</v>
      </c>
      <c r="J628" s="185">
        <v>3.125E-2</v>
      </c>
      <c r="K628" s="186">
        <f t="shared" si="24"/>
        <v>0.47916666666666663</v>
      </c>
      <c r="L628" s="411">
        <v>44</v>
      </c>
      <c r="M628" s="411">
        <v>2</v>
      </c>
      <c r="N628" s="983"/>
      <c r="O628" s="411"/>
      <c r="P628" s="411"/>
      <c r="Q628" s="990"/>
      <c r="R628" s="413" t="str">
        <f t="shared" si="25"/>
        <v>p500</v>
      </c>
      <c r="S628" s="983"/>
      <c r="T628" s="983"/>
      <c r="U628" s="983"/>
      <c r="V628" s="411"/>
      <c r="W628" s="411"/>
      <c r="X628" s="411"/>
      <c r="Y628" s="411"/>
      <c r="Z628" s="411"/>
      <c r="AA628" s="411"/>
      <c r="AB628" s="411"/>
      <c r="AC628" s="411"/>
      <c r="AD628" s="411"/>
      <c r="AE628" s="411"/>
      <c r="AF628" s="411"/>
      <c r="AG628" s="158"/>
      <c r="AH628" s="158"/>
      <c r="AI628" s="158"/>
      <c r="AJ628" s="158"/>
      <c r="AK628" s="158"/>
      <c r="AL628" s="90"/>
    </row>
    <row r="629" spans="1:38" ht="15.75" thickBot="1" x14ac:dyDescent="0.3">
      <c r="A629" s="1006" t="str">
        <f t="shared" si="26"/>
        <v>روز</v>
      </c>
      <c r="B629" s="174">
        <v>14030305</v>
      </c>
      <c r="C629" s="163">
        <v>374</v>
      </c>
      <c r="D629" s="419">
        <v>7</v>
      </c>
      <c r="E629" s="419">
        <v>50</v>
      </c>
      <c r="F629" s="150">
        <v>5</v>
      </c>
      <c r="G629" s="159" t="s">
        <v>379</v>
      </c>
      <c r="H629" s="168">
        <v>0.30208333333333331</v>
      </c>
      <c r="I629" s="168">
        <v>0.79166666666666663</v>
      </c>
      <c r="J629" s="179">
        <v>0.10416666666666667</v>
      </c>
      <c r="K629" s="179">
        <f t="shared" si="24"/>
        <v>0.38541666666666663</v>
      </c>
      <c r="L629" s="411">
        <v>36</v>
      </c>
      <c r="M629" s="411">
        <v>1</v>
      </c>
      <c r="N629" s="983">
        <v>205</v>
      </c>
      <c r="O629" s="411"/>
      <c r="P629" s="411"/>
      <c r="Q629" s="990">
        <v>94.29</v>
      </c>
      <c r="R629" s="413" t="str">
        <f t="shared" si="25"/>
        <v>fx</v>
      </c>
      <c r="S629" s="983">
        <v>0.8</v>
      </c>
      <c r="T629" s="983">
        <v>3.9</v>
      </c>
      <c r="U629" s="983">
        <v>0</v>
      </c>
      <c r="V629" s="411"/>
      <c r="W629" s="411"/>
      <c r="X629" s="411"/>
      <c r="Y629" s="411"/>
      <c r="Z629" s="411"/>
      <c r="AA629" s="411"/>
      <c r="AB629" s="411"/>
      <c r="AC629" s="411"/>
      <c r="AD629" s="411"/>
      <c r="AE629" s="411"/>
      <c r="AF629" s="411"/>
      <c r="AG629" s="158"/>
      <c r="AH629" s="158"/>
      <c r="AI629" s="158"/>
      <c r="AJ629" s="158"/>
      <c r="AK629" s="158"/>
      <c r="AL629" s="90"/>
    </row>
    <row r="630" spans="1:38" ht="15.75" thickBot="1" x14ac:dyDescent="0.3">
      <c r="A630" s="1007"/>
      <c r="B630" s="175">
        <v>14030305</v>
      </c>
      <c r="C630" s="96">
        <v>374</v>
      </c>
      <c r="D630" s="411">
        <v>7</v>
      </c>
      <c r="E630" s="411">
        <v>50</v>
      </c>
      <c r="F630" s="665">
        <v>5</v>
      </c>
      <c r="G630" s="144" t="s">
        <v>379</v>
      </c>
      <c r="H630" s="167">
        <v>0.30208333333333331</v>
      </c>
      <c r="I630" s="167">
        <v>0.79166666666666663</v>
      </c>
      <c r="J630" s="181">
        <v>0.10416666666666667</v>
      </c>
      <c r="K630" s="179">
        <f t="shared" si="24"/>
        <v>0.38541666666666663</v>
      </c>
      <c r="L630" s="411">
        <v>37</v>
      </c>
      <c r="M630" s="411">
        <v>1</v>
      </c>
      <c r="N630" s="983"/>
      <c r="O630" s="411"/>
      <c r="P630" s="411"/>
      <c r="Q630" s="990"/>
      <c r="R630" s="413" t="str">
        <f t="shared" si="25"/>
        <v>fx</v>
      </c>
      <c r="S630" s="983"/>
      <c r="T630" s="983"/>
      <c r="U630" s="983"/>
      <c r="V630" s="411"/>
      <c r="W630" s="411"/>
      <c r="X630" s="411"/>
      <c r="Y630" s="411"/>
      <c r="Z630" s="411"/>
      <c r="AA630" s="411"/>
      <c r="AB630" s="411"/>
      <c r="AC630" s="411"/>
      <c r="AD630" s="411"/>
      <c r="AE630" s="411"/>
      <c r="AF630" s="411"/>
      <c r="AG630" s="158"/>
      <c r="AH630" s="158"/>
      <c r="AI630" s="158"/>
      <c r="AJ630" s="158"/>
      <c r="AK630" s="158"/>
      <c r="AL630" s="90"/>
    </row>
    <row r="631" spans="1:38" ht="15.75" thickBot="1" x14ac:dyDescent="0.3">
      <c r="A631" s="1007"/>
      <c r="B631" s="175">
        <v>14030305</v>
      </c>
      <c r="C631" s="96">
        <v>374</v>
      </c>
      <c r="D631" s="411">
        <v>7</v>
      </c>
      <c r="E631" s="411">
        <v>50</v>
      </c>
      <c r="F631" s="665">
        <v>5</v>
      </c>
      <c r="G631" s="144" t="s">
        <v>379</v>
      </c>
      <c r="H631" s="167">
        <v>0.30208333333333331</v>
      </c>
      <c r="I631" s="167">
        <v>0.79166666666666663</v>
      </c>
      <c r="J631" s="181">
        <v>0.10416666666666667</v>
      </c>
      <c r="K631" s="179">
        <f t="shared" si="24"/>
        <v>0.38541666666666663</v>
      </c>
      <c r="L631" s="411">
        <v>38</v>
      </c>
      <c r="M631" s="411">
        <v>1</v>
      </c>
      <c r="N631" s="983"/>
      <c r="O631" s="411"/>
      <c r="P631" s="411"/>
      <c r="Q631" s="990"/>
      <c r="R631" s="413" t="str">
        <f t="shared" si="25"/>
        <v>fx</v>
      </c>
      <c r="S631" s="983"/>
      <c r="T631" s="983"/>
      <c r="U631" s="983"/>
      <c r="V631" s="411"/>
      <c r="W631" s="411"/>
      <c r="X631" s="411"/>
      <c r="Y631" s="411"/>
      <c r="Z631" s="411"/>
      <c r="AA631" s="411"/>
      <c r="AB631" s="411"/>
      <c r="AC631" s="411"/>
      <c r="AD631" s="411"/>
      <c r="AE631" s="411"/>
      <c r="AF631" s="411"/>
      <c r="AG631" s="158"/>
      <c r="AH631" s="158"/>
      <c r="AI631" s="158"/>
      <c r="AJ631" s="158"/>
      <c r="AK631" s="158"/>
      <c r="AL631" s="90"/>
    </row>
    <row r="632" spans="1:38" ht="15.75" thickBot="1" x14ac:dyDescent="0.3">
      <c r="A632" s="1007"/>
      <c r="B632" s="175">
        <v>14030305</v>
      </c>
      <c r="C632" s="96">
        <v>374</v>
      </c>
      <c r="D632" s="411">
        <v>7</v>
      </c>
      <c r="E632" s="411">
        <v>50</v>
      </c>
      <c r="F632" s="665">
        <v>5</v>
      </c>
      <c r="G632" s="144" t="s">
        <v>379</v>
      </c>
      <c r="H632" s="167">
        <v>0.30208333333333331</v>
      </c>
      <c r="I632" s="167">
        <v>0.79166666666666663</v>
      </c>
      <c r="J632" s="181">
        <v>0.10416666666666667</v>
      </c>
      <c r="K632" s="179">
        <f t="shared" si="24"/>
        <v>0.38541666666666663</v>
      </c>
      <c r="L632" s="411">
        <v>39</v>
      </c>
      <c r="M632" s="411">
        <v>1</v>
      </c>
      <c r="N632" s="983"/>
      <c r="O632" s="411"/>
      <c r="P632" s="411"/>
      <c r="Q632" s="990"/>
      <c r="R632" s="413" t="str">
        <f t="shared" si="25"/>
        <v>fx</v>
      </c>
      <c r="S632" s="983"/>
      <c r="T632" s="983"/>
      <c r="U632" s="983"/>
      <c r="V632" s="411"/>
      <c r="W632" s="411"/>
      <c r="X632" s="411"/>
      <c r="Y632" s="411"/>
      <c r="Z632" s="411"/>
      <c r="AA632" s="411"/>
      <c r="AB632" s="411"/>
      <c r="AC632" s="411"/>
      <c r="AD632" s="411"/>
      <c r="AE632" s="411"/>
      <c r="AF632" s="411"/>
      <c r="AG632" s="158"/>
      <c r="AH632" s="158"/>
      <c r="AI632" s="158"/>
      <c r="AJ632" s="158"/>
      <c r="AK632" s="158"/>
      <c r="AL632" s="90"/>
    </row>
    <row r="633" spans="1:38" ht="15.75" thickBot="1" x14ac:dyDescent="0.3">
      <c r="A633" s="1007"/>
      <c r="B633" s="406">
        <v>14030305</v>
      </c>
      <c r="C633" s="157">
        <v>374</v>
      </c>
      <c r="D633" s="408">
        <v>7</v>
      </c>
      <c r="E633" s="408">
        <v>50</v>
      </c>
      <c r="F633" s="198">
        <v>5</v>
      </c>
      <c r="G633" s="124" t="s">
        <v>379</v>
      </c>
      <c r="H633" s="172">
        <v>0.30208333333333331</v>
      </c>
      <c r="I633" s="172">
        <v>0.79166666666666663</v>
      </c>
      <c r="J633" s="188">
        <v>0.10416666666666667</v>
      </c>
      <c r="K633" s="189">
        <f t="shared" si="24"/>
        <v>0.38541666666666663</v>
      </c>
      <c r="L633" s="408">
        <v>40</v>
      </c>
      <c r="M633" s="408">
        <v>1</v>
      </c>
      <c r="N633" s="958"/>
      <c r="O633" s="408"/>
      <c r="P633" s="408"/>
      <c r="Q633" s="988"/>
      <c r="R633" s="198" t="str">
        <f t="shared" si="25"/>
        <v>fx</v>
      </c>
      <c r="S633" s="958"/>
      <c r="T633" s="958"/>
      <c r="U633" s="958"/>
      <c r="V633" s="411"/>
      <c r="W633" s="411"/>
      <c r="X633" s="411"/>
      <c r="Y633" s="411"/>
      <c r="Z633" s="411"/>
      <c r="AA633" s="411"/>
      <c r="AB633" s="411"/>
      <c r="AC633" s="411"/>
      <c r="AD633" s="411"/>
      <c r="AE633" s="411"/>
      <c r="AF633" s="411"/>
      <c r="AG633" s="158"/>
      <c r="AH633" s="158"/>
      <c r="AI633" s="158"/>
      <c r="AJ633" s="158"/>
      <c r="AK633" s="158"/>
      <c r="AL633" s="90"/>
    </row>
    <row r="634" spans="1:38" ht="15.75" thickBot="1" x14ac:dyDescent="0.3">
      <c r="A634" s="975" t="str">
        <f t="shared" si="26"/>
        <v>روز</v>
      </c>
      <c r="B634" s="174">
        <v>14030305</v>
      </c>
      <c r="C634" s="419">
        <v>309</v>
      </c>
      <c r="D634" s="419">
        <v>7</v>
      </c>
      <c r="E634" s="419">
        <v>50</v>
      </c>
      <c r="F634" s="150">
        <v>30</v>
      </c>
      <c r="G634" s="159" t="s">
        <v>205</v>
      </c>
      <c r="H634" s="168">
        <v>0.30208333333333331</v>
      </c>
      <c r="I634" s="168">
        <v>0.79166666666666663</v>
      </c>
      <c r="J634" s="179">
        <v>0.13194444444444445</v>
      </c>
      <c r="K634" s="179">
        <f t="shared" si="24"/>
        <v>0.35763888888888884</v>
      </c>
      <c r="L634" s="419">
        <v>36</v>
      </c>
      <c r="M634" s="419">
        <v>2</v>
      </c>
      <c r="N634" s="982">
        <v>371</v>
      </c>
      <c r="O634" s="419"/>
      <c r="P634" s="419"/>
      <c r="Q634" s="1010">
        <v>126.102</v>
      </c>
      <c r="R634" s="150" t="str">
        <f t="shared" si="25"/>
        <v>fx</v>
      </c>
      <c r="S634" s="982">
        <v>3</v>
      </c>
      <c r="T634" s="982">
        <v>25</v>
      </c>
      <c r="U634" s="979">
        <v>1000</v>
      </c>
      <c r="V634" s="96"/>
      <c r="W634" s="411"/>
      <c r="X634" s="411"/>
      <c r="Y634" s="411"/>
      <c r="Z634" s="411"/>
      <c r="AA634" s="411"/>
      <c r="AB634" s="411"/>
      <c r="AC634" s="411"/>
      <c r="AD634" s="411"/>
      <c r="AE634" s="411"/>
      <c r="AF634" s="411"/>
      <c r="AG634" s="158"/>
      <c r="AH634" s="158"/>
      <c r="AI634" s="158"/>
      <c r="AJ634" s="158"/>
      <c r="AK634" s="158"/>
      <c r="AL634" s="90"/>
    </row>
    <row r="635" spans="1:38" ht="15.75" thickBot="1" x14ac:dyDescent="0.3">
      <c r="A635" s="976"/>
      <c r="B635" s="175">
        <v>14030305</v>
      </c>
      <c r="C635" s="411">
        <v>309</v>
      </c>
      <c r="D635" s="411">
        <v>7</v>
      </c>
      <c r="E635" s="411">
        <v>50</v>
      </c>
      <c r="F635" s="665">
        <v>30</v>
      </c>
      <c r="G635" s="144" t="s">
        <v>205</v>
      </c>
      <c r="H635" s="167">
        <v>0.30208333333333331</v>
      </c>
      <c r="I635" s="167">
        <v>0.79166666666666663</v>
      </c>
      <c r="J635" s="181">
        <v>0.13194444444444445</v>
      </c>
      <c r="K635" s="179">
        <f t="shared" si="24"/>
        <v>0.35763888888888884</v>
      </c>
      <c r="L635" s="411">
        <v>37</v>
      </c>
      <c r="M635" s="411">
        <v>2</v>
      </c>
      <c r="N635" s="983"/>
      <c r="O635" s="411"/>
      <c r="P635" s="411"/>
      <c r="Q635" s="990"/>
      <c r="R635" s="413" t="str">
        <f t="shared" si="25"/>
        <v>fx</v>
      </c>
      <c r="S635" s="983"/>
      <c r="T635" s="983"/>
      <c r="U635" s="980"/>
      <c r="V635" s="96"/>
      <c r="W635" s="411"/>
      <c r="X635" s="411"/>
      <c r="Y635" s="411"/>
      <c r="Z635" s="411"/>
      <c r="AA635" s="411"/>
      <c r="AB635" s="411"/>
      <c r="AC635" s="411"/>
      <c r="AD635" s="411"/>
      <c r="AE635" s="411"/>
      <c r="AF635" s="411"/>
      <c r="AG635" s="158"/>
      <c r="AH635" s="158"/>
      <c r="AI635" s="158"/>
      <c r="AJ635" s="158"/>
      <c r="AK635" s="158"/>
      <c r="AL635" s="90"/>
    </row>
    <row r="636" spans="1:38" ht="15.75" thickBot="1" x14ac:dyDescent="0.3">
      <c r="A636" s="976"/>
      <c r="B636" s="175">
        <v>14030305</v>
      </c>
      <c r="C636" s="411">
        <v>309</v>
      </c>
      <c r="D636" s="411">
        <v>7</v>
      </c>
      <c r="E636" s="411">
        <v>50</v>
      </c>
      <c r="F636" s="665">
        <v>30</v>
      </c>
      <c r="G636" s="144" t="s">
        <v>205</v>
      </c>
      <c r="H636" s="167">
        <v>0.30208333333333331</v>
      </c>
      <c r="I636" s="167">
        <v>0.79166666666666663</v>
      </c>
      <c r="J636" s="181">
        <v>0.13194444444444445</v>
      </c>
      <c r="K636" s="179">
        <f t="shared" si="24"/>
        <v>0.35763888888888884</v>
      </c>
      <c r="L636" s="411">
        <v>38</v>
      </c>
      <c r="M636" s="411">
        <v>2</v>
      </c>
      <c r="N636" s="983"/>
      <c r="O636" s="411"/>
      <c r="P636" s="411"/>
      <c r="Q636" s="990"/>
      <c r="R636" s="413" t="str">
        <f t="shared" si="25"/>
        <v>fx</v>
      </c>
      <c r="S636" s="983"/>
      <c r="T636" s="983"/>
      <c r="U636" s="980"/>
      <c r="V636" s="96"/>
      <c r="W636" s="411"/>
      <c r="X636" s="411"/>
      <c r="Y636" s="411"/>
      <c r="Z636" s="411"/>
      <c r="AA636" s="411"/>
      <c r="AB636" s="411"/>
      <c r="AC636" s="411"/>
      <c r="AD636" s="411"/>
      <c r="AE636" s="411"/>
      <c r="AF636" s="411"/>
      <c r="AG636" s="158"/>
      <c r="AH636" s="158"/>
      <c r="AI636" s="158"/>
      <c r="AJ636" s="158"/>
      <c r="AK636" s="158"/>
      <c r="AL636" s="90"/>
    </row>
    <row r="637" spans="1:38" ht="15.75" thickBot="1" x14ac:dyDescent="0.3">
      <c r="A637" s="976"/>
      <c r="B637" s="407">
        <v>14030305</v>
      </c>
      <c r="C637" s="411">
        <v>309</v>
      </c>
      <c r="D637" s="411">
        <v>7</v>
      </c>
      <c r="E637" s="411">
        <v>50</v>
      </c>
      <c r="F637" s="665">
        <v>30</v>
      </c>
      <c r="G637" s="144" t="s">
        <v>205</v>
      </c>
      <c r="H637" s="167">
        <v>0.30208333333333331</v>
      </c>
      <c r="I637" s="167">
        <v>0.79166666666666663</v>
      </c>
      <c r="J637" s="181">
        <v>0.13194444444444445</v>
      </c>
      <c r="K637" s="179">
        <f t="shared" si="24"/>
        <v>0.35763888888888884</v>
      </c>
      <c r="L637" s="411">
        <v>39</v>
      </c>
      <c r="M637" s="411">
        <v>1</v>
      </c>
      <c r="N637" s="983"/>
      <c r="O637" s="411"/>
      <c r="P637" s="411"/>
      <c r="Q637" s="990"/>
      <c r="R637" s="413" t="str">
        <f t="shared" si="25"/>
        <v>fx</v>
      </c>
      <c r="S637" s="983"/>
      <c r="T637" s="983"/>
      <c r="U637" s="980"/>
      <c r="V637" s="96"/>
      <c r="W637" s="411"/>
      <c r="X637" s="411"/>
      <c r="Y637" s="411"/>
      <c r="Z637" s="411"/>
      <c r="AA637" s="411"/>
      <c r="AB637" s="411"/>
      <c r="AC637" s="411"/>
      <c r="AD637" s="411"/>
      <c r="AE637" s="411"/>
      <c r="AF637" s="411"/>
      <c r="AG637" s="158"/>
      <c r="AH637" s="158"/>
      <c r="AI637" s="158"/>
      <c r="AJ637" s="158"/>
      <c r="AK637" s="158"/>
      <c r="AL637" s="90"/>
    </row>
    <row r="638" spans="1:38" ht="15.75" thickBot="1" x14ac:dyDescent="0.3">
      <c r="A638" s="976"/>
      <c r="B638" s="174">
        <v>14030305</v>
      </c>
      <c r="C638" s="411">
        <v>350</v>
      </c>
      <c r="D638" s="411">
        <v>7</v>
      </c>
      <c r="E638" s="411">
        <v>50</v>
      </c>
      <c r="F638" s="665">
        <v>30</v>
      </c>
      <c r="G638" s="144" t="s">
        <v>205</v>
      </c>
      <c r="H638" s="167">
        <v>0.30208333333333331</v>
      </c>
      <c r="I638" s="167">
        <v>0.79166666666666663</v>
      </c>
      <c r="J638" s="181">
        <v>0.13194444444444445</v>
      </c>
      <c r="K638" s="179">
        <f t="shared" si="24"/>
        <v>0.35763888888888884</v>
      </c>
      <c r="L638" s="411">
        <v>39</v>
      </c>
      <c r="M638" s="411">
        <v>1</v>
      </c>
      <c r="N638" s="983">
        <v>536</v>
      </c>
      <c r="O638" s="411"/>
      <c r="P638" s="411"/>
      <c r="Q638" s="990">
        <v>136.14500000000001</v>
      </c>
      <c r="R638" s="413" t="str">
        <f t="shared" si="25"/>
        <v>fx</v>
      </c>
      <c r="S638" s="983"/>
      <c r="T638" s="983"/>
      <c r="U638" s="980"/>
      <c r="V638" s="96"/>
      <c r="W638" s="411"/>
      <c r="X638" s="411"/>
      <c r="Y638" s="411"/>
      <c r="Z638" s="411"/>
      <c r="AA638" s="411"/>
      <c r="AB638" s="411"/>
      <c r="AC638" s="411"/>
      <c r="AD638" s="411"/>
      <c r="AE638" s="411"/>
      <c r="AF638" s="411"/>
      <c r="AG638" s="158"/>
      <c r="AH638" s="158"/>
      <c r="AI638" s="158"/>
      <c r="AJ638" s="158"/>
      <c r="AK638" s="158"/>
      <c r="AL638" s="90"/>
    </row>
    <row r="639" spans="1:38" ht="15.75" thickBot="1" x14ac:dyDescent="0.3">
      <c r="A639" s="976"/>
      <c r="B639" s="175">
        <v>14030305</v>
      </c>
      <c r="C639" s="411">
        <v>350</v>
      </c>
      <c r="D639" s="411">
        <v>7</v>
      </c>
      <c r="E639" s="411">
        <v>50</v>
      </c>
      <c r="F639" s="665">
        <v>30</v>
      </c>
      <c r="G639" s="144" t="s">
        <v>205</v>
      </c>
      <c r="H639" s="167">
        <v>0.30208333333333331</v>
      </c>
      <c r="I639" s="167">
        <v>0.79166666666666663</v>
      </c>
      <c r="J639" s="181">
        <v>0.13194444444444445</v>
      </c>
      <c r="K639" s="179">
        <f t="shared" si="24"/>
        <v>0.35763888888888884</v>
      </c>
      <c r="L639" s="411">
        <v>40</v>
      </c>
      <c r="M639" s="411">
        <v>1</v>
      </c>
      <c r="N639" s="983"/>
      <c r="O639" s="411"/>
      <c r="P639" s="411"/>
      <c r="Q639" s="990"/>
      <c r="R639" s="413" t="str">
        <f t="shared" si="25"/>
        <v>fx</v>
      </c>
      <c r="S639" s="983"/>
      <c r="T639" s="983"/>
      <c r="U639" s="980"/>
      <c r="V639" s="96"/>
      <c r="W639" s="411"/>
      <c r="X639" s="411"/>
      <c r="Y639" s="411"/>
      <c r="Z639" s="411"/>
      <c r="AA639" s="411"/>
      <c r="AB639" s="411"/>
      <c r="AC639" s="411"/>
      <c r="AD639" s="411"/>
      <c r="AE639" s="411"/>
      <c r="AF639" s="411"/>
      <c r="AG639" s="158"/>
      <c r="AH639" s="158"/>
      <c r="AI639" s="158"/>
      <c r="AJ639" s="158"/>
      <c r="AK639" s="158"/>
      <c r="AL639" s="90"/>
    </row>
    <row r="640" spans="1:38" ht="15.75" thickBot="1" x14ac:dyDescent="0.3">
      <c r="A640" s="976"/>
      <c r="B640" s="175">
        <v>14030305</v>
      </c>
      <c r="C640" s="411">
        <v>350</v>
      </c>
      <c r="D640" s="411">
        <v>7</v>
      </c>
      <c r="E640" s="411">
        <v>50</v>
      </c>
      <c r="F640" s="665">
        <v>30</v>
      </c>
      <c r="G640" s="144" t="s">
        <v>205</v>
      </c>
      <c r="H640" s="167">
        <v>0.30208333333333331</v>
      </c>
      <c r="I640" s="167">
        <v>0.79166666666666663</v>
      </c>
      <c r="J640" s="181">
        <v>0.13194444444444445</v>
      </c>
      <c r="K640" s="179">
        <f t="shared" si="24"/>
        <v>0.35763888888888884</v>
      </c>
      <c r="L640" s="411">
        <v>41</v>
      </c>
      <c r="M640" s="411">
        <v>1</v>
      </c>
      <c r="N640" s="983"/>
      <c r="O640" s="411"/>
      <c r="P640" s="411"/>
      <c r="Q640" s="990"/>
      <c r="R640" s="413" t="str">
        <f t="shared" si="25"/>
        <v>fx</v>
      </c>
      <c r="S640" s="983"/>
      <c r="T640" s="983"/>
      <c r="U640" s="980"/>
      <c r="V640" s="96"/>
      <c r="W640" s="411"/>
      <c r="X640" s="411"/>
      <c r="Y640" s="411"/>
      <c r="Z640" s="411"/>
      <c r="AA640" s="411"/>
      <c r="AB640" s="411"/>
      <c r="AC640" s="411"/>
      <c r="AD640" s="411"/>
      <c r="AE640" s="411"/>
      <c r="AF640" s="411"/>
      <c r="AG640" s="158"/>
      <c r="AH640" s="158"/>
      <c r="AI640" s="158"/>
      <c r="AJ640" s="158"/>
      <c r="AK640" s="158"/>
      <c r="AL640" s="90"/>
    </row>
    <row r="641" spans="1:38" ht="15.75" thickBot="1" x14ac:dyDescent="0.3">
      <c r="A641" s="976"/>
      <c r="B641" s="175">
        <v>14030305</v>
      </c>
      <c r="C641" s="411">
        <v>350</v>
      </c>
      <c r="D641" s="411">
        <v>7</v>
      </c>
      <c r="E641" s="411">
        <v>50</v>
      </c>
      <c r="F641" s="665">
        <v>30</v>
      </c>
      <c r="G641" s="144" t="s">
        <v>205</v>
      </c>
      <c r="H641" s="167">
        <v>0.30208333333333331</v>
      </c>
      <c r="I641" s="167">
        <v>0.79166666666666663</v>
      </c>
      <c r="J641" s="181">
        <v>0.13194444444444445</v>
      </c>
      <c r="K641" s="179">
        <f t="shared" si="24"/>
        <v>0.35763888888888884</v>
      </c>
      <c r="L641" s="411">
        <v>42</v>
      </c>
      <c r="M641" s="411">
        <v>2</v>
      </c>
      <c r="N641" s="983"/>
      <c r="O641" s="411"/>
      <c r="P641" s="411"/>
      <c r="Q641" s="990"/>
      <c r="R641" s="413" t="str">
        <f t="shared" si="25"/>
        <v>fx</v>
      </c>
      <c r="S641" s="983"/>
      <c r="T641" s="983"/>
      <c r="U641" s="980"/>
      <c r="V641" s="96"/>
      <c r="W641" s="411"/>
      <c r="X641" s="411"/>
      <c r="Y641" s="411"/>
      <c r="Z641" s="411"/>
      <c r="AA641" s="411"/>
      <c r="AB641" s="411"/>
      <c r="AC641" s="411"/>
      <c r="AD641" s="411"/>
      <c r="AE641" s="411"/>
      <c r="AF641" s="411"/>
      <c r="AG641" s="158"/>
      <c r="AH641" s="158"/>
      <c r="AI641" s="158"/>
      <c r="AJ641" s="158"/>
      <c r="AK641" s="158"/>
      <c r="AL641" s="90"/>
    </row>
    <row r="642" spans="1:38" ht="15.75" thickBot="1" x14ac:dyDescent="0.3">
      <c r="A642" s="976"/>
      <c r="B642" s="175">
        <v>14030305</v>
      </c>
      <c r="C642" s="411">
        <v>350</v>
      </c>
      <c r="D642" s="411">
        <v>7</v>
      </c>
      <c r="E642" s="411">
        <v>50</v>
      </c>
      <c r="F642" s="665">
        <v>30</v>
      </c>
      <c r="G642" s="144" t="s">
        <v>205</v>
      </c>
      <c r="H642" s="167">
        <v>0.30208333333333331</v>
      </c>
      <c r="I642" s="167">
        <v>0.79166666666666663</v>
      </c>
      <c r="J642" s="181">
        <v>0.13194444444444445</v>
      </c>
      <c r="K642" s="179">
        <f t="shared" si="24"/>
        <v>0.35763888888888884</v>
      </c>
      <c r="L642" s="411">
        <v>43</v>
      </c>
      <c r="M642" s="411">
        <v>2</v>
      </c>
      <c r="N642" s="983"/>
      <c r="O642" s="411"/>
      <c r="P642" s="411"/>
      <c r="Q642" s="990"/>
      <c r="R642" s="413" t="str">
        <f t="shared" si="25"/>
        <v>fx</v>
      </c>
      <c r="S642" s="983"/>
      <c r="T642" s="983"/>
      <c r="U642" s="980"/>
      <c r="V642" s="96"/>
      <c r="W642" s="411"/>
      <c r="X642" s="411"/>
      <c r="Y642" s="411"/>
      <c r="Z642" s="411"/>
      <c r="AA642" s="411"/>
      <c r="AB642" s="411"/>
      <c r="AC642" s="411"/>
      <c r="AD642" s="411"/>
      <c r="AE642" s="411"/>
      <c r="AF642" s="411"/>
      <c r="AG642" s="158"/>
      <c r="AH642" s="158"/>
      <c r="AI642" s="158"/>
      <c r="AJ642" s="158"/>
      <c r="AK642" s="158"/>
      <c r="AL642" s="90"/>
    </row>
    <row r="643" spans="1:38" ht="15.75" thickBot="1" x14ac:dyDescent="0.3">
      <c r="A643" s="976"/>
      <c r="B643" s="407">
        <v>14030305</v>
      </c>
      <c r="C643" s="411">
        <v>350</v>
      </c>
      <c r="D643" s="411">
        <v>7</v>
      </c>
      <c r="E643" s="411">
        <v>50</v>
      </c>
      <c r="F643" s="665">
        <v>30</v>
      </c>
      <c r="G643" s="144" t="s">
        <v>205</v>
      </c>
      <c r="H643" s="167">
        <v>0.30208333333333331</v>
      </c>
      <c r="I643" s="167">
        <v>0.79166666666666663</v>
      </c>
      <c r="J643" s="181">
        <v>0.13194444444444445</v>
      </c>
      <c r="K643" s="179">
        <f t="shared" si="24"/>
        <v>0.35763888888888884</v>
      </c>
      <c r="L643" s="411">
        <v>44</v>
      </c>
      <c r="M643" s="411">
        <v>1</v>
      </c>
      <c r="N643" s="983"/>
      <c r="O643" s="411"/>
      <c r="P643" s="411"/>
      <c r="Q643" s="990"/>
      <c r="R643" s="413" t="str">
        <f t="shared" si="25"/>
        <v>fx</v>
      </c>
      <c r="S643" s="983"/>
      <c r="T643" s="983"/>
      <c r="U643" s="980"/>
      <c r="V643" s="96"/>
      <c r="W643" s="411"/>
      <c r="X643" s="411"/>
      <c r="Y643" s="411"/>
      <c r="Z643" s="411"/>
      <c r="AA643" s="411"/>
      <c r="AB643" s="411"/>
      <c r="AC643" s="411"/>
      <c r="AD643" s="411"/>
      <c r="AE643" s="411"/>
      <c r="AF643" s="411"/>
      <c r="AG643" s="158"/>
      <c r="AH643" s="158"/>
      <c r="AI643" s="158"/>
      <c r="AJ643" s="158"/>
      <c r="AK643" s="158"/>
      <c r="AL643" s="90"/>
    </row>
    <row r="644" spans="1:38" ht="15.75" thickBot="1" x14ac:dyDescent="0.3">
      <c r="A644" s="976"/>
      <c r="B644" s="174">
        <v>14030305</v>
      </c>
      <c r="C644" s="411">
        <v>370</v>
      </c>
      <c r="D644" s="411">
        <v>7</v>
      </c>
      <c r="E644" s="411">
        <v>50</v>
      </c>
      <c r="F644" s="665">
        <v>30</v>
      </c>
      <c r="G644" s="144" t="s">
        <v>205</v>
      </c>
      <c r="H644" s="167">
        <v>0.30208333333333331</v>
      </c>
      <c r="I644" s="167">
        <v>0.79166666666666663</v>
      </c>
      <c r="J644" s="181">
        <v>0.13194444444444445</v>
      </c>
      <c r="K644" s="179">
        <f t="shared" si="24"/>
        <v>0.35763888888888884</v>
      </c>
      <c r="L644" s="411">
        <v>39</v>
      </c>
      <c r="M644" s="411">
        <v>1</v>
      </c>
      <c r="N644" s="983">
        <v>536</v>
      </c>
      <c r="O644" s="411"/>
      <c r="P644" s="411"/>
      <c r="Q644" s="990">
        <v>100.23</v>
      </c>
      <c r="R644" s="413" t="str">
        <f t="shared" si="25"/>
        <v>p500</v>
      </c>
      <c r="S644" s="983"/>
      <c r="T644" s="983"/>
      <c r="U644" s="980"/>
      <c r="V644" s="96"/>
      <c r="W644" s="411"/>
      <c r="X644" s="411"/>
      <c r="Y644" s="411"/>
      <c r="Z644" s="411"/>
      <c r="AA644" s="411"/>
      <c r="AB644" s="411"/>
      <c r="AC644" s="411"/>
      <c r="AD644" s="411"/>
      <c r="AE644" s="411"/>
      <c r="AF644" s="411"/>
      <c r="AG644" s="158"/>
      <c r="AH644" s="158"/>
      <c r="AI644" s="158"/>
      <c r="AJ644" s="158"/>
      <c r="AK644" s="158"/>
      <c r="AL644" s="90"/>
    </row>
    <row r="645" spans="1:38" ht="15.75" thickBot="1" x14ac:dyDescent="0.3">
      <c r="A645" s="976"/>
      <c r="B645" s="175">
        <v>14030305</v>
      </c>
      <c r="C645" s="411">
        <v>370</v>
      </c>
      <c r="D645" s="411">
        <v>7</v>
      </c>
      <c r="E645" s="411">
        <v>50</v>
      </c>
      <c r="F645" s="665">
        <v>30</v>
      </c>
      <c r="G645" s="144" t="s">
        <v>205</v>
      </c>
      <c r="H645" s="167">
        <v>0.30208333333333331</v>
      </c>
      <c r="I645" s="167">
        <v>0.79166666666666663</v>
      </c>
      <c r="J645" s="181">
        <v>0.13194444444444445</v>
      </c>
      <c r="K645" s="179">
        <f t="shared" ref="K645:K707" si="27">IF(H645&gt;I645,(H645-I645)-J645,(I645-H645)-J645)</f>
        <v>0.35763888888888884</v>
      </c>
      <c r="L645" s="411">
        <v>40</v>
      </c>
      <c r="M645" s="411">
        <v>1</v>
      </c>
      <c r="N645" s="983"/>
      <c r="O645" s="411"/>
      <c r="P645" s="411"/>
      <c r="Q645" s="990"/>
      <c r="R645" s="413" t="str">
        <f t="shared" si="25"/>
        <v>p500</v>
      </c>
      <c r="S645" s="983"/>
      <c r="T645" s="983"/>
      <c r="U645" s="980"/>
      <c r="V645" s="96"/>
      <c r="W645" s="411"/>
      <c r="X645" s="411"/>
      <c r="Y645" s="411"/>
      <c r="Z645" s="411"/>
      <c r="AA645" s="411"/>
      <c r="AB645" s="411"/>
      <c r="AC645" s="411"/>
      <c r="AD645" s="411"/>
      <c r="AE645" s="411"/>
      <c r="AF645" s="411"/>
      <c r="AG645" s="158"/>
      <c r="AH645" s="158"/>
      <c r="AI645" s="158"/>
      <c r="AJ645" s="158"/>
      <c r="AK645" s="158"/>
      <c r="AL645" s="90"/>
    </row>
    <row r="646" spans="1:38" ht="15.75" thickBot="1" x14ac:dyDescent="0.3">
      <c r="A646" s="976"/>
      <c r="B646" s="175">
        <v>14030305</v>
      </c>
      <c r="C646" s="411">
        <v>370</v>
      </c>
      <c r="D646" s="411">
        <v>7</v>
      </c>
      <c r="E646" s="411">
        <v>50</v>
      </c>
      <c r="F646" s="665">
        <v>30</v>
      </c>
      <c r="G646" s="144" t="s">
        <v>205</v>
      </c>
      <c r="H646" s="167">
        <v>0.30208333333333331</v>
      </c>
      <c r="I646" s="167">
        <v>0.79166666666666663</v>
      </c>
      <c r="J646" s="181">
        <v>0.13194444444444445</v>
      </c>
      <c r="K646" s="179">
        <f t="shared" si="27"/>
        <v>0.35763888888888884</v>
      </c>
      <c r="L646" s="411">
        <v>42</v>
      </c>
      <c r="M646" s="411">
        <v>2</v>
      </c>
      <c r="N646" s="983"/>
      <c r="O646" s="411"/>
      <c r="P646" s="411"/>
      <c r="Q646" s="990"/>
      <c r="R646" s="413" t="str">
        <f t="shared" si="25"/>
        <v>p500</v>
      </c>
      <c r="S646" s="983"/>
      <c r="T646" s="983"/>
      <c r="U646" s="980"/>
      <c r="V646" s="96"/>
      <c r="W646" s="411"/>
      <c r="X646" s="411"/>
      <c r="Y646" s="411"/>
      <c r="Z646" s="411"/>
      <c r="AA646" s="411"/>
      <c r="AB646" s="411"/>
      <c r="AC646" s="411"/>
      <c r="AD646" s="411"/>
      <c r="AE646" s="411"/>
      <c r="AF646" s="411"/>
      <c r="AG646" s="158"/>
      <c r="AH646" s="158"/>
      <c r="AI646" s="158"/>
      <c r="AJ646" s="158"/>
      <c r="AK646" s="158"/>
      <c r="AL646" s="90"/>
    </row>
    <row r="647" spans="1:38" ht="15.75" thickBot="1" x14ac:dyDescent="0.3">
      <c r="A647" s="976"/>
      <c r="B647" s="175">
        <v>14030305</v>
      </c>
      <c r="C647" s="411">
        <v>370</v>
      </c>
      <c r="D647" s="411">
        <v>7</v>
      </c>
      <c r="E647" s="411">
        <v>50</v>
      </c>
      <c r="F647" s="665">
        <v>30</v>
      </c>
      <c r="G647" s="144" t="s">
        <v>205</v>
      </c>
      <c r="H647" s="167">
        <v>0.30208333333333331</v>
      </c>
      <c r="I647" s="167">
        <v>0.79166666666666663</v>
      </c>
      <c r="J647" s="181">
        <v>0.13194444444444445</v>
      </c>
      <c r="K647" s="179">
        <f t="shared" si="27"/>
        <v>0.35763888888888884</v>
      </c>
      <c r="L647" s="411">
        <v>43</v>
      </c>
      <c r="M647" s="411">
        <v>2</v>
      </c>
      <c r="N647" s="983"/>
      <c r="O647" s="411"/>
      <c r="P647" s="411"/>
      <c r="Q647" s="990"/>
      <c r="R647" s="413" t="str">
        <f t="shared" si="25"/>
        <v>p500</v>
      </c>
      <c r="S647" s="983"/>
      <c r="T647" s="983"/>
      <c r="U647" s="980"/>
      <c r="V647" s="96"/>
      <c r="W647" s="411"/>
      <c r="X647" s="411"/>
      <c r="Y647" s="411"/>
      <c r="Z647" s="411"/>
      <c r="AA647" s="411"/>
      <c r="AB647" s="411"/>
      <c r="AC647" s="411"/>
      <c r="AD647" s="411"/>
      <c r="AE647" s="411"/>
      <c r="AF647" s="411"/>
      <c r="AG647" s="158"/>
      <c r="AH647" s="158"/>
      <c r="AI647" s="158"/>
      <c r="AJ647" s="158"/>
      <c r="AK647" s="158"/>
      <c r="AL647" s="90"/>
    </row>
    <row r="648" spans="1:38" ht="15.75" thickBot="1" x14ac:dyDescent="0.3">
      <c r="A648" s="976"/>
      <c r="B648" s="407">
        <v>14030305</v>
      </c>
      <c r="C648" s="411">
        <v>370</v>
      </c>
      <c r="D648" s="411">
        <v>7</v>
      </c>
      <c r="E648" s="411">
        <v>50</v>
      </c>
      <c r="F648" s="665">
        <v>30</v>
      </c>
      <c r="G648" s="144" t="s">
        <v>205</v>
      </c>
      <c r="H648" s="167">
        <v>0.30208333333333331</v>
      </c>
      <c r="I648" s="167">
        <v>0.79166666666666663</v>
      </c>
      <c r="J648" s="181">
        <v>0.13194444444444445</v>
      </c>
      <c r="K648" s="179">
        <f t="shared" si="27"/>
        <v>0.35763888888888884</v>
      </c>
      <c r="L648" s="411">
        <v>44</v>
      </c>
      <c r="M648" s="411">
        <v>2</v>
      </c>
      <c r="N648" s="983"/>
      <c r="O648" s="411"/>
      <c r="P648" s="411"/>
      <c r="Q648" s="990"/>
      <c r="R648" s="413" t="str">
        <f t="shared" si="25"/>
        <v>p500</v>
      </c>
      <c r="S648" s="983"/>
      <c r="T648" s="983"/>
      <c r="U648" s="980"/>
      <c r="V648" s="96"/>
      <c r="W648" s="411"/>
      <c r="X648" s="411"/>
      <c r="Y648" s="411"/>
      <c r="Z648" s="411"/>
      <c r="AA648" s="411"/>
      <c r="AB648" s="411"/>
      <c r="AC648" s="411"/>
      <c r="AD648" s="411"/>
      <c r="AE648" s="411"/>
      <c r="AF648" s="411"/>
      <c r="AG648" s="158"/>
      <c r="AH648" s="158"/>
      <c r="AI648" s="158"/>
      <c r="AJ648" s="158"/>
      <c r="AK648" s="158"/>
      <c r="AL648" s="90"/>
    </row>
    <row r="649" spans="1:38" ht="15.75" thickBot="1" x14ac:dyDescent="0.3">
      <c r="A649" s="976"/>
      <c r="B649" s="174">
        <v>14030305</v>
      </c>
      <c r="C649" s="411">
        <v>380</v>
      </c>
      <c r="D649" s="411">
        <v>7</v>
      </c>
      <c r="E649" s="411">
        <v>50</v>
      </c>
      <c r="F649" s="665">
        <v>30</v>
      </c>
      <c r="G649" s="144" t="s">
        <v>205</v>
      </c>
      <c r="H649" s="167">
        <v>0.30208333333333331</v>
      </c>
      <c r="I649" s="167">
        <v>0.79166666666666663</v>
      </c>
      <c r="J649" s="181">
        <v>0.13194444444444445</v>
      </c>
      <c r="K649" s="179">
        <f t="shared" si="27"/>
        <v>0.35763888888888884</v>
      </c>
      <c r="L649" s="411">
        <v>40</v>
      </c>
      <c r="M649" s="411">
        <v>1</v>
      </c>
      <c r="N649" s="983">
        <v>376</v>
      </c>
      <c r="O649" s="411"/>
      <c r="P649" s="411"/>
      <c r="Q649" s="990">
        <v>167.2</v>
      </c>
      <c r="R649" s="413" t="str">
        <f t="shared" si="25"/>
        <v>fx</v>
      </c>
      <c r="S649" s="983"/>
      <c r="T649" s="983"/>
      <c r="U649" s="980"/>
      <c r="V649" s="96"/>
      <c r="W649" s="411"/>
      <c r="X649" s="411"/>
      <c r="Y649" s="411"/>
      <c r="Z649" s="411"/>
      <c r="AA649" s="411"/>
      <c r="AB649" s="411"/>
      <c r="AC649" s="411"/>
      <c r="AD649" s="411"/>
      <c r="AE649" s="411"/>
      <c r="AF649" s="411"/>
      <c r="AG649" s="158"/>
      <c r="AH649" s="158"/>
      <c r="AI649" s="158"/>
      <c r="AJ649" s="158"/>
      <c r="AK649" s="158"/>
      <c r="AL649" s="90"/>
    </row>
    <row r="650" spans="1:38" ht="15.75" thickBot="1" x14ac:dyDescent="0.3">
      <c r="A650" s="976"/>
      <c r="B650" s="175">
        <v>14030305</v>
      </c>
      <c r="C650" s="411">
        <v>380</v>
      </c>
      <c r="D650" s="411">
        <v>7</v>
      </c>
      <c r="E650" s="411">
        <v>50</v>
      </c>
      <c r="F650" s="665">
        <v>30</v>
      </c>
      <c r="G650" s="144" t="s">
        <v>205</v>
      </c>
      <c r="H650" s="167">
        <v>0.30208333333333331</v>
      </c>
      <c r="I650" s="167">
        <v>0.79166666666666663</v>
      </c>
      <c r="J650" s="181">
        <v>0.13194444444444445</v>
      </c>
      <c r="K650" s="179">
        <f t="shared" si="27"/>
        <v>0.35763888888888884</v>
      </c>
      <c r="L650" s="411">
        <v>41</v>
      </c>
      <c r="M650" s="411">
        <v>2</v>
      </c>
      <c r="N650" s="983"/>
      <c r="O650" s="411"/>
      <c r="P650" s="411"/>
      <c r="Q650" s="990"/>
      <c r="R650" s="413" t="str">
        <f t="shared" si="25"/>
        <v>fx</v>
      </c>
      <c r="S650" s="983"/>
      <c r="T650" s="983"/>
      <c r="U650" s="980"/>
      <c r="V650" s="96"/>
      <c r="W650" s="411"/>
      <c r="X650" s="411"/>
      <c r="Y650" s="411"/>
      <c r="Z650" s="411"/>
      <c r="AA650" s="411"/>
      <c r="AB650" s="411"/>
      <c r="AC650" s="411"/>
      <c r="AD650" s="411"/>
      <c r="AE650" s="411"/>
      <c r="AF650" s="411"/>
      <c r="AG650" s="158"/>
      <c r="AH650" s="158"/>
      <c r="AI650" s="158"/>
      <c r="AJ650" s="158"/>
      <c r="AK650" s="158"/>
      <c r="AL650" s="90"/>
    </row>
    <row r="651" spans="1:38" ht="15.75" thickBot="1" x14ac:dyDescent="0.3">
      <c r="A651" s="976"/>
      <c r="B651" s="175">
        <v>14030305</v>
      </c>
      <c r="C651" s="411">
        <v>380</v>
      </c>
      <c r="D651" s="411">
        <v>7</v>
      </c>
      <c r="E651" s="411">
        <v>50</v>
      </c>
      <c r="F651" s="665">
        <v>30</v>
      </c>
      <c r="G651" s="144" t="s">
        <v>205</v>
      </c>
      <c r="H651" s="167">
        <v>0.30208333333333331</v>
      </c>
      <c r="I651" s="167">
        <v>0.79166666666666663</v>
      </c>
      <c r="J651" s="181">
        <v>0.13194444444444445</v>
      </c>
      <c r="K651" s="179">
        <f t="shared" si="27"/>
        <v>0.35763888888888884</v>
      </c>
      <c r="L651" s="411">
        <v>42</v>
      </c>
      <c r="M651" s="411">
        <v>2</v>
      </c>
      <c r="N651" s="983"/>
      <c r="O651" s="411"/>
      <c r="P651" s="411"/>
      <c r="Q651" s="990"/>
      <c r="R651" s="413" t="str">
        <f t="shared" si="25"/>
        <v>fx</v>
      </c>
      <c r="S651" s="983"/>
      <c r="T651" s="983"/>
      <c r="U651" s="980"/>
      <c r="V651" s="96"/>
      <c r="W651" s="411"/>
      <c r="X651" s="411"/>
      <c r="Y651" s="411"/>
      <c r="Z651" s="411"/>
      <c r="AA651" s="411"/>
      <c r="AB651" s="411"/>
      <c r="AC651" s="411"/>
      <c r="AD651" s="411"/>
      <c r="AE651" s="411"/>
      <c r="AF651" s="411"/>
      <c r="AG651" s="158"/>
      <c r="AH651" s="158"/>
      <c r="AI651" s="158"/>
      <c r="AJ651" s="158"/>
      <c r="AK651" s="158"/>
      <c r="AL651" s="90"/>
    </row>
    <row r="652" spans="1:38" ht="15.75" thickBot="1" x14ac:dyDescent="0.3">
      <c r="A652" s="976"/>
      <c r="B652" s="175">
        <v>14030305</v>
      </c>
      <c r="C652" s="411">
        <v>380</v>
      </c>
      <c r="D652" s="411">
        <v>7</v>
      </c>
      <c r="E652" s="411">
        <v>50</v>
      </c>
      <c r="F652" s="665">
        <v>30</v>
      </c>
      <c r="G652" s="144" t="s">
        <v>205</v>
      </c>
      <c r="H652" s="167">
        <v>0.30208333333333331</v>
      </c>
      <c r="I652" s="167">
        <v>0.79166666666666663</v>
      </c>
      <c r="J652" s="181">
        <v>0.13194444444444445</v>
      </c>
      <c r="K652" s="179">
        <f t="shared" si="27"/>
        <v>0.35763888888888884</v>
      </c>
      <c r="L652" s="411">
        <v>43</v>
      </c>
      <c r="M652" s="411">
        <v>2</v>
      </c>
      <c r="N652" s="983"/>
      <c r="O652" s="411"/>
      <c r="P652" s="411"/>
      <c r="Q652" s="990"/>
      <c r="R652" s="413" t="str">
        <f t="shared" si="25"/>
        <v>fx</v>
      </c>
      <c r="S652" s="983"/>
      <c r="T652" s="983"/>
      <c r="U652" s="980"/>
      <c r="V652" s="96"/>
      <c r="W652" s="411"/>
      <c r="X652" s="411"/>
      <c r="Y652" s="411"/>
      <c r="Z652" s="411"/>
      <c r="AA652" s="411"/>
      <c r="AB652" s="411"/>
      <c r="AC652" s="411"/>
      <c r="AD652" s="411"/>
      <c r="AE652" s="411"/>
      <c r="AF652" s="411"/>
      <c r="AG652" s="158"/>
      <c r="AH652" s="158"/>
      <c r="AI652" s="158"/>
      <c r="AJ652" s="158"/>
      <c r="AK652" s="158"/>
      <c r="AL652" s="90"/>
    </row>
    <row r="653" spans="1:38" ht="15.75" thickBot="1" x14ac:dyDescent="0.3">
      <c r="A653" s="977"/>
      <c r="B653" s="406">
        <v>14030305</v>
      </c>
      <c r="C653" s="418">
        <v>380</v>
      </c>
      <c r="D653" s="418">
        <v>7</v>
      </c>
      <c r="E653" s="418">
        <v>50</v>
      </c>
      <c r="F653" s="151">
        <v>30</v>
      </c>
      <c r="G653" s="161" t="s">
        <v>205</v>
      </c>
      <c r="H653" s="171">
        <v>0.30208333333333331</v>
      </c>
      <c r="I653" s="171">
        <v>0.79166666666666663</v>
      </c>
      <c r="J653" s="185">
        <v>0.13194444444444445</v>
      </c>
      <c r="K653" s="186">
        <f t="shared" si="27"/>
        <v>0.35763888888888884</v>
      </c>
      <c r="L653" s="418">
        <v>44</v>
      </c>
      <c r="M653" s="418">
        <v>1</v>
      </c>
      <c r="N653" s="984"/>
      <c r="O653" s="418"/>
      <c r="P653" s="418"/>
      <c r="Q653" s="1009"/>
      <c r="R653" s="151" t="str">
        <f t="shared" si="25"/>
        <v>fx</v>
      </c>
      <c r="S653" s="984"/>
      <c r="T653" s="984"/>
      <c r="U653" s="981"/>
      <c r="V653" s="96"/>
      <c r="W653" s="411"/>
      <c r="X653" s="411"/>
      <c r="Y653" s="411"/>
      <c r="Z653" s="411"/>
      <c r="AA653" s="411"/>
      <c r="AB653" s="411"/>
      <c r="AC653" s="411"/>
      <c r="AD653" s="411"/>
      <c r="AE653" s="411"/>
      <c r="AF653" s="411"/>
      <c r="AG653" s="158"/>
      <c r="AH653" s="158"/>
      <c r="AI653" s="158"/>
      <c r="AJ653" s="158"/>
      <c r="AK653" s="158"/>
      <c r="AL653" s="90"/>
    </row>
    <row r="654" spans="1:38" ht="15.75" thickBot="1" x14ac:dyDescent="0.3">
      <c r="A654" s="975" t="str">
        <f t="shared" si="26"/>
        <v>شب</v>
      </c>
      <c r="B654" s="174">
        <v>14030305</v>
      </c>
      <c r="C654" s="163">
        <v>370</v>
      </c>
      <c r="D654" s="419">
        <v>7</v>
      </c>
      <c r="E654" s="419">
        <v>50</v>
      </c>
      <c r="F654" s="150">
        <v>16</v>
      </c>
      <c r="G654" s="159" t="s">
        <v>454</v>
      </c>
      <c r="H654" s="168">
        <v>0.79166666666666663</v>
      </c>
      <c r="I654" s="168">
        <v>0.28125</v>
      </c>
      <c r="J654" s="179">
        <v>5.9027777777777783E-2</v>
      </c>
      <c r="K654" s="179">
        <f t="shared" si="27"/>
        <v>0.45138888888888884</v>
      </c>
      <c r="L654" s="419">
        <v>39</v>
      </c>
      <c r="M654" s="419">
        <v>1</v>
      </c>
      <c r="N654" s="961">
        <v>736</v>
      </c>
      <c r="O654" s="419"/>
      <c r="P654" s="419"/>
      <c r="Q654" s="962">
        <v>138.97</v>
      </c>
      <c r="R654" s="150" t="str">
        <f t="shared" si="25"/>
        <v>p500</v>
      </c>
      <c r="S654" s="961">
        <v>1</v>
      </c>
      <c r="T654" s="961">
        <v>17.5</v>
      </c>
      <c r="U654" s="964">
        <v>700</v>
      </c>
      <c r="V654" s="96"/>
      <c r="W654" s="411"/>
      <c r="X654" s="411"/>
      <c r="Y654" s="411"/>
      <c r="Z654" s="411"/>
      <c r="AA654" s="411"/>
      <c r="AB654" s="411"/>
      <c r="AC654" s="411"/>
      <c r="AD654" s="411"/>
      <c r="AE654" s="411"/>
      <c r="AF654" s="411"/>
      <c r="AG654" s="158"/>
      <c r="AH654" s="158"/>
      <c r="AI654" s="158"/>
      <c r="AJ654" s="158"/>
      <c r="AK654" s="158"/>
      <c r="AL654" s="90"/>
    </row>
    <row r="655" spans="1:38" ht="15.75" thickBot="1" x14ac:dyDescent="0.3">
      <c r="A655" s="976"/>
      <c r="B655" s="176">
        <v>14030305</v>
      </c>
      <c r="C655" s="96">
        <v>370</v>
      </c>
      <c r="D655" s="411">
        <v>7</v>
      </c>
      <c r="E655" s="411">
        <v>50</v>
      </c>
      <c r="F655" s="665">
        <v>16</v>
      </c>
      <c r="G655" s="144" t="s">
        <v>454</v>
      </c>
      <c r="H655" s="167">
        <v>0.79166666666666663</v>
      </c>
      <c r="I655" s="167">
        <v>0.28125</v>
      </c>
      <c r="J655" s="181">
        <v>5.9027777777777783E-2</v>
      </c>
      <c r="K655" s="179">
        <f t="shared" si="27"/>
        <v>0.45138888888888884</v>
      </c>
      <c r="L655" s="411">
        <v>40</v>
      </c>
      <c r="M655" s="411">
        <v>1</v>
      </c>
      <c r="N655" s="959"/>
      <c r="O655" s="411"/>
      <c r="P655" s="411"/>
      <c r="Q655" s="963"/>
      <c r="R655" s="413" t="str">
        <f t="shared" si="25"/>
        <v>p500</v>
      </c>
      <c r="S655" s="959"/>
      <c r="T655" s="959"/>
      <c r="U655" s="965"/>
      <c r="V655" s="96"/>
      <c r="W655" s="411"/>
      <c r="X655" s="411"/>
      <c r="Y655" s="411"/>
      <c r="Z655" s="411"/>
      <c r="AA655" s="411"/>
      <c r="AB655" s="411"/>
      <c r="AC655" s="411"/>
      <c r="AD655" s="411"/>
      <c r="AE655" s="411"/>
      <c r="AF655" s="411"/>
      <c r="AG655" s="158"/>
      <c r="AH655" s="158"/>
      <c r="AI655" s="158"/>
      <c r="AJ655" s="158"/>
      <c r="AK655" s="158"/>
      <c r="AL655" s="90"/>
    </row>
    <row r="656" spans="1:38" ht="15.75" thickBot="1" x14ac:dyDescent="0.3">
      <c r="A656" s="976"/>
      <c r="B656" s="176">
        <v>14030305</v>
      </c>
      <c r="C656" s="96">
        <v>370</v>
      </c>
      <c r="D656" s="411">
        <v>7</v>
      </c>
      <c r="E656" s="411">
        <v>50</v>
      </c>
      <c r="F656" s="665">
        <v>16</v>
      </c>
      <c r="G656" s="144" t="s">
        <v>454</v>
      </c>
      <c r="H656" s="167">
        <v>0.79166666666666663</v>
      </c>
      <c r="I656" s="167">
        <v>0.28125</v>
      </c>
      <c r="J656" s="181">
        <v>5.9027777777777783E-2</v>
      </c>
      <c r="K656" s="179">
        <f t="shared" si="27"/>
        <v>0.45138888888888884</v>
      </c>
      <c r="L656" s="411">
        <v>42</v>
      </c>
      <c r="M656" s="411">
        <v>2</v>
      </c>
      <c r="N656" s="959"/>
      <c r="O656" s="411"/>
      <c r="P656" s="411"/>
      <c r="Q656" s="963"/>
      <c r="R656" s="413" t="str">
        <f t="shared" si="25"/>
        <v>p500</v>
      </c>
      <c r="S656" s="959"/>
      <c r="T656" s="959"/>
      <c r="U656" s="965"/>
      <c r="V656" s="96"/>
      <c r="W656" s="411"/>
      <c r="X656" s="411"/>
      <c r="Y656" s="411"/>
      <c r="Z656" s="411"/>
      <c r="AA656" s="411"/>
      <c r="AB656" s="411"/>
      <c r="AC656" s="411"/>
      <c r="AD656" s="411"/>
      <c r="AE656" s="411"/>
      <c r="AF656" s="411"/>
      <c r="AG656" s="158"/>
      <c r="AH656" s="158"/>
      <c r="AI656" s="158"/>
      <c r="AJ656" s="158"/>
      <c r="AK656" s="158"/>
      <c r="AL656" s="90"/>
    </row>
    <row r="657" spans="1:38" ht="15.75" thickBot="1" x14ac:dyDescent="0.3">
      <c r="A657" s="976"/>
      <c r="B657" s="176">
        <v>14030305</v>
      </c>
      <c r="C657" s="96">
        <v>370</v>
      </c>
      <c r="D657" s="411">
        <v>7</v>
      </c>
      <c r="E657" s="411">
        <v>50</v>
      </c>
      <c r="F657" s="665">
        <v>16</v>
      </c>
      <c r="G657" s="144" t="s">
        <v>454</v>
      </c>
      <c r="H657" s="167">
        <v>0.79166666666666663</v>
      </c>
      <c r="I657" s="167">
        <v>0.28125</v>
      </c>
      <c r="J657" s="181">
        <v>5.9027777777777783E-2</v>
      </c>
      <c r="K657" s="179">
        <f t="shared" si="27"/>
        <v>0.45138888888888884</v>
      </c>
      <c r="L657" s="411">
        <v>43</v>
      </c>
      <c r="M657" s="411">
        <v>2</v>
      </c>
      <c r="N657" s="959"/>
      <c r="O657" s="411"/>
      <c r="P657" s="411"/>
      <c r="Q657" s="963"/>
      <c r="R657" s="413" t="str">
        <f t="shared" si="25"/>
        <v>p500</v>
      </c>
      <c r="S657" s="959"/>
      <c r="T657" s="959"/>
      <c r="U657" s="965"/>
      <c r="V657" s="96"/>
      <c r="W657" s="411"/>
      <c r="X657" s="411"/>
      <c r="Y657" s="411"/>
      <c r="Z657" s="411"/>
      <c r="AA657" s="411"/>
      <c r="AB657" s="411"/>
      <c r="AC657" s="411"/>
      <c r="AD657" s="411"/>
      <c r="AE657" s="411"/>
      <c r="AF657" s="411"/>
      <c r="AG657" s="158"/>
      <c r="AH657" s="158"/>
      <c r="AI657" s="158"/>
      <c r="AJ657" s="158"/>
      <c r="AK657" s="158"/>
      <c r="AL657" s="90"/>
    </row>
    <row r="658" spans="1:38" ht="15.75" thickBot="1" x14ac:dyDescent="0.3">
      <c r="A658" s="976"/>
      <c r="B658" s="177">
        <v>14030305</v>
      </c>
      <c r="C658" s="96">
        <v>370</v>
      </c>
      <c r="D658" s="411">
        <v>7</v>
      </c>
      <c r="E658" s="411">
        <v>50</v>
      </c>
      <c r="F658" s="665">
        <v>16</v>
      </c>
      <c r="G658" s="144" t="s">
        <v>454</v>
      </c>
      <c r="H658" s="167">
        <v>0.79166666666666663</v>
      </c>
      <c r="I658" s="167">
        <v>0.28125</v>
      </c>
      <c r="J658" s="181">
        <v>5.9027777777777783E-2</v>
      </c>
      <c r="K658" s="179">
        <f t="shared" si="27"/>
        <v>0.45138888888888884</v>
      </c>
      <c r="L658" s="411">
        <v>44</v>
      </c>
      <c r="M658" s="411">
        <v>2</v>
      </c>
      <c r="N658" s="960"/>
      <c r="O658" s="411"/>
      <c r="P658" s="411"/>
      <c r="Q658" s="989"/>
      <c r="R658" s="413" t="str">
        <f t="shared" si="25"/>
        <v>p500</v>
      </c>
      <c r="S658" s="959"/>
      <c r="T658" s="959"/>
      <c r="U658" s="965"/>
      <c r="V658" s="96"/>
      <c r="W658" s="411"/>
      <c r="X658" s="411"/>
      <c r="Y658" s="411"/>
      <c r="Z658" s="411"/>
      <c r="AA658" s="411"/>
      <c r="AB658" s="411"/>
      <c r="AC658" s="411"/>
      <c r="AD658" s="411"/>
      <c r="AE658" s="411"/>
      <c r="AF658" s="411"/>
      <c r="AG658" s="158"/>
      <c r="AH658" s="158"/>
      <c r="AI658" s="158"/>
      <c r="AJ658" s="158"/>
      <c r="AK658" s="158"/>
      <c r="AL658" s="90"/>
    </row>
    <row r="659" spans="1:38" ht="15.75" thickBot="1" x14ac:dyDescent="0.3">
      <c r="A659" s="976"/>
      <c r="B659" s="174">
        <v>14030305</v>
      </c>
      <c r="C659" s="96">
        <v>350</v>
      </c>
      <c r="D659" s="411">
        <v>7</v>
      </c>
      <c r="E659" s="411">
        <v>50</v>
      </c>
      <c r="F659" s="665">
        <v>16</v>
      </c>
      <c r="G659" s="144" t="s">
        <v>454</v>
      </c>
      <c r="H659" s="167">
        <v>0.79166666666666663</v>
      </c>
      <c r="I659" s="167">
        <v>0.28125</v>
      </c>
      <c r="J659" s="181">
        <v>5.9027777777777783E-2</v>
      </c>
      <c r="K659" s="179">
        <f t="shared" si="27"/>
        <v>0.45138888888888884</v>
      </c>
      <c r="L659" s="411">
        <v>39</v>
      </c>
      <c r="M659" s="411">
        <v>1</v>
      </c>
      <c r="N659" s="958">
        <v>736</v>
      </c>
      <c r="O659" s="411"/>
      <c r="P659" s="411"/>
      <c r="Q659" s="988">
        <v>95.86</v>
      </c>
      <c r="R659" s="413" t="str">
        <f t="shared" si="25"/>
        <v>fx</v>
      </c>
      <c r="S659" s="959"/>
      <c r="T659" s="959"/>
      <c r="U659" s="965"/>
      <c r="V659" s="96"/>
      <c r="W659" s="411"/>
      <c r="X659" s="411"/>
      <c r="Y659" s="411"/>
      <c r="Z659" s="411"/>
      <c r="AA659" s="411"/>
      <c r="AB659" s="411"/>
      <c r="AC659" s="411"/>
      <c r="AD659" s="411"/>
      <c r="AE659" s="411"/>
      <c r="AF659" s="411"/>
      <c r="AG659" s="158"/>
      <c r="AH659" s="158"/>
      <c r="AI659" s="158"/>
      <c r="AJ659" s="158"/>
      <c r="AK659" s="158"/>
      <c r="AL659" s="90"/>
    </row>
    <row r="660" spans="1:38" ht="15.75" thickBot="1" x14ac:dyDescent="0.3">
      <c r="A660" s="976"/>
      <c r="B660" s="176">
        <v>14030305</v>
      </c>
      <c r="C660" s="96">
        <v>350</v>
      </c>
      <c r="D660" s="411">
        <v>7</v>
      </c>
      <c r="E660" s="411">
        <v>50</v>
      </c>
      <c r="F660" s="665">
        <v>16</v>
      </c>
      <c r="G660" s="144" t="s">
        <v>454</v>
      </c>
      <c r="H660" s="167">
        <v>0.79166666666666663</v>
      </c>
      <c r="I660" s="167">
        <v>0.28125</v>
      </c>
      <c r="J660" s="181">
        <v>5.9027777777777783E-2</v>
      </c>
      <c r="K660" s="179">
        <f t="shared" si="27"/>
        <v>0.45138888888888884</v>
      </c>
      <c r="L660" s="411">
        <v>40</v>
      </c>
      <c r="M660" s="411">
        <v>1</v>
      </c>
      <c r="N660" s="959"/>
      <c r="O660" s="411"/>
      <c r="P660" s="411"/>
      <c r="Q660" s="963"/>
      <c r="R660" s="413" t="str">
        <f t="shared" ref="R660:R722" si="28">IF(C660=370,"p500","fx")</f>
        <v>fx</v>
      </c>
      <c r="S660" s="959"/>
      <c r="T660" s="959"/>
      <c r="U660" s="965"/>
      <c r="V660" s="96"/>
      <c r="W660" s="411"/>
      <c r="X660" s="411"/>
      <c r="Y660" s="411"/>
      <c r="Z660" s="411"/>
      <c r="AA660" s="411"/>
      <c r="AB660" s="411"/>
      <c r="AC660" s="411"/>
      <c r="AD660" s="411"/>
      <c r="AE660" s="411"/>
      <c r="AF660" s="411"/>
      <c r="AG660" s="158"/>
      <c r="AH660" s="158"/>
      <c r="AI660" s="158"/>
      <c r="AJ660" s="158"/>
      <c r="AK660" s="158"/>
      <c r="AL660" s="90"/>
    </row>
    <row r="661" spans="1:38" ht="15.75" thickBot="1" x14ac:dyDescent="0.3">
      <c r="A661" s="976"/>
      <c r="B661" s="176">
        <v>14030305</v>
      </c>
      <c r="C661" s="96">
        <v>350</v>
      </c>
      <c r="D661" s="411">
        <v>7</v>
      </c>
      <c r="E661" s="411">
        <v>50</v>
      </c>
      <c r="F661" s="665">
        <v>16</v>
      </c>
      <c r="G661" s="144" t="s">
        <v>454</v>
      </c>
      <c r="H661" s="167">
        <v>0.79166666666666663</v>
      </c>
      <c r="I661" s="167">
        <v>0.28125</v>
      </c>
      <c r="J661" s="181">
        <v>5.9027777777777783E-2</v>
      </c>
      <c r="K661" s="179">
        <f t="shared" si="27"/>
        <v>0.45138888888888884</v>
      </c>
      <c r="L661" s="411">
        <v>41</v>
      </c>
      <c r="M661" s="411">
        <v>1</v>
      </c>
      <c r="N661" s="959"/>
      <c r="O661" s="411"/>
      <c r="P661" s="411"/>
      <c r="Q661" s="963"/>
      <c r="R661" s="413" t="str">
        <f t="shared" si="28"/>
        <v>fx</v>
      </c>
      <c r="S661" s="959"/>
      <c r="T661" s="959"/>
      <c r="U661" s="965"/>
      <c r="V661" s="96"/>
      <c r="W661" s="411"/>
      <c r="X661" s="411"/>
      <c r="Y661" s="411"/>
      <c r="Z661" s="411"/>
      <c r="AA661" s="411"/>
      <c r="AB661" s="411"/>
      <c r="AC661" s="411"/>
      <c r="AD661" s="411"/>
      <c r="AE661" s="411"/>
      <c r="AF661" s="411"/>
      <c r="AG661" s="158"/>
      <c r="AH661" s="158"/>
      <c r="AI661" s="158"/>
      <c r="AJ661" s="158"/>
      <c r="AK661" s="158"/>
      <c r="AL661" s="90"/>
    </row>
    <row r="662" spans="1:38" ht="15.75" thickBot="1" x14ac:dyDescent="0.3">
      <c r="A662" s="976"/>
      <c r="B662" s="176">
        <v>14030305</v>
      </c>
      <c r="C662" s="96">
        <v>350</v>
      </c>
      <c r="D662" s="411">
        <v>7</v>
      </c>
      <c r="E662" s="411">
        <v>50</v>
      </c>
      <c r="F662" s="665">
        <v>16</v>
      </c>
      <c r="G662" s="144" t="s">
        <v>454</v>
      </c>
      <c r="H662" s="167">
        <v>0.79166666666666663</v>
      </c>
      <c r="I662" s="167">
        <v>0.28125</v>
      </c>
      <c r="J662" s="181">
        <v>5.9027777777777783E-2</v>
      </c>
      <c r="K662" s="179">
        <f t="shared" si="27"/>
        <v>0.45138888888888884</v>
      </c>
      <c r="L662" s="411">
        <v>42</v>
      </c>
      <c r="M662" s="411">
        <v>2</v>
      </c>
      <c r="N662" s="959"/>
      <c r="O662" s="411"/>
      <c r="P662" s="411"/>
      <c r="Q662" s="963"/>
      <c r="R662" s="413" t="str">
        <f t="shared" si="28"/>
        <v>fx</v>
      </c>
      <c r="S662" s="959"/>
      <c r="T662" s="959"/>
      <c r="U662" s="965"/>
      <c r="V662" s="96"/>
      <c r="W662" s="411"/>
      <c r="X662" s="411"/>
      <c r="Y662" s="411"/>
      <c r="Z662" s="411"/>
      <c r="AA662" s="411"/>
      <c r="AB662" s="411"/>
      <c r="AC662" s="411"/>
      <c r="AD662" s="411"/>
      <c r="AE662" s="411"/>
      <c r="AF662" s="411"/>
      <c r="AG662" s="158"/>
      <c r="AH662" s="158"/>
      <c r="AI662" s="158"/>
      <c r="AJ662" s="158"/>
      <c r="AK662" s="158"/>
      <c r="AL662" s="90"/>
    </row>
    <row r="663" spans="1:38" ht="15.75" thickBot="1" x14ac:dyDescent="0.3">
      <c r="A663" s="976"/>
      <c r="B663" s="176">
        <v>14030305</v>
      </c>
      <c r="C663" s="96">
        <v>350</v>
      </c>
      <c r="D663" s="411">
        <v>7</v>
      </c>
      <c r="E663" s="411">
        <v>50</v>
      </c>
      <c r="F663" s="665">
        <v>16</v>
      </c>
      <c r="G663" s="144" t="s">
        <v>454</v>
      </c>
      <c r="H663" s="167">
        <v>0.79166666666666663</v>
      </c>
      <c r="I663" s="167">
        <v>0.28125</v>
      </c>
      <c r="J663" s="181">
        <v>5.9027777777777783E-2</v>
      </c>
      <c r="K663" s="179">
        <f t="shared" si="27"/>
        <v>0.45138888888888884</v>
      </c>
      <c r="L663" s="411">
        <v>43</v>
      </c>
      <c r="M663" s="411">
        <v>2</v>
      </c>
      <c r="N663" s="959"/>
      <c r="O663" s="411"/>
      <c r="P663" s="411"/>
      <c r="Q663" s="963"/>
      <c r="R663" s="413" t="str">
        <f t="shared" si="28"/>
        <v>fx</v>
      </c>
      <c r="S663" s="959"/>
      <c r="T663" s="959"/>
      <c r="U663" s="965"/>
      <c r="V663" s="96"/>
      <c r="W663" s="411"/>
      <c r="X663" s="411"/>
      <c r="Y663" s="411"/>
      <c r="Z663" s="411"/>
      <c r="AA663" s="411"/>
      <c r="AB663" s="411"/>
      <c r="AC663" s="411"/>
      <c r="AD663" s="411"/>
      <c r="AE663" s="411"/>
      <c r="AF663" s="411"/>
      <c r="AG663" s="158"/>
      <c r="AH663" s="158"/>
      <c r="AI663" s="158"/>
      <c r="AJ663" s="158"/>
      <c r="AK663" s="158"/>
      <c r="AL663" s="90"/>
    </row>
    <row r="664" spans="1:38" ht="15.75" thickBot="1" x14ac:dyDescent="0.3">
      <c r="A664" s="977"/>
      <c r="B664" s="177">
        <v>14030305</v>
      </c>
      <c r="C664" s="164">
        <v>350</v>
      </c>
      <c r="D664" s="418">
        <v>7</v>
      </c>
      <c r="E664" s="418">
        <v>50</v>
      </c>
      <c r="F664" s="151">
        <v>16</v>
      </c>
      <c r="G664" s="161" t="s">
        <v>454</v>
      </c>
      <c r="H664" s="171">
        <v>0.79166666666666663</v>
      </c>
      <c r="I664" s="171">
        <v>0.28125</v>
      </c>
      <c r="J664" s="185">
        <v>5.9027777777777783E-2</v>
      </c>
      <c r="K664" s="186">
        <f t="shared" si="27"/>
        <v>0.45138888888888884</v>
      </c>
      <c r="L664" s="418">
        <v>44</v>
      </c>
      <c r="M664" s="418">
        <v>1</v>
      </c>
      <c r="N664" s="966"/>
      <c r="O664" s="418"/>
      <c r="P664" s="418"/>
      <c r="Q664" s="967"/>
      <c r="R664" s="151" t="str">
        <f t="shared" si="28"/>
        <v>fx</v>
      </c>
      <c r="S664" s="966"/>
      <c r="T664" s="966"/>
      <c r="U664" s="968"/>
      <c r="V664" s="96"/>
      <c r="W664" s="411"/>
      <c r="X664" s="411"/>
      <c r="Y664" s="411"/>
      <c r="Z664" s="411"/>
      <c r="AA664" s="411"/>
      <c r="AB664" s="411"/>
      <c r="AC664" s="411"/>
      <c r="AD664" s="411"/>
      <c r="AE664" s="411"/>
      <c r="AF664" s="411"/>
      <c r="AG664" s="158"/>
      <c r="AH664" s="158"/>
      <c r="AI664" s="158"/>
      <c r="AJ664" s="158"/>
      <c r="AK664" s="158"/>
      <c r="AL664" s="90"/>
    </row>
    <row r="665" spans="1:38" ht="15.75" thickBot="1" x14ac:dyDescent="0.3">
      <c r="A665" s="985" t="str">
        <f t="shared" ref="A665:A720" si="29">IF(H665&gt;I665,"شب","روز")</f>
        <v>روز</v>
      </c>
      <c r="B665" s="419">
        <v>14030306</v>
      </c>
      <c r="C665" s="419">
        <v>274</v>
      </c>
      <c r="D665" s="419">
        <v>7</v>
      </c>
      <c r="E665" s="419">
        <v>50</v>
      </c>
      <c r="F665" s="150">
        <v>5</v>
      </c>
      <c r="G665" s="159" t="s">
        <v>378</v>
      </c>
      <c r="H665" s="168">
        <v>0.2951388888888889</v>
      </c>
      <c r="I665" s="168">
        <v>0.70833333333333337</v>
      </c>
      <c r="J665" s="179">
        <v>4.1666666666666664E-2</v>
      </c>
      <c r="K665" s="179">
        <f t="shared" si="27"/>
        <v>0.37152777777777779</v>
      </c>
      <c r="L665" s="419">
        <v>36</v>
      </c>
      <c r="M665" s="419">
        <v>1</v>
      </c>
      <c r="N665" s="961">
        <v>230</v>
      </c>
      <c r="O665" s="419"/>
      <c r="P665" s="419"/>
      <c r="Q665" s="961">
        <v>99.98</v>
      </c>
      <c r="R665" s="150" t="str">
        <f t="shared" si="28"/>
        <v>fx</v>
      </c>
      <c r="S665" s="961">
        <v>1.1000000000000001</v>
      </c>
      <c r="T665" s="961">
        <v>4.2</v>
      </c>
      <c r="U665" s="964">
        <v>0</v>
      </c>
      <c r="V665" s="96"/>
      <c r="W665" s="411"/>
      <c r="X665" s="411"/>
      <c r="Y665" s="411"/>
      <c r="Z665" s="411"/>
      <c r="AA665" s="411"/>
      <c r="AB665" s="411"/>
      <c r="AC665" s="411"/>
      <c r="AD665" s="411"/>
      <c r="AE665" s="411"/>
      <c r="AF665" s="411"/>
      <c r="AG665" s="158"/>
      <c r="AH665" s="158"/>
      <c r="AI665" s="158"/>
      <c r="AJ665" s="158"/>
      <c r="AK665" s="158"/>
      <c r="AL665" s="90"/>
    </row>
    <row r="666" spans="1:38" ht="15.75" thickBot="1" x14ac:dyDescent="0.3">
      <c r="A666" s="986"/>
      <c r="B666" s="409">
        <v>14030306</v>
      </c>
      <c r="C666" s="411">
        <v>274</v>
      </c>
      <c r="D666" s="411">
        <v>7</v>
      </c>
      <c r="E666" s="411">
        <v>50</v>
      </c>
      <c r="F666" s="665">
        <v>5</v>
      </c>
      <c r="G666" s="88" t="s">
        <v>378</v>
      </c>
      <c r="H666" s="167">
        <v>0.2951388888888889</v>
      </c>
      <c r="I666" s="167">
        <v>0.70833333333333337</v>
      </c>
      <c r="J666" s="181">
        <v>4.1666666666666664E-2</v>
      </c>
      <c r="K666" s="179">
        <f t="shared" si="27"/>
        <v>0.37152777777777779</v>
      </c>
      <c r="L666" s="411">
        <v>37</v>
      </c>
      <c r="M666" s="411">
        <v>1</v>
      </c>
      <c r="N666" s="959"/>
      <c r="O666" s="411"/>
      <c r="P666" s="411"/>
      <c r="Q666" s="959"/>
      <c r="R666" s="413" t="str">
        <f t="shared" si="28"/>
        <v>fx</v>
      </c>
      <c r="S666" s="959"/>
      <c r="T666" s="959"/>
      <c r="U666" s="965"/>
      <c r="V666" s="96"/>
      <c r="W666" s="411"/>
      <c r="X666" s="411"/>
      <c r="Y666" s="411"/>
      <c r="Z666" s="411"/>
      <c r="AA666" s="411"/>
      <c r="AB666" s="411"/>
      <c r="AC666" s="411"/>
      <c r="AD666" s="411"/>
      <c r="AE666" s="411"/>
      <c r="AF666" s="411"/>
      <c r="AG666" s="158"/>
      <c r="AH666" s="158"/>
      <c r="AI666" s="158"/>
      <c r="AJ666" s="158"/>
      <c r="AK666" s="158"/>
      <c r="AL666" s="90"/>
    </row>
    <row r="667" spans="1:38" ht="15.75" thickBot="1" x14ac:dyDescent="0.3">
      <c r="A667" s="986"/>
      <c r="B667" s="409">
        <v>14030306</v>
      </c>
      <c r="C667" s="411">
        <v>274</v>
      </c>
      <c r="D667" s="411">
        <v>7</v>
      </c>
      <c r="E667" s="411">
        <v>50</v>
      </c>
      <c r="F667" s="665">
        <v>5</v>
      </c>
      <c r="G667" s="88" t="s">
        <v>378</v>
      </c>
      <c r="H667" s="167">
        <v>0.2951388888888889</v>
      </c>
      <c r="I667" s="167">
        <v>0.70833333333333337</v>
      </c>
      <c r="J667" s="181">
        <v>4.1666666666666664E-2</v>
      </c>
      <c r="K667" s="179">
        <f t="shared" si="27"/>
        <v>0.37152777777777779</v>
      </c>
      <c r="L667" s="411">
        <v>38</v>
      </c>
      <c r="M667" s="411">
        <v>1</v>
      </c>
      <c r="N667" s="959"/>
      <c r="O667" s="411"/>
      <c r="P667" s="411"/>
      <c r="Q667" s="959"/>
      <c r="R667" s="413" t="str">
        <f t="shared" si="28"/>
        <v>fx</v>
      </c>
      <c r="S667" s="959"/>
      <c r="T667" s="959"/>
      <c r="U667" s="965"/>
      <c r="V667" s="96"/>
      <c r="W667" s="411"/>
      <c r="X667" s="411"/>
      <c r="Y667" s="411"/>
      <c r="Z667" s="411"/>
      <c r="AA667" s="411"/>
      <c r="AB667" s="411"/>
      <c r="AC667" s="411"/>
      <c r="AD667" s="411"/>
      <c r="AE667" s="411"/>
      <c r="AF667" s="411"/>
      <c r="AG667" s="158"/>
      <c r="AH667" s="158"/>
      <c r="AI667" s="158"/>
      <c r="AJ667" s="158"/>
      <c r="AK667" s="158"/>
      <c r="AL667" s="90"/>
    </row>
    <row r="668" spans="1:38" ht="15.75" thickBot="1" x14ac:dyDescent="0.3">
      <c r="A668" s="986"/>
      <c r="B668" s="409">
        <v>14030306</v>
      </c>
      <c r="C668" s="411">
        <v>274</v>
      </c>
      <c r="D668" s="411">
        <v>7</v>
      </c>
      <c r="E668" s="411">
        <v>50</v>
      </c>
      <c r="F668" s="665">
        <v>5</v>
      </c>
      <c r="G668" s="88" t="s">
        <v>378</v>
      </c>
      <c r="H668" s="167">
        <v>0.2951388888888889</v>
      </c>
      <c r="I668" s="167">
        <v>0.70833333333333337</v>
      </c>
      <c r="J668" s="181">
        <v>4.1666666666666664E-2</v>
      </c>
      <c r="K668" s="179">
        <f t="shared" si="27"/>
        <v>0.37152777777777779</v>
      </c>
      <c r="L668" s="411">
        <v>39</v>
      </c>
      <c r="M668" s="411">
        <v>1</v>
      </c>
      <c r="N668" s="959"/>
      <c r="O668" s="411"/>
      <c r="P668" s="411"/>
      <c r="Q668" s="959"/>
      <c r="R668" s="413" t="str">
        <f t="shared" si="28"/>
        <v>fx</v>
      </c>
      <c r="S668" s="959"/>
      <c r="T668" s="959"/>
      <c r="U668" s="965"/>
      <c r="V668" s="96"/>
      <c r="W668" s="411"/>
      <c r="X668" s="411"/>
      <c r="Y668" s="411"/>
      <c r="Z668" s="411"/>
      <c r="AA668" s="411"/>
      <c r="AB668" s="411"/>
      <c r="AC668" s="411"/>
      <c r="AD668" s="411"/>
      <c r="AE668" s="411"/>
      <c r="AF668" s="411"/>
      <c r="AG668" s="158"/>
      <c r="AH668" s="158"/>
      <c r="AI668" s="158"/>
      <c r="AJ668" s="158"/>
      <c r="AK668" s="158"/>
      <c r="AL668" s="90"/>
    </row>
    <row r="669" spans="1:38" ht="15.75" thickBot="1" x14ac:dyDescent="0.3">
      <c r="A669" s="987"/>
      <c r="B669" s="404">
        <v>14030306</v>
      </c>
      <c r="C669" s="418">
        <v>274</v>
      </c>
      <c r="D669" s="418">
        <v>7</v>
      </c>
      <c r="E669" s="418">
        <v>50</v>
      </c>
      <c r="F669" s="151">
        <v>5</v>
      </c>
      <c r="G669" s="160" t="s">
        <v>378</v>
      </c>
      <c r="H669" s="171">
        <v>0.2951388888888889</v>
      </c>
      <c r="I669" s="171">
        <v>0.70833333333333337</v>
      </c>
      <c r="J669" s="185">
        <v>4.1666666666666664E-2</v>
      </c>
      <c r="K669" s="186">
        <f t="shared" si="27"/>
        <v>0.37152777777777779</v>
      </c>
      <c r="L669" s="418">
        <v>40</v>
      </c>
      <c r="M669" s="418">
        <v>1</v>
      </c>
      <c r="N669" s="966"/>
      <c r="O669" s="418"/>
      <c r="P669" s="418"/>
      <c r="Q669" s="966"/>
      <c r="R669" s="151" t="str">
        <f t="shared" si="28"/>
        <v>fx</v>
      </c>
      <c r="S669" s="966"/>
      <c r="T669" s="966"/>
      <c r="U669" s="968"/>
      <c r="V669" s="96"/>
      <c r="W669" s="411"/>
      <c r="X669" s="411"/>
      <c r="Y669" s="411"/>
      <c r="Z669" s="411"/>
      <c r="AA669" s="411"/>
      <c r="AB669" s="411"/>
      <c r="AC669" s="411"/>
      <c r="AD669" s="411"/>
      <c r="AE669" s="411"/>
      <c r="AF669" s="411"/>
      <c r="AG669" s="158"/>
      <c r="AH669" s="158"/>
      <c r="AI669" s="158"/>
      <c r="AJ669" s="158"/>
      <c r="AK669" s="158"/>
      <c r="AL669" s="90"/>
    </row>
    <row r="670" spans="1:38" ht="15.75" thickBot="1" x14ac:dyDescent="0.3">
      <c r="A670" s="975" t="str">
        <f t="shared" si="29"/>
        <v>روز</v>
      </c>
      <c r="B670" s="174">
        <v>14030306</v>
      </c>
      <c r="C670" s="163">
        <v>309</v>
      </c>
      <c r="D670" s="419">
        <v>7</v>
      </c>
      <c r="E670" s="419">
        <v>50</v>
      </c>
      <c r="F670" s="150">
        <v>30</v>
      </c>
      <c r="G670" s="159" t="s">
        <v>351</v>
      </c>
      <c r="H670" s="168">
        <v>0.30208333333333331</v>
      </c>
      <c r="I670" s="168">
        <v>0.79166666666666663</v>
      </c>
      <c r="J670" s="179">
        <v>9.0277777777777776E-2</v>
      </c>
      <c r="K670" s="179">
        <f t="shared" si="27"/>
        <v>0.39930555555555552</v>
      </c>
      <c r="L670" s="419">
        <v>37</v>
      </c>
      <c r="M670" s="419">
        <v>2</v>
      </c>
      <c r="N670" s="961">
        <v>432</v>
      </c>
      <c r="O670" s="419"/>
      <c r="P670" s="419"/>
      <c r="Q670" s="421"/>
      <c r="R670" s="150" t="str">
        <f t="shared" si="28"/>
        <v>fx</v>
      </c>
      <c r="S670" s="961">
        <v>3</v>
      </c>
      <c r="T670" s="961">
        <v>25</v>
      </c>
      <c r="U670" s="964">
        <v>2</v>
      </c>
      <c r="V670" s="96"/>
      <c r="W670" s="411"/>
      <c r="X670" s="411"/>
      <c r="Y670" s="411"/>
      <c r="Z670" s="411"/>
      <c r="AA670" s="411"/>
      <c r="AB670" s="411"/>
      <c r="AC670" s="411"/>
      <c r="AD670" s="411"/>
      <c r="AE670" s="411"/>
      <c r="AF670" s="411"/>
      <c r="AG670" s="158"/>
      <c r="AH670" s="158"/>
      <c r="AI670" s="158"/>
      <c r="AJ670" s="158"/>
      <c r="AK670" s="158"/>
      <c r="AL670" s="90"/>
    </row>
    <row r="671" spans="1:38" ht="15.75" thickBot="1" x14ac:dyDescent="0.3">
      <c r="A671" s="976"/>
      <c r="B671" s="175">
        <v>14030306</v>
      </c>
      <c r="C671" s="96">
        <v>309</v>
      </c>
      <c r="D671" s="411">
        <v>7</v>
      </c>
      <c r="E671" s="411">
        <v>50</v>
      </c>
      <c r="F671" s="665">
        <v>30</v>
      </c>
      <c r="G671" s="144" t="s">
        <v>351</v>
      </c>
      <c r="H671" s="167">
        <v>0.30208333333333331</v>
      </c>
      <c r="I671" s="167">
        <v>0.79166666666666663</v>
      </c>
      <c r="J671" s="181">
        <v>9.0277777777777776E-2</v>
      </c>
      <c r="K671" s="179">
        <f t="shared" si="27"/>
        <v>0.39930555555555552</v>
      </c>
      <c r="L671" s="411">
        <v>38</v>
      </c>
      <c r="M671" s="411">
        <v>2</v>
      </c>
      <c r="N671" s="959"/>
      <c r="O671" s="411"/>
      <c r="P671" s="411"/>
      <c r="Q671" s="412"/>
      <c r="R671" s="413" t="str">
        <f t="shared" si="28"/>
        <v>fx</v>
      </c>
      <c r="S671" s="959"/>
      <c r="T671" s="959"/>
      <c r="U671" s="965"/>
      <c r="V671" s="96"/>
      <c r="W671" s="411"/>
      <c r="X671" s="411"/>
      <c r="Y671" s="411"/>
      <c r="Z671" s="411"/>
      <c r="AA671" s="411"/>
      <c r="AB671" s="411"/>
      <c r="AC671" s="411"/>
      <c r="AD671" s="411"/>
      <c r="AE671" s="411"/>
      <c r="AF671" s="411"/>
      <c r="AG671" s="158"/>
      <c r="AH671" s="158"/>
      <c r="AI671" s="158"/>
      <c r="AJ671" s="158"/>
      <c r="AK671" s="158"/>
      <c r="AL671" s="90"/>
    </row>
    <row r="672" spans="1:38" ht="15.75" thickBot="1" x14ac:dyDescent="0.3">
      <c r="A672" s="976"/>
      <c r="B672" s="407">
        <v>14030306</v>
      </c>
      <c r="C672" s="96">
        <v>309</v>
      </c>
      <c r="D672" s="411">
        <v>7</v>
      </c>
      <c r="E672" s="411">
        <v>50</v>
      </c>
      <c r="F672" s="199">
        <v>30</v>
      </c>
      <c r="G672" s="144" t="s">
        <v>351</v>
      </c>
      <c r="H672" s="167">
        <v>0.30208333333333331</v>
      </c>
      <c r="I672" s="167">
        <v>0.79166666666666663</v>
      </c>
      <c r="J672" s="181">
        <v>9.0277777777777776E-2</v>
      </c>
      <c r="K672" s="179">
        <f t="shared" si="27"/>
        <v>0.39930555555555552</v>
      </c>
      <c r="L672" s="411">
        <v>39</v>
      </c>
      <c r="M672" s="411">
        <v>2</v>
      </c>
      <c r="N672" s="960"/>
      <c r="O672" s="411"/>
      <c r="P672" s="411"/>
      <c r="Q672" s="412"/>
      <c r="R672" s="413" t="str">
        <f t="shared" si="28"/>
        <v>fx</v>
      </c>
      <c r="S672" s="959"/>
      <c r="T672" s="959"/>
      <c r="U672" s="965"/>
      <c r="V672" s="96"/>
      <c r="W672" s="411"/>
      <c r="X672" s="411"/>
      <c r="Y672" s="411"/>
      <c r="Z672" s="411"/>
      <c r="AA672" s="411"/>
      <c r="AB672" s="411"/>
      <c r="AC672" s="411"/>
      <c r="AD672" s="411"/>
      <c r="AE672" s="411"/>
      <c r="AF672" s="411"/>
      <c r="AG672" s="158"/>
      <c r="AH672" s="158"/>
      <c r="AI672" s="158"/>
      <c r="AJ672" s="158"/>
      <c r="AK672" s="158"/>
      <c r="AL672" s="90"/>
    </row>
    <row r="673" spans="1:38" ht="15.75" thickBot="1" x14ac:dyDescent="0.3">
      <c r="A673" s="976"/>
      <c r="B673" s="174">
        <v>14030306</v>
      </c>
      <c r="C673" s="96">
        <v>350</v>
      </c>
      <c r="D673" s="411">
        <v>7</v>
      </c>
      <c r="E673" s="411">
        <v>50</v>
      </c>
      <c r="F673" s="665">
        <v>30</v>
      </c>
      <c r="G673" s="144" t="s">
        <v>351</v>
      </c>
      <c r="H673" s="167">
        <v>0.30208333333333331</v>
      </c>
      <c r="I673" s="167">
        <v>0.79166666666666663</v>
      </c>
      <c r="J673" s="181">
        <v>9.0277777777777776E-2</v>
      </c>
      <c r="K673" s="179">
        <f t="shared" si="27"/>
        <v>0.39930555555555552</v>
      </c>
      <c r="L673" s="411">
        <v>39</v>
      </c>
      <c r="M673" s="411">
        <v>1</v>
      </c>
      <c r="N673" s="958">
        <v>576</v>
      </c>
      <c r="O673" s="411"/>
      <c r="P673" s="411"/>
      <c r="Q673" s="988">
        <v>146.29</v>
      </c>
      <c r="R673" s="413" t="str">
        <f t="shared" si="28"/>
        <v>fx</v>
      </c>
      <c r="S673" s="959"/>
      <c r="T673" s="959"/>
      <c r="U673" s="965"/>
      <c r="V673" s="96"/>
      <c r="W673" s="411"/>
      <c r="X673" s="411"/>
      <c r="Y673" s="411"/>
      <c r="Z673" s="411"/>
      <c r="AA673" s="411"/>
      <c r="AB673" s="411"/>
      <c r="AC673" s="411"/>
      <c r="AD673" s="411"/>
      <c r="AE673" s="411"/>
      <c r="AF673" s="411"/>
      <c r="AG673" s="158"/>
      <c r="AH673" s="158"/>
      <c r="AI673" s="158"/>
      <c r="AJ673" s="158"/>
      <c r="AK673" s="158"/>
      <c r="AL673" s="90"/>
    </row>
    <row r="674" spans="1:38" ht="15.75" thickBot="1" x14ac:dyDescent="0.3">
      <c r="A674" s="976"/>
      <c r="B674" s="175">
        <v>14030306</v>
      </c>
      <c r="C674" s="96">
        <v>350</v>
      </c>
      <c r="D674" s="411">
        <v>7</v>
      </c>
      <c r="E674" s="411">
        <v>50</v>
      </c>
      <c r="F674" s="199">
        <v>30</v>
      </c>
      <c r="G674" s="144" t="s">
        <v>351</v>
      </c>
      <c r="H674" s="167">
        <v>0.30208333333333331</v>
      </c>
      <c r="I674" s="167">
        <v>0.79166666666666663</v>
      </c>
      <c r="J674" s="181">
        <v>9.0277777777777776E-2</v>
      </c>
      <c r="K674" s="179">
        <f t="shared" si="27"/>
        <v>0.39930555555555552</v>
      </c>
      <c r="L674" s="411">
        <v>40</v>
      </c>
      <c r="M674" s="411">
        <v>1</v>
      </c>
      <c r="N674" s="959"/>
      <c r="O674" s="411"/>
      <c r="P674" s="411"/>
      <c r="Q674" s="963"/>
      <c r="R674" s="413" t="str">
        <f t="shared" si="28"/>
        <v>fx</v>
      </c>
      <c r="S674" s="959"/>
      <c r="T674" s="959"/>
      <c r="U674" s="965"/>
      <c r="V674" s="96"/>
      <c r="W674" s="411"/>
      <c r="X674" s="411"/>
      <c r="Y674" s="411"/>
      <c r="Z674" s="411"/>
      <c r="AA674" s="411"/>
      <c r="AB674" s="411"/>
      <c r="AC674" s="411"/>
      <c r="AD674" s="411"/>
      <c r="AE674" s="411"/>
      <c r="AF674" s="411"/>
      <c r="AG674" s="158"/>
      <c r="AH674" s="158"/>
      <c r="AI674" s="158"/>
      <c r="AJ674" s="158"/>
      <c r="AK674" s="158"/>
      <c r="AL674" s="90"/>
    </row>
    <row r="675" spans="1:38" ht="15.75" thickBot="1" x14ac:dyDescent="0.3">
      <c r="A675" s="976"/>
      <c r="B675" s="175">
        <v>14030306</v>
      </c>
      <c r="C675" s="96">
        <v>350</v>
      </c>
      <c r="D675" s="411">
        <v>7</v>
      </c>
      <c r="E675" s="411">
        <v>50</v>
      </c>
      <c r="F675" s="665">
        <v>30</v>
      </c>
      <c r="G675" s="144" t="s">
        <v>351</v>
      </c>
      <c r="H675" s="167">
        <v>0.30208333333333331</v>
      </c>
      <c r="I675" s="167">
        <v>0.79166666666666663</v>
      </c>
      <c r="J675" s="181">
        <v>9.0277777777777776E-2</v>
      </c>
      <c r="K675" s="179">
        <f t="shared" si="27"/>
        <v>0.39930555555555552</v>
      </c>
      <c r="L675" s="411">
        <v>41</v>
      </c>
      <c r="M675" s="411">
        <v>1</v>
      </c>
      <c r="N675" s="959"/>
      <c r="O675" s="411"/>
      <c r="P675" s="411"/>
      <c r="Q675" s="963"/>
      <c r="R675" s="413" t="str">
        <f t="shared" si="28"/>
        <v>fx</v>
      </c>
      <c r="S675" s="959"/>
      <c r="T675" s="959"/>
      <c r="U675" s="965"/>
      <c r="V675" s="96"/>
      <c r="W675" s="411"/>
      <c r="X675" s="411"/>
      <c r="Y675" s="411"/>
      <c r="Z675" s="411"/>
      <c r="AA675" s="411"/>
      <c r="AB675" s="411"/>
      <c r="AC675" s="411"/>
      <c r="AD675" s="411"/>
      <c r="AE675" s="411"/>
      <c r="AF675" s="411"/>
      <c r="AG675" s="158"/>
      <c r="AH675" s="158"/>
      <c r="AI675" s="158"/>
      <c r="AJ675" s="158"/>
      <c r="AK675" s="158"/>
      <c r="AL675" s="90"/>
    </row>
    <row r="676" spans="1:38" ht="15.75" thickBot="1" x14ac:dyDescent="0.3">
      <c r="A676" s="976"/>
      <c r="B676" s="175">
        <v>14030306</v>
      </c>
      <c r="C676" s="96">
        <v>350</v>
      </c>
      <c r="D676" s="411">
        <v>7</v>
      </c>
      <c r="E676" s="411">
        <v>50</v>
      </c>
      <c r="F676" s="199">
        <v>30</v>
      </c>
      <c r="G676" s="144" t="s">
        <v>351</v>
      </c>
      <c r="H676" s="167">
        <v>0.30208333333333331</v>
      </c>
      <c r="I676" s="167">
        <v>0.79166666666666663</v>
      </c>
      <c r="J676" s="181">
        <v>9.0277777777777776E-2</v>
      </c>
      <c r="K676" s="179">
        <f t="shared" si="27"/>
        <v>0.39930555555555552</v>
      </c>
      <c r="L676" s="411">
        <v>42</v>
      </c>
      <c r="M676" s="411">
        <v>2</v>
      </c>
      <c r="N676" s="959"/>
      <c r="O676" s="411"/>
      <c r="P676" s="411"/>
      <c r="Q676" s="963"/>
      <c r="R676" s="413" t="str">
        <f t="shared" si="28"/>
        <v>fx</v>
      </c>
      <c r="S676" s="959"/>
      <c r="T676" s="959"/>
      <c r="U676" s="965"/>
      <c r="V676" s="96"/>
      <c r="W676" s="411"/>
      <c r="X676" s="411"/>
      <c r="Y676" s="411"/>
      <c r="Z676" s="411"/>
      <c r="AA676" s="411"/>
      <c r="AB676" s="411"/>
      <c r="AC676" s="411"/>
      <c r="AD676" s="411"/>
      <c r="AE676" s="411"/>
      <c r="AF676" s="411"/>
      <c r="AG676" s="158"/>
      <c r="AH676" s="158"/>
      <c r="AI676" s="158"/>
      <c r="AJ676" s="158"/>
      <c r="AK676" s="158"/>
      <c r="AL676" s="90"/>
    </row>
    <row r="677" spans="1:38" ht="15.75" thickBot="1" x14ac:dyDescent="0.3">
      <c r="A677" s="976"/>
      <c r="B677" s="175">
        <v>14030306</v>
      </c>
      <c r="C677" s="96">
        <v>350</v>
      </c>
      <c r="D677" s="411">
        <v>7</v>
      </c>
      <c r="E677" s="411">
        <v>50</v>
      </c>
      <c r="F677" s="665">
        <v>30</v>
      </c>
      <c r="G677" s="144" t="s">
        <v>351</v>
      </c>
      <c r="H677" s="167">
        <v>0.30208333333333331</v>
      </c>
      <c r="I677" s="167">
        <v>0.79166666666666663</v>
      </c>
      <c r="J677" s="181">
        <v>9.0277777777777776E-2</v>
      </c>
      <c r="K677" s="179">
        <f t="shared" si="27"/>
        <v>0.39930555555555552</v>
      </c>
      <c r="L677" s="411">
        <v>43</v>
      </c>
      <c r="M677" s="411">
        <v>2</v>
      </c>
      <c r="N677" s="959"/>
      <c r="O677" s="411"/>
      <c r="P677" s="411"/>
      <c r="Q677" s="963"/>
      <c r="R677" s="413" t="str">
        <f t="shared" si="28"/>
        <v>fx</v>
      </c>
      <c r="S677" s="959"/>
      <c r="T677" s="959"/>
      <c r="U677" s="965"/>
      <c r="V677" s="96"/>
      <c r="W677" s="411"/>
      <c r="X677" s="411"/>
      <c r="Y677" s="411"/>
      <c r="Z677" s="411"/>
      <c r="AA677" s="411"/>
      <c r="AB677" s="411"/>
      <c r="AC677" s="411"/>
      <c r="AD677" s="411"/>
      <c r="AE677" s="411"/>
      <c r="AF677" s="411"/>
      <c r="AG677" s="158"/>
      <c r="AH677" s="158"/>
      <c r="AI677" s="158"/>
      <c r="AJ677" s="158"/>
      <c r="AK677" s="158"/>
      <c r="AL677" s="90"/>
    </row>
    <row r="678" spans="1:38" ht="15.75" thickBot="1" x14ac:dyDescent="0.3">
      <c r="A678" s="976"/>
      <c r="B678" s="407">
        <v>14030306</v>
      </c>
      <c r="C678" s="96">
        <v>350</v>
      </c>
      <c r="D678" s="411">
        <v>7</v>
      </c>
      <c r="E678" s="411">
        <v>50</v>
      </c>
      <c r="F678" s="199">
        <v>30</v>
      </c>
      <c r="G678" s="144" t="s">
        <v>351</v>
      </c>
      <c r="H678" s="167">
        <v>0.30208333333333331</v>
      </c>
      <c r="I678" s="167">
        <v>0.79166666666666663</v>
      </c>
      <c r="J678" s="181">
        <v>9.0277777777777776E-2</v>
      </c>
      <c r="K678" s="179">
        <f t="shared" si="27"/>
        <v>0.39930555555555552</v>
      </c>
      <c r="L678" s="411">
        <v>44</v>
      </c>
      <c r="M678" s="411">
        <v>1</v>
      </c>
      <c r="N678" s="960"/>
      <c r="O678" s="411"/>
      <c r="P678" s="411"/>
      <c r="Q678" s="989"/>
      <c r="R678" s="413" t="str">
        <f t="shared" si="28"/>
        <v>fx</v>
      </c>
      <c r="S678" s="959"/>
      <c r="T678" s="959"/>
      <c r="U678" s="965"/>
      <c r="V678" s="96"/>
      <c r="W678" s="411"/>
      <c r="X678" s="411"/>
      <c r="Y678" s="411"/>
      <c r="Z678" s="411"/>
      <c r="AA678" s="411"/>
      <c r="AB678" s="411"/>
      <c r="AC678" s="411"/>
      <c r="AD678" s="411"/>
      <c r="AE678" s="411"/>
      <c r="AF678" s="411"/>
      <c r="AG678" s="158"/>
      <c r="AH678" s="158"/>
      <c r="AI678" s="158"/>
      <c r="AJ678" s="158"/>
      <c r="AK678" s="158"/>
      <c r="AL678" s="90"/>
    </row>
    <row r="679" spans="1:38" ht="15.75" thickBot="1" x14ac:dyDescent="0.3">
      <c r="A679" s="976"/>
      <c r="B679" s="174">
        <v>14030306</v>
      </c>
      <c r="C679" s="96">
        <v>370</v>
      </c>
      <c r="D679" s="411">
        <v>7</v>
      </c>
      <c r="E679" s="411">
        <v>50</v>
      </c>
      <c r="F679" s="665">
        <v>30</v>
      </c>
      <c r="G679" s="144" t="s">
        <v>351</v>
      </c>
      <c r="H679" s="167">
        <v>0.30208333333333331</v>
      </c>
      <c r="I679" s="167">
        <v>0.79166666666666663</v>
      </c>
      <c r="J679" s="181">
        <v>9.0277777777777776E-2</v>
      </c>
      <c r="K679" s="179">
        <f t="shared" si="27"/>
        <v>0.39930555555555552</v>
      </c>
      <c r="L679" s="411">
        <v>39</v>
      </c>
      <c r="M679" s="411">
        <v>1</v>
      </c>
      <c r="N679" s="958">
        <v>576</v>
      </c>
      <c r="O679" s="411"/>
      <c r="P679" s="411"/>
      <c r="Q679" s="988">
        <v>108.76</v>
      </c>
      <c r="R679" s="413" t="str">
        <f t="shared" si="28"/>
        <v>p500</v>
      </c>
      <c r="S679" s="959"/>
      <c r="T679" s="959"/>
      <c r="U679" s="965"/>
      <c r="V679" s="96"/>
      <c r="W679" s="411"/>
      <c r="X679" s="411"/>
      <c r="Y679" s="411"/>
      <c r="Z679" s="411"/>
      <c r="AA679" s="411"/>
      <c r="AB679" s="411"/>
      <c r="AC679" s="411"/>
      <c r="AD679" s="411"/>
      <c r="AE679" s="411"/>
      <c r="AF679" s="411"/>
      <c r="AG679" s="158"/>
      <c r="AH679" s="158"/>
      <c r="AI679" s="158"/>
      <c r="AJ679" s="158"/>
      <c r="AK679" s="158"/>
      <c r="AL679" s="90"/>
    </row>
    <row r="680" spans="1:38" ht="15.75" thickBot="1" x14ac:dyDescent="0.3">
      <c r="A680" s="976"/>
      <c r="B680" s="175">
        <v>14030306</v>
      </c>
      <c r="C680" s="96">
        <v>370</v>
      </c>
      <c r="D680" s="411">
        <v>7</v>
      </c>
      <c r="E680" s="411">
        <v>50</v>
      </c>
      <c r="F680" s="199">
        <v>30</v>
      </c>
      <c r="G680" s="144" t="s">
        <v>351</v>
      </c>
      <c r="H680" s="167">
        <v>0.30208333333333331</v>
      </c>
      <c r="I680" s="167">
        <v>0.79166666666666663</v>
      </c>
      <c r="J680" s="181">
        <v>9.0277777777777776E-2</v>
      </c>
      <c r="K680" s="179">
        <f t="shared" si="27"/>
        <v>0.39930555555555552</v>
      </c>
      <c r="L680" s="411">
        <v>40</v>
      </c>
      <c r="M680" s="411">
        <v>1</v>
      </c>
      <c r="N680" s="959"/>
      <c r="O680" s="411"/>
      <c r="P680" s="411"/>
      <c r="Q680" s="963"/>
      <c r="R680" s="413" t="str">
        <f t="shared" si="28"/>
        <v>p500</v>
      </c>
      <c r="S680" s="959"/>
      <c r="T680" s="959"/>
      <c r="U680" s="965"/>
      <c r="V680" s="96"/>
      <c r="W680" s="411"/>
      <c r="X680" s="411"/>
      <c r="Y680" s="411"/>
      <c r="Z680" s="411"/>
      <c r="AA680" s="411"/>
      <c r="AB680" s="411"/>
      <c r="AC680" s="411"/>
      <c r="AD680" s="411"/>
      <c r="AE680" s="411"/>
      <c r="AF680" s="411"/>
      <c r="AG680" s="158"/>
      <c r="AH680" s="158"/>
      <c r="AI680" s="158"/>
      <c r="AJ680" s="158"/>
      <c r="AK680" s="158"/>
      <c r="AL680" s="90"/>
    </row>
    <row r="681" spans="1:38" ht="15.75" thickBot="1" x14ac:dyDescent="0.3">
      <c r="A681" s="976"/>
      <c r="B681" s="175">
        <v>14030306</v>
      </c>
      <c r="C681" s="96">
        <v>370</v>
      </c>
      <c r="D681" s="411">
        <v>7</v>
      </c>
      <c r="E681" s="411">
        <v>50</v>
      </c>
      <c r="F681" s="665">
        <v>30</v>
      </c>
      <c r="G681" s="144" t="s">
        <v>351</v>
      </c>
      <c r="H681" s="167">
        <v>0.30208333333333331</v>
      </c>
      <c r="I681" s="167">
        <v>0.79166666666666663</v>
      </c>
      <c r="J681" s="181">
        <v>9.0277777777777776E-2</v>
      </c>
      <c r="K681" s="179">
        <f t="shared" si="27"/>
        <v>0.39930555555555552</v>
      </c>
      <c r="L681" s="411">
        <v>42</v>
      </c>
      <c r="M681" s="411">
        <v>2</v>
      </c>
      <c r="N681" s="959"/>
      <c r="O681" s="411"/>
      <c r="P681" s="411"/>
      <c r="Q681" s="963"/>
      <c r="R681" s="413" t="str">
        <f t="shared" si="28"/>
        <v>p500</v>
      </c>
      <c r="S681" s="959"/>
      <c r="T681" s="959"/>
      <c r="U681" s="965"/>
      <c r="V681" s="96"/>
      <c r="W681" s="411"/>
      <c r="X681" s="411"/>
      <c r="Y681" s="411"/>
      <c r="Z681" s="411"/>
      <c r="AA681" s="411"/>
      <c r="AB681" s="411"/>
      <c r="AC681" s="411"/>
      <c r="AD681" s="411"/>
      <c r="AE681" s="411"/>
      <c r="AF681" s="411"/>
      <c r="AG681" s="158"/>
      <c r="AH681" s="158"/>
      <c r="AI681" s="158"/>
      <c r="AJ681" s="158"/>
      <c r="AK681" s="158"/>
      <c r="AL681" s="90"/>
    </row>
    <row r="682" spans="1:38" ht="15.75" thickBot="1" x14ac:dyDescent="0.3">
      <c r="A682" s="976"/>
      <c r="B682" s="175">
        <v>14030306</v>
      </c>
      <c r="C682" s="96">
        <v>370</v>
      </c>
      <c r="D682" s="411">
        <v>7</v>
      </c>
      <c r="E682" s="411">
        <v>50</v>
      </c>
      <c r="F682" s="199">
        <v>30</v>
      </c>
      <c r="G682" s="144" t="s">
        <v>351</v>
      </c>
      <c r="H682" s="167">
        <v>0.30208333333333331</v>
      </c>
      <c r="I682" s="167">
        <v>0.79166666666666663</v>
      </c>
      <c r="J682" s="181">
        <v>9.0277777777777776E-2</v>
      </c>
      <c r="K682" s="179">
        <f t="shared" si="27"/>
        <v>0.39930555555555552</v>
      </c>
      <c r="L682" s="411">
        <v>43</v>
      </c>
      <c r="M682" s="411">
        <v>2</v>
      </c>
      <c r="N682" s="959"/>
      <c r="O682" s="411"/>
      <c r="P682" s="411"/>
      <c r="Q682" s="963"/>
      <c r="R682" s="413" t="str">
        <f t="shared" si="28"/>
        <v>p500</v>
      </c>
      <c r="S682" s="959"/>
      <c r="T682" s="959"/>
      <c r="U682" s="965"/>
      <c r="V682" s="96"/>
      <c r="W682" s="411"/>
      <c r="X682" s="411"/>
      <c r="Y682" s="411"/>
      <c r="Z682" s="411"/>
      <c r="AA682" s="411"/>
      <c r="AB682" s="411"/>
      <c r="AC682" s="411"/>
      <c r="AD682" s="411"/>
      <c r="AE682" s="411"/>
      <c r="AF682" s="411"/>
      <c r="AG682" s="158"/>
      <c r="AH682" s="158"/>
      <c r="AI682" s="158"/>
      <c r="AJ682" s="158"/>
      <c r="AK682" s="158"/>
      <c r="AL682" s="90"/>
    </row>
    <row r="683" spans="1:38" ht="15.75" thickBot="1" x14ac:dyDescent="0.3">
      <c r="A683" s="976"/>
      <c r="B683" s="407">
        <v>14030306</v>
      </c>
      <c r="C683" s="96">
        <v>370</v>
      </c>
      <c r="D683" s="411">
        <v>7</v>
      </c>
      <c r="E683" s="411">
        <v>50</v>
      </c>
      <c r="F683" s="665">
        <v>30</v>
      </c>
      <c r="G683" s="144" t="s">
        <v>351</v>
      </c>
      <c r="H683" s="167">
        <v>0.30208333333333331</v>
      </c>
      <c r="I683" s="167">
        <v>0.79166666666666663</v>
      </c>
      <c r="J683" s="181">
        <v>9.0277777777777776E-2</v>
      </c>
      <c r="K683" s="179">
        <f t="shared" si="27"/>
        <v>0.39930555555555552</v>
      </c>
      <c r="L683" s="411">
        <v>44</v>
      </c>
      <c r="M683" s="411">
        <v>2</v>
      </c>
      <c r="N683" s="960"/>
      <c r="O683" s="411"/>
      <c r="P683" s="411"/>
      <c r="Q683" s="989"/>
      <c r="R683" s="413" t="str">
        <f t="shared" si="28"/>
        <v>p500</v>
      </c>
      <c r="S683" s="959"/>
      <c r="T683" s="959"/>
      <c r="U683" s="965"/>
      <c r="V683" s="96"/>
      <c r="W683" s="411"/>
      <c r="X683" s="411"/>
      <c r="Y683" s="411"/>
      <c r="Z683" s="411"/>
      <c r="AA683" s="411"/>
      <c r="AB683" s="411"/>
      <c r="AC683" s="411"/>
      <c r="AD683" s="411"/>
      <c r="AE683" s="411"/>
      <c r="AF683" s="411"/>
      <c r="AG683" s="158"/>
      <c r="AH683" s="158"/>
      <c r="AI683" s="158"/>
      <c r="AJ683" s="158"/>
      <c r="AK683" s="158"/>
      <c r="AL683" s="90"/>
    </row>
    <row r="684" spans="1:38" ht="15.75" thickBot="1" x14ac:dyDescent="0.3">
      <c r="A684" s="976"/>
      <c r="B684" s="174">
        <v>14030306</v>
      </c>
      <c r="C684" s="96">
        <v>380</v>
      </c>
      <c r="D684" s="411">
        <v>7</v>
      </c>
      <c r="E684" s="411">
        <v>50</v>
      </c>
      <c r="F684" s="199">
        <v>30</v>
      </c>
      <c r="G684" s="144" t="s">
        <v>351</v>
      </c>
      <c r="H684" s="167">
        <v>0.30208333333333331</v>
      </c>
      <c r="I684" s="167">
        <v>0.79166666666666663</v>
      </c>
      <c r="J684" s="181">
        <v>9.0277777777777776E-2</v>
      </c>
      <c r="K684" s="179">
        <f t="shared" si="27"/>
        <v>0.39930555555555552</v>
      </c>
      <c r="L684" s="411">
        <v>40</v>
      </c>
      <c r="M684" s="411">
        <v>1</v>
      </c>
      <c r="N684" s="958">
        <v>576</v>
      </c>
      <c r="O684" s="411"/>
      <c r="P684" s="411"/>
      <c r="Q684" s="412"/>
      <c r="R684" s="413" t="str">
        <f t="shared" si="28"/>
        <v>fx</v>
      </c>
      <c r="S684" s="959"/>
      <c r="T684" s="959"/>
      <c r="U684" s="965"/>
      <c r="V684" s="96"/>
      <c r="W684" s="411"/>
      <c r="X684" s="411"/>
      <c r="Y684" s="411"/>
      <c r="Z684" s="411"/>
      <c r="AA684" s="411"/>
      <c r="AB684" s="411"/>
      <c r="AC684" s="411"/>
      <c r="AD684" s="411"/>
      <c r="AE684" s="411"/>
      <c r="AF684" s="411"/>
      <c r="AG684" s="158"/>
      <c r="AH684" s="158"/>
      <c r="AI684" s="158"/>
      <c r="AJ684" s="158"/>
      <c r="AK684" s="158"/>
      <c r="AL684" s="90"/>
    </row>
    <row r="685" spans="1:38" ht="15.75" thickBot="1" x14ac:dyDescent="0.3">
      <c r="A685" s="976"/>
      <c r="B685" s="175">
        <v>14030306</v>
      </c>
      <c r="C685" s="96">
        <v>380</v>
      </c>
      <c r="D685" s="411">
        <v>7</v>
      </c>
      <c r="E685" s="411">
        <v>50</v>
      </c>
      <c r="F685" s="665">
        <v>30</v>
      </c>
      <c r="G685" s="144" t="s">
        <v>351</v>
      </c>
      <c r="H685" s="167">
        <v>0.30208333333333331</v>
      </c>
      <c r="I685" s="167">
        <v>0.79166666666666663</v>
      </c>
      <c r="J685" s="181">
        <v>9.0277777777777776E-2</v>
      </c>
      <c r="K685" s="179">
        <f t="shared" si="27"/>
        <v>0.39930555555555552</v>
      </c>
      <c r="L685" s="411">
        <v>41</v>
      </c>
      <c r="M685" s="411">
        <v>2</v>
      </c>
      <c r="N685" s="959"/>
      <c r="O685" s="411"/>
      <c r="P685" s="411"/>
      <c r="Q685" s="412"/>
      <c r="R685" s="413" t="str">
        <f t="shared" si="28"/>
        <v>fx</v>
      </c>
      <c r="S685" s="959"/>
      <c r="T685" s="959"/>
      <c r="U685" s="965"/>
      <c r="V685" s="96"/>
      <c r="W685" s="411"/>
      <c r="X685" s="411"/>
      <c r="Y685" s="411"/>
      <c r="Z685" s="411"/>
      <c r="AA685" s="411"/>
      <c r="AB685" s="411"/>
      <c r="AC685" s="411"/>
      <c r="AD685" s="411"/>
      <c r="AE685" s="411"/>
      <c r="AF685" s="411"/>
      <c r="AG685" s="158"/>
      <c r="AH685" s="158"/>
      <c r="AI685" s="158"/>
      <c r="AJ685" s="158"/>
      <c r="AK685" s="158"/>
      <c r="AL685" s="90"/>
    </row>
    <row r="686" spans="1:38" ht="15.75" thickBot="1" x14ac:dyDescent="0.3">
      <c r="A686" s="976"/>
      <c r="B686" s="175">
        <v>14030306</v>
      </c>
      <c r="C686" s="96">
        <v>380</v>
      </c>
      <c r="D686" s="411">
        <v>7</v>
      </c>
      <c r="E686" s="411">
        <v>50</v>
      </c>
      <c r="F686" s="199">
        <v>30</v>
      </c>
      <c r="G686" s="144" t="s">
        <v>351</v>
      </c>
      <c r="H686" s="167">
        <v>0.30208333333333331</v>
      </c>
      <c r="I686" s="167">
        <v>0.79166666666666663</v>
      </c>
      <c r="J686" s="181">
        <v>9.0277777777777776E-2</v>
      </c>
      <c r="K686" s="179">
        <f t="shared" si="27"/>
        <v>0.39930555555555552</v>
      </c>
      <c r="L686" s="411">
        <v>42</v>
      </c>
      <c r="M686" s="411">
        <v>2</v>
      </c>
      <c r="N686" s="959"/>
      <c r="O686" s="411"/>
      <c r="P686" s="411"/>
      <c r="Q686" s="412"/>
      <c r="R686" s="413" t="str">
        <f t="shared" si="28"/>
        <v>fx</v>
      </c>
      <c r="S686" s="959"/>
      <c r="T686" s="959"/>
      <c r="U686" s="965"/>
      <c r="V686" s="96"/>
      <c r="W686" s="411"/>
      <c r="X686" s="411"/>
      <c r="Y686" s="411"/>
      <c r="Z686" s="411"/>
      <c r="AA686" s="411"/>
      <c r="AB686" s="411"/>
      <c r="AC686" s="411"/>
      <c r="AD686" s="411"/>
      <c r="AE686" s="411"/>
      <c r="AF686" s="411"/>
      <c r="AG686" s="158"/>
      <c r="AH686" s="158"/>
      <c r="AI686" s="158"/>
      <c r="AJ686" s="158"/>
      <c r="AK686" s="158"/>
      <c r="AL686" s="90"/>
    </row>
    <row r="687" spans="1:38" ht="15.75" thickBot="1" x14ac:dyDescent="0.3">
      <c r="A687" s="976"/>
      <c r="B687" s="175">
        <v>14030306</v>
      </c>
      <c r="C687" s="96">
        <v>380</v>
      </c>
      <c r="D687" s="411">
        <v>7</v>
      </c>
      <c r="E687" s="411">
        <v>50</v>
      </c>
      <c r="F687" s="665">
        <v>30</v>
      </c>
      <c r="G687" s="144" t="s">
        <v>351</v>
      </c>
      <c r="H687" s="167">
        <v>0.30208333333333331</v>
      </c>
      <c r="I687" s="167">
        <v>0.79166666666666663</v>
      </c>
      <c r="J687" s="181">
        <v>9.0277777777777776E-2</v>
      </c>
      <c r="K687" s="179">
        <f t="shared" si="27"/>
        <v>0.39930555555555552</v>
      </c>
      <c r="L687" s="411">
        <v>43</v>
      </c>
      <c r="M687" s="411">
        <v>2</v>
      </c>
      <c r="N687" s="959"/>
      <c r="O687" s="411"/>
      <c r="P687" s="411"/>
      <c r="Q687" s="412"/>
      <c r="R687" s="413" t="str">
        <f t="shared" si="28"/>
        <v>fx</v>
      </c>
      <c r="S687" s="959"/>
      <c r="T687" s="959"/>
      <c r="U687" s="965"/>
      <c r="V687" s="96"/>
      <c r="W687" s="411"/>
      <c r="X687" s="411"/>
      <c r="Y687" s="411"/>
      <c r="Z687" s="411"/>
      <c r="AA687" s="411"/>
      <c r="AB687" s="411"/>
      <c r="AC687" s="411"/>
      <c r="AD687" s="411"/>
      <c r="AE687" s="411"/>
      <c r="AF687" s="411"/>
      <c r="AG687" s="158"/>
      <c r="AH687" s="158"/>
      <c r="AI687" s="158"/>
      <c r="AJ687" s="158"/>
      <c r="AK687" s="158"/>
      <c r="AL687" s="90"/>
    </row>
    <row r="688" spans="1:38" ht="15.75" thickBot="1" x14ac:dyDescent="0.3">
      <c r="A688" s="977"/>
      <c r="B688" s="407">
        <v>14030306</v>
      </c>
      <c r="C688" s="164">
        <v>380</v>
      </c>
      <c r="D688" s="418">
        <v>7</v>
      </c>
      <c r="E688" s="418">
        <v>50</v>
      </c>
      <c r="F688" s="388">
        <v>30</v>
      </c>
      <c r="G688" s="161" t="s">
        <v>351</v>
      </c>
      <c r="H688" s="171">
        <v>0.30208333333333331</v>
      </c>
      <c r="I688" s="171">
        <v>0.79166666666666663</v>
      </c>
      <c r="J688" s="185">
        <v>9.0277777777777776E-2</v>
      </c>
      <c r="K688" s="186">
        <f t="shared" si="27"/>
        <v>0.39930555555555552</v>
      </c>
      <c r="L688" s="418">
        <v>44</v>
      </c>
      <c r="M688" s="418">
        <v>1</v>
      </c>
      <c r="N688" s="966"/>
      <c r="O688" s="418"/>
      <c r="P688" s="418"/>
      <c r="Q688" s="420"/>
      <c r="R688" s="151" t="str">
        <f t="shared" si="28"/>
        <v>fx</v>
      </c>
      <c r="S688" s="966"/>
      <c r="T688" s="966"/>
      <c r="U688" s="968"/>
      <c r="V688" s="96"/>
      <c r="W688" s="411"/>
      <c r="X688" s="411"/>
      <c r="Y688" s="411"/>
      <c r="Z688" s="411"/>
      <c r="AA688" s="411"/>
      <c r="AB688" s="411"/>
      <c r="AC688" s="411"/>
      <c r="AD688" s="411"/>
      <c r="AE688" s="411"/>
      <c r="AF688" s="411"/>
      <c r="AG688" s="158"/>
      <c r="AH688" s="158"/>
      <c r="AI688" s="158"/>
      <c r="AJ688" s="158"/>
      <c r="AK688" s="158"/>
      <c r="AL688" s="90"/>
    </row>
    <row r="689" spans="1:38" ht="15.75" thickBot="1" x14ac:dyDescent="0.3">
      <c r="A689" s="975" t="str">
        <f t="shared" si="29"/>
        <v>شب</v>
      </c>
      <c r="B689" s="174">
        <v>14030307</v>
      </c>
      <c r="C689" s="163">
        <v>370</v>
      </c>
      <c r="D689" s="419">
        <v>7</v>
      </c>
      <c r="E689" s="419">
        <v>50</v>
      </c>
      <c r="F689" s="150">
        <v>16</v>
      </c>
      <c r="G689" s="159" t="s">
        <v>455</v>
      </c>
      <c r="H689" s="168">
        <v>0.79166666666666663</v>
      </c>
      <c r="I689" s="168">
        <v>0.28125</v>
      </c>
      <c r="J689" s="179">
        <v>4.1666666666666664E-2</v>
      </c>
      <c r="K689" s="179">
        <f t="shared" si="27"/>
        <v>0.46874999999999994</v>
      </c>
      <c r="L689" s="419">
        <v>39</v>
      </c>
      <c r="M689" s="201">
        <v>1</v>
      </c>
      <c r="N689" s="975">
        <v>552</v>
      </c>
      <c r="O689" s="163"/>
      <c r="P689" s="419"/>
      <c r="Q689" s="962">
        <v>104.31</v>
      </c>
      <c r="R689" s="150" t="str">
        <f t="shared" si="28"/>
        <v>p500</v>
      </c>
      <c r="S689" s="961">
        <v>1</v>
      </c>
      <c r="T689" s="961">
        <v>14.5</v>
      </c>
      <c r="U689" s="964">
        <v>500</v>
      </c>
      <c r="V689" s="96"/>
      <c r="W689" s="411"/>
      <c r="X689" s="411"/>
      <c r="Y689" s="411"/>
      <c r="Z689" s="411"/>
      <c r="AA689" s="411"/>
      <c r="AB689" s="411"/>
      <c r="AC689" s="411"/>
      <c r="AD689" s="411"/>
      <c r="AE689" s="411"/>
      <c r="AF689" s="411"/>
      <c r="AG689" s="158"/>
      <c r="AH689" s="158"/>
      <c r="AI689" s="158"/>
      <c r="AJ689" s="158"/>
      <c r="AK689" s="158"/>
      <c r="AL689" s="90"/>
    </row>
    <row r="690" spans="1:38" ht="15.75" thickBot="1" x14ac:dyDescent="0.3">
      <c r="A690" s="976"/>
      <c r="B690" s="175">
        <v>14030307</v>
      </c>
      <c r="C690" s="96">
        <v>370</v>
      </c>
      <c r="D690" s="411">
        <v>7</v>
      </c>
      <c r="E690" s="411">
        <v>50</v>
      </c>
      <c r="F690" s="665">
        <v>16</v>
      </c>
      <c r="G690" s="144" t="s">
        <v>455</v>
      </c>
      <c r="H690" s="167">
        <v>0.79166666666666663</v>
      </c>
      <c r="I690" s="167">
        <v>0.28125</v>
      </c>
      <c r="J690" s="181">
        <v>4.1666666666666664E-2</v>
      </c>
      <c r="K690" s="179">
        <f t="shared" si="27"/>
        <v>0.46874999999999994</v>
      </c>
      <c r="L690" s="411">
        <v>40</v>
      </c>
      <c r="M690" s="131">
        <v>1</v>
      </c>
      <c r="N690" s="976"/>
      <c r="O690" s="96"/>
      <c r="P690" s="411"/>
      <c r="Q690" s="963"/>
      <c r="R690" s="413" t="str">
        <f t="shared" si="28"/>
        <v>p500</v>
      </c>
      <c r="S690" s="959"/>
      <c r="T690" s="959"/>
      <c r="U690" s="965"/>
      <c r="V690" s="96"/>
      <c r="W690" s="411"/>
      <c r="X690" s="411"/>
      <c r="Y690" s="411"/>
      <c r="Z690" s="411"/>
      <c r="AA690" s="411"/>
      <c r="AB690" s="411"/>
      <c r="AC690" s="411"/>
      <c r="AD690" s="411"/>
      <c r="AE690" s="411"/>
      <c r="AF690" s="411"/>
      <c r="AG690" s="158"/>
      <c r="AH690" s="158"/>
      <c r="AI690" s="158"/>
      <c r="AJ690" s="158"/>
      <c r="AK690" s="158"/>
      <c r="AL690" s="90"/>
    </row>
    <row r="691" spans="1:38" ht="15.75" thickBot="1" x14ac:dyDescent="0.3">
      <c r="A691" s="976"/>
      <c r="B691" s="175">
        <v>14030307</v>
      </c>
      <c r="C691" s="96">
        <v>370</v>
      </c>
      <c r="D691" s="411">
        <v>7</v>
      </c>
      <c r="E691" s="411">
        <v>50</v>
      </c>
      <c r="F691" s="665">
        <v>16</v>
      </c>
      <c r="G691" s="144" t="s">
        <v>455</v>
      </c>
      <c r="H691" s="167">
        <v>0.79166666666666663</v>
      </c>
      <c r="I691" s="167">
        <v>0.28125</v>
      </c>
      <c r="J691" s="181">
        <v>4.1666666666666664E-2</v>
      </c>
      <c r="K691" s="179">
        <f t="shared" si="27"/>
        <v>0.46874999999999994</v>
      </c>
      <c r="L691" s="411">
        <v>42</v>
      </c>
      <c r="M691" s="131">
        <v>2</v>
      </c>
      <c r="N691" s="976"/>
      <c r="O691" s="96"/>
      <c r="P691" s="411"/>
      <c r="Q691" s="963"/>
      <c r="R691" s="413" t="str">
        <f t="shared" si="28"/>
        <v>p500</v>
      </c>
      <c r="S691" s="959"/>
      <c r="T691" s="959"/>
      <c r="U691" s="965"/>
      <c r="V691" s="96"/>
      <c r="W691" s="411"/>
      <c r="X691" s="411"/>
      <c r="Y691" s="411"/>
      <c r="Z691" s="411"/>
      <c r="AA691" s="411"/>
      <c r="AB691" s="411"/>
      <c r="AC691" s="411"/>
      <c r="AD691" s="411"/>
      <c r="AE691" s="411"/>
      <c r="AF691" s="411"/>
      <c r="AG691" s="158"/>
      <c r="AH691" s="158"/>
      <c r="AI691" s="158"/>
      <c r="AJ691" s="158"/>
      <c r="AK691" s="158"/>
      <c r="AL691" s="90"/>
    </row>
    <row r="692" spans="1:38" ht="15.75" thickBot="1" x14ac:dyDescent="0.3">
      <c r="A692" s="976"/>
      <c r="B692" s="175">
        <v>14030307</v>
      </c>
      <c r="C692" s="96">
        <v>370</v>
      </c>
      <c r="D692" s="411">
        <v>7</v>
      </c>
      <c r="E692" s="411">
        <v>50</v>
      </c>
      <c r="F692" s="665">
        <v>16</v>
      </c>
      <c r="G692" s="144" t="s">
        <v>455</v>
      </c>
      <c r="H692" s="167">
        <v>0.79166666666666663</v>
      </c>
      <c r="I692" s="167">
        <v>0.28125</v>
      </c>
      <c r="J692" s="181">
        <v>4.1666666666666664E-2</v>
      </c>
      <c r="K692" s="179">
        <f t="shared" si="27"/>
        <v>0.46874999999999994</v>
      </c>
      <c r="L692" s="411">
        <v>43</v>
      </c>
      <c r="M692" s="131">
        <v>2</v>
      </c>
      <c r="N692" s="976"/>
      <c r="O692" s="96"/>
      <c r="P692" s="411"/>
      <c r="Q692" s="963"/>
      <c r="R692" s="413" t="str">
        <f t="shared" si="28"/>
        <v>p500</v>
      </c>
      <c r="S692" s="959"/>
      <c r="T692" s="959"/>
      <c r="U692" s="965"/>
      <c r="V692" s="96"/>
      <c r="W692" s="411"/>
      <c r="X692" s="411"/>
      <c r="Y692" s="411"/>
      <c r="Z692" s="411"/>
      <c r="AA692" s="411"/>
      <c r="AB692" s="411"/>
      <c r="AC692" s="411"/>
      <c r="AD692" s="411"/>
      <c r="AE692" s="411"/>
      <c r="AF692" s="411"/>
      <c r="AG692" s="158"/>
      <c r="AH692" s="158"/>
      <c r="AI692" s="158"/>
      <c r="AJ692" s="158"/>
      <c r="AK692" s="158"/>
      <c r="AL692" s="90"/>
    </row>
    <row r="693" spans="1:38" ht="15.75" thickBot="1" x14ac:dyDescent="0.3">
      <c r="A693" s="976"/>
      <c r="B693" s="407">
        <v>14030307</v>
      </c>
      <c r="C693" s="96">
        <v>370</v>
      </c>
      <c r="D693" s="411">
        <v>7</v>
      </c>
      <c r="E693" s="411">
        <v>50</v>
      </c>
      <c r="F693" s="665">
        <v>16</v>
      </c>
      <c r="G693" s="144" t="s">
        <v>455</v>
      </c>
      <c r="H693" s="167">
        <v>0.79166666666666663</v>
      </c>
      <c r="I693" s="167">
        <v>0.28125</v>
      </c>
      <c r="J693" s="181">
        <v>4.1666666666666664E-2</v>
      </c>
      <c r="K693" s="179">
        <f t="shared" si="27"/>
        <v>0.46874999999999994</v>
      </c>
      <c r="L693" s="411">
        <v>44</v>
      </c>
      <c r="M693" s="131">
        <v>2</v>
      </c>
      <c r="N693" s="977"/>
      <c r="O693" s="96"/>
      <c r="P693" s="411"/>
      <c r="Q693" s="989"/>
      <c r="R693" s="413" t="str">
        <f t="shared" si="28"/>
        <v>p500</v>
      </c>
      <c r="S693" s="959"/>
      <c r="T693" s="959"/>
      <c r="U693" s="965"/>
      <c r="V693" s="96"/>
      <c r="W693" s="411"/>
      <c r="X693" s="411"/>
      <c r="Y693" s="411"/>
      <c r="Z693" s="411"/>
      <c r="AA693" s="411"/>
      <c r="AB693" s="411"/>
      <c r="AC693" s="411"/>
      <c r="AD693" s="411"/>
      <c r="AE693" s="411"/>
      <c r="AF693" s="411"/>
      <c r="AG693" s="158"/>
      <c r="AH693" s="158"/>
      <c r="AI693" s="158"/>
      <c r="AJ693" s="158"/>
      <c r="AK693" s="158"/>
      <c r="AL693" s="90"/>
    </row>
    <row r="694" spans="1:38" ht="15.75" thickBot="1" x14ac:dyDescent="0.3">
      <c r="A694" s="976"/>
      <c r="B694" s="174">
        <v>14030307</v>
      </c>
      <c r="C694" s="96">
        <v>350</v>
      </c>
      <c r="D694" s="411">
        <v>7</v>
      </c>
      <c r="E694" s="411">
        <v>50</v>
      </c>
      <c r="F694" s="665">
        <v>16</v>
      </c>
      <c r="G694" s="144" t="s">
        <v>455</v>
      </c>
      <c r="H694" s="167">
        <v>0.79166666666666663</v>
      </c>
      <c r="I694" s="167">
        <v>0.28125</v>
      </c>
      <c r="J694" s="181">
        <v>4.1666666666666664E-2</v>
      </c>
      <c r="K694" s="179">
        <f t="shared" si="27"/>
        <v>0.46874999999999994</v>
      </c>
      <c r="L694" s="411">
        <v>39</v>
      </c>
      <c r="M694" s="411">
        <v>1</v>
      </c>
      <c r="N694" s="961">
        <v>552</v>
      </c>
      <c r="O694" s="411"/>
      <c r="P694" s="411"/>
      <c r="Q694" s="988">
        <v>140.19999999999999</v>
      </c>
      <c r="R694" s="413" t="str">
        <f t="shared" si="28"/>
        <v>fx</v>
      </c>
      <c r="S694" s="959"/>
      <c r="T694" s="959"/>
      <c r="U694" s="965"/>
      <c r="V694" s="96"/>
      <c r="W694" s="411"/>
      <c r="X694" s="411"/>
      <c r="Y694" s="411"/>
      <c r="Z694" s="411"/>
      <c r="AA694" s="411"/>
      <c r="AB694" s="411"/>
      <c r="AC694" s="411"/>
      <c r="AD694" s="411"/>
      <c r="AE694" s="411"/>
      <c r="AF694" s="411"/>
      <c r="AG694" s="158"/>
      <c r="AH694" s="158"/>
      <c r="AI694" s="158"/>
      <c r="AJ694" s="158"/>
      <c r="AK694" s="158"/>
      <c r="AL694" s="90"/>
    </row>
    <row r="695" spans="1:38" ht="15.75" thickBot="1" x14ac:dyDescent="0.3">
      <c r="A695" s="976"/>
      <c r="B695" s="175">
        <v>14030307</v>
      </c>
      <c r="C695" s="96">
        <v>350</v>
      </c>
      <c r="D695" s="411">
        <v>7</v>
      </c>
      <c r="E695" s="411">
        <v>50</v>
      </c>
      <c r="F695" s="665">
        <v>16</v>
      </c>
      <c r="G695" s="144" t="s">
        <v>455</v>
      </c>
      <c r="H695" s="167">
        <v>0.79166666666666663</v>
      </c>
      <c r="I695" s="167">
        <v>0.28125</v>
      </c>
      <c r="J695" s="181">
        <v>4.1666666666666664E-2</v>
      </c>
      <c r="K695" s="179">
        <f t="shared" si="27"/>
        <v>0.46874999999999994</v>
      </c>
      <c r="L695" s="411">
        <v>40</v>
      </c>
      <c r="M695" s="411">
        <v>1</v>
      </c>
      <c r="N695" s="959"/>
      <c r="O695" s="411"/>
      <c r="P695" s="411"/>
      <c r="Q695" s="963"/>
      <c r="R695" s="413" t="str">
        <f t="shared" si="28"/>
        <v>fx</v>
      </c>
      <c r="S695" s="959"/>
      <c r="T695" s="959"/>
      <c r="U695" s="965"/>
      <c r="V695" s="96"/>
      <c r="W695" s="411"/>
      <c r="X695" s="411"/>
      <c r="Y695" s="411"/>
      <c r="Z695" s="411"/>
      <c r="AA695" s="411"/>
      <c r="AB695" s="411"/>
      <c r="AC695" s="411"/>
      <c r="AD695" s="411"/>
      <c r="AE695" s="411"/>
      <c r="AF695" s="411"/>
      <c r="AG695" s="158"/>
      <c r="AH695" s="158"/>
      <c r="AI695" s="158"/>
      <c r="AJ695" s="158"/>
      <c r="AK695" s="158"/>
      <c r="AL695" s="90"/>
    </row>
    <row r="696" spans="1:38" ht="15.75" thickBot="1" x14ac:dyDescent="0.3">
      <c r="A696" s="976"/>
      <c r="B696" s="175">
        <v>14030307</v>
      </c>
      <c r="C696" s="96">
        <v>350</v>
      </c>
      <c r="D696" s="411">
        <v>7</v>
      </c>
      <c r="E696" s="411">
        <v>50</v>
      </c>
      <c r="F696" s="665">
        <v>16</v>
      </c>
      <c r="G696" s="144" t="s">
        <v>455</v>
      </c>
      <c r="H696" s="167">
        <v>0.79166666666666663</v>
      </c>
      <c r="I696" s="167">
        <v>0.28125</v>
      </c>
      <c r="J696" s="181">
        <v>4.1666666666666664E-2</v>
      </c>
      <c r="K696" s="179">
        <f t="shared" si="27"/>
        <v>0.46874999999999994</v>
      </c>
      <c r="L696" s="411">
        <v>41</v>
      </c>
      <c r="M696" s="411">
        <v>1</v>
      </c>
      <c r="N696" s="959"/>
      <c r="O696" s="411"/>
      <c r="P696" s="411"/>
      <c r="Q696" s="963"/>
      <c r="R696" s="413" t="str">
        <f t="shared" si="28"/>
        <v>fx</v>
      </c>
      <c r="S696" s="959"/>
      <c r="T696" s="959"/>
      <c r="U696" s="965"/>
      <c r="V696" s="96"/>
      <c r="W696" s="411"/>
      <c r="X696" s="411"/>
      <c r="Y696" s="411"/>
      <c r="Z696" s="411"/>
      <c r="AA696" s="411"/>
      <c r="AB696" s="411"/>
      <c r="AC696" s="411"/>
      <c r="AD696" s="411"/>
      <c r="AE696" s="411"/>
      <c r="AF696" s="411"/>
      <c r="AG696" s="158"/>
      <c r="AH696" s="158"/>
      <c r="AI696" s="158"/>
      <c r="AJ696" s="158"/>
      <c r="AK696" s="158"/>
      <c r="AL696" s="90"/>
    </row>
    <row r="697" spans="1:38" ht="15.75" thickBot="1" x14ac:dyDescent="0.3">
      <c r="A697" s="976"/>
      <c r="B697" s="175">
        <v>14030307</v>
      </c>
      <c r="C697" s="96">
        <v>350</v>
      </c>
      <c r="D697" s="411">
        <v>7</v>
      </c>
      <c r="E697" s="411">
        <v>50</v>
      </c>
      <c r="F697" s="665">
        <v>16</v>
      </c>
      <c r="G697" s="144" t="s">
        <v>455</v>
      </c>
      <c r="H697" s="167">
        <v>0.79166666666666663</v>
      </c>
      <c r="I697" s="167">
        <v>0.28125</v>
      </c>
      <c r="J697" s="181">
        <v>4.1666666666666664E-2</v>
      </c>
      <c r="K697" s="179">
        <f t="shared" si="27"/>
        <v>0.46874999999999994</v>
      </c>
      <c r="L697" s="411">
        <v>42</v>
      </c>
      <c r="M697" s="411">
        <v>2</v>
      </c>
      <c r="N697" s="959"/>
      <c r="O697" s="411"/>
      <c r="P697" s="411"/>
      <c r="Q697" s="963"/>
      <c r="R697" s="413" t="str">
        <f t="shared" si="28"/>
        <v>fx</v>
      </c>
      <c r="S697" s="959"/>
      <c r="T697" s="959"/>
      <c r="U697" s="965"/>
      <c r="V697" s="96"/>
      <c r="W697" s="411"/>
      <c r="X697" s="411"/>
      <c r="Y697" s="411"/>
      <c r="Z697" s="411"/>
      <c r="AA697" s="411"/>
      <c r="AB697" s="411"/>
      <c r="AC697" s="411"/>
      <c r="AD697" s="411"/>
      <c r="AE697" s="411"/>
      <c r="AF697" s="411"/>
      <c r="AG697" s="158"/>
      <c r="AH697" s="158"/>
      <c r="AI697" s="158"/>
      <c r="AJ697" s="158"/>
      <c r="AK697" s="158"/>
      <c r="AL697" s="90"/>
    </row>
    <row r="698" spans="1:38" ht="15.75" thickBot="1" x14ac:dyDescent="0.3">
      <c r="A698" s="976"/>
      <c r="B698" s="175">
        <v>14030307</v>
      </c>
      <c r="C698" s="96">
        <v>350</v>
      </c>
      <c r="D698" s="411">
        <v>7</v>
      </c>
      <c r="E698" s="411">
        <v>50</v>
      </c>
      <c r="F698" s="665">
        <v>16</v>
      </c>
      <c r="G698" s="144" t="s">
        <v>455</v>
      </c>
      <c r="H698" s="167">
        <v>0.79166666666666663</v>
      </c>
      <c r="I698" s="167">
        <v>0.28125</v>
      </c>
      <c r="J698" s="181">
        <v>4.1666666666666664E-2</v>
      </c>
      <c r="K698" s="179">
        <f t="shared" si="27"/>
        <v>0.46874999999999994</v>
      </c>
      <c r="L698" s="411">
        <v>43</v>
      </c>
      <c r="M698" s="411">
        <v>2</v>
      </c>
      <c r="N698" s="959"/>
      <c r="O698" s="411"/>
      <c r="P698" s="411"/>
      <c r="Q698" s="963"/>
      <c r="R698" s="413" t="str">
        <f t="shared" si="28"/>
        <v>fx</v>
      </c>
      <c r="S698" s="959"/>
      <c r="T698" s="959"/>
      <c r="U698" s="965"/>
      <c r="V698" s="96"/>
      <c r="W698" s="411"/>
      <c r="X698" s="411"/>
      <c r="Y698" s="411"/>
      <c r="Z698" s="411"/>
      <c r="AA698" s="411"/>
      <c r="AB698" s="411"/>
      <c r="AC698" s="411"/>
      <c r="AD698" s="411"/>
      <c r="AE698" s="411"/>
      <c r="AF698" s="411"/>
      <c r="AG698" s="158"/>
      <c r="AH698" s="158"/>
      <c r="AI698" s="158"/>
      <c r="AJ698" s="158"/>
      <c r="AK698" s="158"/>
      <c r="AL698" s="90"/>
    </row>
    <row r="699" spans="1:38" ht="15.75" thickBot="1" x14ac:dyDescent="0.3">
      <c r="A699" s="977"/>
      <c r="B699" s="407">
        <v>14030307</v>
      </c>
      <c r="C699" s="164">
        <v>350</v>
      </c>
      <c r="D699" s="418">
        <v>7</v>
      </c>
      <c r="E699" s="418">
        <v>50</v>
      </c>
      <c r="F699" s="151">
        <v>16</v>
      </c>
      <c r="G699" s="161" t="s">
        <v>455</v>
      </c>
      <c r="H699" s="171">
        <v>0.79166666666666663</v>
      </c>
      <c r="I699" s="171">
        <v>0.28125</v>
      </c>
      <c r="J699" s="185">
        <v>4.1666666666666664E-2</v>
      </c>
      <c r="K699" s="186">
        <f t="shared" si="27"/>
        <v>0.46874999999999994</v>
      </c>
      <c r="L699" s="418">
        <v>44</v>
      </c>
      <c r="M699" s="418">
        <v>1</v>
      </c>
      <c r="N699" s="966"/>
      <c r="O699" s="418"/>
      <c r="P699" s="418"/>
      <c r="Q699" s="967"/>
      <c r="R699" s="151" t="str">
        <f t="shared" si="28"/>
        <v>fx</v>
      </c>
      <c r="S699" s="966"/>
      <c r="T699" s="966"/>
      <c r="U699" s="968"/>
      <c r="V699" s="96"/>
      <c r="W699" s="411"/>
      <c r="X699" s="411"/>
      <c r="Y699" s="411"/>
      <c r="Z699" s="411"/>
      <c r="AA699" s="411"/>
      <c r="AB699" s="411"/>
      <c r="AC699" s="411"/>
      <c r="AD699" s="411"/>
      <c r="AE699" s="411"/>
      <c r="AF699" s="411"/>
      <c r="AG699" s="158"/>
      <c r="AH699" s="158"/>
      <c r="AI699" s="158"/>
      <c r="AJ699" s="158"/>
      <c r="AK699" s="158"/>
      <c r="AL699" s="90"/>
    </row>
    <row r="700" spans="1:38" ht="15.75" thickBot="1" x14ac:dyDescent="0.3">
      <c r="A700" s="975" t="str">
        <f t="shared" si="29"/>
        <v>روز</v>
      </c>
      <c r="B700" s="174">
        <v>14030307</v>
      </c>
      <c r="C700" s="163">
        <v>309</v>
      </c>
      <c r="D700" s="419">
        <v>7</v>
      </c>
      <c r="E700" s="419">
        <v>50</v>
      </c>
      <c r="F700" s="150">
        <v>31</v>
      </c>
      <c r="G700" s="159" t="s">
        <v>456</v>
      </c>
      <c r="H700" s="168">
        <v>0.2951388888888889</v>
      </c>
      <c r="I700" s="168">
        <v>0.79166666666666663</v>
      </c>
      <c r="J700" s="179">
        <v>9.375E-2</v>
      </c>
      <c r="K700" s="179">
        <f t="shared" si="27"/>
        <v>0.40277777777777773</v>
      </c>
      <c r="L700" s="419">
        <v>36</v>
      </c>
      <c r="M700" s="419">
        <v>1</v>
      </c>
      <c r="N700" s="961">
        <v>525</v>
      </c>
      <c r="O700" s="419"/>
      <c r="P700" s="419"/>
      <c r="Q700" s="962"/>
      <c r="R700" s="150" t="str">
        <f t="shared" si="28"/>
        <v>fx</v>
      </c>
      <c r="S700" s="961">
        <v>3</v>
      </c>
      <c r="T700" s="961">
        <v>27</v>
      </c>
      <c r="U700" s="964">
        <v>1000</v>
      </c>
      <c r="V700" s="96"/>
      <c r="W700" s="411"/>
      <c r="X700" s="411"/>
      <c r="Y700" s="411"/>
      <c r="Z700" s="411"/>
      <c r="AA700" s="411"/>
      <c r="AB700" s="411"/>
      <c r="AC700" s="411"/>
      <c r="AD700" s="411"/>
      <c r="AE700" s="411"/>
      <c r="AF700" s="411"/>
      <c r="AG700" s="158"/>
      <c r="AH700" s="158"/>
      <c r="AI700" s="158"/>
      <c r="AJ700" s="158"/>
      <c r="AK700" s="158"/>
      <c r="AL700" s="90"/>
    </row>
    <row r="701" spans="1:38" ht="15.75" thickBot="1" x14ac:dyDescent="0.3">
      <c r="A701" s="976"/>
      <c r="B701" s="175">
        <v>14030307</v>
      </c>
      <c r="C701" s="96">
        <v>309</v>
      </c>
      <c r="D701" s="411">
        <v>7</v>
      </c>
      <c r="E701" s="411">
        <v>50</v>
      </c>
      <c r="F701" s="665">
        <v>31</v>
      </c>
      <c r="G701" s="144" t="s">
        <v>456</v>
      </c>
      <c r="H701" s="167">
        <v>0.2951388888888889</v>
      </c>
      <c r="I701" s="167">
        <v>0.79166666666666663</v>
      </c>
      <c r="J701" s="181">
        <v>9.375E-2</v>
      </c>
      <c r="K701" s="179">
        <f t="shared" si="27"/>
        <v>0.40277777777777773</v>
      </c>
      <c r="L701" s="411">
        <v>37</v>
      </c>
      <c r="M701" s="411">
        <v>2</v>
      </c>
      <c r="N701" s="959"/>
      <c r="O701" s="411"/>
      <c r="P701" s="411"/>
      <c r="Q701" s="963"/>
      <c r="R701" s="413" t="str">
        <f t="shared" si="28"/>
        <v>fx</v>
      </c>
      <c r="S701" s="959"/>
      <c r="T701" s="959"/>
      <c r="U701" s="965"/>
      <c r="V701" s="96"/>
      <c r="W701" s="411"/>
      <c r="X701" s="411"/>
      <c r="Y701" s="411"/>
      <c r="Z701" s="411"/>
      <c r="AA701" s="411"/>
      <c r="AB701" s="411"/>
      <c r="AC701" s="411"/>
      <c r="AD701" s="411"/>
      <c r="AE701" s="411"/>
      <c r="AF701" s="411"/>
      <c r="AG701" s="158"/>
      <c r="AH701" s="158"/>
      <c r="AI701" s="158"/>
      <c r="AJ701" s="158"/>
      <c r="AK701" s="158"/>
      <c r="AL701" s="90"/>
    </row>
    <row r="702" spans="1:38" ht="15.75" thickBot="1" x14ac:dyDescent="0.3">
      <c r="A702" s="976"/>
      <c r="B702" s="175">
        <v>14030307</v>
      </c>
      <c r="C702" s="96">
        <v>309</v>
      </c>
      <c r="D702" s="411">
        <v>7</v>
      </c>
      <c r="E702" s="411">
        <v>50</v>
      </c>
      <c r="F702" s="665">
        <v>31</v>
      </c>
      <c r="G702" s="144" t="s">
        <v>456</v>
      </c>
      <c r="H702" s="167">
        <v>0.2951388888888889</v>
      </c>
      <c r="I702" s="167">
        <v>0.79166666666666663</v>
      </c>
      <c r="J702" s="181">
        <v>9.375E-2</v>
      </c>
      <c r="K702" s="179">
        <f t="shared" si="27"/>
        <v>0.40277777777777773</v>
      </c>
      <c r="L702" s="411">
        <v>38</v>
      </c>
      <c r="M702" s="411">
        <v>2</v>
      </c>
      <c r="N702" s="959"/>
      <c r="O702" s="411"/>
      <c r="P702" s="411"/>
      <c r="Q702" s="963"/>
      <c r="R702" s="413" t="str">
        <f t="shared" si="28"/>
        <v>fx</v>
      </c>
      <c r="S702" s="959"/>
      <c r="T702" s="959"/>
      <c r="U702" s="965"/>
      <c r="V702" s="96"/>
      <c r="W702" s="411"/>
      <c r="X702" s="411"/>
      <c r="Y702" s="411"/>
      <c r="Z702" s="411"/>
      <c r="AA702" s="411"/>
      <c r="AB702" s="411"/>
      <c r="AC702" s="411"/>
      <c r="AD702" s="411"/>
      <c r="AE702" s="411"/>
      <c r="AF702" s="411"/>
      <c r="AG702" s="158"/>
      <c r="AH702" s="158"/>
      <c r="AI702" s="158"/>
      <c r="AJ702" s="158"/>
      <c r="AK702" s="158"/>
      <c r="AL702" s="90"/>
    </row>
    <row r="703" spans="1:38" ht="15.75" thickBot="1" x14ac:dyDescent="0.3">
      <c r="A703" s="976"/>
      <c r="B703" s="407">
        <v>14030307</v>
      </c>
      <c r="C703" s="96">
        <v>309</v>
      </c>
      <c r="D703" s="411">
        <v>7</v>
      </c>
      <c r="E703" s="411">
        <v>50</v>
      </c>
      <c r="F703" s="665">
        <v>31</v>
      </c>
      <c r="G703" s="144" t="s">
        <v>456</v>
      </c>
      <c r="H703" s="167">
        <v>0.2951388888888889</v>
      </c>
      <c r="I703" s="167">
        <v>0.79166666666666663</v>
      </c>
      <c r="J703" s="181">
        <v>9.375E-2</v>
      </c>
      <c r="K703" s="179">
        <f t="shared" si="27"/>
        <v>0.40277777777777773</v>
      </c>
      <c r="L703" s="411">
        <v>39</v>
      </c>
      <c r="M703" s="411">
        <v>2</v>
      </c>
      <c r="N703" s="960"/>
      <c r="O703" s="411"/>
      <c r="P703" s="411"/>
      <c r="Q703" s="989"/>
      <c r="R703" s="413" t="str">
        <f t="shared" si="28"/>
        <v>fx</v>
      </c>
      <c r="S703" s="959"/>
      <c r="T703" s="959"/>
      <c r="U703" s="965"/>
      <c r="V703" s="96"/>
      <c r="W703" s="411"/>
      <c r="X703" s="411"/>
      <c r="Y703" s="411"/>
      <c r="Z703" s="411"/>
      <c r="AA703" s="411"/>
      <c r="AB703" s="411"/>
      <c r="AC703" s="411"/>
      <c r="AD703" s="411"/>
      <c r="AE703" s="411"/>
      <c r="AF703" s="411"/>
      <c r="AG703" s="158"/>
      <c r="AH703" s="158"/>
      <c r="AI703" s="158"/>
      <c r="AJ703" s="158"/>
      <c r="AK703" s="158"/>
      <c r="AL703" s="90"/>
    </row>
    <row r="704" spans="1:38" ht="15.75" thickBot="1" x14ac:dyDescent="0.3">
      <c r="A704" s="976"/>
      <c r="B704" s="174">
        <v>14030307</v>
      </c>
      <c r="C704" s="96">
        <v>350</v>
      </c>
      <c r="D704" s="411">
        <v>7</v>
      </c>
      <c r="E704" s="411">
        <v>50</v>
      </c>
      <c r="F704" s="665">
        <v>31</v>
      </c>
      <c r="G704" s="144" t="s">
        <v>456</v>
      </c>
      <c r="H704" s="167">
        <v>0.2951388888888889</v>
      </c>
      <c r="I704" s="167">
        <v>0.79166666666666663</v>
      </c>
      <c r="J704" s="181">
        <v>9.375E-2</v>
      </c>
      <c r="K704" s="179">
        <f t="shared" si="27"/>
        <v>0.40277777777777773</v>
      </c>
      <c r="L704" s="411">
        <v>39</v>
      </c>
      <c r="M704" s="411">
        <v>1</v>
      </c>
      <c r="N704" s="958">
        <v>656</v>
      </c>
      <c r="O704" s="411"/>
      <c r="P704" s="411"/>
      <c r="Q704" s="988">
        <v>166.53</v>
      </c>
      <c r="R704" s="413" t="str">
        <f t="shared" si="28"/>
        <v>fx</v>
      </c>
      <c r="S704" s="959"/>
      <c r="T704" s="959"/>
      <c r="U704" s="965"/>
      <c r="V704" s="96"/>
      <c r="W704" s="411"/>
      <c r="X704" s="411"/>
      <c r="Y704" s="411"/>
      <c r="Z704" s="411"/>
      <c r="AA704" s="411"/>
      <c r="AB704" s="411"/>
      <c r="AC704" s="411"/>
      <c r="AD704" s="411"/>
      <c r="AE704" s="411"/>
      <c r="AF704" s="411"/>
      <c r="AG704" s="158"/>
      <c r="AH704" s="158"/>
      <c r="AI704" s="158"/>
      <c r="AJ704" s="158"/>
      <c r="AK704" s="158"/>
      <c r="AL704" s="90"/>
    </row>
    <row r="705" spans="1:38" ht="15.75" thickBot="1" x14ac:dyDescent="0.3">
      <c r="A705" s="976"/>
      <c r="B705" s="175">
        <v>14030307</v>
      </c>
      <c r="C705" s="96">
        <v>350</v>
      </c>
      <c r="D705" s="411">
        <v>7</v>
      </c>
      <c r="E705" s="411">
        <v>50</v>
      </c>
      <c r="F705" s="665">
        <v>31</v>
      </c>
      <c r="G705" s="144" t="s">
        <v>456</v>
      </c>
      <c r="H705" s="167">
        <v>0.2951388888888889</v>
      </c>
      <c r="I705" s="167">
        <v>0.79166666666666663</v>
      </c>
      <c r="J705" s="181">
        <v>9.375E-2</v>
      </c>
      <c r="K705" s="179">
        <f t="shared" si="27"/>
        <v>0.40277777777777773</v>
      </c>
      <c r="L705" s="411">
        <v>40</v>
      </c>
      <c r="M705" s="411">
        <v>1</v>
      </c>
      <c r="N705" s="959"/>
      <c r="O705" s="411"/>
      <c r="P705" s="411"/>
      <c r="Q705" s="963"/>
      <c r="R705" s="413" t="str">
        <f t="shared" si="28"/>
        <v>fx</v>
      </c>
      <c r="S705" s="959"/>
      <c r="T705" s="959"/>
      <c r="U705" s="965"/>
      <c r="V705" s="96"/>
      <c r="W705" s="411"/>
      <c r="X705" s="411"/>
      <c r="Y705" s="411"/>
      <c r="Z705" s="411"/>
      <c r="AA705" s="411"/>
      <c r="AB705" s="411"/>
      <c r="AC705" s="411"/>
      <c r="AD705" s="411"/>
      <c r="AE705" s="411"/>
      <c r="AF705" s="411"/>
      <c r="AG705" s="158"/>
      <c r="AH705" s="158"/>
      <c r="AI705" s="158"/>
      <c r="AJ705" s="158"/>
      <c r="AK705" s="158"/>
      <c r="AL705" s="90"/>
    </row>
    <row r="706" spans="1:38" ht="15.75" thickBot="1" x14ac:dyDescent="0.3">
      <c r="A706" s="976"/>
      <c r="B706" s="175">
        <v>14030307</v>
      </c>
      <c r="C706" s="96">
        <v>350</v>
      </c>
      <c r="D706" s="411">
        <v>7</v>
      </c>
      <c r="E706" s="411">
        <v>50</v>
      </c>
      <c r="F706" s="665">
        <v>31</v>
      </c>
      <c r="G706" s="144" t="s">
        <v>456</v>
      </c>
      <c r="H706" s="167">
        <v>0.2951388888888889</v>
      </c>
      <c r="I706" s="167">
        <v>0.79166666666666663</v>
      </c>
      <c r="J706" s="181">
        <v>9.375E-2</v>
      </c>
      <c r="K706" s="179">
        <f t="shared" si="27"/>
        <v>0.40277777777777773</v>
      </c>
      <c r="L706" s="411">
        <v>41</v>
      </c>
      <c r="M706" s="411">
        <v>1</v>
      </c>
      <c r="N706" s="959"/>
      <c r="O706" s="411"/>
      <c r="P706" s="411"/>
      <c r="Q706" s="963"/>
      <c r="R706" s="413" t="str">
        <f t="shared" si="28"/>
        <v>fx</v>
      </c>
      <c r="S706" s="959"/>
      <c r="T706" s="959"/>
      <c r="U706" s="965"/>
      <c r="V706" s="96"/>
      <c r="W706" s="411"/>
      <c r="X706" s="411"/>
      <c r="Y706" s="411"/>
      <c r="Z706" s="411"/>
      <c r="AA706" s="411"/>
      <c r="AB706" s="411"/>
      <c r="AC706" s="411"/>
      <c r="AD706" s="411"/>
      <c r="AE706" s="411"/>
      <c r="AF706" s="411"/>
      <c r="AG706" s="158"/>
      <c r="AH706" s="158"/>
      <c r="AI706" s="158"/>
      <c r="AJ706" s="158"/>
      <c r="AK706" s="158"/>
      <c r="AL706" s="90"/>
    </row>
    <row r="707" spans="1:38" ht="15.75" thickBot="1" x14ac:dyDescent="0.3">
      <c r="A707" s="976"/>
      <c r="B707" s="175">
        <v>14030307</v>
      </c>
      <c r="C707" s="96">
        <v>350</v>
      </c>
      <c r="D707" s="411">
        <v>7</v>
      </c>
      <c r="E707" s="411">
        <v>50</v>
      </c>
      <c r="F707" s="665">
        <v>31</v>
      </c>
      <c r="G707" s="144" t="s">
        <v>456</v>
      </c>
      <c r="H707" s="167">
        <v>0.2951388888888889</v>
      </c>
      <c r="I707" s="167">
        <v>0.79166666666666663</v>
      </c>
      <c r="J707" s="181">
        <v>9.375E-2</v>
      </c>
      <c r="K707" s="179">
        <f t="shared" si="27"/>
        <v>0.40277777777777773</v>
      </c>
      <c r="L707" s="411">
        <v>42</v>
      </c>
      <c r="M707" s="411">
        <v>2</v>
      </c>
      <c r="N707" s="959"/>
      <c r="O707" s="411"/>
      <c r="P707" s="411"/>
      <c r="Q707" s="963"/>
      <c r="R707" s="413" t="str">
        <f t="shared" si="28"/>
        <v>fx</v>
      </c>
      <c r="S707" s="959"/>
      <c r="T707" s="959"/>
      <c r="U707" s="965"/>
      <c r="V707" s="96"/>
      <c r="W707" s="411"/>
      <c r="X707" s="411"/>
      <c r="Y707" s="411"/>
      <c r="Z707" s="411"/>
      <c r="AA707" s="411"/>
      <c r="AB707" s="411"/>
      <c r="AC707" s="411"/>
      <c r="AD707" s="411"/>
      <c r="AE707" s="411"/>
      <c r="AF707" s="411"/>
      <c r="AG707" s="158"/>
      <c r="AH707" s="158"/>
      <c r="AI707" s="158"/>
      <c r="AJ707" s="158"/>
      <c r="AK707" s="158"/>
      <c r="AL707" s="90"/>
    </row>
    <row r="708" spans="1:38" ht="15.75" thickBot="1" x14ac:dyDescent="0.3">
      <c r="A708" s="976"/>
      <c r="B708" s="175">
        <v>14030307</v>
      </c>
      <c r="C708" s="96">
        <v>350</v>
      </c>
      <c r="D708" s="411">
        <v>7</v>
      </c>
      <c r="E708" s="411">
        <v>50</v>
      </c>
      <c r="F708" s="665">
        <v>31</v>
      </c>
      <c r="G708" s="144" t="s">
        <v>456</v>
      </c>
      <c r="H708" s="167">
        <v>0.2951388888888889</v>
      </c>
      <c r="I708" s="167">
        <v>0.79166666666666663</v>
      </c>
      <c r="J708" s="181">
        <v>9.375E-2</v>
      </c>
      <c r="K708" s="179">
        <f t="shared" ref="K708:K723" si="30">IF(H708&gt;I708,(H708-I708)-J708,(I708-H708)-J708)</f>
        <v>0.40277777777777773</v>
      </c>
      <c r="L708" s="411">
        <v>43</v>
      </c>
      <c r="M708" s="411">
        <v>2</v>
      </c>
      <c r="N708" s="959"/>
      <c r="O708" s="411"/>
      <c r="P708" s="411"/>
      <c r="Q708" s="963"/>
      <c r="R708" s="413" t="str">
        <f t="shared" si="28"/>
        <v>fx</v>
      </c>
      <c r="S708" s="959"/>
      <c r="T708" s="959"/>
      <c r="U708" s="965"/>
      <c r="V708" s="96"/>
      <c r="W708" s="411"/>
      <c r="X708" s="411"/>
      <c r="Y708" s="411"/>
      <c r="Z708" s="411"/>
      <c r="AA708" s="411"/>
      <c r="AB708" s="411"/>
      <c r="AC708" s="411"/>
      <c r="AD708" s="411"/>
      <c r="AE708" s="411"/>
      <c r="AF708" s="411"/>
      <c r="AG708" s="158"/>
      <c r="AH708" s="158"/>
      <c r="AI708" s="158"/>
      <c r="AJ708" s="158"/>
      <c r="AK708" s="158"/>
      <c r="AL708" s="90"/>
    </row>
    <row r="709" spans="1:38" ht="15.75" thickBot="1" x14ac:dyDescent="0.3">
      <c r="A709" s="976"/>
      <c r="B709" s="407">
        <v>14030307</v>
      </c>
      <c r="C709" s="96">
        <v>350</v>
      </c>
      <c r="D709" s="411">
        <v>7</v>
      </c>
      <c r="E709" s="411">
        <v>50</v>
      </c>
      <c r="F709" s="665">
        <v>31</v>
      </c>
      <c r="G709" s="144" t="s">
        <v>456</v>
      </c>
      <c r="H709" s="167">
        <v>0.2951388888888889</v>
      </c>
      <c r="I709" s="167">
        <v>0.79166666666666663</v>
      </c>
      <c r="J709" s="181">
        <v>9.375E-2</v>
      </c>
      <c r="K709" s="179">
        <f t="shared" si="30"/>
        <v>0.40277777777777773</v>
      </c>
      <c r="L709" s="411">
        <v>44</v>
      </c>
      <c r="M709" s="411">
        <v>1</v>
      </c>
      <c r="N709" s="960"/>
      <c r="O709" s="411"/>
      <c r="P709" s="411"/>
      <c r="Q709" s="989"/>
      <c r="R709" s="413" t="str">
        <f t="shared" si="28"/>
        <v>fx</v>
      </c>
      <c r="S709" s="959"/>
      <c r="T709" s="959"/>
      <c r="U709" s="965"/>
      <c r="V709" s="96"/>
      <c r="W709" s="411"/>
      <c r="X709" s="411"/>
      <c r="Y709" s="411"/>
      <c r="Z709" s="411"/>
      <c r="AA709" s="411"/>
      <c r="AB709" s="411"/>
      <c r="AC709" s="411"/>
      <c r="AD709" s="411"/>
      <c r="AE709" s="411"/>
      <c r="AF709" s="411"/>
      <c r="AG709" s="158"/>
      <c r="AH709" s="158"/>
      <c r="AI709" s="158"/>
      <c r="AJ709" s="158"/>
      <c r="AK709" s="158"/>
      <c r="AL709" s="90"/>
    </row>
    <row r="710" spans="1:38" ht="15.75" thickBot="1" x14ac:dyDescent="0.3">
      <c r="A710" s="976"/>
      <c r="B710" s="174">
        <v>14030307</v>
      </c>
      <c r="C710" s="96">
        <v>370</v>
      </c>
      <c r="D710" s="411">
        <v>7</v>
      </c>
      <c r="E710" s="411">
        <v>50</v>
      </c>
      <c r="F710" s="665">
        <v>31</v>
      </c>
      <c r="G710" s="144" t="s">
        <v>456</v>
      </c>
      <c r="H710" s="167">
        <v>0.2951388888888889</v>
      </c>
      <c r="I710" s="167">
        <v>0.79166666666666663</v>
      </c>
      <c r="J710" s="181">
        <v>9.375E-2</v>
      </c>
      <c r="K710" s="179">
        <f t="shared" si="30"/>
        <v>0.40277777777777773</v>
      </c>
      <c r="L710" s="411">
        <v>39</v>
      </c>
      <c r="M710" s="411">
        <v>1</v>
      </c>
      <c r="N710" s="958">
        <v>656</v>
      </c>
      <c r="O710" s="411"/>
      <c r="P710" s="411"/>
      <c r="Q710" s="988">
        <v>123.97</v>
      </c>
      <c r="R710" s="413" t="str">
        <f t="shared" si="28"/>
        <v>p500</v>
      </c>
      <c r="S710" s="959"/>
      <c r="T710" s="959"/>
      <c r="U710" s="965"/>
      <c r="V710" s="96"/>
      <c r="W710" s="411"/>
      <c r="X710" s="411"/>
      <c r="Y710" s="411"/>
      <c r="Z710" s="411"/>
      <c r="AA710" s="411"/>
      <c r="AB710" s="411"/>
      <c r="AC710" s="411"/>
      <c r="AD710" s="411"/>
      <c r="AE710" s="411"/>
      <c r="AF710" s="411"/>
      <c r="AG710" s="158"/>
      <c r="AH710" s="158"/>
      <c r="AI710" s="158"/>
      <c r="AJ710" s="158"/>
      <c r="AK710" s="158"/>
      <c r="AL710" s="90"/>
    </row>
    <row r="711" spans="1:38" ht="15.75" thickBot="1" x14ac:dyDescent="0.3">
      <c r="A711" s="976"/>
      <c r="B711" s="175">
        <v>14030307</v>
      </c>
      <c r="C711" s="96">
        <v>370</v>
      </c>
      <c r="D711" s="411">
        <v>7</v>
      </c>
      <c r="E711" s="411">
        <v>50</v>
      </c>
      <c r="F711" s="665">
        <v>31</v>
      </c>
      <c r="G711" s="144" t="s">
        <v>456</v>
      </c>
      <c r="H711" s="167">
        <v>0.2951388888888889</v>
      </c>
      <c r="I711" s="167">
        <v>0.79166666666666663</v>
      </c>
      <c r="J711" s="181">
        <v>9.375E-2</v>
      </c>
      <c r="K711" s="179">
        <f t="shared" si="30"/>
        <v>0.40277777777777773</v>
      </c>
      <c r="L711" s="411">
        <v>40</v>
      </c>
      <c r="M711" s="411">
        <v>1</v>
      </c>
      <c r="N711" s="959"/>
      <c r="O711" s="411"/>
      <c r="P711" s="411"/>
      <c r="Q711" s="963"/>
      <c r="R711" s="413" t="str">
        <f t="shared" si="28"/>
        <v>p500</v>
      </c>
      <c r="S711" s="959"/>
      <c r="T711" s="959"/>
      <c r="U711" s="965"/>
      <c r="AG711" s="158"/>
      <c r="AH711" s="158"/>
      <c r="AI711" s="158"/>
      <c r="AJ711" s="158"/>
      <c r="AK711" s="158"/>
      <c r="AL711" s="90"/>
    </row>
    <row r="712" spans="1:38" ht="15.75" thickBot="1" x14ac:dyDescent="0.3">
      <c r="A712" s="976"/>
      <c r="B712" s="175">
        <v>14030307</v>
      </c>
      <c r="C712" s="96">
        <v>370</v>
      </c>
      <c r="D712" s="411">
        <v>7</v>
      </c>
      <c r="E712" s="411">
        <v>50</v>
      </c>
      <c r="F712" s="665">
        <v>31</v>
      </c>
      <c r="G712" s="144" t="s">
        <v>456</v>
      </c>
      <c r="H712" s="167">
        <v>0.2951388888888889</v>
      </c>
      <c r="I712" s="167">
        <v>0.79166666666666663</v>
      </c>
      <c r="J712" s="181">
        <v>9.375E-2</v>
      </c>
      <c r="K712" s="179">
        <f t="shared" si="30"/>
        <v>0.40277777777777773</v>
      </c>
      <c r="L712" s="411">
        <v>42</v>
      </c>
      <c r="M712" s="411">
        <v>2</v>
      </c>
      <c r="N712" s="959"/>
      <c r="O712" s="411"/>
      <c r="P712" s="411"/>
      <c r="Q712" s="963"/>
      <c r="R712" s="413" t="str">
        <f t="shared" si="28"/>
        <v>p500</v>
      </c>
      <c r="S712" s="959"/>
      <c r="T712" s="959"/>
      <c r="U712" s="965"/>
      <c r="AG712" s="158"/>
      <c r="AH712" s="158"/>
      <c r="AI712" s="158"/>
      <c r="AJ712" s="158"/>
      <c r="AK712" s="158"/>
      <c r="AL712" s="90"/>
    </row>
    <row r="713" spans="1:38" ht="15.75" thickBot="1" x14ac:dyDescent="0.3">
      <c r="A713" s="976"/>
      <c r="B713" s="175">
        <v>14030307</v>
      </c>
      <c r="C713" s="96">
        <v>370</v>
      </c>
      <c r="D713" s="411">
        <v>7</v>
      </c>
      <c r="E713" s="411">
        <v>50</v>
      </c>
      <c r="F713" s="665">
        <v>31</v>
      </c>
      <c r="G713" s="144" t="s">
        <v>456</v>
      </c>
      <c r="H713" s="167">
        <v>0.2951388888888889</v>
      </c>
      <c r="I713" s="167">
        <v>0.79166666666666663</v>
      </c>
      <c r="J713" s="181">
        <v>9.375E-2</v>
      </c>
      <c r="K713" s="179">
        <f t="shared" si="30"/>
        <v>0.40277777777777773</v>
      </c>
      <c r="L713" s="411">
        <v>43</v>
      </c>
      <c r="M713" s="411">
        <v>2</v>
      </c>
      <c r="N713" s="959"/>
      <c r="O713" s="411"/>
      <c r="P713" s="411"/>
      <c r="Q713" s="963"/>
      <c r="R713" s="413" t="str">
        <f t="shared" si="28"/>
        <v>p500</v>
      </c>
      <c r="S713" s="959"/>
      <c r="T713" s="959"/>
      <c r="U713" s="965"/>
      <c r="AG713" s="158"/>
      <c r="AH713" s="158"/>
      <c r="AI713" s="158"/>
      <c r="AJ713" s="158"/>
      <c r="AK713" s="158"/>
      <c r="AL713" s="90"/>
    </row>
    <row r="714" spans="1:38" ht="15.75" thickBot="1" x14ac:dyDescent="0.3">
      <c r="A714" s="976"/>
      <c r="B714" s="407">
        <v>14030307</v>
      </c>
      <c r="C714" s="96">
        <v>370</v>
      </c>
      <c r="D714" s="411">
        <v>7</v>
      </c>
      <c r="E714" s="411">
        <v>50</v>
      </c>
      <c r="F714" s="665">
        <v>31</v>
      </c>
      <c r="G714" s="144" t="s">
        <v>456</v>
      </c>
      <c r="H714" s="167">
        <v>0.2951388888888889</v>
      </c>
      <c r="I714" s="167">
        <v>0.79166666666666663</v>
      </c>
      <c r="J714" s="181">
        <v>9.375E-2</v>
      </c>
      <c r="K714" s="179">
        <f t="shared" si="30"/>
        <v>0.40277777777777773</v>
      </c>
      <c r="L714" s="411">
        <v>44</v>
      </c>
      <c r="M714" s="411">
        <v>2</v>
      </c>
      <c r="N714" s="960"/>
      <c r="O714" s="411"/>
      <c r="P714" s="411"/>
      <c r="Q714" s="989"/>
      <c r="R714" s="413" t="str">
        <f t="shared" si="28"/>
        <v>p500</v>
      </c>
      <c r="S714" s="959"/>
      <c r="T714" s="959"/>
      <c r="U714" s="965"/>
      <c r="AG714" s="158"/>
      <c r="AH714" s="158"/>
      <c r="AI714" s="158"/>
      <c r="AJ714" s="158"/>
      <c r="AK714" s="158"/>
      <c r="AL714" s="90"/>
    </row>
    <row r="715" spans="1:38" ht="15.75" thickBot="1" x14ac:dyDescent="0.3">
      <c r="A715" s="976"/>
      <c r="B715" s="174">
        <v>14030307</v>
      </c>
      <c r="C715" s="96">
        <v>380</v>
      </c>
      <c r="D715" s="411">
        <v>7</v>
      </c>
      <c r="E715" s="411">
        <v>50</v>
      </c>
      <c r="F715" s="665">
        <v>31</v>
      </c>
      <c r="G715" s="144" t="s">
        <v>456</v>
      </c>
      <c r="H715" s="167">
        <v>0.2951388888888889</v>
      </c>
      <c r="I715" s="167">
        <v>0.79166666666666663</v>
      </c>
      <c r="J715" s="181">
        <v>9.375E-2</v>
      </c>
      <c r="K715" s="179">
        <f t="shared" si="30"/>
        <v>0.40277777777777773</v>
      </c>
      <c r="L715" s="411">
        <v>40</v>
      </c>
      <c r="M715" s="411">
        <v>1</v>
      </c>
      <c r="N715" s="958">
        <v>521</v>
      </c>
      <c r="O715" s="411"/>
      <c r="P715" s="411"/>
      <c r="Q715" s="988">
        <v>698.28</v>
      </c>
      <c r="R715" s="413" t="str">
        <f t="shared" si="28"/>
        <v>fx</v>
      </c>
      <c r="S715" s="959"/>
      <c r="T715" s="959"/>
      <c r="U715" s="965"/>
      <c r="AG715" s="158"/>
      <c r="AH715" s="158"/>
      <c r="AI715" s="158"/>
      <c r="AJ715" s="158"/>
      <c r="AK715" s="158"/>
      <c r="AL715" s="90"/>
    </row>
    <row r="716" spans="1:38" ht="15.75" thickBot="1" x14ac:dyDescent="0.3">
      <c r="A716" s="976"/>
      <c r="B716" s="175">
        <v>14030307</v>
      </c>
      <c r="C716" s="96">
        <v>380</v>
      </c>
      <c r="D716" s="411">
        <v>7</v>
      </c>
      <c r="E716" s="411">
        <v>50</v>
      </c>
      <c r="F716" s="665">
        <v>31</v>
      </c>
      <c r="G716" s="144" t="s">
        <v>456</v>
      </c>
      <c r="H716" s="167">
        <v>0.2951388888888889</v>
      </c>
      <c r="I716" s="167">
        <v>0.79166666666666663</v>
      </c>
      <c r="J716" s="181">
        <v>9.375E-2</v>
      </c>
      <c r="K716" s="179">
        <f t="shared" si="30"/>
        <v>0.40277777777777773</v>
      </c>
      <c r="L716" s="411">
        <v>41</v>
      </c>
      <c r="M716" s="411">
        <v>2</v>
      </c>
      <c r="N716" s="959"/>
      <c r="O716" s="411"/>
      <c r="P716" s="411"/>
      <c r="Q716" s="963"/>
      <c r="R716" s="413" t="str">
        <f t="shared" si="28"/>
        <v>fx</v>
      </c>
      <c r="S716" s="959"/>
      <c r="T716" s="959"/>
      <c r="U716" s="965"/>
      <c r="AG716" s="158"/>
      <c r="AH716" s="158"/>
      <c r="AI716" s="158"/>
      <c r="AJ716" s="158"/>
      <c r="AK716" s="158"/>
      <c r="AL716" s="90"/>
    </row>
    <row r="717" spans="1:38" ht="15.75" thickBot="1" x14ac:dyDescent="0.3">
      <c r="A717" s="976"/>
      <c r="B717" s="175">
        <v>14030307</v>
      </c>
      <c r="C717" s="96">
        <v>380</v>
      </c>
      <c r="D717" s="411">
        <v>7</v>
      </c>
      <c r="E717" s="411">
        <v>50</v>
      </c>
      <c r="F717" s="665">
        <v>31</v>
      </c>
      <c r="G717" s="144" t="s">
        <v>456</v>
      </c>
      <c r="H717" s="167">
        <v>0.2951388888888889</v>
      </c>
      <c r="I717" s="167">
        <v>0.79166666666666663</v>
      </c>
      <c r="J717" s="181">
        <v>9.375E-2</v>
      </c>
      <c r="K717" s="179">
        <f t="shared" si="30"/>
        <v>0.40277777777777773</v>
      </c>
      <c r="L717" s="411">
        <v>42</v>
      </c>
      <c r="M717" s="411">
        <v>2</v>
      </c>
      <c r="N717" s="959"/>
      <c r="O717" s="411"/>
      <c r="P717" s="411"/>
      <c r="Q717" s="963"/>
      <c r="R717" s="413" t="str">
        <f t="shared" si="28"/>
        <v>fx</v>
      </c>
      <c r="S717" s="959"/>
      <c r="T717" s="959"/>
      <c r="U717" s="965"/>
      <c r="AG717" s="158"/>
      <c r="AH717" s="158"/>
      <c r="AI717" s="158"/>
      <c r="AJ717" s="158"/>
      <c r="AK717" s="158"/>
      <c r="AL717" s="90"/>
    </row>
    <row r="718" spans="1:38" ht="15.75" thickBot="1" x14ac:dyDescent="0.3">
      <c r="A718" s="976"/>
      <c r="B718" s="175">
        <v>14030307</v>
      </c>
      <c r="C718" s="96">
        <v>380</v>
      </c>
      <c r="D718" s="411">
        <v>7</v>
      </c>
      <c r="E718" s="411">
        <v>50</v>
      </c>
      <c r="F718" s="665">
        <v>31</v>
      </c>
      <c r="G718" s="144" t="s">
        <v>456</v>
      </c>
      <c r="H718" s="167">
        <v>0.2951388888888889</v>
      </c>
      <c r="I718" s="167">
        <v>0.79166666666666663</v>
      </c>
      <c r="J718" s="181">
        <v>9.375E-2</v>
      </c>
      <c r="K718" s="179">
        <f t="shared" si="30"/>
        <v>0.40277777777777773</v>
      </c>
      <c r="L718" s="411">
        <v>43</v>
      </c>
      <c r="M718" s="411">
        <v>2</v>
      </c>
      <c r="N718" s="959"/>
      <c r="O718" s="411"/>
      <c r="P718" s="411"/>
      <c r="Q718" s="963"/>
      <c r="R718" s="413" t="str">
        <f t="shared" si="28"/>
        <v>fx</v>
      </c>
      <c r="S718" s="959"/>
      <c r="T718" s="959"/>
      <c r="U718" s="965"/>
      <c r="AG718" s="158"/>
      <c r="AH718" s="158"/>
      <c r="AI718" s="158"/>
      <c r="AJ718" s="158"/>
      <c r="AK718" s="158"/>
      <c r="AL718" s="90"/>
    </row>
    <row r="719" spans="1:38" ht="15.75" thickBot="1" x14ac:dyDescent="0.3">
      <c r="A719" s="977"/>
      <c r="B719" s="407">
        <v>14030307</v>
      </c>
      <c r="C719" s="164">
        <v>380</v>
      </c>
      <c r="D719" s="418">
        <v>7</v>
      </c>
      <c r="E719" s="418">
        <v>50</v>
      </c>
      <c r="F719" s="151">
        <v>31</v>
      </c>
      <c r="G719" s="161" t="s">
        <v>456</v>
      </c>
      <c r="H719" s="171">
        <v>0.2951388888888889</v>
      </c>
      <c r="I719" s="171">
        <v>0.79166666666666663</v>
      </c>
      <c r="J719" s="185">
        <v>9.375E-2</v>
      </c>
      <c r="K719" s="186">
        <f t="shared" si="30"/>
        <v>0.40277777777777773</v>
      </c>
      <c r="L719" s="418">
        <v>44</v>
      </c>
      <c r="M719" s="418">
        <v>1</v>
      </c>
      <c r="N719" s="966"/>
      <c r="O719" s="418"/>
      <c r="P719" s="418"/>
      <c r="Q719" s="967"/>
      <c r="R719" s="151" t="str">
        <f t="shared" si="28"/>
        <v>fx</v>
      </c>
      <c r="S719" s="966"/>
      <c r="T719" s="966"/>
      <c r="U719" s="968"/>
      <c r="AG719" s="158"/>
      <c r="AH719" s="158"/>
      <c r="AI719" s="158"/>
      <c r="AJ719" s="158"/>
      <c r="AK719" s="158"/>
      <c r="AL719" s="90"/>
    </row>
    <row r="720" spans="1:38" ht="15.75" thickBot="1" x14ac:dyDescent="0.3">
      <c r="A720" s="975" t="str">
        <f t="shared" si="29"/>
        <v>شب</v>
      </c>
      <c r="B720" s="174">
        <v>14030308</v>
      </c>
      <c r="C720" s="163">
        <v>370</v>
      </c>
      <c r="D720" s="419">
        <v>7</v>
      </c>
      <c r="E720" s="419">
        <v>50</v>
      </c>
      <c r="F720" s="150">
        <v>16</v>
      </c>
      <c r="G720" s="159" t="s">
        <v>457</v>
      </c>
      <c r="H720" s="168">
        <v>0.79166666666666663</v>
      </c>
      <c r="I720" s="168">
        <v>0.28125</v>
      </c>
      <c r="J720" s="179">
        <v>2.0833333333333332E-2</v>
      </c>
      <c r="K720" s="179">
        <f t="shared" si="30"/>
        <v>0.48958333333333331</v>
      </c>
      <c r="L720" s="419">
        <v>39</v>
      </c>
      <c r="M720" s="419">
        <v>1</v>
      </c>
      <c r="N720" s="961">
        <v>560</v>
      </c>
      <c r="O720" s="419"/>
      <c r="P720" s="419"/>
      <c r="Q720" s="962">
        <v>105.83</v>
      </c>
      <c r="R720" s="150" t="str">
        <f t="shared" si="28"/>
        <v>p500</v>
      </c>
      <c r="S720" s="961">
        <v>1</v>
      </c>
      <c r="T720" s="961">
        <v>15</v>
      </c>
      <c r="U720" s="964">
        <v>700</v>
      </c>
      <c r="AG720" s="158"/>
      <c r="AH720" s="158"/>
      <c r="AI720" s="158"/>
      <c r="AJ720" s="158"/>
      <c r="AK720" s="158"/>
      <c r="AL720" s="90"/>
    </row>
    <row r="721" spans="1:38" ht="15.75" thickBot="1" x14ac:dyDescent="0.3">
      <c r="A721" s="976"/>
      <c r="B721" s="175">
        <v>14030308</v>
      </c>
      <c r="C721" s="96">
        <v>370</v>
      </c>
      <c r="D721" s="411">
        <v>7</v>
      </c>
      <c r="E721" s="411">
        <v>50</v>
      </c>
      <c r="F721" s="665">
        <v>16</v>
      </c>
      <c r="G721" s="144" t="s">
        <v>457</v>
      </c>
      <c r="H721" s="167">
        <v>0.79166666666666663</v>
      </c>
      <c r="I721" s="167">
        <v>0.28125</v>
      </c>
      <c r="J721" s="181">
        <v>2.0833333333333332E-2</v>
      </c>
      <c r="K721" s="179">
        <f t="shared" si="30"/>
        <v>0.48958333333333331</v>
      </c>
      <c r="L721" s="411">
        <v>40</v>
      </c>
      <c r="M721" s="411">
        <v>1</v>
      </c>
      <c r="N721" s="959"/>
      <c r="O721" s="411"/>
      <c r="P721" s="411"/>
      <c r="Q721" s="963"/>
      <c r="R721" s="413" t="str">
        <f t="shared" si="28"/>
        <v>p500</v>
      </c>
      <c r="S721" s="959"/>
      <c r="T721" s="959"/>
      <c r="U721" s="965"/>
      <c r="AG721" s="158"/>
      <c r="AH721" s="158"/>
      <c r="AI721" s="158"/>
      <c r="AJ721" s="158"/>
      <c r="AK721" s="158"/>
      <c r="AL721" s="90"/>
    </row>
    <row r="722" spans="1:38" ht="15.75" thickBot="1" x14ac:dyDescent="0.3">
      <c r="A722" s="976"/>
      <c r="B722" s="175">
        <v>14030308</v>
      </c>
      <c r="C722" s="96">
        <v>370</v>
      </c>
      <c r="D722" s="411">
        <v>7</v>
      </c>
      <c r="E722" s="411">
        <v>50</v>
      </c>
      <c r="F722" s="665">
        <v>16</v>
      </c>
      <c r="G722" s="144" t="s">
        <v>457</v>
      </c>
      <c r="H722" s="167">
        <v>0.79166666666666663</v>
      </c>
      <c r="I722" s="167">
        <v>0.28125</v>
      </c>
      <c r="J722" s="181">
        <v>2.0833333333333332E-2</v>
      </c>
      <c r="K722" s="179">
        <f t="shared" si="30"/>
        <v>0.48958333333333331</v>
      </c>
      <c r="L722" s="411">
        <v>42</v>
      </c>
      <c r="M722" s="411">
        <v>2</v>
      </c>
      <c r="N722" s="959"/>
      <c r="O722" s="411"/>
      <c r="P722" s="411"/>
      <c r="Q722" s="963"/>
      <c r="R722" s="413" t="str">
        <f t="shared" si="28"/>
        <v>p500</v>
      </c>
      <c r="S722" s="959"/>
      <c r="T722" s="959"/>
      <c r="U722" s="965"/>
      <c r="AG722" s="158"/>
      <c r="AH722" s="158"/>
      <c r="AI722" s="158"/>
      <c r="AJ722" s="158"/>
      <c r="AK722" s="158"/>
      <c r="AL722" s="90"/>
    </row>
    <row r="723" spans="1:38" ht="15.75" thickBot="1" x14ac:dyDescent="0.3">
      <c r="A723" s="976"/>
      <c r="B723" s="175">
        <v>14030308</v>
      </c>
      <c r="C723" s="96">
        <v>370</v>
      </c>
      <c r="D723" s="411">
        <v>7</v>
      </c>
      <c r="E723" s="411">
        <v>50</v>
      </c>
      <c r="F723" s="665">
        <v>16</v>
      </c>
      <c r="G723" s="144" t="s">
        <v>457</v>
      </c>
      <c r="H723" s="167">
        <v>0.79166666666666663</v>
      </c>
      <c r="I723" s="167">
        <v>0.28125</v>
      </c>
      <c r="J723" s="181">
        <v>2.0833333333333332E-2</v>
      </c>
      <c r="K723" s="179">
        <f t="shared" si="30"/>
        <v>0.48958333333333331</v>
      </c>
      <c r="L723" s="411">
        <v>43</v>
      </c>
      <c r="M723" s="411">
        <v>2</v>
      </c>
      <c r="N723" s="959"/>
      <c r="O723" s="411"/>
      <c r="P723" s="411"/>
      <c r="Q723" s="963"/>
      <c r="R723" s="413" t="str">
        <f t="shared" ref="R723" si="31">IF(C723=370,"p500","fx")</f>
        <v>p500</v>
      </c>
      <c r="S723" s="959"/>
      <c r="T723" s="959"/>
      <c r="U723" s="965"/>
      <c r="AG723" s="158"/>
      <c r="AH723" s="158"/>
      <c r="AI723" s="158"/>
      <c r="AJ723" s="158"/>
      <c r="AK723" s="158"/>
      <c r="AL723" s="90"/>
    </row>
    <row r="724" spans="1:38" ht="15.75" thickBot="1" x14ac:dyDescent="0.3">
      <c r="A724" s="976"/>
      <c r="B724" s="407">
        <v>14030308</v>
      </c>
      <c r="C724" s="96">
        <v>370</v>
      </c>
      <c r="D724" s="411">
        <v>7</v>
      </c>
      <c r="E724" s="411">
        <v>50</v>
      </c>
      <c r="F724" s="665">
        <v>16</v>
      </c>
      <c r="G724" s="144" t="s">
        <v>457</v>
      </c>
      <c r="H724" s="167">
        <v>0.79166666666666663</v>
      </c>
      <c r="I724" s="167">
        <v>0.28125</v>
      </c>
      <c r="J724" s="181">
        <v>2.0833333333333332E-2</v>
      </c>
      <c r="K724" s="179">
        <f t="shared" ref="K724:K787" si="32">IF(H724&gt;I724,(H724-I724)-J724,(I724-H724)-J724)</f>
        <v>0.48958333333333331</v>
      </c>
      <c r="L724" s="411">
        <v>44</v>
      </c>
      <c r="M724" s="411">
        <v>2</v>
      </c>
      <c r="N724" s="960"/>
      <c r="O724" s="411"/>
      <c r="P724" s="411"/>
      <c r="Q724" s="989"/>
      <c r="R724" s="413" t="str">
        <f t="shared" ref="R724:R787" si="33">IF(C724=370,"p500","fx")</f>
        <v>p500</v>
      </c>
      <c r="S724" s="959"/>
      <c r="T724" s="959"/>
      <c r="U724" s="965"/>
      <c r="AG724" s="158"/>
      <c r="AH724" s="158"/>
      <c r="AI724" s="158"/>
      <c r="AJ724" s="158"/>
      <c r="AK724" s="158"/>
      <c r="AL724" s="90"/>
    </row>
    <row r="725" spans="1:38" ht="15.75" thickBot="1" x14ac:dyDescent="0.3">
      <c r="A725" s="976"/>
      <c r="B725" s="174">
        <v>14030308</v>
      </c>
      <c r="C725" s="96">
        <v>350</v>
      </c>
      <c r="D725" s="411">
        <v>7</v>
      </c>
      <c r="E725" s="411">
        <v>50</v>
      </c>
      <c r="F725" s="665">
        <v>16</v>
      </c>
      <c r="G725" s="144" t="s">
        <v>457</v>
      </c>
      <c r="H725" s="167">
        <v>0.79166666666666663</v>
      </c>
      <c r="I725" s="167">
        <v>0.28125</v>
      </c>
      <c r="J725" s="181">
        <v>2.0833333333333332E-2</v>
      </c>
      <c r="K725" s="179">
        <f t="shared" si="32"/>
        <v>0.48958333333333331</v>
      </c>
      <c r="L725" s="411">
        <v>39</v>
      </c>
      <c r="M725" s="411">
        <v>1</v>
      </c>
      <c r="N725" s="958">
        <v>560</v>
      </c>
      <c r="O725" s="411"/>
      <c r="P725" s="411"/>
      <c r="Q725" s="988">
        <v>142.22499999999999</v>
      </c>
      <c r="R725" s="413" t="str">
        <f t="shared" si="33"/>
        <v>fx</v>
      </c>
      <c r="S725" s="959"/>
      <c r="T725" s="959"/>
      <c r="U725" s="965"/>
      <c r="AG725" s="158"/>
      <c r="AH725" s="158"/>
      <c r="AI725" s="158"/>
      <c r="AJ725" s="158"/>
      <c r="AK725" s="158"/>
      <c r="AL725" s="90"/>
    </row>
    <row r="726" spans="1:38" ht="15.75" thickBot="1" x14ac:dyDescent="0.3">
      <c r="A726" s="976"/>
      <c r="B726" s="175">
        <v>14030308</v>
      </c>
      <c r="C726" s="96">
        <v>350</v>
      </c>
      <c r="D726" s="411">
        <v>7</v>
      </c>
      <c r="E726" s="411">
        <v>50</v>
      </c>
      <c r="F726" s="665">
        <v>16</v>
      </c>
      <c r="G726" s="144" t="s">
        <v>457</v>
      </c>
      <c r="H726" s="167">
        <v>0.79166666666666663</v>
      </c>
      <c r="I726" s="167">
        <v>0.28125</v>
      </c>
      <c r="J726" s="181">
        <v>2.0833333333333332E-2</v>
      </c>
      <c r="K726" s="179">
        <f t="shared" si="32"/>
        <v>0.48958333333333331</v>
      </c>
      <c r="L726" s="411">
        <v>40</v>
      </c>
      <c r="M726" s="411">
        <v>1</v>
      </c>
      <c r="N726" s="959"/>
      <c r="O726" s="411"/>
      <c r="P726" s="411"/>
      <c r="Q726" s="963"/>
      <c r="R726" s="413" t="str">
        <f t="shared" si="33"/>
        <v>fx</v>
      </c>
      <c r="S726" s="959"/>
      <c r="T726" s="959"/>
      <c r="U726" s="965"/>
      <c r="AG726" s="158"/>
      <c r="AH726" s="158"/>
      <c r="AI726" s="158"/>
      <c r="AJ726" s="158"/>
      <c r="AK726" s="158"/>
      <c r="AL726" s="90"/>
    </row>
    <row r="727" spans="1:38" ht="15.75" thickBot="1" x14ac:dyDescent="0.3">
      <c r="A727" s="976"/>
      <c r="B727" s="175">
        <v>14030308</v>
      </c>
      <c r="C727" s="96">
        <v>350</v>
      </c>
      <c r="D727" s="411">
        <v>7</v>
      </c>
      <c r="E727" s="411">
        <v>50</v>
      </c>
      <c r="F727" s="665">
        <v>16</v>
      </c>
      <c r="G727" s="144" t="s">
        <v>457</v>
      </c>
      <c r="H727" s="167">
        <v>0.79166666666666663</v>
      </c>
      <c r="I727" s="167">
        <v>0.28125</v>
      </c>
      <c r="J727" s="181">
        <v>2.0833333333333332E-2</v>
      </c>
      <c r="K727" s="179">
        <f t="shared" si="32"/>
        <v>0.48958333333333331</v>
      </c>
      <c r="L727" s="411">
        <v>41</v>
      </c>
      <c r="M727" s="411">
        <v>1</v>
      </c>
      <c r="N727" s="959"/>
      <c r="O727" s="411"/>
      <c r="P727" s="411"/>
      <c r="Q727" s="963"/>
      <c r="R727" s="413" t="str">
        <f t="shared" si="33"/>
        <v>fx</v>
      </c>
      <c r="S727" s="959"/>
      <c r="T727" s="959"/>
      <c r="U727" s="965"/>
      <c r="AG727" s="158"/>
      <c r="AH727" s="158"/>
      <c r="AI727" s="158"/>
      <c r="AJ727" s="158"/>
      <c r="AK727" s="158"/>
      <c r="AL727" s="90"/>
    </row>
    <row r="728" spans="1:38" ht="15.75" thickBot="1" x14ac:dyDescent="0.3">
      <c r="A728" s="976"/>
      <c r="B728" s="175">
        <v>14030308</v>
      </c>
      <c r="C728" s="96">
        <v>350</v>
      </c>
      <c r="D728" s="411">
        <v>7</v>
      </c>
      <c r="E728" s="411">
        <v>50</v>
      </c>
      <c r="F728" s="665">
        <v>16</v>
      </c>
      <c r="G728" s="144" t="s">
        <v>457</v>
      </c>
      <c r="H728" s="167">
        <v>0.79166666666666663</v>
      </c>
      <c r="I728" s="167">
        <v>0.28125</v>
      </c>
      <c r="J728" s="181">
        <v>2.0833333333333332E-2</v>
      </c>
      <c r="K728" s="179">
        <f t="shared" si="32"/>
        <v>0.48958333333333331</v>
      </c>
      <c r="L728" s="411">
        <v>42</v>
      </c>
      <c r="M728" s="411">
        <v>2</v>
      </c>
      <c r="N728" s="959"/>
      <c r="O728" s="411"/>
      <c r="P728" s="411"/>
      <c r="Q728" s="963"/>
      <c r="R728" s="413" t="str">
        <f t="shared" si="33"/>
        <v>fx</v>
      </c>
      <c r="S728" s="959"/>
      <c r="T728" s="959"/>
      <c r="U728" s="965"/>
      <c r="AG728" s="158"/>
      <c r="AH728" s="158"/>
      <c r="AI728" s="158"/>
      <c r="AJ728" s="158"/>
      <c r="AK728" s="158"/>
      <c r="AL728" s="90"/>
    </row>
    <row r="729" spans="1:38" ht="15.75" thickBot="1" x14ac:dyDescent="0.3">
      <c r="A729" s="976"/>
      <c r="B729" s="175">
        <v>14030308</v>
      </c>
      <c r="C729" s="96">
        <v>350</v>
      </c>
      <c r="D729" s="411">
        <v>7</v>
      </c>
      <c r="E729" s="411">
        <v>50</v>
      </c>
      <c r="F729" s="665">
        <v>16</v>
      </c>
      <c r="G729" s="144" t="s">
        <v>457</v>
      </c>
      <c r="H729" s="167">
        <v>0.79166666666666663</v>
      </c>
      <c r="I729" s="167">
        <v>0.28125</v>
      </c>
      <c r="J729" s="181">
        <v>2.0833333333333332E-2</v>
      </c>
      <c r="K729" s="179">
        <f t="shared" si="32"/>
        <v>0.48958333333333331</v>
      </c>
      <c r="L729" s="411">
        <v>43</v>
      </c>
      <c r="M729" s="411">
        <v>2</v>
      </c>
      <c r="N729" s="959"/>
      <c r="O729" s="411"/>
      <c r="P729" s="411"/>
      <c r="Q729" s="963"/>
      <c r="R729" s="413" t="str">
        <f t="shared" si="33"/>
        <v>fx</v>
      </c>
      <c r="S729" s="959"/>
      <c r="T729" s="959"/>
      <c r="U729" s="965"/>
      <c r="AG729" s="158"/>
      <c r="AH729" s="158"/>
      <c r="AI729" s="158"/>
      <c r="AJ729" s="158"/>
      <c r="AK729" s="158"/>
      <c r="AL729" s="90"/>
    </row>
    <row r="730" spans="1:38" ht="15.75" thickBot="1" x14ac:dyDescent="0.3">
      <c r="A730" s="977"/>
      <c r="B730" s="407">
        <v>14030308</v>
      </c>
      <c r="C730" s="164">
        <v>350</v>
      </c>
      <c r="D730" s="418">
        <v>7</v>
      </c>
      <c r="E730" s="418">
        <v>50</v>
      </c>
      <c r="F730" s="151">
        <v>16</v>
      </c>
      <c r="G730" s="161" t="s">
        <v>457</v>
      </c>
      <c r="H730" s="171">
        <v>0.79166666666666663</v>
      </c>
      <c r="I730" s="171">
        <v>0.28125</v>
      </c>
      <c r="J730" s="185">
        <v>2.0833333333333332E-2</v>
      </c>
      <c r="K730" s="186">
        <f t="shared" si="32"/>
        <v>0.48958333333333331</v>
      </c>
      <c r="L730" s="418">
        <v>44</v>
      </c>
      <c r="M730" s="418">
        <v>1</v>
      </c>
      <c r="N730" s="966"/>
      <c r="O730" s="418"/>
      <c r="P730" s="418"/>
      <c r="Q730" s="967"/>
      <c r="R730" s="151" t="str">
        <f t="shared" si="33"/>
        <v>fx</v>
      </c>
      <c r="S730" s="966"/>
      <c r="T730" s="966"/>
      <c r="U730" s="968"/>
      <c r="AG730" s="158"/>
      <c r="AH730" s="158"/>
      <c r="AI730" s="158"/>
      <c r="AJ730" s="158"/>
      <c r="AK730" s="158"/>
      <c r="AL730" s="90"/>
    </row>
    <row r="731" spans="1:38" ht="15.75" thickBot="1" x14ac:dyDescent="0.3">
      <c r="A731" s="985" t="str">
        <f t="shared" ref="A731:A783" si="34">IF(H731&gt;I731,"شب","روز")</f>
        <v>روز</v>
      </c>
      <c r="B731" s="419">
        <v>14030308</v>
      </c>
      <c r="C731" s="419">
        <v>274</v>
      </c>
      <c r="D731" s="419">
        <v>7</v>
      </c>
      <c r="E731" s="419">
        <v>50</v>
      </c>
      <c r="F731" s="150">
        <v>6</v>
      </c>
      <c r="G731" s="159" t="s">
        <v>269</v>
      </c>
      <c r="H731" s="168">
        <v>0.30208333333333331</v>
      </c>
      <c r="I731" s="168">
        <v>0.79166666666666663</v>
      </c>
      <c r="J731" s="179">
        <v>4.5138888888888888E-2</v>
      </c>
      <c r="K731" s="179">
        <f t="shared" si="32"/>
        <v>0.44444444444444442</v>
      </c>
      <c r="L731" s="419">
        <v>37</v>
      </c>
      <c r="M731" s="419">
        <v>1</v>
      </c>
      <c r="N731" s="961">
        <v>354</v>
      </c>
      <c r="O731" s="419"/>
      <c r="P731" s="419"/>
      <c r="Q731" s="962">
        <v>153.9</v>
      </c>
      <c r="R731" s="150" t="str">
        <f t="shared" si="33"/>
        <v>fx</v>
      </c>
      <c r="S731" s="961">
        <v>0</v>
      </c>
      <c r="T731" s="961">
        <v>5.2</v>
      </c>
      <c r="U731" s="964">
        <v>0</v>
      </c>
      <c r="AG731" s="158"/>
      <c r="AH731" s="158"/>
      <c r="AI731" s="158"/>
      <c r="AJ731" s="158"/>
      <c r="AK731" s="158"/>
      <c r="AL731" s="90"/>
    </row>
    <row r="732" spans="1:38" ht="15.75" thickBot="1" x14ac:dyDescent="0.3">
      <c r="A732" s="986"/>
      <c r="B732" s="409">
        <v>14030308</v>
      </c>
      <c r="C732" s="411">
        <v>274</v>
      </c>
      <c r="D732" s="411">
        <v>7</v>
      </c>
      <c r="E732" s="411">
        <v>50</v>
      </c>
      <c r="F732" s="665">
        <v>6</v>
      </c>
      <c r="G732" s="88" t="s">
        <v>269</v>
      </c>
      <c r="H732" s="167">
        <v>0.30208333333333331</v>
      </c>
      <c r="I732" s="167">
        <v>0.79166666666666663</v>
      </c>
      <c r="J732" s="181">
        <v>4.5138888888888888E-2</v>
      </c>
      <c r="K732" s="179">
        <f t="shared" si="32"/>
        <v>0.44444444444444442</v>
      </c>
      <c r="L732" s="411">
        <v>38</v>
      </c>
      <c r="M732" s="411">
        <v>2</v>
      </c>
      <c r="N732" s="959"/>
      <c r="O732" s="411"/>
      <c r="P732" s="411"/>
      <c r="Q732" s="963"/>
      <c r="R732" s="413" t="str">
        <f t="shared" si="33"/>
        <v>fx</v>
      </c>
      <c r="S732" s="959"/>
      <c r="T732" s="959"/>
      <c r="U732" s="965"/>
      <c r="AG732" s="158"/>
      <c r="AH732" s="158"/>
      <c r="AI732" s="158"/>
      <c r="AJ732" s="158"/>
      <c r="AK732" s="158"/>
      <c r="AL732" s="90"/>
    </row>
    <row r="733" spans="1:38" ht="15.75" thickBot="1" x14ac:dyDescent="0.3">
      <c r="A733" s="986"/>
      <c r="B733" s="409">
        <v>14030308</v>
      </c>
      <c r="C733" s="411">
        <v>274</v>
      </c>
      <c r="D733" s="411">
        <v>7</v>
      </c>
      <c r="E733" s="411">
        <v>50</v>
      </c>
      <c r="F733" s="665">
        <v>6</v>
      </c>
      <c r="G733" s="88" t="s">
        <v>269</v>
      </c>
      <c r="H733" s="167">
        <v>0.30208333333333331</v>
      </c>
      <c r="I733" s="167">
        <v>0.79166666666666663</v>
      </c>
      <c r="J733" s="181">
        <v>4.5138888888888888E-2</v>
      </c>
      <c r="K733" s="179">
        <f t="shared" si="32"/>
        <v>0.44444444444444442</v>
      </c>
      <c r="L733" s="411">
        <v>39</v>
      </c>
      <c r="M733" s="411">
        <v>2</v>
      </c>
      <c r="N733" s="959"/>
      <c r="O733" s="411"/>
      <c r="P733" s="411"/>
      <c r="Q733" s="963"/>
      <c r="R733" s="413" t="str">
        <f t="shared" si="33"/>
        <v>fx</v>
      </c>
      <c r="S733" s="959"/>
      <c r="T733" s="959"/>
      <c r="U733" s="965"/>
      <c r="AG733" s="158"/>
      <c r="AH733" s="158"/>
      <c r="AI733" s="158"/>
      <c r="AJ733" s="158"/>
      <c r="AK733" s="158"/>
      <c r="AL733" s="90"/>
    </row>
    <row r="734" spans="1:38" ht="15.75" thickBot="1" x14ac:dyDescent="0.3">
      <c r="A734" s="987"/>
      <c r="B734" s="404">
        <v>14030308</v>
      </c>
      <c r="C734" s="418">
        <v>274</v>
      </c>
      <c r="D734" s="418">
        <v>7</v>
      </c>
      <c r="E734" s="418">
        <v>50</v>
      </c>
      <c r="F734" s="151">
        <v>6</v>
      </c>
      <c r="G734" s="160" t="s">
        <v>269</v>
      </c>
      <c r="H734" s="171">
        <v>0.30208333333333331</v>
      </c>
      <c r="I734" s="171">
        <v>0.79166666666666663</v>
      </c>
      <c r="J734" s="185">
        <v>4.5138888888888888E-2</v>
      </c>
      <c r="K734" s="186">
        <f t="shared" si="32"/>
        <v>0.44444444444444442</v>
      </c>
      <c r="L734" s="418">
        <v>40</v>
      </c>
      <c r="M734" s="418">
        <v>1</v>
      </c>
      <c r="N734" s="966"/>
      <c r="O734" s="418"/>
      <c r="P734" s="418"/>
      <c r="Q734" s="967"/>
      <c r="R734" s="151" t="str">
        <f t="shared" si="33"/>
        <v>fx</v>
      </c>
      <c r="S734" s="966"/>
      <c r="T734" s="966"/>
      <c r="U734" s="968"/>
      <c r="AG734" s="158"/>
      <c r="AH734" s="158"/>
      <c r="AI734" s="158"/>
      <c r="AJ734" s="158"/>
      <c r="AK734" s="158"/>
      <c r="AL734" s="90"/>
    </row>
    <row r="735" spans="1:38" ht="15.75" thickBot="1" x14ac:dyDescent="0.3">
      <c r="A735" s="975" t="str">
        <f t="shared" si="34"/>
        <v>روز</v>
      </c>
      <c r="B735" s="174">
        <v>14030308</v>
      </c>
      <c r="C735" s="163">
        <v>309</v>
      </c>
      <c r="D735" s="419">
        <v>7</v>
      </c>
      <c r="E735" s="419">
        <v>50</v>
      </c>
      <c r="F735" s="150">
        <v>33</v>
      </c>
      <c r="G735" s="159" t="s">
        <v>389</v>
      </c>
      <c r="H735" s="168">
        <v>0.30208333333333331</v>
      </c>
      <c r="I735" s="168">
        <v>0.79166666666666663</v>
      </c>
      <c r="J735" s="179">
        <v>6.25E-2</v>
      </c>
      <c r="K735" s="179">
        <f t="shared" si="32"/>
        <v>0.42708333333333331</v>
      </c>
      <c r="L735" s="419">
        <v>36</v>
      </c>
      <c r="M735" s="419">
        <v>1</v>
      </c>
      <c r="N735" s="961">
        <v>688</v>
      </c>
      <c r="O735" s="419"/>
      <c r="P735" s="419"/>
      <c r="Q735" s="962">
        <v>230.4</v>
      </c>
      <c r="R735" s="150" t="str">
        <f t="shared" si="33"/>
        <v>fx</v>
      </c>
      <c r="S735" s="961">
        <v>3</v>
      </c>
      <c r="T735" s="961">
        <v>27</v>
      </c>
      <c r="U735" s="964">
        <v>1000</v>
      </c>
      <c r="AG735" s="158"/>
      <c r="AH735" s="158"/>
      <c r="AI735" s="158"/>
      <c r="AJ735" s="158"/>
      <c r="AK735" s="158"/>
      <c r="AL735" s="90"/>
    </row>
    <row r="736" spans="1:38" ht="15.75" thickBot="1" x14ac:dyDescent="0.3">
      <c r="A736" s="976"/>
      <c r="B736" s="175">
        <v>14030308</v>
      </c>
      <c r="C736" s="96">
        <v>309</v>
      </c>
      <c r="D736" s="411">
        <v>7</v>
      </c>
      <c r="E736" s="411">
        <v>50</v>
      </c>
      <c r="F736" s="665">
        <v>33</v>
      </c>
      <c r="G736" s="159" t="s">
        <v>389</v>
      </c>
      <c r="H736" s="167">
        <v>0.30208333333333331</v>
      </c>
      <c r="I736" s="167">
        <v>0.79166666666666663</v>
      </c>
      <c r="J736" s="181">
        <v>6.25E-2</v>
      </c>
      <c r="K736" s="179">
        <f t="shared" si="32"/>
        <v>0.42708333333333331</v>
      </c>
      <c r="L736" s="411">
        <v>37</v>
      </c>
      <c r="M736" s="411">
        <v>2</v>
      </c>
      <c r="N736" s="959"/>
      <c r="O736" s="411"/>
      <c r="P736" s="411"/>
      <c r="Q736" s="963"/>
      <c r="R736" s="413" t="str">
        <f t="shared" si="33"/>
        <v>fx</v>
      </c>
      <c r="S736" s="959"/>
      <c r="T736" s="959"/>
      <c r="U736" s="965"/>
      <c r="AG736" s="158"/>
      <c r="AH736" s="158"/>
      <c r="AI736" s="158"/>
      <c r="AJ736" s="158"/>
      <c r="AK736" s="158"/>
      <c r="AL736" s="90"/>
    </row>
    <row r="737" spans="1:38" ht="15.75" thickBot="1" x14ac:dyDescent="0.3">
      <c r="A737" s="976"/>
      <c r="B737" s="175">
        <v>14030308</v>
      </c>
      <c r="C737" s="96">
        <v>309</v>
      </c>
      <c r="D737" s="411">
        <v>7</v>
      </c>
      <c r="E737" s="411">
        <v>50</v>
      </c>
      <c r="F737" s="665">
        <v>33</v>
      </c>
      <c r="G737" s="159" t="s">
        <v>389</v>
      </c>
      <c r="H737" s="167">
        <v>0.30208333333333331</v>
      </c>
      <c r="I737" s="167">
        <v>0.79166666666666663</v>
      </c>
      <c r="J737" s="181">
        <v>6.25E-2</v>
      </c>
      <c r="K737" s="179">
        <f t="shared" si="32"/>
        <v>0.42708333333333331</v>
      </c>
      <c r="L737" s="411">
        <v>38</v>
      </c>
      <c r="M737" s="411">
        <v>2</v>
      </c>
      <c r="N737" s="959"/>
      <c r="O737" s="411"/>
      <c r="P737" s="411"/>
      <c r="Q737" s="963"/>
      <c r="R737" s="413" t="str">
        <f t="shared" si="33"/>
        <v>fx</v>
      </c>
      <c r="S737" s="959"/>
      <c r="T737" s="959"/>
      <c r="U737" s="965"/>
      <c r="AG737" s="158"/>
      <c r="AH737" s="158"/>
      <c r="AI737" s="158"/>
      <c r="AJ737" s="158"/>
      <c r="AK737" s="158"/>
      <c r="AL737" s="90"/>
    </row>
    <row r="738" spans="1:38" ht="15.75" thickBot="1" x14ac:dyDescent="0.3">
      <c r="A738" s="976"/>
      <c r="B738" s="175">
        <v>14030308</v>
      </c>
      <c r="C738" s="96">
        <v>309</v>
      </c>
      <c r="D738" s="411">
        <v>7</v>
      </c>
      <c r="E738" s="411">
        <v>50</v>
      </c>
      <c r="F738" s="665">
        <v>33</v>
      </c>
      <c r="G738" s="159" t="s">
        <v>389</v>
      </c>
      <c r="H738" s="167">
        <v>0.30208333333333331</v>
      </c>
      <c r="I738" s="167">
        <v>0.79166666666666663</v>
      </c>
      <c r="J738" s="181">
        <v>6.25E-2</v>
      </c>
      <c r="K738" s="179">
        <f t="shared" si="32"/>
        <v>0.42708333333333331</v>
      </c>
      <c r="L738" s="411">
        <v>39</v>
      </c>
      <c r="M738" s="411">
        <v>2</v>
      </c>
      <c r="N738" s="959"/>
      <c r="O738" s="411"/>
      <c r="P738" s="411"/>
      <c r="Q738" s="963"/>
      <c r="R738" s="413" t="str">
        <f t="shared" si="33"/>
        <v>fx</v>
      </c>
      <c r="S738" s="959"/>
      <c r="T738" s="959"/>
      <c r="U738" s="965"/>
      <c r="AG738" s="158"/>
      <c r="AH738" s="158"/>
      <c r="AI738" s="158"/>
      <c r="AJ738" s="158"/>
      <c r="AK738" s="158"/>
      <c r="AL738" s="90"/>
    </row>
    <row r="739" spans="1:38" ht="15.75" thickBot="1" x14ac:dyDescent="0.3">
      <c r="A739" s="976"/>
      <c r="B739" s="407">
        <v>14030308</v>
      </c>
      <c r="C739" s="96">
        <v>309</v>
      </c>
      <c r="D739" s="411">
        <v>7</v>
      </c>
      <c r="E739" s="411">
        <v>50</v>
      </c>
      <c r="F739" s="665">
        <v>33</v>
      </c>
      <c r="G739" s="159" t="s">
        <v>389</v>
      </c>
      <c r="H739" s="167">
        <v>0.30208333333333331</v>
      </c>
      <c r="I739" s="167">
        <v>0.79166666666666663</v>
      </c>
      <c r="J739" s="181">
        <v>6.25E-2</v>
      </c>
      <c r="K739" s="179">
        <f t="shared" si="32"/>
        <v>0.42708333333333331</v>
      </c>
      <c r="L739" s="411">
        <v>40</v>
      </c>
      <c r="M739" s="411">
        <v>2</v>
      </c>
      <c r="N739" s="960"/>
      <c r="O739" s="411"/>
      <c r="P739" s="411"/>
      <c r="Q739" s="989"/>
      <c r="R739" s="413" t="str">
        <f t="shared" si="33"/>
        <v>fx</v>
      </c>
      <c r="S739" s="959"/>
      <c r="T739" s="959"/>
      <c r="U739" s="965"/>
      <c r="AG739" s="158"/>
      <c r="AH739" s="158"/>
      <c r="AI739" s="158"/>
      <c r="AJ739" s="158"/>
      <c r="AK739" s="158"/>
      <c r="AL739" s="90"/>
    </row>
    <row r="740" spans="1:38" ht="15.75" thickBot="1" x14ac:dyDescent="0.3">
      <c r="A740" s="976"/>
      <c r="B740" s="174">
        <v>14030308</v>
      </c>
      <c r="C740" s="96">
        <v>350</v>
      </c>
      <c r="D740" s="411">
        <v>7</v>
      </c>
      <c r="E740" s="411">
        <v>50</v>
      </c>
      <c r="F740" s="665">
        <v>33</v>
      </c>
      <c r="G740" s="159" t="s">
        <v>389</v>
      </c>
      <c r="H740" s="167">
        <v>0.30208333333333331</v>
      </c>
      <c r="I740" s="167">
        <v>0.79166666666666663</v>
      </c>
      <c r="J740" s="181">
        <v>6.25E-2</v>
      </c>
      <c r="K740" s="179">
        <f t="shared" si="32"/>
        <v>0.42708333333333331</v>
      </c>
      <c r="L740" s="411">
        <v>39</v>
      </c>
      <c r="M740" s="411">
        <v>1</v>
      </c>
      <c r="N740" s="958">
        <v>704</v>
      </c>
      <c r="O740" s="411"/>
      <c r="P740" s="411"/>
      <c r="Q740" s="988">
        <v>178.8</v>
      </c>
      <c r="R740" s="413" t="str">
        <f t="shared" si="33"/>
        <v>fx</v>
      </c>
      <c r="S740" s="959"/>
      <c r="T740" s="959"/>
      <c r="U740" s="965"/>
      <c r="AG740" s="158"/>
      <c r="AH740" s="158"/>
      <c r="AI740" s="158"/>
      <c r="AJ740" s="158"/>
      <c r="AK740" s="158"/>
      <c r="AL740" s="90"/>
    </row>
    <row r="741" spans="1:38" ht="15.75" thickBot="1" x14ac:dyDescent="0.3">
      <c r="A741" s="976"/>
      <c r="B741" s="175">
        <v>14030308</v>
      </c>
      <c r="C741" s="96">
        <v>350</v>
      </c>
      <c r="D741" s="411">
        <v>7</v>
      </c>
      <c r="E741" s="411">
        <v>50</v>
      </c>
      <c r="F741" s="665">
        <v>33</v>
      </c>
      <c r="G741" s="159" t="s">
        <v>389</v>
      </c>
      <c r="H741" s="167">
        <v>0.30208333333333331</v>
      </c>
      <c r="I741" s="167">
        <v>0.79166666666666663</v>
      </c>
      <c r="J741" s="181">
        <v>6.25E-2</v>
      </c>
      <c r="K741" s="179">
        <f t="shared" si="32"/>
        <v>0.42708333333333331</v>
      </c>
      <c r="L741" s="411">
        <v>40</v>
      </c>
      <c r="M741" s="411">
        <v>1</v>
      </c>
      <c r="N741" s="959"/>
      <c r="O741" s="411"/>
      <c r="P741" s="411"/>
      <c r="Q741" s="963"/>
      <c r="R741" s="413" t="str">
        <f t="shared" si="33"/>
        <v>fx</v>
      </c>
      <c r="S741" s="959"/>
      <c r="T741" s="959"/>
      <c r="U741" s="965"/>
      <c r="AG741" s="158"/>
      <c r="AH741" s="158"/>
      <c r="AI741" s="158"/>
      <c r="AJ741" s="158"/>
      <c r="AK741" s="158"/>
      <c r="AL741" s="90"/>
    </row>
    <row r="742" spans="1:38" ht="15.75" thickBot="1" x14ac:dyDescent="0.3">
      <c r="A742" s="976"/>
      <c r="B742" s="175">
        <v>14030308</v>
      </c>
      <c r="C742" s="96">
        <v>350</v>
      </c>
      <c r="D742" s="411">
        <v>7</v>
      </c>
      <c r="E742" s="411">
        <v>50</v>
      </c>
      <c r="F742" s="665">
        <v>33</v>
      </c>
      <c r="G742" s="159" t="s">
        <v>389</v>
      </c>
      <c r="H742" s="167">
        <v>0.30208333333333331</v>
      </c>
      <c r="I742" s="167">
        <v>0.79166666666666663</v>
      </c>
      <c r="J742" s="181">
        <v>6.25E-2</v>
      </c>
      <c r="K742" s="179">
        <f t="shared" si="32"/>
        <v>0.42708333333333331</v>
      </c>
      <c r="L742" s="411">
        <v>41</v>
      </c>
      <c r="M742" s="411">
        <v>1</v>
      </c>
      <c r="N742" s="959"/>
      <c r="O742" s="411"/>
      <c r="P742" s="411"/>
      <c r="Q742" s="963"/>
      <c r="R742" s="413" t="str">
        <f t="shared" si="33"/>
        <v>fx</v>
      </c>
      <c r="S742" s="959"/>
      <c r="T742" s="959"/>
      <c r="U742" s="965"/>
      <c r="AG742" s="158"/>
      <c r="AH742" s="158"/>
      <c r="AI742" s="158"/>
      <c r="AJ742" s="158"/>
      <c r="AK742" s="158"/>
      <c r="AL742" s="90"/>
    </row>
    <row r="743" spans="1:38" ht="15.75" thickBot="1" x14ac:dyDescent="0.3">
      <c r="A743" s="976"/>
      <c r="B743" s="175">
        <v>14030308</v>
      </c>
      <c r="C743" s="96">
        <v>350</v>
      </c>
      <c r="D743" s="411">
        <v>7</v>
      </c>
      <c r="E743" s="411">
        <v>50</v>
      </c>
      <c r="F743" s="665">
        <v>33</v>
      </c>
      <c r="G743" s="159" t="s">
        <v>389</v>
      </c>
      <c r="H743" s="167">
        <v>0.30208333333333331</v>
      </c>
      <c r="I743" s="167">
        <v>0.79166666666666663</v>
      </c>
      <c r="J743" s="181">
        <v>6.25E-2</v>
      </c>
      <c r="K743" s="179">
        <f t="shared" si="32"/>
        <v>0.42708333333333331</v>
      </c>
      <c r="L743" s="411">
        <v>42</v>
      </c>
      <c r="M743" s="411">
        <v>2</v>
      </c>
      <c r="N743" s="959"/>
      <c r="O743" s="411"/>
      <c r="P743" s="411"/>
      <c r="Q743" s="963"/>
      <c r="R743" s="413" t="str">
        <f t="shared" si="33"/>
        <v>fx</v>
      </c>
      <c r="S743" s="959"/>
      <c r="T743" s="959"/>
      <c r="U743" s="965"/>
      <c r="AG743" s="158"/>
      <c r="AH743" s="158"/>
      <c r="AI743" s="158"/>
      <c r="AJ743" s="158"/>
      <c r="AK743" s="158"/>
      <c r="AL743" s="90"/>
    </row>
    <row r="744" spans="1:38" ht="15.75" thickBot="1" x14ac:dyDescent="0.3">
      <c r="A744" s="976"/>
      <c r="B744" s="175">
        <v>14030308</v>
      </c>
      <c r="C744" s="96">
        <v>350</v>
      </c>
      <c r="D744" s="411">
        <v>7</v>
      </c>
      <c r="E744" s="411">
        <v>50</v>
      </c>
      <c r="F744" s="665">
        <v>33</v>
      </c>
      <c r="G744" s="159" t="s">
        <v>389</v>
      </c>
      <c r="H744" s="167">
        <v>0.30208333333333331</v>
      </c>
      <c r="I744" s="167">
        <v>0.79166666666666663</v>
      </c>
      <c r="J744" s="181">
        <v>6.25E-2</v>
      </c>
      <c r="K744" s="179">
        <f t="shared" si="32"/>
        <v>0.42708333333333331</v>
      </c>
      <c r="L744" s="411">
        <v>43</v>
      </c>
      <c r="M744" s="411">
        <v>2</v>
      </c>
      <c r="N744" s="959"/>
      <c r="O744" s="411"/>
      <c r="P744" s="411"/>
      <c r="Q744" s="963"/>
      <c r="R744" s="413" t="str">
        <f t="shared" si="33"/>
        <v>fx</v>
      </c>
      <c r="S744" s="959"/>
      <c r="T744" s="959"/>
      <c r="U744" s="965"/>
      <c r="AG744" s="158"/>
      <c r="AH744" s="158"/>
      <c r="AI744" s="158"/>
      <c r="AJ744" s="158"/>
      <c r="AK744" s="158"/>
      <c r="AL744" s="90"/>
    </row>
    <row r="745" spans="1:38" ht="15.75" thickBot="1" x14ac:dyDescent="0.3">
      <c r="A745" s="976"/>
      <c r="B745" s="407">
        <v>14030308</v>
      </c>
      <c r="C745" s="96">
        <v>350</v>
      </c>
      <c r="D745" s="411">
        <v>7</v>
      </c>
      <c r="E745" s="411">
        <v>50</v>
      </c>
      <c r="F745" s="665">
        <v>33</v>
      </c>
      <c r="G745" s="159" t="s">
        <v>389</v>
      </c>
      <c r="H745" s="167">
        <v>0.30208333333333331</v>
      </c>
      <c r="I745" s="167">
        <v>0.79166666666666663</v>
      </c>
      <c r="J745" s="181">
        <v>6.25E-2</v>
      </c>
      <c r="K745" s="179">
        <f t="shared" si="32"/>
        <v>0.42708333333333331</v>
      </c>
      <c r="L745" s="411">
        <v>44</v>
      </c>
      <c r="M745" s="411">
        <v>1</v>
      </c>
      <c r="N745" s="960"/>
      <c r="O745" s="411"/>
      <c r="P745" s="411"/>
      <c r="Q745" s="989"/>
      <c r="R745" s="413" t="str">
        <f t="shared" si="33"/>
        <v>fx</v>
      </c>
      <c r="S745" s="959"/>
      <c r="T745" s="959"/>
      <c r="U745" s="965"/>
      <c r="AG745" s="158"/>
      <c r="AH745" s="158"/>
      <c r="AI745" s="158"/>
      <c r="AJ745" s="158"/>
      <c r="AK745" s="158"/>
      <c r="AL745" s="90"/>
    </row>
    <row r="746" spans="1:38" ht="15.75" thickBot="1" x14ac:dyDescent="0.3">
      <c r="A746" s="976"/>
      <c r="B746" s="174">
        <v>14030308</v>
      </c>
      <c r="C746" s="96">
        <v>370</v>
      </c>
      <c r="D746" s="411">
        <v>7</v>
      </c>
      <c r="E746" s="411">
        <v>50</v>
      </c>
      <c r="F746" s="665">
        <v>33</v>
      </c>
      <c r="G746" s="159" t="s">
        <v>389</v>
      </c>
      <c r="H746" s="167">
        <v>0.30208333333333331</v>
      </c>
      <c r="I746" s="167">
        <v>0.79166666666666663</v>
      </c>
      <c r="J746" s="181">
        <v>6.25E-2</v>
      </c>
      <c r="K746" s="179">
        <f t="shared" si="32"/>
        <v>0.42708333333333331</v>
      </c>
      <c r="L746" s="411">
        <v>39</v>
      </c>
      <c r="M746" s="411">
        <v>1</v>
      </c>
      <c r="N746" s="958">
        <v>704</v>
      </c>
      <c r="O746" s="411"/>
      <c r="P746" s="411"/>
      <c r="Q746" s="988">
        <v>133.04</v>
      </c>
      <c r="R746" s="413" t="str">
        <f t="shared" si="33"/>
        <v>p500</v>
      </c>
      <c r="S746" s="959"/>
      <c r="T746" s="959"/>
      <c r="U746" s="965"/>
      <c r="AG746" s="158"/>
      <c r="AH746" s="158"/>
      <c r="AI746" s="158"/>
      <c r="AJ746" s="158"/>
      <c r="AK746" s="158"/>
      <c r="AL746" s="90"/>
    </row>
    <row r="747" spans="1:38" ht="15.75" thickBot="1" x14ac:dyDescent="0.3">
      <c r="A747" s="976"/>
      <c r="B747" s="175">
        <v>14030308</v>
      </c>
      <c r="C747" s="96">
        <v>370</v>
      </c>
      <c r="D747" s="411">
        <v>7</v>
      </c>
      <c r="E747" s="411">
        <v>50</v>
      </c>
      <c r="F747" s="665">
        <v>33</v>
      </c>
      <c r="G747" s="159" t="s">
        <v>389</v>
      </c>
      <c r="H747" s="167">
        <v>0.30208333333333331</v>
      </c>
      <c r="I747" s="167">
        <v>0.79166666666666663</v>
      </c>
      <c r="J747" s="181">
        <v>6.25E-2</v>
      </c>
      <c r="K747" s="179">
        <f t="shared" si="32"/>
        <v>0.42708333333333331</v>
      </c>
      <c r="L747" s="411">
        <v>40</v>
      </c>
      <c r="M747" s="411">
        <v>1</v>
      </c>
      <c r="N747" s="959"/>
      <c r="O747" s="411"/>
      <c r="P747" s="411"/>
      <c r="Q747" s="963"/>
      <c r="R747" s="413" t="str">
        <f t="shared" si="33"/>
        <v>p500</v>
      </c>
      <c r="S747" s="959"/>
      <c r="T747" s="959"/>
      <c r="U747" s="965"/>
      <c r="AG747" s="158"/>
      <c r="AH747" s="158"/>
      <c r="AI747" s="158"/>
      <c r="AJ747" s="158"/>
      <c r="AK747" s="158"/>
      <c r="AL747" s="90"/>
    </row>
    <row r="748" spans="1:38" ht="15.75" thickBot="1" x14ac:dyDescent="0.3">
      <c r="A748" s="976"/>
      <c r="B748" s="175">
        <v>14030308</v>
      </c>
      <c r="C748" s="96">
        <v>370</v>
      </c>
      <c r="D748" s="411">
        <v>7</v>
      </c>
      <c r="E748" s="411">
        <v>50</v>
      </c>
      <c r="F748" s="665">
        <v>33</v>
      </c>
      <c r="G748" s="159" t="s">
        <v>389</v>
      </c>
      <c r="H748" s="167">
        <v>0.30208333333333331</v>
      </c>
      <c r="I748" s="167">
        <v>0.79166666666666663</v>
      </c>
      <c r="J748" s="181">
        <v>6.25E-2</v>
      </c>
      <c r="K748" s="179">
        <f t="shared" si="32"/>
        <v>0.42708333333333331</v>
      </c>
      <c r="L748" s="411">
        <v>42</v>
      </c>
      <c r="M748" s="411">
        <v>2</v>
      </c>
      <c r="N748" s="959"/>
      <c r="O748" s="411"/>
      <c r="P748" s="411"/>
      <c r="Q748" s="963"/>
      <c r="R748" s="413" t="str">
        <f t="shared" si="33"/>
        <v>p500</v>
      </c>
      <c r="S748" s="959"/>
      <c r="T748" s="959"/>
      <c r="U748" s="965"/>
      <c r="AG748" s="158"/>
      <c r="AH748" s="158"/>
      <c r="AI748" s="158"/>
      <c r="AJ748" s="158"/>
      <c r="AK748" s="158"/>
      <c r="AL748" s="90"/>
    </row>
    <row r="749" spans="1:38" ht="15.75" thickBot="1" x14ac:dyDescent="0.3">
      <c r="A749" s="976"/>
      <c r="B749" s="175">
        <v>14030308</v>
      </c>
      <c r="C749" s="96">
        <v>370</v>
      </c>
      <c r="D749" s="411">
        <v>7</v>
      </c>
      <c r="E749" s="411">
        <v>50</v>
      </c>
      <c r="F749" s="665">
        <v>33</v>
      </c>
      <c r="G749" s="159" t="s">
        <v>389</v>
      </c>
      <c r="H749" s="167">
        <v>0.30208333333333331</v>
      </c>
      <c r="I749" s="167">
        <v>0.79166666666666663</v>
      </c>
      <c r="J749" s="181">
        <v>6.25E-2</v>
      </c>
      <c r="K749" s="179">
        <f t="shared" si="32"/>
        <v>0.42708333333333331</v>
      </c>
      <c r="L749" s="411">
        <v>43</v>
      </c>
      <c r="M749" s="411">
        <v>2</v>
      </c>
      <c r="N749" s="959"/>
      <c r="O749" s="411"/>
      <c r="P749" s="411"/>
      <c r="Q749" s="963"/>
      <c r="R749" s="413" t="str">
        <f t="shared" si="33"/>
        <v>p500</v>
      </c>
      <c r="S749" s="959"/>
      <c r="T749" s="959"/>
      <c r="U749" s="965"/>
      <c r="AG749" s="158"/>
      <c r="AH749" s="158"/>
      <c r="AI749" s="158"/>
      <c r="AJ749" s="158"/>
      <c r="AK749" s="158"/>
      <c r="AL749" s="90"/>
    </row>
    <row r="750" spans="1:38" ht="15.75" thickBot="1" x14ac:dyDescent="0.3">
      <c r="A750" s="976"/>
      <c r="B750" s="407">
        <v>14030308</v>
      </c>
      <c r="C750" s="96">
        <v>370</v>
      </c>
      <c r="D750" s="411">
        <v>7</v>
      </c>
      <c r="E750" s="411">
        <v>50</v>
      </c>
      <c r="F750" s="665">
        <v>33</v>
      </c>
      <c r="G750" s="159" t="s">
        <v>389</v>
      </c>
      <c r="H750" s="167">
        <v>0.30208333333333331</v>
      </c>
      <c r="I750" s="167">
        <v>0.79166666666666663</v>
      </c>
      <c r="J750" s="181">
        <v>6.25E-2</v>
      </c>
      <c r="K750" s="179">
        <f t="shared" si="32"/>
        <v>0.42708333333333331</v>
      </c>
      <c r="L750" s="411">
        <v>44</v>
      </c>
      <c r="M750" s="411">
        <v>2</v>
      </c>
      <c r="N750" s="960"/>
      <c r="O750" s="411"/>
      <c r="P750" s="411"/>
      <c r="Q750" s="989"/>
      <c r="R750" s="413" t="str">
        <f t="shared" si="33"/>
        <v>p500</v>
      </c>
      <c r="S750" s="959"/>
      <c r="T750" s="959"/>
      <c r="U750" s="965"/>
      <c r="AG750" s="158"/>
      <c r="AH750" s="158"/>
      <c r="AI750" s="158"/>
      <c r="AJ750" s="158"/>
      <c r="AK750" s="158"/>
      <c r="AL750" s="90"/>
    </row>
    <row r="751" spans="1:38" ht="15.75" thickBot="1" x14ac:dyDescent="0.3">
      <c r="A751" s="976"/>
      <c r="B751" s="174">
        <v>14030308</v>
      </c>
      <c r="C751" s="96">
        <v>380</v>
      </c>
      <c r="D751" s="411">
        <v>7</v>
      </c>
      <c r="E751" s="411">
        <v>50</v>
      </c>
      <c r="F751" s="665">
        <v>33</v>
      </c>
      <c r="G751" s="159" t="s">
        <v>389</v>
      </c>
      <c r="H751" s="167">
        <v>0.30208333333333331</v>
      </c>
      <c r="I751" s="167">
        <v>0.79166666666666663</v>
      </c>
      <c r="J751" s="181">
        <v>6.25E-2</v>
      </c>
      <c r="K751" s="179">
        <f t="shared" si="32"/>
        <v>0.42708333333333331</v>
      </c>
      <c r="L751" s="411">
        <v>40</v>
      </c>
      <c r="M751" s="411">
        <v>1</v>
      </c>
      <c r="N751" s="958">
        <v>554</v>
      </c>
      <c r="O751" s="411"/>
      <c r="P751" s="411"/>
      <c r="Q751" s="988">
        <v>774.18600000000004</v>
      </c>
      <c r="R751" s="413" t="str">
        <f t="shared" si="33"/>
        <v>fx</v>
      </c>
      <c r="S751" s="959"/>
      <c r="T751" s="959"/>
      <c r="U751" s="965"/>
      <c r="AG751" s="158"/>
      <c r="AH751" s="158"/>
      <c r="AI751" s="158"/>
      <c r="AJ751" s="158"/>
      <c r="AK751" s="158"/>
      <c r="AL751" s="90"/>
    </row>
    <row r="752" spans="1:38" ht="15.75" thickBot="1" x14ac:dyDescent="0.3">
      <c r="A752" s="976"/>
      <c r="B752" s="175">
        <v>14030308</v>
      </c>
      <c r="C752" s="96">
        <v>380</v>
      </c>
      <c r="D752" s="411">
        <v>7</v>
      </c>
      <c r="E752" s="411">
        <v>50</v>
      </c>
      <c r="F752" s="665">
        <v>33</v>
      </c>
      <c r="G752" s="159" t="s">
        <v>389</v>
      </c>
      <c r="H752" s="167">
        <v>0.30208333333333331</v>
      </c>
      <c r="I752" s="167">
        <v>0.79166666666666663</v>
      </c>
      <c r="J752" s="181">
        <v>6.25E-2</v>
      </c>
      <c r="K752" s="179">
        <f t="shared" si="32"/>
        <v>0.42708333333333331</v>
      </c>
      <c r="L752" s="411">
        <v>41</v>
      </c>
      <c r="M752" s="411">
        <v>2</v>
      </c>
      <c r="N752" s="959"/>
      <c r="O752" s="411"/>
      <c r="P752" s="411"/>
      <c r="Q752" s="963"/>
      <c r="R752" s="413" t="str">
        <f t="shared" si="33"/>
        <v>fx</v>
      </c>
      <c r="S752" s="959"/>
      <c r="T752" s="959"/>
      <c r="U752" s="965"/>
      <c r="AG752" s="158"/>
      <c r="AH752" s="158"/>
      <c r="AI752" s="158"/>
      <c r="AJ752" s="158"/>
      <c r="AK752" s="158"/>
      <c r="AL752" s="90"/>
    </row>
    <row r="753" spans="1:38" ht="15.75" thickBot="1" x14ac:dyDescent="0.3">
      <c r="A753" s="976"/>
      <c r="B753" s="175">
        <v>14030308</v>
      </c>
      <c r="C753" s="96">
        <v>380</v>
      </c>
      <c r="D753" s="411">
        <v>7</v>
      </c>
      <c r="E753" s="411">
        <v>50</v>
      </c>
      <c r="F753" s="665">
        <v>33</v>
      </c>
      <c r="G753" s="159" t="s">
        <v>389</v>
      </c>
      <c r="H753" s="167">
        <v>0.30208333333333331</v>
      </c>
      <c r="I753" s="167">
        <v>0.79166666666666663</v>
      </c>
      <c r="J753" s="181">
        <v>6.25E-2</v>
      </c>
      <c r="K753" s="179">
        <f t="shared" si="32"/>
        <v>0.42708333333333331</v>
      </c>
      <c r="L753" s="411">
        <v>42</v>
      </c>
      <c r="M753" s="411">
        <v>2</v>
      </c>
      <c r="N753" s="959"/>
      <c r="O753" s="411"/>
      <c r="P753" s="411"/>
      <c r="Q753" s="963"/>
      <c r="R753" s="413" t="str">
        <f t="shared" si="33"/>
        <v>fx</v>
      </c>
      <c r="S753" s="959"/>
      <c r="T753" s="959"/>
      <c r="U753" s="965"/>
      <c r="AG753" s="158"/>
      <c r="AH753" s="158"/>
      <c r="AI753" s="158"/>
      <c r="AJ753" s="158"/>
      <c r="AK753" s="158"/>
      <c r="AL753" s="90"/>
    </row>
    <row r="754" spans="1:38" ht="15.75" thickBot="1" x14ac:dyDescent="0.3">
      <c r="A754" s="976"/>
      <c r="B754" s="175">
        <v>14030308</v>
      </c>
      <c r="C754" s="96">
        <v>380</v>
      </c>
      <c r="D754" s="411">
        <v>7</v>
      </c>
      <c r="E754" s="411">
        <v>50</v>
      </c>
      <c r="F754" s="665">
        <v>33</v>
      </c>
      <c r="G754" s="159" t="s">
        <v>389</v>
      </c>
      <c r="H754" s="167">
        <v>0.30208333333333331</v>
      </c>
      <c r="I754" s="167">
        <v>0.79166666666666663</v>
      </c>
      <c r="J754" s="181">
        <v>6.25E-2</v>
      </c>
      <c r="K754" s="179">
        <f t="shared" si="32"/>
        <v>0.42708333333333331</v>
      </c>
      <c r="L754" s="411">
        <v>43</v>
      </c>
      <c r="M754" s="411">
        <v>2</v>
      </c>
      <c r="N754" s="959"/>
      <c r="O754" s="411"/>
      <c r="P754" s="411"/>
      <c r="Q754" s="963"/>
      <c r="R754" s="413" t="str">
        <f t="shared" si="33"/>
        <v>fx</v>
      </c>
      <c r="S754" s="959"/>
      <c r="T754" s="959"/>
      <c r="U754" s="965"/>
      <c r="AG754" s="158"/>
      <c r="AH754" s="158"/>
      <c r="AI754" s="158"/>
      <c r="AJ754" s="158"/>
      <c r="AK754" s="158"/>
      <c r="AL754" s="90"/>
    </row>
    <row r="755" spans="1:38" ht="15.75" thickBot="1" x14ac:dyDescent="0.3">
      <c r="A755" s="976"/>
      <c r="B755" s="406">
        <v>14030308</v>
      </c>
      <c r="C755" s="157">
        <v>380</v>
      </c>
      <c r="D755" s="408">
        <v>7</v>
      </c>
      <c r="E755" s="408">
        <v>50</v>
      </c>
      <c r="F755" s="198">
        <v>33</v>
      </c>
      <c r="G755" s="202" t="s">
        <v>389</v>
      </c>
      <c r="H755" s="172">
        <v>0.30208333333333331</v>
      </c>
      <c r="I755" s="172">
        <v>0.79166666666666663</v>
      </c>
      <c r="J755" s="188">
        <v>6.25E-2</v>
      </c>
      <c r="K755" s="189">
        <f t="shared" si="32"/>
        <v>0.42708333333333331</v>
      </c>
      <c r="L755" s="408">
        <v>44</v>
      </c>
      <c r="M755" s="408">
        <v>1</v>
      </c>
      <c r="N755" s="959"/>
      <c r="O755" s="408"/>
      <c r="P755" s="408"/>
      <c r="Q755" s="963"/>
      <c r="R755" s="198" t="str">
        <f t="shared" si="33"/>
        <v>fx</v>
      </c>
      <c r="S755" s="959"/>
      <c r="T755" s="959"/>
      <c r="U755" s="965"/>
      <c r="AG755" s="158"/>
      <c r="AH755" s="158"/>
      <c r="AI755" s="158"/>
      <c r="AJ755" s="158"/>
      <c r="AK755" s="158"/>
      <c r="AL755" s="90"/>
    </row>
    <row r="756" spans="1:38" ht="15.75" thickBot="1" x14ac:dyDescent="0.3">
      <c r="A756" s="975" t="str">
        <f t="shared" si="34"/>
        <v>روز</v>
      </c>
      <c r="B756" s="174">
        <v>14030309</v>
      </c>
      <c r="C756" s="163">
        <v>309</v>
      </c>
      <c r="D756" s="419">
        <v>7</v>
      </c>
      <c r="E756" s="419">
        <v>50</v>
      </c>
      <c r="F756" s="150">
        <v>30</v>
      </c>
      <c r="G756" s="159" t="s">
        <v>458</v>
      </c>
      <c r="H756" s="168">
        <v>0.30208333333333331</v>
      </c>
      <c r="I756" s="168">
        <v>0.79166666666666663</v>
      </c>
      <c r="J756" s="179">
        <v>5.5555555555555552E-2</v>
      </c>
      <c r="K756" s="179">
        <f t="shared" si="32"/>
        <v>0.43402777777777779</v>
      </c>
      <c r="L756" s="419">
        <v>36</v>
      </c>
      <c r="M756" s="419">
        <v>1</v>
      </c>
      <c r="N756" s="961">
        <v>756</v>
      </c>
      <c r="O756" s="419"/>
      <c r="P756" s="419"/>
      <c r="Q756" s="962"/>
      <c r="R756" s="150" t="str">
        <f t="shared" si="33"/>
        <v>fx</v>
      </c>
      <c r="S756" s="961">
        <v>3</v>
      </c>
      <c r="T756" s="961">
        <v>27</v>
      </c>
      <c r="U756" s="964">
        <v>1000</v>
      </c>
      <c r="AG756" s="158"/>
      <c r="AH756" s="158"/>
      <c r="AI756" s="158"/>
      <c r="AJ756" s="158"/>
      <c r="AK756" s="158"/>
      <c r="AL756" s="90"/>
    </row>
    <row r="757" spans="1:38" ht="15.75" thickBot="1" x14ac:dyDescent="0.3">
      <c r="A757" s="976"/>
      <c r="B757" s="175">
        <v>14030309</v>
      </c>
      <c r="C757" s="96">
        <v>309</v>
      </c>
      <c r="D757" s="411">
        <v>7</v>
      </c>
      <c r="E757" s="411">
        <v>50</v>
      </c>
      <c r="F757" s="199">
        <v>30</v>
      </c>
      <c r="G757" s="144" t="s">
        <v>458</v>
      </c>
      <c r="H757" s="167">
        <v>0.30208333333333331</v>
      </c>
      <c r="I757" s="167">
        <v>0.79166666666666663</v>
      </c>
      <c r="J757" s="181">
        <v>5.5555555555555552E-2</v>
      </c>
      <c r="K757" s="179">
        <f t="shared" si="32"/>
        <v>0.43402777777777779</v>
      </c>
      <c r="L757" s="411">
        <v>37</v>
      </c>
      <c r="M757" s="411">
        <v>2</v>
      </c>
      <c r="N757" s="959"/>
      <c r="O757" s="411"/>
      <c r="P757" s="411"/>
      <c r="Q757" s="963"/>
      <c r="R757" s="413" t="str">
        <f t="shared" si="33"/>
        <v>fx</v>
      </c>
      <c r="S757" s="959"/>
      <c r="T757" s="959"/>
      <c r="U757" s="965"/>
      <c r="AG757" s="158"/>
      <c r="AH757" s="158"/>
      <c r="AI757" s="158"/>
      <c r="AJ757" s="158"/>
      <c r="AK757" s="158"/>
      <c r="AL757" s="90"/>
    </row>
    <row r="758" spans="1:38" ht="15.75" thickBot="1" x14ac:dyDescent="0.3">
      <c r="A758" s="976"/>
      <c r="B758" s="175">
        <v>14030309</v>
      </c>
      <c r="C758" s="96">
        <v>309</v>
      </c>
      <c r="D758" s="411">
        <v>7</v>
      </c>
      <c r="E758" s="411">
        <v>50</v>
      </c>
      <c r="F758" s="199">
        <v>30</v>
      </c>
      <c r="G758" s="144" t="s">
        <v>458</v>
      </c>
      <c r="H758" s="167">
        <v>0.30208333333333331</v>
      </c>
      <c r="I758" s="167">
        <v>0.79166666666666663</v>
      </c>
      <c r="J758" s="181">
        <v>5.5555555555555552E-2</v>
      </c>
      <c r="K758" s="179">
        <f t="shared" si="32"/>
        <v>0.43402777777777779</v>
      </c>
      <c r="L758" s="411">
        <v>38</v>
      </c>
      <c r="M758" s="411">
        <v>2</v>
      </c>
      <c r="N758" s="959"/>
      <c r="O758" s="411"/>
      <c r="P758" s="411"/>
      <c r="Q758" s="963"/>
      <c r="R758" s="413" t="str">
        <f t="shared" si="33"/>
        <v>fx</v>
      </c>
      <c r="S758" s="959"/>
      <c r="T758" s="959"/>
      <c r="U758" s="965"/>
      <c r="AG758" s="158"/>
      <c r="AH758" s="158"/>
      <c r="AI758" s="158"/>
      <c r="AJ758" s="158"/>
      <c r="AK758" s="158"/>
      <c r="AL758" s="90"/>
    </row>
    <row r="759" spans="1:38" ht="15.75" thickBot="1" x14ac:dyDescent="0.3">
      <c r="A759" s="976"/>
      <c r="B759" s="175">
        <v>14030309</v>
      </c>
      <c r="C759" s="96">
        <v>309</v>
      </c>
      <c r="D759" s="411">
        <v>7</v>
      </c>
      <c r="E759" s="411">
        <v>50</v>
      </c>
      <c r="F759" s="199">
        <v>30</v>
      </c>
      <c r="G759" s="144" t="s">
        <v>458</v>
      </c>
      <c r="H759" s="167">
        <v>0.30208333333333331</v>
      </c>
      <c r="I759" s="167">
        <v>0.79166666666666663</v>
      </c>
      <c r="J759" s="181">
        <v>5.5555555555555552E-2</v>
      </c>
      <c r="K759" s="179">
        <f t="shared" si="32"/>
        <v>0.43402777777777779</v>
      </c>
      <c r="L759" s="411">
        <v>39</v>
      </c>
      <c r="M759" s="411">
        <v>2</v>
      </c>
      <c r="N759" s="959"/>
      <c r="O759" s="411"/>
      <c r="P759" s="411"/>
      <c r="Q759" s="963"/>
      <c r="R759" s="413" t="str">
        <f t="shared" si="33"/>
        <v>fx</v>
      </c>
      <c r="S759" s="959"/>
      <c r="T759" s="959"/>
      <c r="U759" s="965"/>
      <c r="AG759" s="158"/>
      <c r="AH759" s="158"/>
      <c r="AI759" s="158"/>
      <c r="AJ759" s="158"/>
      <c r="AK759" s="158"/>
      <c r="AL759" s="90"/>
    </row>
    <row r="760" spans="1:38" ht="15.75" thickBot="1" x14ac:dyDescent="0.3">
      <c r="A760" s="976"/>
      <c r="B760" s="407">
        <v>14030309</v>
      </c>
      <c r="C760" s="96">
        <v>309</v>
      </c>
      <c r="D760" s="411">
        <v>7</v>
      </c>
      <c r="E760" s="411">
        <v>50</v>
      </c>
      <c r="F760" s="199">
        <v>30</v>
      </c>
      <c r="G760" s="144" t="s">
        <v>458</v>
      </c>
      <c r="H760" s="167">
        <v>0.30208333333333331</v>
      </c>
      <c r="I760" s="167">
        <v>0.79166666666666663</v>
      </c>
      <c r="J760" s="181">
        <v>5.5555555555555552E-2</v>
      </c>
      <c r="K760" s="179">
        <f t="shared" si="32"/>
        <v>0.43402777777777779</v>
      </c>
      <c r="L760" s="411">
        <v>40</v>
      </c>
      <c r="M760" s="411">
        <v>2</v>
      </c>
      <c r="N760" s="960"/>
      <c r="O760" s="411"/>
      <c r="P760" s="411"/>
      <c r="Q760" s="989"/>
      <c r="R760" s="413" t="str">
        <f t="shared" si="33"/>
        <v>fx</v>
      </c>
      <c r="S760" s="959"/>
      <c r="T760" s="959"/>
      <c r="U760" s="965"/>
      <c r="AG760" s="158"/>
      <c r="AH760" s="158"/>
      <c r="AI760" s="158"/>
      <c r="AJ760" s="158"/>
      <c r="AK760" s="158"/>
      <c r="AL760" s="90"/>
    </row>
    <row r="761" spans="1:38" ht="15.75" thickBot="1" x14ac:dyDescent="0.3">
      <c r="A761" s="976"/>
      <c r="B761" s="174">
        <v>14030309</v>
      </c>
      <c r="C761" s="96">
        <v>350</v>
      </c>
      <c r="D761" s="411">
        <v>7</v>
      </c>
      <c r="E761" s="411">
        <v>50</v>
      </c>
      <c r="F761" s="199">
        <v>30</v>
      </c>
      <c r="G761" s="144" t="s">
        <v>458</v>
      </c>
      <c r="H761" s="167">
        <v>0.30208333333333331</v>
      </c>
      <c r="I761" s="167">
        <v>0.79166666666666663</v>
      </c>
      <c r="J761" s="181">
        <v>5.5555555555555552E-2</v>
      </c>
      <c r="K761" s="179">
        <f t="shared" si="32"/>
        <v>0.43402777777777779</v>
      </c>
      <c r="L761" s="411">
        <v>39</v>
      </c>
      <c r="M761" s="411">
        <v>1</v>
      </c>
      <c r="N761" s="958">
        <v>672</v>
      </c>
      <c r="O761" s="411"/>
      <c r="P761" s="411"/>
      <c r="Q761" s="988">
        <v>170.6</v>
      </c>
      <c r="R761" s="413" t="str">
        <f t="shared" si="33"/>
        <v>fx</v>
      </c>
      <c r="S761" s="959"/>
      <c r="T761" s="959"/>
      <c r="U761" s="965"/>
      <c r="AG761" s="158"/>
      <c r="AH761" s="158"/>
      <c r="AI761" s="158"/>
      <c r="AJ761" s="158"/>
      <c r="AK761" s="158"/>
      <c r="AL761" s="90"/>
    </row>
    <row r="762" spans="1:38" ht="15.75" thickBot="1" x14ac:dyDescent="0.3">
      <c r="A762" s="976"/>
      <c r="B762" s="175">
        <v>14030309</v>
      </c>
      <c r="C762" s="96">
        <v>350</v>
      </c>
      <c r="D762" s="411">
        <v>7</v>
      </c>
      <c r="E762" s="411">
        <v>50</v>
      </c>
      <c r="F762" s="199">
        <v>30</v>
      </c>
      <c r="G762" s="144" t="s">
        <v>458</v>
      </c>
      <c r="H762" s="167">
        <v>0.30208333333333331</v>
      </c>
      <c r="I762" s="167">
        <v>0.79166666666666663</v>
      </c>
      <c r="J762" s="181">
        <v>5.5555555555555552E-2</v>
      </c>
      <c r="K762" s="179">
        <f t="shared" si="32"/>
        <v>0.43402777777777779</v>
      </c>
      <c r="L762" s="411">
        <v>40</v>
      </c>
      <c r="M762" s="411">
        <v>1</v>
      </c>
      <c r="N762" s="959"/>
      <c r="O762" s="411"/>
      <c r="P762" s="411"/>
      <c r="Q762" s="963"/>
      <c r="R762" s="413" t="str">
        <f t="shared" si="33"/>
        <v>fx</v>
      </c>
      <c r="S762" s="959"/>
      <c r="T762" s="959"/>
      <c r="U762" s="965"/>
      <c r="AG762" s="158"/>
      <c r="AH762" s="158"/>
      <c r="AI762" s="158"/>
      <c r="AJ762" s="158"/>
      <c r="AK762" s="158"/>
      <c r="AL762" s="90"/>
    </row>
    <row r="763" spans="1:38" ht="15.75" thickBot="1" x14ac:dyDescent="0.3">
      <c r="A763" s="976"/>
      <c r="B763" s="175">
        <v>14030309</v>
      </c>
      <c r="C763" s="96">
        <v>350</v>
      </c>
      <c r="D763" s="411">
        <v>7</v>
      </c>
      <c r="E763" s="411">
        <v>50</v>
      </c>
      <c r="F763" s="199">
        <v>30</v>
      </c>
      <c r="G763" s="144" t="s">
        <v>458</v>
      </c>
      <c r="H763" s="167">
        <v>0.30208333333333331</v>
      </c>
      <c r="I763" s="167">
        <v>0.79166666666666663</v>
      </c>
      <c r="J763" s="181">
        <v>5.5555555555555552E-2</v>
      </c>
      <c r="K763" s="179">
        <f t="shared" si="32"/>
        <v>0.43402777777777779</v>
      </c>
      <c r="L763" s="411">
        <v>41</v>
      </c>
      <c r="M763" s="411">
        <v>1</v>
      </c>
      <c r="N763" s="959"/>
      <c r="O763" s="411"/>
      <c r="P763" s="411"/>
      <c r="Q763" s="963"/>
      <c r="R763" s="413" t="str">
        <f t="shared" si="33"/>
        <v>fx</v>
      </c>
      <c r="S763" s="959"/>
      <c r="T763" s="959"/>
      <c r="U763" s="965"/>
      <c r="AG763" s="158"/>
      <c r="AH763" s="158"/>
      <c r="AI763" s="158"/>
      <c r="AJ763" s="158"/>
      <c r="AK763" s="158"/>
      <c r="AL763" s="90"/>
    </row>
    <row r="764" spans="1:38" ht="15.75" thickBot="1" x14ac:dyDescent="0.3">
      <c r="A764" s="976"/>
      <c r="B764" s="175">
        <v>14030309</v>
      </c>
      <c r="C764" s="96">
        <v>350</v>
      </c>
      <c r="D764" s="411">
        <v>7</v>
      </c>
      <c r="E764" s="411">
        <v>50</v>
      </c>
      <c r="F764" s="199">
        <v>30</v>
      </c>
      <c r="G764" s="144" t="s">
        <v>458</v>
      </c>
      <c r="H764" s="167">
        <v>0.30208333333333331</v>
      </c>
      <c r="I764" s="167">
        <v>0.79166666666666663</v>
      </c>
      <c r="J764" s="181">
        <v>5.5555555555555552E-2</v>
      </c>
      <c r="K764" s="179">
        <f t="shared" si="32"/>
        <v>0.43402777777777779</v>
      </c>
      <c r="L764" s="411">
        <v>42</v>
      </c>
      <c r="M764" s="411">
        <v>2</v>
      </c>
      <c r="N764" s="959"/>
      <c r="O764" s="411"/>
      <c r="P764" s="411"/>
      <c r="Q764" s="963"/>
      <c r="R764" s="413" t="str">
        <f t="shared" si="33"/>
        <v>fx</v>
      </c>
      <c r="S764" s="959"/>
      <c r="T764" s="959"/>
      <c r="U764" s="965"/>
      <c r="AG764" s="158"/>
      <c r="AH764" s="158"/>
      <c r="AI764" s="158"/>
      <c r="AJ764" s="158"/>
      <c r="AK764" s="158"/>
      <c r="AL764" s="90"/>
    </row>
    <row r="765" spans="1:38" ht="15.75" thickBot="1" x14ac:dyDescent="0.3">
      <c r="A765" s="976"/>
      <c r="B765" s="175">
        <v>14030309</v>
      </c>
      <c r="C765" s="96">
        <v>350</v>
      </c>
      <c r="D765" s="411">
        <v>7</v>
      </c>
      <c r="E765" s="411">
        <v>50</v>
      </c>
      <c r="F765" s="199">
        <v>30</v>
      </c>
      <c r="G765" s="144" t="s">
        <v>458</v>
      </c>
      <c r="H765" s="167">
        <v>0.30208333333333331</v>
      </c>
      <c r="I765" s="167">
        <v>0.79166666666666663</v>
      </c>
      <c r="J765" s="181">
        <v>5.5555555555555552E-2</v>
      </c>
      <c r="K765" s="179">
        <f t="shared" si="32"/>
        <v>0.43402777777777779</v>
      </c>
      <c r="L765" s="411">
        <v>43</v>
      </c>
      <c r="M765" s="411">
        <v>2</v>
      </c>
      <c r="N765" s="959"/>
      <c r="O765" s="411"/>
      <c r="P765" s="411"/>
      <c r="Q765" s="963"/>
      <c r="R765" s="413" t="str">
        <f t="shared" si="33"/>
        <v>fx</v>
      </c>
      <c r="S765" s="959"/>
      <c r="T765" s="959"/>
      <c r="U765" s="965"/>
      <c r="AG765" s="158"/>
      <c r="AH765" s="158"/>
      <c r="AI765" s="158"/>
      <c r="AJ765" s="158"/>
      <c r="AK765" s="158"/>
      <c r="AL765" s="90"/>
    </row>
    <row r="766" spans="1:38" ht="15.75" thickBot="1" x14ac:dyDescent="0.3">
      <c r="A766" s="976"/>
      <c r="B766" s="407">
        <v>14030309</v>
      </c>
      <c r="C766" s="96">
        <v>350</v>
      </c>
      <c r="D766" s="411">
        <v>7</v>
      </c>
      <c r="E766" s="411">
        <v>50</v>
      </c>
      <c r="F766" s="199">
        <v>30</v>
      </c>
      <c r="G766" s="144" t="s">
        <v>458</v>
      </c>
      <c r="H766" s="167">
        <v>0.30208333333333331</v>
      </c>
      <c r="I766" s="167">
        <v>0.79166666666666663</v>
      </c>
      <c r="J766" s="181">
        <v>5.5555555555555552E-2</v>
      </c>
      <c r="K766" s="179">
        <f t="shared" si="32"/>
        <v>0.43402777777777779</v>
      </c>
      <c r="L766" s="411">
        <v>44</v>
      </c>
      <c r="M766" s="411">
        <v>1</v>
      </c>
      <c r="N766" s="960"/>
      <c r="O766" s="411"/>
      <c r="P766" s="411"/>
      <c r="Q766" s="989"/>
      <c r="R766" s="413" t="str">
        <f t="shared" si="33"/>
        <v>fx</v>
      </c>
      <c r="S766" s="959"/>
      <c r="T766" s="959"/>
      <c r="U766" s="965"/>
      <c r="AG766" s="158"/>
      <c r="AH766" s="158"/>
      <c r="AI766" s="158"/>
      <c r="AJ766" s="158"/>
      <c r="AK766" s="158"/>
      <c r="AL766" s="90"/>
    </row>
    <row r="767" spans="1:38" ht="15.75" thickBot="1" x14ac:dyDescent="0.3">
      <c r="A767" s="976"/>
      <c r="B767" s="174">
        <v>14030309</v>
      </c>
      <c r="C767" s="96">
        <v>370</v>
      </c>
      <c r="D767" s="411">
        <v>7</v>
      </c>
      <c r="E767" s="411">
        <v>50</v>
      </c>
      <c r="F767" s="199">
        <v>30</v>
      </c>
      <c r="G767" s="144" t="s">
        <v>458</v>
      </c>
      <c r="H767" s="167">
        <v>0.30208333333333331</v>
      </c>
      <c r="I767" s="167">
        <v>0.79166666666666663</v>
      </c>
      <c r="J767" s="181">
        <v>5.5555555555555552E-2</v>
      </c>
      <c r="K767" s="179">
        <f t="shared" si="32"/>
        <v>0.43402777777777779</v>
      </c>
      <c r="L767" s="411">
        <v>39</v>
      </c>
      <c r="M767" s="411">
        <v>1</v>
      </c>
      <c r="N767" s="958">
        <v>672</v>
      </c>
      <c r="O767" s="411"/>
      <c r="P767" s="411"/>
      <c r="Q767" s="988">
        <v>106.8</v>
      </c>
      <c r="R767" s="413" t="str">
        <f t="shared" si="33"/>
        <v>p500</v>
      </c>
      <c r="S767" s="959"/>
      <c r="T767" s="959"/>
      <c r="U767" s="965"/>
      <c r="AG767" s="158"/>
      <c r="AH767" s="158"/>
      <c r="AI767" s="158"/>
      <c r="AJ767" s="158"/>
      <c r="AK767" s="158"/>
      <c r="AL767" s="90"/>
    </row>
    <row r="768" spans="1:38" ht="15.75" thickBot="1" x14ac:dyDescent="0.3">
      <c r="A768" s="976"/>
      <c r="B768" s="175">
        <v>14030309</v>
      </c>
      <c r="C768" s="96">
        <v>370</v>
      </c>
      <c r="D768" s="411">
        <v>7</v>
      </c>
      <c r="E768" s="411">
        <v>50</v>
      </c>
      <c r="F768" s="199">
        <v>30</v>
      </c>
      <c r="G768" s="144" t="s">
        <v>458</v>
      </c>
      <c r="H768" s="167">
        <v>0.30208333333333331</v>
      </c>
      <c r="I768" s="167">
        <v>0.79166666666666663</v>
      </c>
      <c r="J768" s="181">
        <v>5.5555555555555552E-2</v>
      </c>
      <c r="K768" s="179">
        <f t="shared" si="32"/>
        <v>0.43402777777777779</v>
      </c>
      <c r="L768" s="411">
        <v>40</v>
      </c>
      <c r="M768" s="411">
        <v>1</v>
      </c>
      <c r="N768" s="959"/>
      <c r="O768" s="411"/>
      <c r="P768" s="411"/>
      <c r="Q768" s="963"/>
      <c r="R768" s="413" t="str">
        <f t="shared" si="33"/>
        <v>p500</v>
      </c>
      <c r="S768" s="959"/>
      <c r="T768" s="959"/>
      <c r="U768" s="965"/>
      <c r="AG768" s="158"/>
      <c r="AH768" s="158"/>
      <c r="AI768" s="158"/>
      <c r="AJ768" s="158"/>
      <c r="AK768" s="158"/>
      <c r="AL768" s="90"/>
    </row>
    <row r="769" spans="1:38" ht="15.75" thickBot="1" x14ac:dyDescent="0.3">
      <c r="A769" s="976"/>
      <c r="B769" s="175">
        <v>14030309</v>
      </c>
      <c r="C769" s="96">
        <v>370</v>
      </c>
      <c r="D769" s="411">
        <v>7</v>
      </c>
      <c r="E769" s="411">
        <v>50</v>
      </c>
      <c r="F769" s="199">
        <v>30</v>
      </c>
      <c r="G769" s="144" t="s">
        <v>458</v>
      </c>
      <c r="H769" s="167">
        <v>0.30208333333333331</v>
      </c>
      <c r="I769" s="167">
        <v>0.79166666666666663</v>
      </c>
      <c r="J769" s="181">
        <v>5.5555555555555552E-2</v>
      </c>
      <c r="K769" s="179">
        <f t="shared" si="32"/>
        <v>0.43402777777777779</v>
      </c>
      <c r="L769" s="411">
        <v>42</v>
      </c>
      <c r="M769" s="411">
        <v>2</v>
      </c>
      <c r="N769" s="959"/>
      <c r="O769" s="411"/>
      <c r="P769" s="411"/>
      <c r="Q769" s="963"/>
      <c r="R769" s="413" t="str">
        <f t="shared" si="33"/>
        <v>p500</v>
      </c>
      <c r="S769" s="959"/>
      <c r="T769" s="959"/>
      <c r="U769" s="965"/>
      <c r="AG769" s="158"/>
      <c r="AH769" s="158"/>
      <c r="AI769" s="158"/>
      <c r="AJ769" s="158"/>
      <c r="AK769" s="158"/>
      <c r="AL769" s="90"/>
    </row>
    <row r="770" spans="1:38" ht="15.75" thickBot="1" x14ac:dyDescent="0.3">
      <c r="A770" s="976"/>
      <c r="B770" s="175">
        <v>14030309</v>
      </c>
      <c r="C770" s="96">
        <v>370</v>
      </c>
      <c r="D770" s="411">
        <v>7</v>
      </c>
      <c r="E770" s="411">
        <v>50</v>
      </c>
      <c r="F770" s="199">
        <v>30</v>
      </c>
      <c r="G770" s="144" t="s">
        <v>458</v>
      </c>
      <c r="H770" s="167">
        <v>0.30208333333333331</v>
      </c>
      <c r="I770" s="167">
        <v>0.79166666666666663</v>
      </c>
      <c r="J770" s="181">
        <v>5.5555555555555552E-2</v>
      </c>
      <c r="K770" s="179">
        <f t="shared" si="32"/>
        <v>0.43402777777777779</v>
      </c>
      <c r="L770" s="411">
        <v>43</v>
      </c>
      <c r="M770" s="411">
        <v>2</v>
      </c>
      <c r="N770" s="959"/>
      <c r="O770" s="411"/>
      <c r="P770" s="411"/>
      <c r="Q770" s="963"/>
      <c r="R770" s="413" t="str">
        <f t="shared" si="33"/>
        <v>p500</v>
      </c>
      <c r="S770" s="959"/>
      <c r="T770" s="959"/>
      <c r="U770" s="965"/>
      <c r="AG770" s="158"/>
      <c r="AH770" s="158"/>
      <c r="AI770" s="158"/>
      <c r="AJ770" s="158"/>
      <c r="AK770" s="158"/>
      <c r="AL770" s="90"/>
    </row>
    <row r="771" spans="1:38" ht="15.75" thickBot="1" x14ac:dyDescent="0.3">
      <c r="A771" s="976"/>
      <c r="B771" s="407">
        <v>14030309</v>
      </c>
      <c r="C771" s="96">
        <v>370</v>
      </c>
      <c r="D771" s="411">
        <v>7</v>
      </c>
      <c r="E771" s="411">
        <v>50</v>
      </c>
      <c r="F771" s="199">
        <v>30</v>
      </c>
      <c r="G771" s="144" t="s">
        <v>458</v>
      </c>
      <c r="H771" s="167">
        <v>0.30208333333333331</v>
      </c>
      <c r="I771" s="167">
        <v>0.79166666666666663</v>
      </c>
      <c r="J771" s="181">
        <v>5.5555555555555552E-2</v>
      </c>
      <c r="K771" s="179">
        <f t="shared" si="32"/>
        <v>0.43402777777777779</v>
      </c>
      <c r="L771" s="411">
        <v>44</v>
      </c>
      <c r="M771" s="411">
        <v>2</v>
      </c>
      <c r="N771" s="960"/>
      <c r="O771" s="411"/>
      <c r="P771" s="411"/>
      <c r="Q771" s="989"/>
      <c r="R771" s="413" t="str">
        <f t="shared" si="33"/>
        <v>p500</v>
      </c>
      <c r="S771" s="959"/>
      <c r="T771" s="959"/>
      <c r="U771" s="965"/>
      <c r="AG771" s="158"/>
      <c r="AH771" s="158"/>
      <c r="AI771" s="158"/>
      <c r="AJ771" s="158"/>
      <c r="AK771" s="158"/>
      <c r="AL771" s="90"/>
    </row>
    <row r="772" spans="1:38" ht="15.75" thickBot="1" x14ac:dyDescent="0.3">
      <c r="A772" s="976"/>
      <c r="B772" s="174">
        <v>14030309</v>
      </c>
      <c r="C772" s="96">
        <v>380</v>
      </c>
      <c r="D772" s="411">
        <v>7</v>
      </c>
      <c r="E772" s="411">
        <v>50</v>
      </c>
      <c r="F772" s="199">
        <v>30</v>
      </c>
      <c r="G772" s="144" t="s">
        <v>458</v>
      </c>
      <c r="H772" s="167">
        <v>0.30208333333333331</v>
      </c>
      <c r="I772" s="167">
        <v>0.79166666666666663</v>
      </c>
      <c r="J772" s="181">
        <v>5.5555555555555552E-2</v>
      </c>
      <c r="K772" s="179">
        <f t="shared" si="32"/>
        <v>0.43402777777777779</v>
      </c>
      <c r="L772" s="411">
        <v>40</v>
      </c>
      <c r="M772" s="411">
        <v>1</v>
      </c>
      <c r="N772" s="958">
        <v>420</v>
      </c>
      <c r="O772" s="411"/>
      <c r="P772" s="411"/>
      <c r="Q772" s="988">
        <v>372.26499999999999</v>
      </c>
      <c r="R772" s="413" t="str">
        <f t="shared" si="33"/>
        <v>fx</v>
      </c>
      <c r="S772" s="959"/>
      <c r="T772" s="959"/>
      <c r="U772" s="965"/>
      <c r="AG772" s="158"/>
      <c r="AH772" s="158"/>
      <c r="AI772" s="158"/>
      <c r="AJ772" s="158"/>
      <c r="AK772" s="158"/>
      <c r="AL772" s="90"/>
    </row>
    <row r="773" spans="1:38" ht="15.75" thickBot="1" x14ac:dyDescent="0.3">
      <c r="A773" s="976"/>
      <c r="B773" s="175">
        <v>14030309</v>
      </c>
      <c r="C773" s="96">
        <v>380</v>
      </c>
      <c r="D773" s="411">
        <v>7</v>
      </c>
      <c r="E773" s="411">
        <v>50</v>
      </c>
      <c r="F773" s="199">
        <v>30</v>
      </c>
      <c r="G773" s="144" t="s">
        <v>458</v>
      </c>
      <c r="H773" s="167">
        <v>0.30208333333333331</v>
      </c>
      <c r="I773" s="167">
        <v>0.79166666666666663</v>
      </c>
      <c r="J773" s="181">
        <v>5.5555555555555552E-2</v>
      </c>
      <c r="K773" s="179">
        <f t="shared" si="32"/>
        <v>0.43402777777777779</v>
      </c>
      <c r="L773" s="411">
        <v>41</v>
      </c>
      <c r="M773" s="411">
        <v>1</v>
      </c>
      <c r="N773" s="959"/>
      <c r="O773" s="411"/>
      <c r="P773" s="411"/>
      <c r="Q773" s="963"/>
      <c r="R773" s="413" t="str">
        <f t="shared" si="33"/>
        <v>fx</v>
      </c>
      <c r="S773" s="959"/>
      <c r="T773" s="959"/>
      <c r="U773" s="965"/>
      <c r="AG773" s="158"/>
      <c r="AH773" s="158"/>
      <c r="AI773" s="158"/>
      <c r="AJ773" s="158"/>
      <c r="AK773" s="158"/>
      <c r="AL773" s="90"/>
    </row>
    <row r="774" spans="1:38" ht="15.75" thickBot="1" x14ac:dyDescent="0.3">
      <c r="A774" s="976"/>
      <c r="B774" s="175">
        <v>14030309</v>
      </c>
      <c r="C774" s="96">
        <v>380</v>
      </c>
      <c r="D774" s="411">
        <v>7</v>
      </c>
      <c r="E774" s="411">
        <v>50</v>
      </c>
      <c r="F774" s="199">
        <v>30</v>
      </c>
      <c r="G774" s="144" t="s">
        <v>458</v>
      </c>
      <c r="H774" s="167">
        <v>0.30208333333333331</v>
      </c>
      <c r="I774" s="167">
        <v>0.79166666666666663</v>
      </c>
      <c r="J774" s="181">
        <v>5.5555555555555552E-2</v>
      </c>
      <c r="K774" s="179">
        <f t="shared" si="32"/>
        <v>0.43402777777777779</v>
      </c>
      <c r="L774" s="411">
        <v>42</v>
      </c>
      <c r="M774" s="411">
        <v>1</v>
      </c>
      <c r="N774" s="959"/>
      <c r="O774" s="411"/>
      <c r="P774" s="411"/>
      <c r="Q774" s="963"/>
      <c r="R774" s="413" t="str">
        <f t="shared" si="33"/>
        <v>fx</v>
      </c>
      <c r="S774" s="959"/>
      <c r="T774" s="959"/>
      <c r="U774" s="965"/>
      <c r="AG774" s="158"/>
      <c r="AH774" s="158"/>
      <c r="AI774" s="158"/>
      <c r="AJ774" s="158"/>
      <c r="AK774" s="158"/>
      <c r="AL774" s="90"/>
    </row>
    <row r="775" spans="1:38" ht="15.75" thickBot="1" x14ac:dyDescent="0.3">
      <c r="A775" s="976"/>
      <c r="B775" s="175">
        <v>14030309</v>
      </c>
      <c r="C775" s="96">
        <v>380</v>
      </c>
      <c r="D775" s="411">
        <v>7</v>
      </c>
      <c r="E775" s="411">
        <v>50</v>
      </c>
      <c r="F775" s="199">
        <v>30</v>
      </c>
      <c r="G775" s="144" t="s">
        <v>458</v>
      </c>
      <c r="H775" s="167">
        <v>0.30208333333333331</v>
      </c>
      <c r="I775" s="167">
        <v>0.79166666666666663</v>
      </c>
      <c r="J775" s="181">
        <v>5.5555555555555552E-2</v>
      </c>
      <c r="K775" s="179">
        <f t="shared" si="32"/>
        <v>0.43402777777777779</v>
      </c>
      <c r="L775" s="411">
        <v>43</v>
      </c>
      <c r="M775" s="411">
        <v>1</v>
      </c>
      <c r="N775" s="959"/>
      <c r="O775" s="411"/>
      <c r="P775" s="411"/>
      <c r="Q775" s="963"/>
      <c r="R775" s="413" t="str">
        <f t="shared" si="33"/>
        <v>fx</v>
      </c>
      <c r="S775" s="959"/>
      <c r="T775" s="959"/>
      <c r="U775" s="965"/>
      <c r="AG775" s="158"/>
      <c r="AH775" s="158"/>
      <c r="AI775" s="158"/>
      <c r="AJ775" s="158"/>
      <c r="AK775" s="158"/>
      <c r="AL775" s="90"/>
    </row>
    <row r="776" spans="1:38" ht="15.75" thickBot="1" x14ac:dyDescent="0.3">
      <c r="A776" s="977"/>
      <c r="B776" s="407">
        <v>14030309</v>
      </c>
      <c r="C776" s="164">
        <v>380</v>
      </c>
      <c r="D776" s="418">
        <v>7</v>
      </c>
      <c r="E776" s="418">
        <v>50</v>
      </c>
      <c r="F776" s="388">
        <v>30</v>
      </c>
      <c r="G776" s="161" t="s">
        <v>458</v>
      </c>
      <c r="H776" s="171">
        <v>0.30208333333333331</v>
      </c>
      <c r="I776" s="171">
        <v>0.79166666666666663</v>
      </c>
      <c r="J776" s="185">
        <v>5.5555555555555552E-2</v>
      </c>
      <c r="K776" s="186">
        <f t="shared" si="32"/>
        <v>0.43402777777777779</v>
      </c>
      <c r="L776" s="418">
        <v>44</v>
      </c>
      <c r="M776" s="418">
        <v>1</v>
      </c>
      <c r="N776" s="966"/>
      <c r="O776" s="418"/>
      <c r="P776" s="418"/>
      <c r="Q776" s="967"/>
      <c r="R776" s="151" t="str">
        <f t="shared" si="33"/>
        <v>fx</v>
      </c>
      <c r="S776" s="966"/>
      <c r="T776" s="966"/>
      <c r="U776" s="968"/>
      <c r="AG776" s="158"/>
      <c r="AH776" s="158"/>
      <c r="AI776" s="158"/>
      <c r="AJ776" s="158"/>
      <c r="AK776" s="158"/>
      <c r="AL776" s="90"/>
    </row>
    <row r="777" spans="1:38" ht="15.75" thickBot="1" x14ac:dyDescent="0.3">
      <c r="A777" s="975" t="str">
        <f t="shared" si="34"/>
        <v>روز</v>
      </c>
      <c r="B777" s="174">
        <v>14030309</v>
      </c>
      <c r="C777" s="163">
        <v>374</v>
      </c>
      <c r="D777" s="419">
        <v>7</v>
      </c>
      <c r="E777" s="419">
        <v>50</v>
      </c>
      <c r="F777" s="150">
        <v>6</v>
      </c>
      <c r="G777" s="159" t="s">
        <v>379</v>
      </c>
      <c r="H777" s="168">
        <v>0.39583333333333331</v>
      </c>
      <c r="I777" s="168">
        <v>0.625</v>
      </c>
      <c r="J777" s="179">
        <v>0.10416666666666667</v>
      </c>
      <c r="K777" s="179">
        <f t="shared" si="32"/>
        <v>0.125</v>
      </c>
      <c r="L777" s="419">
        <v>37</v>
      </c>
      <c r="M777" s="419">
        <v>1</v>
      </c>
      <c r="N777" s="961">
        <v>130</v>
      </c>
      <c r="O777" s="419"/>
      <c r="P777" s="419"/>
      <c r="Q777" s="962">
        <v>71.75</v>
      </c>
      <c r="R777" s="150" t="str">
        <f t="shared" si="33"/>
        <v>fx</v>
      </c>
      <c r="S777" s="961">
        <v>1.5</v>
      </c>
      <c r="T777" s="961">
        <v>4.2</v>
      </c>
      <c r="U777" s="964">
        <v>0</v>
      </c>
      <c r="AG777" s="158"/>
      <c r="AH777" s="158"/>
      <c r="AI777" s="158"/>
      <c r="AJ777" s="158"/>
      <c r="AK777" s="158"/>
      <c r="AL777" s="90"/>
    </row>
    <row r="778" spans="1:38" ht="15.75" thickBot="1" x14ac:dyDescent="0.3">
      <c r="A778" s="976"/>
      <c r="B778" s="175">
        <v>14030309</v>
      </c>
      <c r="C778" s="96">
        <v>374</v>
      </c>
      <c r="D778" s="411">
        <v>7</v>
      </c>
      <c r="E778" s="411">
        <v>50</v>
      </c>
      <c r="F778" s="665">
        <v>6</v>
      </c>
      <c r="G778" s="144" t="s">
        <v>379</v>
      </c>
      <c r="H778" s="167">
        <v>0.39583333333333331</v>
      </c>
      <c r="I778" s="167">
        <v>0.625</v>
      </c>
      <c r="J778" s="181">
        <v>0.10416666666666667</v>
      </c>
      <c r="K778" s="179">
        <f t="shared" si="32"/>
        <v>0.125</v>
      </c>
      <c r="L778" s="411">
        <v>38</v>
      </c>
      <c r="M778" s="411">
        <v>1</v>
      </c>
      <c r="N778" s="959"/>
      <c r="O778" s="411"/>
      <c r="P778" s="411"/>
      <c r="Q778" s="963"/>
      <c r="R778" s="413" t="str">
        <f t="shared" si="33"/>
        <v>fx</v>
      </c>
      <c r="S778" s="959"/>
      <c r="T778" s="959"/>
      <c r="U778" s="965"/>
      <c r="AG778" s="158"/>
      <c r="AH778" s="158"/>
      <c r="AI778" s="158"/>
      <c r="AJ778" s="158"/>
      <c r="AK778" s="158"/>
      <c r="AL778" s="90"/>
    </row>
    <row r="779" spans="1:38" ht="15.75" thickBot="1" x14ac:dyDescent="0.3">
      <c r="A779" s="976"/>
      <c r="B779" s="175">
        <v>14030309</v>
      </c>
      <c r="C779" s="96">
        <v>374</v>
      </c>
      <c r="D779" s="411">
        <v>7</v>
      </c>
      <c r="E779" s="411">
        <v>50</v>
      </c>
      <c r="F779" s="665">
        <v>6</v>
      </c>
      <c r="G779" s="144" t="s">
        <v>379</v>
      </c>
      <c r="H779" s="167">
        <v>0.39583333333333331</v>
      </c>
      <c r="I779" s="167">
        <v>0.625</v>
      </c>
      <c r="J779" s="181">
        <v>0.10416666666666667</v>
      </c>
      <c r="K779" s="179">
        <f t="shared" si="32"/>
        <v>0.125</v>
      </c>
      <c r="L779" s="411">
        <v>39</v>
      </c>
      <c r="M779" s="411">
        <v>1</v>
      </c>
      <c r="N779" s="959"/>
      <c r="O779" s="411"/>
      <c r="P779" s="411"/>
      <c r="Q779" s="963"/>
      <c r="R779" s="413" t="str">
        <f t="shared" si="33"/>
        <v>fx</v>
      </c>
      <c r="S779" s="959"/>
      <c r="T779" s="959"/>
      <c r="U779" s="965"/>
      <c r="AG779" s="158"/>
      <c r="AH779" s="158"/>
      <c r="AI779" s="158"/>
      <c r="AJ779" s="158"/>
      <c r="AK779" s="158"/>
      <c r="AL779" s="90"/>
    </row>
    <row r="780" spans="1:38" ht="15.75" thickBot="1" x14ac:dyDescent="0.3">
      <c r="A780" s="976"/>
      <c r="B780" s="175">
        <v>14030309</v>
      </c>
      <c r="C780" s="96">
        <v>374</v>
      </c>
      <c r="D780" s="411">
        <v>7</v>
      </c>
      <c r="E780" s="411">
        <v>50</v>
      </c>
      <c r="F780" s="665">
        <v>6</v>
      </c>
      <c r="G780" s="144" t="s">
        <v>379</v>
      </c>
      <c r="H780" s="167">
        <v>0.39583333333333331</v>
      </c>
      <c r="I780" s="167">
        <v>0.625</v>
      </c>
      <c r="J780" s="181">
        <v>0.10416666666666667</v>
      </c>
      <c r="K780" s="179">
        <f t="shared" si="32"/>
        <v>0.125</v>
      </c>
      <c r="L780" s="411">
        <v>40</v>
      </c>
      <c r="M780" s="411">
        <v>1</v>
      </c>
      <c r="N780" s="959"/>
      <c r="O780" s="411"/>
      <c r="P780" s="411"/>
      <c r="Q780" s="963"/>
      <c r="R780" s="413" t="str">
        <f t="shared" si="33"/>
        <v>fx</v>
      </c>
      <c r="S780" s="959"/>
      <c r="T780" s="959"/>
      <c r="U780" s="965"/>
      <c r="AG780" s="158"/>
      <c r="AH780" s="158"/>
      <c r="AI780" s="158"/>
      <c r="AJ780" s="158"/>
      <c r="AK780" s="158"/>
      <c r="AL780" s="90"/>
    </row>
    <row r="781" spans="1:38" ht="15.75" thickBot="1" x14ac:dyDescent="0.3">
      <c r="A781" s="976"/>
      <c r="B781" s="407">
        <v>14030309</v>
      </c>
      <c r="C781" s="96">
        <v>374</v>
      </c>
      <c r="D781" s="411">
        <v>7</v>
      </c>
      <c r="E781" s="411">
        <v>50</v>
      </c>
      <c r="F781" s="665">
        <v>6</v>
      </c>
      <c r="G781" s="144" t="s">
        <v>379</v>
      </c>
      <c r="H781" s="167">
        <v>0.39583333333333331</v>
      </c>
      <c r="I781" s="167">
        <v>0.625</v>
      </c>
      <c r="J781" s="181">
        <v>0.10416666666666667</v>
      </c>
      <c r="K781" s="179">
        <f t="shared" si="32"/>
        <v>0.125</v>
      </c>
      <c r="L781" s="411">
        <v>41</v>
      </c>
      <c r="M781" s="411">
        <v>1</v>
      </c>
      <c r="N781" s="960"/>
      <c r="O781" s="411"/>
      <c r="P781" s="411"/>
      <c r="Q781" s="989"/>
      <c r="R781" s="413" t="str">
        <f t="shared" si="33"/>
        <v>fx</v>
      </c>
      <c r="S781" s="959"/>
      <c r="T781" s="959"/>
      <c r="U781" s="965"/>
      <c r="AG781" s="158"/>
      <c r="AH781" s="158"/>
      <c r="AI781" s="158"/>
      <c r="AJ781" s="158"/>
      <c r="AK781" s="158"/>
      <c r="AL781" s="90"/>
    </row>
    <row r="782" spans="1:38" ht="15.75" thickBot="1" x14ac:dyDescent="0.3">
      <c r="A782" s="977"/>
      <c r="B782" s="203">
        <v>14030309</v>
      </c>
      <c r="C782" s="164">
        <v>274</v>
      </c>
      <c r="D782" s="418">
        <v>7</v>
      </c>
      <c r="E782" s="418">
        <v>50</v>
      </c>
      <c r="F782" s="151">
        <v>6</v>
      </c>
      <c r="G782" s="161" t="s">
        <v>379</v>
      </c>
      <c r="H782" s="171">
        <v>0.39583333333333331</v>
      </c>
      <c r="I782" s="171">
        <v>0.625</v>
      </c>
      <c r="J782" s="185">
        <v>0.10416666666666667</v>
      </c>
      <c r="K782" s="186">
        <f t="shared" si="32"/>
        <v>0.125</v>
      </c>
      <c r="L782" s="418">
        <v>40</v>
      </c>
      <c r="M782" s="418">
        <v>1</v>
      </c>
      <c r="N782" s="418">
        <v>26</v>
      </c>
      <c r="O782" s="418"/>
      <c r="P782" s="418"/>
      <c r="Q782" s="420">
        <v>11.95</v>
      </c>
      <c r="R782" s="151" t="str">
        <f t="shared" si="33"/>
        <v>fx</v>
      </c>
      <c r="S782" s="966"/>
      <c r="T782" s="966"/>
      <c r="U782" s="968"/>
      <c r="AG782" s="158"/>
      <c r="AH782" s="158"/>
      <c r="AI782" s="158"/>
      <c r="AJ782" s="158"/>
      <c r="AK782" s="158"/>
      <c r="AL782" s="90"/>
    </row>
    <row r="783" spans="1:38" ht="15.75" thickBot="1" x14ac:dyDescent="0.3">
      <c r="A783" s="975" t="str">
        <f t="shared" si="34"/>
        <v>شب</v>
      </c>
      <c r="B783" s="174">
        <v>14030309</v>
      </c>
      <c r="C783" s="163">
        <v>350</v>
      </c>
      <c r="D783" s="419">
        <v>7</v>
      </c>
      <c r="E783" s="419">
        <v>50</v>
      </c>
      <c r="F783" s="150">
        <v>16</v>
      </c>
      <c r="G783" s="159" t="s">
        <v>269</v>
      </c>
      <c r="H783" s="168">
        <v>0.79166666666666663</v>
      </c>
      <c r="I783" s="168">
        <v>0.28125</v>
      </c>
      <c r="J783" s="179">
        <v>2.0833333333333332E-2</v>
      </c>
      <c r="K783" s="179">
        <f t="shared" si="32"/>
        <v>0.48958333333333331</v>
      </c>
      <c r="L783" s="419">
        <v>39</v>
      </c>
      <c r="M783" s="419">
        <v>1</v>
      </c>
      <c r="N783" s="961">
        <v>560</v>
      </c>
      <c r="O783" s="419"/>
      <c r="P783" s="419"/>
      <c r="Q783" s="962">
        <v>142.185</v>
      </c>
      <c r="R783" s="150" t="str">
        <f t="shared" si="33"/>
        <v>fx</v>
      </c>
      <c r="S783" s="961">
        <v>1</v>
      </c>
      <c r="T783" s="961">
        <v>13.2</v>
      </c>
      <c r="U783" s="964">
        <v>600</v>
      </c>
      <c r="AG783" s="158"/>
      <c r="AH783" s="158"/>
      <c r="AI783" s="158"/>
      <c r="AJ783" s="158"/>
      <c r="AK783" s="158"/>
      <c r="AL783" s="90"/>
    </row>
    <row r="784" spans="1:38" ht="15.75" thickBot="1" x14ac:dyDescent="0.3">
      <c r="A784" s="976"/>
      <c r="B784" s="175">
        <v>14030309</v>
      </c>
      <c r="C784" s="96">
        <v>350</v>
      </c>
      <c r="D784" s="411">
        <v>7</v>
      </c>
      <c r="E784" s="411">
        <v>50</v>
      </c>
      <c r="F784" s="665">
        <v>16</v>
      </c>
      <c r="G784" s="144" t="s">
        <v>269</v>
      </c>
      <c r="H784" s="167">
        <v>0.79166666666666663</v>
      </c>
      <c r="I784" s="167">
        <v>0.28125</v>
      </c>
      <c r="J784" s="181">
        <v>2.0833333333333332E-2</v>
      </c>
      <c r="K784" s="179">
        <f t="shared" si="32"/>
        <v>0.48958333333333331</v>
      </c>
      <c r="L784" s="411">
        <v>40</v>
      </c>
      <c r="M784" s="411">
        <v>1</v>
      </c>
      <c r="N784" s="959"/>
      <c r="O784" s="411"/>
      <c r="P784" s="411"/>
      <c r="Q784" s="963"/>
      <c r="R784" s="413" t="str">
        <f t="shared" si="33"/>
        <v>fx</v>
      </c>
      <c r="S784" s="959"/>
      <c r="T784" s="959"/>
      <c r="U784" s="965"/>
      <c r="AG784" s="158"/>
      <c r="AH784" s="158"/>
      <c r="AI784" s="158"/>
      <c r="AJ784" s="158"/>
      <c r="AK784" s="158"/>
      <c r="AL784" s="90"/>
    </row>
    <row r="785" spans="1:38" ht="15.75" thickBot="1" x14ac:dyDescent="0.3">
      <c r="A785" s="976"/>
      <c r="B785" s="175">
        <v>14030309</v>
      </c>
      <c r="C785" s="96">
        <v>350</v>
      </c>
      <c r="D785" s="411">
        <v>7</v>
      </c>
      <c r="E785" s="411">
        <v>50</v>
      </c>
      <c r="F785" s="665">
        <v>16</v>
      </c>
      <c r="G785" s="144" t="s">
        <v>269</v>
      </c>
      <c r="H785" s="167">
        <v>0.79166666666666663</v>
      </c>
      <c r="I785" s="167">
        <v>0.28125</v>
      </c>
      <c r="J785" s="181">
        <v>2.0833333333333332E-2</v>
      </c>
      <c r="K785" s="179">
        <f t="shared" si="32"/>
        <v>0.48958333333333331</v>
      </c>
      <c r="L785" s="411">
        <v>41</v>
      </c>
      <c r="M785" s="411">
        <v>1</v>
      </c>
      <c r="N785" s="959"/>
      <c r="O785" s="411"/>
      <c r="P785" s="411"/>
      <c r="Q785" s="963"/>
      <c r="R785" s="413" t="str">
        <f t="shared" si="33"/>
        <v>fx</v>
      </c>
      <c r="S785" s="959"/>
      <c r="T785" s="959"/>
      <c r="U785" s="965"/>
      <c r="AG785" s="158"/>
      <c r="AH785" s="158"/>
      <c r="AI785" s="158"/>
      <c r="AJ785" s="158"/>
      <c r="AK785" s="158"/>
      <c r="AL785" s="90"/>
    </row>
    <row r="786" spans="1:38" ht="15.75" thickBot="1" x14ac:dyDescent="0.3">
      <c r="A786" s="976"/>
      <c r="B786" s="175">
        <v>14030309</v>
      </c>
      <c r="C786" s="96">
        <v>350</v>
      </c>
      <c r="D786" s="411">
        <v>7</v>
      </c>
      <c r="E786" s="411">
        <v>50</v>
      </c>
      <c r="F786" s="665">
        <v>16</v>
      </c>
      <c r="G786" s="144" t="s">
        <v>269</v>
      </c>
      <c r="H786" s="167">
        <v>0.79166666666666663</v>
      </c>
      <c r="I786" s="167">
        <v>0.28125</v>
      </c>
      <c r="J786" s="181">
        <v>2.0833333333333332E-2</v>
      </c>
      <c r="K786" s="179">
        <f t="shared" si="32"/>
        <v>0.48958333333333331</v>
      </c>
      <c r="L786" s="411">
        <v>42</v>
      </c>
      <c r="M786" s="411">
        <v>2</v>
      </c>
      <c r="N786" s="959"/>
      <c r="O786" s="411"/>
      <c r="P786" s="411"/>
      <c r="Q786" s="963"/>
      <c r="R786" s="413" t="str">
        <f t="shared" si="33"/>
        <v>fx</v>
      </c>
      <c r="S786" s="959"/>
      <c r="T786" s="959"/>
      <c r="U786" s="965"/>
      <c r="AG786" s="158"/>
      <c r="AH786" s="158"/>
      <c r="AI786" s="158"/>
      <c r="AJ786" s="158"/>
      <c r="AK786" s="158"/>
      <c r="AL786" s="90"/>
    </row>
    <row r="787" spans="1:38" ht="15.75" thickBot="1" x14ac:dyDescent="0.3">
      <c r="A787" s="976"/>
      <c r="B787" s="175">
        <v>14030309</v>
      </c>
      <c r="C787" s="96">
        <v>350</v>
      </c>
      <c r="D787" s="411">
        <v>7</v>
      </c>
      <c r="E787" s="411">
        <v>50</v>
      </c>
      <c r="F787" s="665">
        <v>16</v>
      </c>
      <c r="G787" s="144" t="s">
        <v>269</v>
      </c>
      <c r="H787" s="167">
        <v>0.79166666666666663</v>
      </c>
      <c r="I787" s="167">
        <v>0.28125</v>
      </c>
      <c r="J787" s="181">
        <v>2.0833333333333332E-2</v>
      </c>
      <c r="K787" s="179">
        <f t="shared" si="32"/>
        <v>0.48958333333333331</v>
      </c>
      <c r="L787" s="411">
        <v>43</v>
      </c>
      <c r="M787" s="411">
        <v>2</v>
      </c>
      <c r="N787" s="959"/>
      <c r="O787" s="411"/>
      <c r="P787" s="411"/>
      <c r="Q787" s="963"/>
      <c r="R787" s="413" t="str">
        <f t="shared" si="33"/>
        <v>fx</v>
      </c>
      <c r="S787" s="959"/>
      <c r="T787" s="959"/>
      <c r="U787" s="965"/>
      <c r="AG787" s="158"/>
      <c r="AH787" s="158"/>
      <c r="AI787" s="158"/>
      <c r="AJ787" s="158"/>
      <c r="AK787" s="158"/>
      <c r="AL787" s="90"/>
    </row>
    <row r="788" spans="1:38" ht="15.75" thickBot="1" x14ac:dyDescent="0.3">
      <c r="A788" s="976"/>
      <c r="B788" s="407">
        <v>14030309</v>
      </c>
      <c r="C788" s="96">
        <v>350</v>
      </c>
      <c r="D788" s="411">
        <v>7</v>
      </c>
      <c r="E788" s="411">
        <v>50</v>
      </c>
      <c r="F788" s="665">
        <v>16</v>
      </c>
      <c r="G788" s="144" t="s">
        <v>269</v>
      </c>
      <c r="H788" s="167">
        <v>0.79166666666666663</v>
      </c>
      <c r="I788" s="167">
        <v>0.28125</v>
      </c>
      <c r="J788" s="181">
        <v>2.0833333333333332E-2</v>
      </c>
      <c r="K788" s="179">
        <f t="shared" ref="K788:K851" si="35">IF(H788&gt;I788,(H788-I788)-J788,(I788-H788)-J788)</f>
        <v>0.48958333333333331</v>
      </c>
      <c r="L788" s="411">
        <v>44</v>
      </c>
      <c r="M788" s="411">
        <v>1</v>
      </c>
      <c r="N788" s="960"/>
      <c r="O788" s="411"/>
      <c r="P788" s="411"/>
      <c r="Q788" s="989"/>
      <c r="R788" s="413" t="str">
        <f t="shared" ref="R788:R851" si="36">IF(C788=370,"p500","fx")</f>
        <v>fx</v>
      </c>
      <c r="S788" s="959"/>
      <c r="T788" s="959"/>
      <c r="U788" s="965"/>
      <c r="AG788" s="158"/>
      <c r="AH788" s="158"/>
      <c r="AI788" s="158"/>
      <c r="AJ788" s="158"/>
      <c r="AK788" s="158"/>
      <c r="AL788" s="90"/>
    </row>
    <row r="789" spans="1:38" ht="15.75" thickBot="1" x14ac:dyDescent="0.3">
      <c r="A789" s="976"/>
      <c r="B789" s="174">
        <v>14030309</v>
      </c>
      <c r="C789" s="96">
        <v>370</v>
      </c>
      <c r="D789" s="411">
        <v>7</v>
      </c>
      <c r="E789" s="411">
        <v>50</v>
      </c>
      <c r="F789" s="665">
        <v>16</v>
      </c>
      <c r="G789" s="144" t="s">
        <v>269</v>
      </c>
      <c r="H789" s="167">
        <v>0.79166666666666663</v>
      </c>
      <c r="I789" s="167">
        <v>0.28125</v>
      </c>
      <c r="J789" s="181">
        <v>2.0833333333333332E-2</v>
      </c>
      <c r="K789" s="179">
        <f t="shared" si="35"/>
        <v>0.48958333333333331</v>
      </c>
      <c r="L789" s="411">
        <v>39</v>
      </c>
      <c r="M789" s="411">
        <v>1</v>
      </c>
      <c r="N789" s="958">
        <v>560</v>
      </c>
      <c r="O789" s="411"/>
      <c r="P789" s="411"/>
      <c r="Q789" s="988">
        <v>105.83</v>
      </c>
      <c r="R789" s="413" t="str">
        <f t="shared" si="36"/>
        <v>p500</v>
      </c>
      <c r="S789" s="959"/>
      <c r="T789" s="959"/>
      <c r="U789" s="965"/>
      <c r="AG789" s="158"/>
      <c r="AH789" s="158"/>
      <c r="AI789" s="158"/>
      <c r="AJ789" s="158"/>
      <c r="AK789" s="158"/>
      <c r="AL789" s="90"/>
    </row>
    <row r="790" spans="1:38" ht="15.75" thickBot="1" x14ac:dyDescent="0.3">
      <c r="A790" s="976"/>
      <c r="B790" s="175">
        <v>14030309</v>
      </c>
      <c r="C790" s="96">
        <v>370</v>
      </c>
      <c r="D790" s="411">
        <v>7</v>
      </c>
      <c r="E790" s="411">
        <v>50</v>
      </c>
      <c r="F790" s="665">
        <v>16</v>
      </c>
      <c r="G790" s="144" t="s">
        <v>269</v>
      </c>
      <c r="H790" s="167">
        <v>0.79166666666666663</v>
      </c>
      <c r="I790" s="167">
        <v>0.28125</v>
      </c>
      <c r="J790" s="181">
        <v>2.0833333333333332E-2</v>
      </c>
      <c r="K790" s="179">
        <f t="shared" si="35"/>
        <v>0.48958333333333331</v>
      </c>
      <c r="L790" s="411">
        <v>40</v>
      </c>
      <c r="M790" s="411">
        <v>1</v>
      </c>
      <c r="N790" s="959"/>
      <c r="O790" s="411"/>
      <c r="P790" s="411"/>
      <c r="Q790" s="963"/>
      <c r="R790" s="413" t="str">
        <f t="shared" si="36"/>
        <v>p500</v>
      </c>
      <c r="S790" s="959"/>
      <c r="T790" s="959"/>
      <c r="U790" s="965"/>
      <c r="AG790" s="158"/>
      <c r="AH790" s="158"/>
      <c r="AI790" s="158"/>
      <c r="AJ790" s="158"/>
      <c r="AK790" s="158"/>
      <c r="AL790" s="90"/>
    </row>
    <row r="791" spans="1:38" ht="15.75" thickBot="1" x14ac:dyDescent="0.3">
      <c r="A791" s="976"/>
      <c r="B791" s="175">
        <v>14030309</v>
      </c>
      <c r="C791" s="96">
        <v>370</v>
      </c>
      <c r="D791" s="411">
        <v>7</v>
      </c>
      <c r="E791" s="411">
        <v>50</v>
      </c>
      <c r="F791" s="665">
        <v>16</v>
      </c>
      <c r="G791" s="144" t="s">
        <v>269</v>
      </c>
      <c r="H791" s="167">
        <v>0.79166666666666663</v>
      </c>
      <c r="I791" s="167">
        <v>0.28125</v>
      </c>
      <c r="J791" s="181">
        <v>2.0833333333333332E-2</v>
      </c>
      <c r="K791" s="179">
        <f t="shared" si="35"/>
        <v>0.48958333333333331</v>
      </c>
      <c r="L791" s="411">
        <v>42</v>
      </c>
      <c r="M791" s="411">
        <v>2</v>
      </c>
      <c r="N791" s="959"/>
      <c r="O791" s="411"/>
      <c r="P791" s="411"/>
      <c r="Q791" s="963"/>
      <c r="R791" s="413" t="str">
        <f t="shared" si="36"/>
        <v>p500</v>
      </c>
      <c r="S791" s="959"/>
      <c r="T791" s="959"/>
      <c r="U791" s="965"/>
      <c r="AG791" s="158"/>
      <c r="AH791" s="158"/>
      <c r="AI791" s="158"/>
      <c r="AJ791" s="158"/>
      <c r="AK791" s="158"/>
      <c r="AL791" s="90"/>
    </row>
    <row r="792" spans="1:38" ht="15.75" thickBot="1" x14ac:dyDescent="0.3">
      <c r="A792" s="976"/>
      <c r="B792" s="175">
        <v>14030309</v>
      </c>
      <c r="C792" s="96">
        <v>370</v>
      </c>
      <c r="D792" s="411">
        <v>7</v>
      </c>
      <c r="E792" s="411">
        <v>50</v>
      </c>
      <c r="F792" s="665">
        <v>16</v>
      </c>
      <c r="G792" s="144" t="s">
        <v>269</v>
      </c>
      <c r="H792" s="167">
        <v>0.79166666666666663</v>
      </c>
      <c r="I792" s="167">
        <v>0.28125</v>
      </c>
      <c r="J792" s="181">
        <v>2.0833333333333332E-2</v>
      </c>
      <c r="K792" s="179">
        <f t="shared" si="35"/>
        <v>0.48958333333333331</v>
      </c>
      <c r="L792" s="411">
        <v>43</v>
      </c>
      <c r="M792" s="411">
        <v>2</v>
      </c>
      <c r="N792" s="959"/>
      <c r="O792" s="411"/>
      <c r="P792" s="411"/>
      <c r="Q792" s="963"/>
      <c r="R792" s="413" t="str">
        <f t="shared" si="36"/>
        <v>p500</v>
      </c>
      <c r="S792" s="959"/>
      <c r="T792" s="959"/>
      <c r="U792" s="965"/>
      <c r="AG792" s="158"/>
      <c r="AH792" s="158"/>
      <c r="AI792" s="158"/>
      <c r="AJ792" s="158"/>
      <c r="AK792" s="158"/>
      <c r="AL792" s="90"/>
    </row>
    <row r="793" spans="1:38" ht="15.75" thickBot="1" x14ac:dyDescent="0.3">
      <c r="A793" s="977"/>
      <c r="B793" s="407">
        <v>14030309</v>
      </c>
      <c r="C793" s="164">
        <v>370</v>
      </c>
      <c r="D793" s="418">
        <v>7</v>
      </c>
      <c r="E793" s="418">
        <v>50</v>
      </c>
      <c r="F793" s="151">
        <v>16</v>
      </c>
      <c r="G793" s="161" t="s">
        <v>269</v>
      </c>
      <c r="H793" s="171">
        <v>0.79166666666666663</v>
      </c>
      <c r="I793" s="171">
        <v>0.28125</v>
      </c>
      <c r="J793" s="185">
        <v>2.0833333333333332E-2</v>
      </c>
      <c r="K793" s="186">
        <f t="shared" si="35"/>
        <v>0.48958333333333331</v>
      </c>
      <c r="L793" s="418">
        <v>44</v>
      </c>
      <c r="M793" s="418">
        <v>2</v>
      </c>
      <c r="N793" s="966"/>
      <c r="O793" s="418"/>
      <c r="P793" s="418"/>
      <c r="Q793" s="967"/>
      <c r="R793" s="151" t="str">
        <f t="shared" si="36"/>
        <v>p500</v>
      </c>
      <c r="S793" s="966"/>
      <c r="T793" s="966"/>
      <c r="U793" s="968"/>
      <c r="AG793" s="158"/>
      <c r="AH793" s="158"/>
      <c r="AI793" s="158"/>
      <c r="AJ793" s="158"/>
      <c r="AK793" s="158"/>
      <c r="AL793" s="90"/>
    </row>
    <row r="794" spans="1:38" ht="15.75" thickBot="1" x14ac:dyDescent="0.3">
      <c r="A794" s="975" t="str">
        <f t="shared" ref="A794:A834" si="37">IF(H794&gt;I794,"شب","روز")</f>
        <v>روز</v>
      </c>
      <c r="B794" s="174">
        <v>14030310</v>
      </c>
      <c r="C794" s="163">
        <v>309</v>
      </c>
      <c r="D794" s="419">
        <v>7</v>
      </c>
      <c r="E794" s="419">
        <v>50</v>
      </c>
      <c r="F794" s="150">
        <v>33</v>
      </c>
      <c r="G794" s="159"/>
      <c r="H794" s="168">
        <v>0.30208333333333331</v>
      </c>
      <c r="I794" s="168">
        <v>0.625</v>
      </c>
      <c r="J794" s="179">
        <v>4.8611111111111112E-2</v>
      </c>
      <c r="K794" s="179">
        <f t="shared" si="35"/>
        <v>0.27430555555555558</v>
      </c>
      <c r="L794" s="419">
        <v>36</v>
      </c>
      <c r="M794" s="419">
        <v>1</v>
      </c>
      <c r="N794" s="961">
        <v>468</v>
      </c>
      <c r="O794" s="419"/>
      <c r="P794" s="419"/>
      <c r="Q794" s="962"/>
      <c r="R794" s="150" t="str">
        <f t="shared" si="36"/>
        <v>fx</v>
      </c>
      <c r="S794" s="961">
        <v>2.5</v>
      </c>
      <c r="T794" s="961">
        <v>20</v>
      </c>
      <c r="U794" s="964">
        <v>1000</v>
      </c>
      <c r="AG794" s="158"/>
      <c r="AH794" s="158"/>
      <c r="AI794" s="158"/>
      <c r="AJ794" s="158"/>
      <c r="AK794" s="158"/>
      <c r="AL794" s="90"/>
    </row>
    <row r="795" spans="1:38" ht="15.75" thickBot="1" x14ac:dyDescent="0.3">
      <c r="A795" s="976"/>
      <c r="B795" s="175">
        <v>14030310</v>
      </c>
      <c r="C795" s="96">
        <v>309</v>
      </c>
      <c r="D795" s="411">
        <v>7</v>
      </c>
      <c r="E795" s="411">
        <v>50</v>
      </c>
      <c r="F795" s="665">
        <v>33</v>
      </c>
      <c r="G795" s="88"/>
      <c r="H795" s="167">
        <v>0.30208333333333331</v>
      </c>
      <c r="I795" s="167">
        <v>0.625</v>
      </c>
      <c r="J795" s="181">
        <v>4.8611111111111112E-2</v>
      </c>
      <c r="K795" s="179">
        <f t="shared" si="35"/>
        <v>0.27430555555555558</v>
      </c>
      <c r="L795" s="411">
        <v>37</v>
      </c>
      <c r="M795" s="411">
        <v>2</v>
      </c>
      <c r="N795" s="959"/>
      <c r="O795" s="411"/>
      <c r="P795" s="411"/>
      <c r="Q795" s="963"/>
      <c r="R795" s="413" t="str">
        <f t="shared" si="36"/>
        <v>fx</v>
      </c>
      <c r="S795" s="959"/>
      <c r="T795" s="959"/>
      <c r="U795" s="965"/>
      <c r="AG795" s="158"/>
      <c r="AH795" s="158"/>
      <c r="AI795" s="158"/>
      <c r="AJ795" s="158"/>
      <c r="AK795" s="158"/>
      <c r="AL795" s="90"/>
    </row>
    <row r="796" spans="1:38" ht="15.75" thickBot="1" x14ac:dyDescent="0.3">
      <c r="A796" s="976"/>
      <c r="B796" s="175">
        <v>14030310</v>
      </c>
      <c r="C796" s="96">
        <v>309</v>
      </c>
      <c r="D796" s="411">
        <v>7</v>
      </c>
      <c r="E796" s="411">
        <v>50</v>
      </c>
      <c r="F796" s="665">
        <v>33</v>
      </c>
      <c r="G796" s="88"/>
      <c r="H796" s="167">
        <v>0.30208333333333331</v>
      </c>
      <c r="I796" s="167">
        <v>0.625</v>
      </c>
      <c r="J796" s="181">
        <v>4.8611111111111112E-2</v>
      </c>
      <c r="K796" s="179">
        <f t="shared" si="35"/>
        <v>0.27430555555555558</v>
      </c>
      <c r="L796" s="411">
        <v>38</v>
      </c>
      <c r="M796" s="411">
        <v>2</v>
      </c>
      <c r="N796" s="959"/>
      <c r="O796" s="411"/>
      <c r="P796" s="411"/>
      <c r="Q796" s="963"/>
      <c r="R796" s="413" t="str">
        <f t="shared" si="36"/>
        <v>fx</v>
      </c>
      <c r="S796" s="959"/>
      <c r="T796" s="959"/>
      <c r="U796" s="965"/>
      <c r="AG796" s="158"/>
      <c r="AH796" s="158"/>
      <c r="AI796" s="158"/>
      <c r="AJ796" s="158"/>
      <c r="AK796" s="158"/>
      <c r="AL796" s="90"/>
    </row>
    <row r="797" spans="1:38" ht="15.75" thickBot="1" x14ac:dyDescent="0.3">
      <c r="A797" s="976"/>
      <c r="B797" s="175">
        <v>14030310</v>
      </c>
      <c r="C797" s="96">
        <v>309</v>
      </c>
      <c r="D797" s="411">
        <v>7</v>
      </c>
      <c r="E797" s="411">
        <v>50</v>
      </c>
      <c r="F797" s="199">
        <v>33</v>
      </c>
      <c r="G797" s="88"/>
      <c r="H797" s="167">
        <v>0.30208333333333331</v>
      </c>
      <c r="I797" s="167">
        <v>0.625</v>
      </c>
      <c r="J797" s="181">
        <v>4.8611111111111112E-2</v>
      </c>
      <c r="K797" s="179">
        <f t="shared" si="35"/>
        <v>0.27430555555555558</v>
      </c>
      <c r="L797" s="411">
        <v>39</v>
      </c>
      <c r="M797" s="411">
        <v>2</v>
      </c>
      <c r="N797" s="959"/>
      <c r="O797" s="411"/>
      <c r="P797" s="411"/>
      <c r="Q797" s="963"/>
      <c r="R797" s="413" t="str">
        <f t="shared" si="36"/>
        <v>fx</v>
      </c>
      <c r="S797" s="959"/>
      <c r="T797" s="959"/>
      <c r="U797" s="965"/>
      <c r="AG797" s="158"/>
      <c r="AH797" s="158"/>
      <c r="AI797" s="158"/>
      <c r="AJ797" s="158"/>
      <c r="AK797" s="158"/>
      <c r="AL797" s="90"/>
    </row>
    <row r="798" spans="1:38" ht="15.75" thickBot="1" x14ac:dyDescent="0.3">
      <c r="A798" s="976"/>
      <c r="B798" s="407">
        <v>14030310</v>
      </c>
      <c r="C798" s="96">
        <v>309</v>
      </c>
      <c r="D798" s="411">
        <v>7</v>
      </c>
      <c r="E798" s="411">
        <v>50</v>
      </c>
      <c r="F798" s="665">
        <v>33</v>
      </c>
      <c r="G798" s="88"/>
      <c r="H798" s="167">
        <v>0.30208333333333331</v>
      </c>
      <c r="I798" s="167">
        <v>0.625</v>
      </c>
      <c r="J798" s="181">
        <v>4.8611111111111112E-2</v>
      </c>
      <c r="K798" s="179">
        <f t="shared" si="35"/>
        <v>0.27430555555555558</v>
      </c>
      <c r="L798" s="411">
        <v>40</v>
      </c>
      <c r="M798" s="411">
        <v>2</v>
      </c>
      <c r="N798" s="960"/>
      <c r="O798" s="411"/>
      <c r="P798" s="411"/>
      <c r="Q798" s="989"/>
      <c r="R798" s="413" t="str">
        <f t="shared" si="36"/>
        <v>fx</v>
      </c>
      <c r="S798" s="959"/>
      <c r="T798" s="959"/>
      <c r="U798" s="965"/>
      <c r="AG798" s="158"/>
      <c r="AH798" s="158"/>
      <c r="AI798" s="158"/>
      <c r="AJ798" s="158"/>
      <c r="AK798" s="158"/>
      <c r="AL798" s="90"/>
    </row>
    <row r="799" spans="1:38" ht="15.75" thickBot="1" x14ac:dyDescent="0.3">
      <c r="A799" s="976"/>
      <c r="B799" s="174">
        <v>14030310</v>
      </c>
      <c r="C799" s="96">
        <v>350</v>
      </c>
      <c r="D799" s="411">
        <v>7</v>
      </c>
      <c r="E799" s="411">
        <v>50</v>
      </c>
      <c r="F799" s="665">
        <v>33</v>
      </c>
      <c r="G799" s="88"/>
      <c r="H799" s="167">
        <v>0.30208333333333331</v>
      </c>
      <c r="I799" s="167">
        <v>0.625</v>
      </c>
      <c r="J799" s="181">
        <v>4.8611111111111112E-2</v>
      </c>
      <c r="K799" s="179">
        <f t="shared" si="35"/>
        <v>0.27430555555555558</v>
      </c>
      <c r="L799" s="411">
        <v>39</v>
      </c>
      <c r="M799" s="411">
        <v>1</v>
      </c>
      <c r="N799" s="958">
        <v>416</v>
      </c>
      <c r="O799" s="411"/>
      <c r="P799" s="411"/>
      <c r="Q799" s="988">
        <v>105.6</v>
      </c>
      <c r="R799" s="413" t="str">
        <f t="shared" si="36"/>
        <v>fx</v>
      </c>
      <c r="S799" s="959"/>
      <c r="T799" s="959"/>
      <c r="U799" s="965"/>
      <c r="AG799" s="158"/>
      <c r="AH799" s="158"/>
      <c r="AI799" s="158"/>
      <c r="AJ799" s="158"/>
      <c r="AK799" s="158"/>
      <c r="AL799" s="90"/>
    </row>
    <row r="800" spans="1:38" ht="15.75" thickBot="1" x14ac:dyDescent="0.3">
      <c r="A800" s="976"/>
      <c r="B800" s="175">
        <v>14030310</v>
      </c>
      <c r="C800" s="96">
        <v>350</v>
      </c>
      <c r="D800" s="411">
        <v>7</v>
      </c>
      <c r="E800" s="411">
        <v>50</v>
      </c>
      <c r="F800" s="199">
        <v>33</v>
      </c>
      <c r="G800" s="88"/>
      <c r="H800" s="167">
        <v>0.30208333333333331</v>
      </c>
      <c r="I800" s="167">
        <v>0.625</v>
      </c>
      <c r="J800" s="181">
        <v>4.8611111111111112E-2</v>
      </c>
      <c r="K800" s="179">
        <f t="shared" si="35"/>
        <v>0.27430555555555558</v>
      </c>
      <c r="L800" s="411">
        <v>40</v>
      </c>
      <c r="M800" s="411">
        <v>1</v>
      </c>
      <c r="N800" s="959"/>
      <c r="O800" s="411"/>
      <c r="P800" s="411"/>
      <c r="Q800" s="963"/>
      <c r="R800" s="413" t="str">
        <f t="shared" si="36"/>
        <v>fx</v>
      </c>
      <c r="S800" s="959"/>
      <c r="T800" s="959"/>
      <c r="U800" s="965"/>
      <c r="AG800" s="158"/>
      <c r="AH800" s="158"/>
      <c r="AI800" s="158"/>
      <c r="AJ800" s="158"/>
      <c r="AK800" s="158"/>
      <c r="AL800" s="90"/>
    </row>
    <row r="801" spans="1:38" ht="15.75" thickBot="1" x14ac:dyDescent="0.3">
      <c r="A801" s="976"/>
      <c r="B801" s="175">
        <v>14030310</v>
      </c>
      <c r="C801" s="96">
        <v>350</v>
      </c>
      <c r="D801" s="411">
        <v>7</v>
      </c>
      <c r="E801" s="411">
        <v>50</v>
      </c>
      <c r="F801" s="665">
        <v>33</v>
      </c>
      <c r="G801" s="88"/>
      <c r="H801" s="167">
        <v>0.30208333333333331</v>
      </c>
      <c r="I801" s="167">
        <v>0.625</v>
      </c>
      <c r="J801" s="181">
        <v>4.8611111111111112E-2</v>
      </c>
      <c r="K801" s="179">
        <f t="shared" si="35"/>
        <v>0.27430555555555558</v>
      </c>
      <c r="L801" s="411">
        <v>41</v>
      </c>
      <c r="M801" s="411">
        <v>1</v>
      </c>
      <c r="N801" s="959"/>
      <c r="O801" s="411"/>
      <c r="P801" s="411"/>
      <c r="Q801" s="963"/>
      <c r="R801" s="413" t="str">
        <f t="shared" si="36"/>
        <v>fx</v>
      </c>
      <c r="S801" s="959"/>
      <c r="T801" s="959"/>
      <c r="U801" s="965"/>
      <c r="AG801" s="158"/>
      <c r="AH801" s="158"/>
      <c r="AI801" s="158"/>
      <c r="AJ801" s="158"/>
      <c r="AK801" s="158"/>
      <c r="AL801" s="90"/>
    </row>
    <row r="802" spans="1:38" ht="15.75" thickBot="1" x14ac:dyDescent="0.3">
      <c r="A802" s="976"/>
      <c r="B802" s="175">
        <v>14030310</v>
      </c>
      <c r="C802" s="96">
        <v>350</v>
      </c>
      <c r="D802" s="411">
        <v>7</v>
      </c>
      <c r="E802" s="411">
        <v>50</v>
      </c>
      <c r="F802" s="665">
        <v>33</v>
      </c>
      <c r="G802" s="88"/>
      <c r="H802" s="167">
        <v>0.30208333333333331</v>
      </c>
      <c r="I802" s="167">
        <v>0.625</v>
      </c>
      <c r="J802" s="181">
        <v>4.8611111111111112E-2</v>
      </c>
      <c r="K802" s="179">
        <f t="shared" si="35"/>
        <v>0.27430555555555558</v>
      </c>
      <c r="L802" s="411">
        <v>42</v>
      </c>
      <c r="M802" s="411">
        <v>2</v>
      </c>
      <c r="N802" s="959"/>
      <c r="O802" s="411"/>
      <c r="P802" s="411"/>
      <c r="Q802" s="963"/>
      <c r="R802" s="413" t="str">
        <f t="shared" si="36"/>
        <v>fx</v>
      </c>
      <c r="S802" s="959"/>
      <c r="T802" s="959"/>
      <c r="U802" s="965"/>
      <c r="AG802" s="158"/>
      <c r="AH802" s="158"/>
      <c r="AI802" s="158"/>
      <c r="AJ802" s="158"/>
      <c r="AK802" s="158"/>
      <c r="AL802" s="90"/>
    </row>
    <row r="803" spans="1:38" ht="15.75" thickBot="1" x14ac:dyDescent="0.3">
      <c r="A803" s="976"/>
      <c r="B803" s="175">
        <v>14030310</v>
      </c>
      <c r="C803" s="96">
        <v>350</v>
      </c>
      <c r="D803" s="411">
        <v>7</v>
      </c>
      <c r="E803" s="411">
        <v>50</v>
      </c>
      <c r="F803" s="199">
        <v>33</v>
      </c>
      <c r="G803" s="88"/>
      <c r="H803" s="167">
        <v>0.30208333333333331</v>
      </c>
      <c r="I803" s="167">
        <v>0.625</v>
      </c>
      <c r="J803" s="181">
        <v>4.8611111111111112E-2</v>
      </c>
      <c r="K803" s="179">
        <f t="shared" si="35"/>
        <v>0.27430555555555558</v>
      </c>
      <c r="L803" s="411">
        <v>43</v>
      </c>
      <c r="M803" s="411">
        <v>2</v>
      </c>
      <c r="N803" s="959"/>
      <c r="O803" s="411"/>
      <c r="P803" s="411"/>
      <c r="Q803" s="963"/>
      <c r="R803" s="413" t="str">
        <f t="shared" si="36"/>
        <v>fx</v>
      </c>
      <c r="S803" s="959"/>
      <c r="T803" s="959"/>
      <c r="U803" s="965"/>
      <c r="AG803" s="158"/>
      <c r="AH803" s="158"/>
      <c r="AI803" s="158"/>
      <c r="AJ803" s="158"/>
      <c r="AK803" s="158"/>
      <c r="AL803" s="90"/>
    </row>
    <row r="804" spans="1:38" ht="15.75" thickBot="1" x14ac:dyDescent="0.3">
      <c r="A804" s="976"/>
      <c r="B804" s="407">
        <v>14030310</v>
      </c>
      <c r="C804" s="96">
        <v>350</v>
      </c>
      <c r="D804" s="411">
        <v>7</v>
      </c>
      <c r="E804" s="411">
        <v>50</v>
      </c>
      <c r="F804" s="665">
        <v>33</v>
      </c>
      <c r="G804" s="88"/>
      <c r="H804" s="167">
        <v>0.30208333333333331</v>
      </c>
      <c r="I804" s="167">
        <v>0.625</v>
      </c>
      <c r="J804" s="181">
        <v>4.8611111111111112E-2</v>
      </c>
      <c r="K804" s="179">
        <f t="shared" si="35"/>
        <v>0.27430555555555558</v>
      </c>
      <c r="L804" s="411">
        <v>44</v>
      </c>
      <c r="M804" s="411">
        <v>1</v>
      </c>
      <c r="N804" s="960"/>
      <c r="O804" s="411"/>
      <c r="P804" s="411"/>
      <c r="Q804" s="989"/>
      <c r="R804" s="413" t="str">
        <f t="shared" si="36"/>
        <v>fx</v>
      </c>
      <c r="S804" s="959"/>
      <c r="T804" s="959"/>
      <c r="U804" s="965"/>
      <c r="AG804" s="158"/>
      <c r="AH804" s="158"/>
      <c r="AI804" s="158"/>
      <c r="AJ804" s="158"/>
      <c r="AK804" s="158"/>
      <c r="AL804" s="90"/>
    </row>
    <row r="805" spans="1:38" ht="15.75" thickBot="1" x14ac:dyDescent="0.3">
      <c r="A805" s="976"/>
      <c r="B805" s="174">
        <v>14030310</v>
      </c>
      <c r="C805" s="96">
        <v>370</v>
      </c>
      <c r="D805" s="411">
        <v>7</v>
      </c>
      <c r="E805" s="411">
        <v>50</v>
      </c>
      <c r="F805" s="665">
        <v>33</v>
      </c>
      <c r="G805" s="88"/>
      <c r="H805" s="167">
        <v>0.30208333333333331</v>
      </c>
      <c r="I805" s="167">
        <v>0.625</v>
      </c>
      <c r="J805" s="181">
        <v>4.8611111111111112E-2</v>
      </c>
      <c r="K805" s="179">
        <f t="shared" si="35"/>
        <v>0.27430555555555558</v>
      </c>
      <c r="L805" s="411">
        <v>39</v>
      </c>
      <c r="M805" s="411">
        <v>1</v>
      </c>
      <c r="N805" s="958">
        <v>416</v>
      </c>
      <c r="O805" s="411"/>
      <c r="P805" s="411"/>
      <c r="Q805" s="988">
        <v>77.599999999999994</v>
      </c>
      <c r="R805" s="413" t="str">
        <f t="shared" si="36"/>
        <v>p500</v>
      </c>
      <c r="S805" s="959"/>
      <c r="T805" s="959"/>
      <c r="U805" s="965"/>
      <c r="AG805" s="158"/>
      <c r="AH805" s="158"/>
      <c r="AI805" s="158"/>
      <c r="AJ805" s="158"/>
      <c r="AK805" s="158"/>
      <c r="AL805" s="90"/>
    </row>
    <row r="806" spans="1:38" ht="15.75" thickBot="1" x14ac:dyDescent="0.3">
      <c r="A806" s="976"/>
      <c r="B806" s="175">
        <v>14030310</v>
      </c>
      <c r="C806" s="96">
        <v>370</v>
      </c>
      <c r="D806" s="411">
        <v>7</v>
      </c>
      <c r="E806" s="411">
        <v>50</v>
      </c>
      <c r="F806" s="199">
        <v>33</v>
      </c>
      <c r="G806" s="88"/>
      <c r="H806" s="167">
        <v>0.30208333333333331</v>
      </c>
      <c r="I806" s="167">
        <v>0.625</v>
      </c>
      <c r="J806" s="181">
        <v>4.8611111111111112E-2</v>
      </c>
      <c r="K806" s="179">
        <f t="shared" si="35"/>
        <v>0.27430555555555558</v>
      </c>
      <c r="L806" s="411">
        <v>40</v>
      </c>
      <c r="M806" s="411">
        <v>1</v>
      </c>
      <c r="N806" s="959"/>
      <c r="O806" s="411"/>
      <c r="P806" s="411"/>
      <c r="Q806" s="963"/>
      <c r="R806" s="413" t="str">
        <f t="shared" si="36"/>
        <v>p500</v>
      </c>
      <c r="S806" s="959"/>
      <c r="T806" s="959"/>
      <c r="U806" s="965"/>
      <c r="AG806" s="158"/>
      <c r="AH806" s="158"/>
      <c r="AI806" s="158"/>
      <c r="AJ806" s="158"/>
      <c r="AK806" s="158"/>
      <c r="AL806" s="90"/>
    </row>
    <row r="807" spans="1:38" ht="15.75" thickBot="1" x14ac:dyDescent="0.3">
      <c r="A807" s="976"/>
      <c r="B807" s="175">
        <v>14030310</v>
      </c>
      <c r="C807" s="96">
        <v>370</v>
      </c>
      <c r="D807" s="411">
        <v>7</v>
      </c>
      <c r="E807" s="411">
        <v>50</v>
      </c>
      <c r="F807" s="665">
        <v>33</v>
      </c>
      <c r="G807" s="88"/>
      <c r="H807" s="167">
        <v>0.30208333333333331</v>
      </c>
      <c r="I807" s="167">
        <v>0.625</v>
      </c>
      <c r="J807" s="181">
        <v>4.8611111111111112E-2</v>
      </c>
      <c r="K807" s="179">
        <f t="shared" si="35"/>
        <v>0.27430555555555558</v>
      </c>
      <c r="L807" s="411">
        <v>42</v>
      </c>
      <c r="M807" s="411">
        <v>2</v>
      </c>
      <c r="N807" s="959"/>
      <c r="O807" s="411"/>
      <c r="P807" s="411"/>
      <c r="Q807" s="963"/>
      <c r="R807" s="413" t="str">
        <f t="shared" si="36"/>
        <v>p500</v>
      </c>
      <c r="S807" s="959"/>
      <c r="T807" s="959"/>
      <c r="U807" s="965"/>
      <c r="AG807" s="158"/>
      <c r="AH807" s="158"/>
      <c r="AI807" s="158"/>
      <c r="AJ807" s="158"/>
      <c r="AK807" s="158"/>
      <c r="AL807" s="90"/>
    </row>
    <row r="808" spans="1:38" ht="15.75" thickBot="1" x14ac:dyDescent="0.3">
      <c r="A808" s="976"/>
      <c r="B808" s="175">
        <v>14030310</v>
      </c>
      <c r="C808" s="96">
        <v>370</v>
      </c>
      <c r="D808" s="411">
        <v>7</v>
      </c>
      <c r="E808" s="411">
        <v>50</v>
      </c>
      <c r="F808" s="665">
        <v>33</v>
      </c>
      <c r="G808" s="88"/>
      <c r="H808" s="167">
        <v>0.30208333333333331</v>
      </c>
      <c r="I808" s="167">
        <v>0.625</v>
      </c>
      <c r="J808" s="181">
        <v>4.8611111111111112E-2</v>
      </c>
      <c r="K808" s="179">
        <f t="shared" si="35"/>
        <v>0.27430555555555558</v>
      </c>
      <c r="L808" s="411">
        <v>43</v>
      </c>
      <c r="M808" s="411">
        <v>2</v>
      </c>
      <c r="N808" s="959"/>
      <c r="O808" s="411"/>
      <c r="P808" s="411"/>
      <c r="Q808" s="963"/>
      <c r="R808" s="413" t="str">
        <f t="shared" si="36"/>
        <v>p500</v>
      </c>
      <c r="S808" s="959"/>
      <c r="T808" s="959"/>
      <c r="U808" s="965"/>
      <c r="AG808" s="158"/>
      <c r="AH808" s="158"/>
      <c r="AI808" s="158"/>
      <c r="AJ808" s="158"/>
      <c r="AK808" s="158"/>
      <c r="AL808" s="90"/>
    </row>
    <row r="809" spans="1:38" ht="15.75" thickBot="1" x14ac:dyDescent="0.3">
      <c r="A809" s="976"/>
      <c r="B809" s="407">
        <v>14030310</v>
      </c>
      <c r="C809" s="96">
        <v>370</v>
      </c>
      <c r="D809" s="411">
        <v>7</v>
      </c>
      <c r="E809" s="411">
        <v>50</v>
      </c>
      <c r="F809" s="199">
        <v>33</v>
      </c>
      <c r="G809" s="88"/>
      <c r="H809" s="167">
        <v>0.30208333333333331</v>
      </c>
      <c r="I809" s="167">
        <v>0.625</v>
      </c>
      <c r="J809" s="181">
        <v>4.8611111111111112E-2</v>
      </c>
      <c r="K809" s="179">
        <f t="shared" si="35"/>
        <v>0.27430555555555558</v>
      </c>
      <c r="L809" s="411">
        <v>44</v>
      </c>
      <c r="M809" s="411">
        <v>2</v>
      </c>
      <c r="N809" s="960"/>
      <c r="O809" s="411"/>
      <c r="P809" s="411"/>
      <c r="Q809" s="989"/>
      <c r="R809" s="413" t="str">
        <f t="shared" si="36"/>
        <v>p500</v>
      </c>
      <c r="S809" s="959"/>
      <c r="T809" s="959"/>
      <c r="U809" s="965"/>
      <c r="AG809" s="158"/>
      <c r="AH809" s="158"/>
      <c r="AI809" s="158"/>
      <c r="AJ809" s="158"/>
      <c r="AK809" s="158"/>
      <c r="AL809" s="90"/>
    </row>
    <row r="810" spans="1:38" ht="15.75" thickBot="1" x14ac:dyDescent="0.3">
      <c r="A810" s="976"/>
      <c r="B810" s="174">
        <v>14030310</v>
      </c>
      <c r="C810" s="96">
        <v>380</v>
      </c>
      <c r="D810" s="411">
        <v>7</v>
      </c>
      <c r="E810" s="411">
        <v>50</v>
      </c>
      <c r="F810" s="665">
        <v>33</v>
      </c>
      <c r="G810" s="88"/>
      <c r="H810" s="167">
        <v>0.30208333333333331</v>
      </c>
      <c r="I810" s="167">
        <v>0.625</v>
      </c>
      <c r="J810" s="181">
        <v>4.8611111111111112E-2</v>
      </c>
      <c r="K810" s="179">
        <f t="shared" si="35"/>
        <v>0.27430555555555558</v>
      </c>
      <c r="L810" s="411">
        <v>40</v>
      </c>
      <c r="M810" s="411">
        <v>1</v>
      </c>
      <c r="N810" s="958">
        <v>360</v>
      </c>
      <c r="O810" s="411"/>
      <c r="P810" s="411"/>
      <c r="Q810" s="988">
        <v>502.66</v>
      </c>
      <c r="R810" s="413" t="str">
        <f t="shared" si="36"/>
        <v>fx</v>
      </c>
      <c r="S810" s="959"/>
      <c r="T810" s="959"/>
      <c r="U810" s="965"/>
      <c r="AG810" s="158"/>
      <c r="AH810" s="158"/>
      <c r="AI810" s="158"/>
      <c r="AJ810" s="158"/>
      <c r="AK810" s="158"/>
      <c r="AL810" s="90"/>
    </row>
    <row r="811" spans="1:38" ht="15.75" thickBot="1" x14ac:dyDescent="0.3">
      <c r="A811" s="976"/>
      <c r="B811" s="175">
        <v>14030310</v>
      </c>
      <c r="C811" s="96">
        <v>380</v>
      </c>
      <c r="D811" s="411">
        <v>7</v>
      </c>
      <c r="E811" s="411">
        <v>50</v>
      </c>
      <c r="F811" s="665">
        <v>33</v>
      </c>
      <c r="G811" s="88"/>
      <c r="H811" s="167">
        <v>0.30208333333333331</v>
      </c>
      <c r="I811" s="167">
        <v>0.625</v>
      </c>
      <c r="J811" s="181">
        <v>4.8611111111111112E-2</v>
      </c>
      <c r="K811" s="179">
        <f t="shared" si="35"/>
        <v>0.27430555555555558</v>
      </c>
      <c r="L811" s="411">
        <v>41</v>
      </c>
      <c r="M811" s="411">
        <v>2</v>
      </c>
      <c r="N811" s="959"/>
      <c r="O811" s="411"/>
      <c r="P811" s="411"/>
      <c r="Q811" s="963"/>
      <c r="R811" s="413" t="str">
        <f t="shared" si="36"/>
        <v>fx</v>
      </c>
      <c r="S811" s="959"/>
      <c r="T811" s="959"/>
      <c r="U811" s="965"/>
      <c r="AG811" s="158"/>
      <c r="AH811" s="158"/>
      <c r="AI811" s="158"/>
      <c r="AJ811" s="158"/>
      <c r="AK811" s="158"/>
      <c r="AL811" s="90"/>
    </row>
    <row r="812" spans="1:38" ht="15.75" thickBot="1" x14ac:dyDescent="0.3">
      <c r="A812" s="976"/>
      <c r="B812" s="175">
        <v>14030310</v>
      </c>
      <c r="C812" s="96">
        <v>380</v>
      </c>
      <c r="D812" s="411">
        <v>7</v>
      </c>
      <c r="E812" s="411">
        <v>50</v>
      </c>
      <c r="F812" s="199">
        <v>33</v>
      </c>
      <c r="G812" s="88"/>
      <c r="H812" s="167">
        <v>0.30208333333333331</v>
      </c>
      <c r="I812" s="167">
        <v>0.625</v>
      </c>
      <c r="J812" s="181">
        <v>4.8611111111111112E-2</v>
      </c>
      <c r="K812" s="179">
        <f t="shared" si="35"/>
        <v>0.27430555555555558</v>
      </c>
      <c r="L812" s="411">
        <v>42</v>
      </c>
      <c r="M812" s="411">
        <v>2</v>
      </c>
      <c r="N812" s="959"/>
      <c r="O812" s="411"/>
      <c r="P812" s="411"/>
      <c r="Q812" s="963"/>
      <c r="R812" s="413" t="str">
        <f t="shared" si="36"/>
        <v>fx</v>
      </c>
      <c r="S812" s="959"/>
      <c r="T812" s="959"/>
      <c r="U812" s="965"/>
      <c r="AG812" s="158"/>
      <c r="AH812" s="158"/>
      <c r="AI812" s="158"/>
      <c r="AJ812" s="158"/>
      <c r="AK812" s="158"/>
      <c r="AL812" s="90"/>
    </row>
    <row r="813" spans="1:38" ht="15.75" thickBot="1" x14ac:dyDescent="0.3">
      <c r="A813" s="976"/>
      <c r="B813" s="175">
        <v>14030310</v>
      </c>
      <c r="C813" s="96">
        <v>380</v>
      </c>
      <c r="D813" s="411">
        <v>7</v>
      </c>
      <c r="E813" s="411">
        <v>50</v>
      </c>
      <c r="F813" s="665">
        <v>33</v>
      </c>
      <c r="G813" s="88"/>
      <c r="H813" s="167">
        <v>0.30208333333333331</v>
      </c>
      <c r="I813" s="167">
        <v>0.625</v>
      </c>
      <c r="J813" s="181">
        <v>4.8611111111111112E-2</v>
      </c>
      <c r="K813" s="179">
        <f t="shared" si="35"/>
        <v>0.27430555555555558</v>
      </c>
      <c r="L813" s="411">
        <v>43</v>
      </c>
      <c r="M813" s="411">
        <v>2</v>
      </c>
      <c r="N813" s="959"/>
      <c r="O813" s="411"/>
      <c r="P813" s="411"/>
      <c r="Q813" s="963"/>
      <c r="R813" s="413" t="str">
        <f t="shared" si="36"/>
        <v>fx</v>
      </c>
      <c r="S813" s="959"/>
      <c r="T813" s="959"/>
      <c r="U813" s="965"/>
      <c r="AG813" s="158"/>
      <c r="AH813" s="158"/>
      <c r="AI813" s="158"/>
      <c r="AJ813" s="158"/>
      <c r="AK813" s="158"/>
      <c r="AL813" s="90"/>
    </row>
    <row r="814" spans="1:38" ht="15.75" thickBot="1" x14ac:dyDescent="0.3">
      <c r="A814" s="977"/>
      <c r="B814" s="407">
        <v>14030310</v>
      </c>
      <c r="C814" s="164">
        <v>380</v>
      </c>
      <c r="D814" s="418">
        <v>7</v>
      </c>
      <c r="E814" s="418">
        <v>50</v>
      </c>
      <c r="F814" s="151">
        <v>33</v>
      </c>
      <c r="G814" s="160"/>
      <c r="H814" s="171">
        <v>0.30208333333333331</v>
      </c>
      <c r="I814" s="171">
        <v>0.625</v>
      </c>
      <c r="J814" s="185">
        <v>4.8611111111111112E-2</v>
      </c>
      <c r="K814" s="186">
        <f t="shared" si="35"/>
        <v>0.27430555555555558</v>
      </c>
      <c r="L814" s="418">
        <v>44</v>
      </c>
      <c r="M814" s="418">
        <v>1</v>
      </c>
      <c r="N814" s="966"/>
      <c r="O814" s="418"/>
      <c r="P814" s="418"/>
      <c r="Q814" s="967"/>
      <c r="R814" s="151" t="str">
        <f t="shared" si="36"/>
        <v>fx</v>
      </c>
      <c r="S814" s="966"/>
      <c r="T814" s="966"/>
      <c r="U814" s="968"/>
      <c r="AG814" s="158"/>
      <c r="AH814" s="158"/>
      <c r="AI814" s="158"/>
      <c r="AJ814" s="158"/>
      <c r="AK814" s="158"/>
      <c r="AL814" s="90"/>
    </row>
    <row r="815" spans="1:38" ht="15.75" thickBot="1" x14ac:dyDescent="0.3">
      <c r="A815" s="975" t="s">
        <v>336</v>
      </c>
      <c r="B815" s="174">
        <v>14030310</v>
      </c>
      <c r="C815" s="163">
        <v>370</v>
      </c>
      <c r="D815" s="419">
        <v>7</v>
      </c>
      <c r="E815" s="419">
        <v>50</v>
      </c>
      <c r="F815" s="150">
        <v>16</v>
      </c>
      <c r="G815" s="159" t="s">
        <v>280</v>
      </c>
      <c r="H815" s="168">
        <v>0.66666666666666663</v>
      </c>
      <c r="I815" s="168">
        <v>0.95833333333333337</v>
      </c>
      <c r="J815" s="179">
        <v>2.0833333333333332E-2</v>
      </c>
      <c r="K815" s="179">
        <f t="shared" si="35"/>
        <v>0.27083333333333343</v>
      </c>
      <c r="L815" s="419">
        <v>39</v>
      </c>
      <c r="M815" s="419">
        <v>1</v>
      </c>
      <c r="N815" s="961">
        <v>368</v>
      </c>
      <c r="O815" s="419"/>
      <c r="P815" s="419"/>
      <c r="Q815" s="962">
        <v>68.77</v>
      </c>
      <c r="R815" s="150" t="str">
        <f t="shared" si="36"/>
        <v>p500</v>
      </c>
      <c r="S815" s="961">
        <v>0.8</v>
      </c>
      <c r="T815" s="961">
        <v>8.5</v>
      </c>
      <c r="U815" s="964">
        <v>500</v>
      </c>
      <c r="AG815" s="158"/>
      <c r="AH815" s="158"/>
      <c r="AI815" s="158"/>
      <c r="AJ815" s="158"/>
      <c r="AK815" s="158"/>
      <c r="AL815" s="90"/>
    </row>
    <row r="816" spans="1:38" ht="15.75" thickBot="1" x14ac:dyDescent="0.3">
      <c r="A816" s="976"/>
      <c r="B816" s="175">
        <v>14030310</v>
      </c>
      <c r="C816" s="96">
        <v>370</v>
      </c>
      <c r="D816" s="411">
        <v>7</v>
      </c>
      <c r="E816" s="411">
        <v>50</v>
      </c>
      <c r="F816" s="665">
        <v>16</v>
      </c>
      <c r="G816" s="144" t="s">
        <v>280</v>
      </c>
      <c r="H816" s="167">
        <v>0.66666666666666663</v>
      </c>
      <c r="I816" s="167">
        <v>0.95833333333333337</v>
      </c>
      <c r="J816" s="181">
        <v>2.0833333333333332E-2</v>
      </c>
      <c r="K816" s="179">
        <f t="shared" si="35"/>
        <v>0.27083333333333343</v>
      </c>
      <c r="L816" s="411">
        <v>40</v>
      </c>
      <c r="M816" s="411">
        <v>1</v>
      </c>
      <c r="N816" s="959"/>
      <c r="O816" s="411"/>
      <c r="P816" s="411"/>
      <c r="Q816" s="963"/>
      <c r="R816" s="413" t="str">
        <f t="shared" si="36"/>
        <v>p500</v>
      </c>
      <c r="S816" s="959"/>
      <c r="T816" s="959"/>
      <c r="U816" s="965"/>
      <c r="AG816" s="158"/>
      <c r="AH816" s="158"/>
      <c r="AI816" s="158"/>
      <c r="AJ816" s="158"/>
      <c r="AK816" s="158"/>
      <c r="AL816" s="90"/>
    </row>
    <row r="817" spans="1:38" ht="15.75" thickBot="1" x14ac:dyDescent="0.3">
      <c r="A817" s="976"/>
      <c r="B817" s="175">
        <v>14030310</v>
      </c>
      <c r="C817" s="96">
        <v>370</v>
      </c>
      <c r="D817" s="411">
        <v>7</v>
      </c>
      <c r="E817" s="411">
        <v>50</v>
      </c>
      <c r="F817" s="665">
        <v>16</v>
      </c>
      <c r="G817" s="144" t="s">
        <v>280</v>
      </c>
      <c r="H817" s="167">
        <v>0.66666666666666663</v>
      </c>
      <c r="I817" s="167">
        <v>0.95833333333333337</v>
      </c>
      <c r="J817" s="181">
        <v>2.0833333333333332E-2</v>
      </c>
      <c r="K817" s="179">
        <f t="shared" si="35"/>
        <v>0.27083333333333343</v>
      </c>
      <c r="L817" s="411">
        <v>42</v>
      </c>
      <c r="M817" s="411">
        <v>1</v>
      </c>
      <c r="N817" s="959"/>
      <c r="O817" s="411"/>
      <c r="P817" s="411"/>
      <c r="Q817" s="963"/>
      <c r="R817" s="413" t="str">
        <f t="shared" si="36"/>
        <v>p500</v>
      </c>
      <c r="S817" s="959"/>
      <c r="T817" s="959"/>
      <c r="U817" s="965"/>
      <c r="AG817" s="158"/>
      <c r="AH817" s="158"/>
      <c r="AI817" s="158"/>
      <c r="AJ817" s="158"/>
      <c r="AK817" s="158"/>
      <c r="AL817" s="90"/>
    </row>
    <row r="818" spans="1:38" ht="15.75" thickBot="1" x14ac:dyDescent="0.3">
      <c r="A818" s="976"/>
      <c r="B818" s="175">
        <v>14030310</v>
      </c>
      <c r="C818" s="96">
        <v>370</v>
      </c>
      <c r="D818" s="411">
        <v>7</v>
      </c>
      <c r="E818" s="411">
        <v>50</v>
      </c>
      <c r="F818" s="665">
        <v>16</v>
      </c>
      <c r="G818" s="144" t="s">
        <v>280</v>
      </c>
      <c r="H818" s="167">
        <v>0.66666666666666663</v>
      </c>
      <c r="I818" s="167">
        <v>0.95833333333333337</v>
      </c>
      <c r="J818" s="181">
        <v>2.0833333333333332E-2</v>
      </c>
      <c r="K818" s="179">
        <f t="shared" si="35"/>
        <v>0.27083333333333343</v>
      </c>
      <c r="L818" s="411">
        <v>43</v>
      </c>
      <c r="M818" s="411">
        <v>1</v>
      </c>
      <c r="N818" s="959"/>
      <c r="O818" s="411"/>
      <c r="P818" s="411"/>
      <c r="Q818" s="963"/>
      <c r="R818" s="413" t="str">
        <f t="shared" si="36"/>
        <v>p500</v>
      </c>
      <c r="S818" s="959"/>
      <c r="T818" s="959"/>
      <c r="U818" s="965"/>
      <c r="AG818" s="158"/>
      <c r="AH818" s="158"/>
      <c r="AI818" s="158"/>
      <c r="AJ818" s="158"/>
      <c r="AK818" s="158"/>
      <c r="AL818" s="90"/>
    </row>
    <row r="819" spans="1:38" ht="15.75" thickBot="1" x14ac:dyDescent="0.3">
      <c r="A819" s="976"/>
      <c r="B819" s="407">
        <v>14030310</v>
      </c>
      <c r="C819" s="96">
        <v>370</v>
      </c>
      <c r="D819" s="411">
        <v>7</v>
      </c>
      <c r="E819" s="411">
        <v>50</v>
      </c>
      <c r="F819" s="665">
        <v>16</v>
      </c>
      <c r="G819" s="144" t="s">
        <v>280</v>
      </c>
      <c r="H819" s="167">
        <v>0.66666666666666663</v>
      </c>
      <c r="I819" s="167">
        <v>0.95833333333333337</v>
      </c>
      <c r="J819" s="181">
        <v>2.0833333333333332E-2</v>
      </c>
      <c r="K819" s="179">
        <f t="shared" si="35"/>
        <v>0.27083333333333343</v>
      </c>
      <c r="L819" s="411">
        <v>44</v>
      </c>
      <c r="M819" s="411">
        <v>2</v>
      </c>
      <c r="N819" s="960"/>
      <c r="O819" s="411"/>
      <c r="P819" s="411"/>
      <c r="Q819" s="989"/>
      <c r="R819" s="413" t="str">
        <f t="shared" si="36"/>
        <v>p500</v>
      </c>
      <c r="S819" s="959"/>
      <c r="T819" s="959"/>
      <c r="U819" s="965"/>
      <c r="AG819" s="158"/>
      <c r="AH819" s="158"/>
      <c r="AI819" s="158"/>
      <c r="AJ819" s="158"/>
      <c r="AK819" s="158"/>
      <c r="AL819" s="90"/>
    </row>
    <row r="820" spans="1:38" ht="15.75" thickBot="1" x14ac:dyDescent="0.3">
      <c r="A820" s="976"/>
      <c r="B820" s="174">
        <v>14030310</v>
      </c>
      <c r="C820" s="96">
        <v>350</v>
      </c>
      <c r="D820" s="411">
        <v>7</v>
      </c>
      <c r="E820" s="411">
        <v>50</v>
      </c>
      <c r="F820" s="665">
        <v>16</v>
      </c>
      <c r="G820" s="144" t="s">
        <v>280</v>
      </c>
      <c r="H820" s="167">
        <v>0.66666666666666663</v>
      </c>
      <c r="I820" s="167">
        <v>0.95833333333333337</v>
      </c>
      <c r="J820" s="181">
        <v>2.0833333333333332E-2</v>
      </c>
      <c r="K820" s="179">
        <f t="shared" si="35"/>
        <v>0.27083333333333343</v>
      </c>
      <c r="L820" s="411">
        <v>39</v>
      </c>
      <c r="M820" s="411">
        <v>1</v>
      </c>
      <c r="N820" s="958">
        <v>368</v>
      </c>
      <c r="O820" s="411"/>
      <c r="P820" s="411"/>
      <c r="Q820" s="988">
        <v>93.46</v>
      </c>
      <c r="R820" s="413" t="str">
        <f t="shared" si="36"/>
        <v>fx</v>
      </c>
      <c r="S820" s="959"/>
      <c r="T820" s="959"/>
      <c r="U820" s="965"/>
      <c r="AG820" s="158"/>
      <c r="AH820" s="158"/>
      <c r="AI820" s="158"/>
      <c r="AJ820" s="158"/>
      <c r="AK820" s="158"/>
      <c r="AL820" s="90"/>
    </row>
    <row r="821" spans="1:38" ht="15.75" thickBot="1" x14ac:dyDescent="0.3">
      <c r="A821" s="976"/>
      <c r="B821" s="175">
        <v>14030310</v>
      </c>
      <c r="C821" s="96">
        <v>350</v>
      </c>
      <c r="D821" s="411">
        <v>7</v>
      </c>
      <c r="E821" s="411">
        <v>50</v>
      </c>
      <c r="F821" s="665">
        <v>16</v>
      </c>
      <c r="G821" s="144" t="s">
        <v>280</v>
      </c>
      <c r="H821" s="167">
        <v>0.66666666666666663</v>
      </c>
      <c r="I821" s="167">
        <v>0.95833333333333337</v>
      </c>
      <c r="J821" s="181">
        <v>2.0833333333333332E-2</v>
      </c>
      <c r="K821" s="179">
        <f t="shared" si="35"/>
        <v>0.27083333333333343</v>
      </c>
      <c r="L821" s="411">
        <v>40</v>
      </c>
      <c r="M821" s="411">
        <v>1</v>
      </c>
      <c r="N821" s="959"/>
      <c r="O821" s="411"/>
      <c r="P821" s="411"/>
      <c r="Q821" s="963"/>
      <c r="R821" s="413" t="str">
        <f t="shared" si="36"/>
        <v>fx</v>
      </c>
      <c r="S821" s="959"/>
      <c r="T821" s="959"/>
      <c r="U821" s="965"/>
      <c r="AG821" s="158"/>
      <c r="AH821" s="158"/>
      <c r="AI821" s="158"/>
      <c r="AJ821" s="158"/>
      <c r="AK821" s="158"/>
      <c r="AL821" s="90"/>
    </row>
    <row r="822" spans="1:38" ht="15.75" thickBot="1" x14ac:dyDescent="0.3">
      <c r="A822" s="976"/>
      <c r="B822" s="175">
        <v>14030310</v>
      </c>
      <c r="C822" s="96">
        <v>350</v>
      </c>
      <c r="D822" s="411">
        <v>7</v>
      </c>
      <c r="E822" s="411">
        <v>50</v>
      </c>
      <c r="F822" s="665">
        <v>16</v>
      </c>
      <c r="G822" s="144" t="s">
        <v>280</v>
      </c>
      <c r="H822" s="167">
        <v>0.66666666666666663</v>
      </c>
      <c r="I822" s="167">
        <v>0.95833333333333337</v>
      </c>
      <c r="J822" s="181">
        <v>2.0833333333333332E-2</v>
      </c>
      <c r="K822" s="179">
        <f t="shared" si="35"/>
        <v>0.27083333333333343</v>
      </c>
      <c r="L822" s="411">
        <v>41</v>
      </c>
      <c r="M822" s="411">
        <v>1</v>
      </c>
      <c r="N822" s="959"/>
      <c r="O822" s="411"/>
      <c r="P822" s="411"/>
      <c r="Q822" s="963"/>
      <c r="R822" s="413" t="str">
        <f t="shared" si="36"/>
        <v>fx</v>
      </c>
      <c r="S822" s="959"/>
      <c r="T822" s="959"/>
      <c r="U822" s="965"/>
      <c r="AG822" s="158"/>
      <c r="AH822" s="158"/>
      <c r="AI822" s="158"/>
      <c r="AJ822" s="158"/>
      <c r="AK822" s="158"/>
      <c r="AL822" s="90"/>
    </row>
    <row r="823" spans="1:38" ht="15.75" thickBot="1" x14ac:dyDescent="0.3">
      <c r="A823" s="976"/>
      <c r="B823" s="175">
        <v>14030310</v>
      </c>
      <c r="C823" s="96">
        <v>350</v>
      </c>
      <c r="D823" s="411">
        <v>7</v>
      </c>
      <c r="E823" s="411">
        <v>50</v>
      </c>
      <c r="F823" s="665">
        <v>16</v>
      </c>
      <c r="G823" s="144" t="s">
        <v>280</v>
      </c>
      <c r="H823" s="167">
        <v>0.66666666666666663</v>
      </c>
      <c r="I823" s="167">
        <v>0.95833333333333337</v>
      </c>
      <c r="J823" s="181">
        <v>2.0833333333333332E-2</v>
      </c>
      <c r="K823" s="179">
        <f t="shared" si="35"/>
        <v>0.27083333333333343</v>
      </c>
      <c r="L823" s="411">
        <v>42</v>
      </c>
      <c r="M823" s="411">
        <v>2</v>
      </c>
      <c r="N823" s="959"/>
      <c r="O823" s="411"/>
      <c r="P823" s="411"/>
      <c r="Q823" s="963"/>
      <c r="R823" s="413" t="str">
        <f t="shared" si="36"/>
        <v>fx</v>
      </c>
      <c r="S823" s="959"/>
      <c r="T823" s="959"/>
      <c r="U823" s="965"/>
      <c r="AG823" s="158"/>
      <c r="AH823" s="158"/>
      <c r="AI823" s="158"/>
      <c r="AJ823" s="158"/>
      <c r="AK823" s="158"/>
      <c r="AL823" s="90"/>
    </row>
    <row r="824" spans="1:38" ht="15.75" thickBot="1" x14ac:dyDescent="0.3">
      <c r="A824" s="976"/>
      <c r="B824" s="175">
        <v>14030310</v>
      </c>
      <c r="C824" s="96">
        <v>350</v>
      </c>
      <c r="D824" s="411">
        <v>7</v>
      </c>
      <c r="E824" s="411">
        <v>50</v>
      </c>
      <c r="F824" s="665">
        <v>16</v>
      </c>
      <c r="G824" s="144" t="s">
        <v>280</v>
      </c>
      <c r="H824" s="167">
        <v>0.66666666666666663</v>
      </c>
      <c r="I824" s="167">
        <v>0.95833333333333337</v>
      </c>
      <c r="J824" s="181">
        <v>2.0833333333333332E-2</v>
      </c>
      <c r="K824" s="179">
        <f t="shared" si="35"/>
        <v>0.27083333333333343</v>
      </c>
      <c r="L824" s="411">
        <v>43</v>
      </c>
      <c r="M824" s="411">
        <v>2</v>
      </c>
      <c r="N824" s="959"/>
      <c r="O824" s="411"/>
      <c r="P824" s="411"/>
      <c r="Q824" s="963"/>
      <c r="R824" s="413" t="str">
        <f t="shared" si="36"/>
        <v>fx</v>
      </c>
      <c r="S824" s="959"/>
      <c r="T824" s="959"/>
      <c r="U824" s="965"/>
      <c r="AG824" s="158"/>
      <c r="AH824" s="158"/>
      <c r="AI824" s="158"/>
      <c r="AJ824" s="158"/>
      <c r="AK824" s="158"/>
      <c r="AL824" s="90"/>
    </row>
    <row r="825" spans="1:38" ht="15.75" thickBot="1" x14ac:dyDescent="0.3">
      <c r="A825" s="977"/>
      <c r="B825" s="407">
        <v>14030310</v>
      </c>
      <c r="C825" s="164">
        <v>350</v>
      </c>
      <c r="D825" s="418">
        <v>7</v>
      </c>
      <c r="E825" s="418">
        <v>50</v>
      </c>
      <c r="F825" s="151">
        <v>16</v>
      </c>
      <c r="G825" s="161" t="s">
        <v>280</v>
      </c>
      <c r="H825" s="171">
        <v>0.66666666666666663</v>
      </c>
      <c r="I825" s="171">
        <v>0.95833333333333337</v>
      </c>
      <c r="J825" s="185">
        <v>2.0833333333333332E-2</v>
      </c>
      <c r="K825" s="186">
        <f t="shared" si="35"/>
        <v>0.27083333333333343</v>
      </c>
      <c r="L825" s="418">
        <v>44</v>
      </c>
      <c r="M825" s="418">
        <v>1</v>
      </c>
      <c r="N825" s="966"/>
      <c r="O825" s="418"/>
      <c r="P825" s="418"/>
      <c r="Q825" s="967"/>
      <c r="R825" s="151" t="str">
        <f t="shared" si="36"/>
        <v>fx</v>
      </c>
      <c r="S825" s="966"/>
      <c r="T825" s="966"/>
      <c r="U825" s="968"/>
      <c r="AG825" s="158"/>
      <c r="AH825" s="158"/>
      <c r="AI825" s="158"/>
      <c r="AJ825" s="158"/>
      <c r="AK825" s="158"/>
      <c r="AL825" s="90"/>
    </row>
    <row r="826" spans="1:38" ht="15.75" thickBot="1" x14ac:dyDescent="0.3">
      <c r="A826" s="975" t="str">
        <f t="shared" si="37"/>
        <v>روز</v>
      </c>
      <c r="B826" s="174">
        <v>14030310</v>
      </c>
      <c r="C826" s="163" t="s">
        <v>470</v>
      </c>
      <c r="D826" s="419">
        <v>7</v>
      </c>
      <c r="E826" s="419">
        <v>50</v>
      </c>
      <c r="F826" s="150">
        <v>8</v>
      </c>
      <c r="G826" s="159" t="s">
        <v>243</v>
      </c>
      <c r="H826" s="168">
        <v>0.2951388888888889</v>
      </c>
      <c r="I826" s="168">
        <v>0.625</v>
      </c>
      <c r="J826" s="179">
        <v>5.5555555555555552E-2</v>
      </c>
      <c r="K826" s="179">
        <f t="shared" si="35"/>
        <v>0.27430555555555558</v>
      </c>
      <c r="L826" s="419">
        <v>37</v>
      </c>
      <c r="M826" s="419">
        <v>1</v>
      </c>
      <c r="N826" s="961">
        <v>114</v>
      </c>
      <c r="O826" s="419"/>
      <c r="P826" s="419"/>
      <c r="Q826" s="962">
        <v>62.85</v>
      </c>
      <c r="R826" s="150" t="str">
        <f t="shared" si="36"/>
        <v>fx</v>
      </c>
      <c r="S826" s="961">
        <v>0.5</v>
      </c>
      <c r="T826" s="961">
        <v>3.8</v>
      </c>
      <c r="U826" s="964">
        <v>0</v>
      </c>
      <c r="AG826" s="158"/>
      <c r="AH826" s="158"/>
      <c r="AI826" s="158"/>
      <c r="AJ826" s="158"/>
      <c r="AK826" s="158"/>
      <c r="AL826" s="90"/>
    </row>
    <row r="827" spans="1:38" ht="15.75" thickBot="1" x14ac:dyDescent="0.3">
      <c r="A827" s="976"/>
      <c r="B827" s="175">
        <v>14030310</v>
      </c>
      <c r="C827" s="96" t="s">
        <v>470</v>
      </c>
      <c r="D827" s="411">
        <v>7</v>
      </c>
      <c r="E827" s="411">
        <v>50</v>
      </c>
      <c r="F827" s="665">
        <v>8</v>
      </c>
      <c r="G827" s="144" t="s">
        <v>243</v>
      </c>
      <c r="H827" s="167">
        <v>0.2951388888888889</v>
      </c>
      <c r="I827" s="167">
        <v>0.625</v>
      </c>
      <c r="J827" s="181">
        <v>5.5555555555555552E-2</v>
      </c>
      <c r="K827" s="179">
        <f t="shared" si="35"/>
        <v>0.27430555555555558</v>
      </c>
      <c r="L827" s="411">
        <v>38</v>
      </c>
      <c r="M827" s="411">
        <v>1</v>
      </c>
      <c r="N827" s="959"/>
      <c r="O827" s="411"/>
      <c r="P827" s="411"/>
      <c r="Q827" s="963"/>
      <c r="R827" s="413" t="str">
        <f t="shared" si="36"/>
        <v>fx</v>
      </c>
      <c r="S827" s="959"/>
      <c r="T827" s="959"/>
      <c r="U827" s="965"/>
      <c r="AG827" s="158"/>
      <c r="AH827" s="158"/>
      <c r="AI827" s="158"/>
      <c r="AJ827" s="158"/>
      <c r="AK827" s="158"/>
      <c r="AL827" s="90"/>
    </row>
    <row r="828" spans="1:38" ht="15.75" thickBot="1" x14ac:dyDescent="0.3">
      <c r="A828" s="976"/>
      <c r="B828" s="175">
        <v>14030310</v>
      </c>
      <c r="C828" s="96" t="s">
        <v>470</v>
      </c>
      <c r="D828" s="411">
        <v>7</v>
      </c>
      <c r="E828" s="411">
        <v>50</v>
      </c>
      <c r="F828" s="665">
        <v>8</v>
      </c>
      <c r="G828" s="144" t="s">
        <v>243</v>
      </c>
      <c r="H828" s="167">
        <v>0.2951388888888889</v>
      </c>
      <c r="I828" s="167">
        <v>0.625</v>
      </c>
      <c r="J828" s="181">
        <v>5.5555555555555552E-2</v>
      </c>
      <c r="K828" s="179">
        <f t="shared" si="35"/>
        <v>0.27430555555555558</v>
      </c>
      <c r="L828" s="411">
        <v>39</v>
      </c>
      <c r="M828" s="411">
        <v>1</v>
      </c>
      <c r="N828" s="959"/>
      <c r="O828" s="411"/>
      <c r="P828" s="411"/>
      <c r="Q828" s="963"/>
      <c r="R828" s="413" t="str">
        <f t="shared" si="36"/>
        <v>fx</v>
      </c>
      <c r="S828" s="959"/>
      <c r="T828" s="959"/>
      <c r="U828" s="965"/>
      <c r="AG828" s="158"/>
      <c r="AH828" s="158"/>
      <c r="AI828" s="158"/>
      <c r="AJ828" s="158"/>
      <c r="AK828" s="158"/>
      <c r="AL828" s="90"/>
    </row>
    <row r="829" spans="1:38" ht="15.75" thickBot="1" x14ac:dyDescent="0.3">
      <c r="A829" s="976"/>
      <c r="B829" s="175">
        <v>14030310</v>
      </c>
      <c r="C829" s="96" t="s">
        <v>470</v>
      </c>
      <c r="D829" s="411">
        <v>7</v>
      </c>
      <c r="E829" s="411">
        <v>50</v>
      </c>
      <c r="F829" s="665">
        <v>8</v>
      </c>
      <c r="G829" s="144" t="s">
        <v>243</v>
      </c>
      <c r="H829" s="167">
        <v>0.2951388888888889</v>
      </c>
      <c r="I829" s="167">
        <v>0.625</v>
      </c>
      <c r="J829" s="181">
        <v>5.5555555555555552E-2</v>
      </c>
      <c r="K829" s="179">
        <f t="shared" si="35"/>
        <v>0.27430555555555558</v>
      </c>
      <c r="L829" s="411">
        <v>40</v>
      </c>
      <c r="M829" s="411">
        <v>1</v>
      </c>
      <c r="N829" s="959"/>
      <c r="O829" s="411"/>
      <c r="P829" s="411"/>
      <c r="Q829" s="963"/>
      <c r="R829" s="413" t="str">
        <f t="shared" si="36"/>
        <v>fx</v>
      </c>
      <c r="S829" s="959"/>
      <c r="T829" s="959"/>
      <c r="U829" s="965"/>
      <c r="AG829" s="158"/>
      <c r="AH829" s="158"/>
      <c r="AI829" s="158"/>
      <c r="AJ829" s="158"/>
      <c r="AK829" s="158"/>
      <c r="AL829" s="90"/>
    </row>
    <row r="830" spans="1:38" ht="15.75" thickBot="1" x14ac:dyDescent="0.3">
      <c r="A830" s="976"/>
      <c r="B830" s="407">
        <v>14030310</v>
      </c>
      <c r="C830" s="96" t="s">
        <v>470</v>
      </c>
      <c r="D830" s="411">
        <v>7</v>
      </c>
      <c r="E830" s="411">
        <v>50</v>
      </c>
      <c r="F830" s="665">
        <v>8</v>
      </c>
      <c r="G830" s="144" t="s">
        <v>243</v>
      </c>
      <c r="H830" s="167">
        <v>0.2951388888888889</v>
      </c>
      <c r="I830" s="167">
        <v>0.625</v>
      </c>
      <c r="J830" s="181">
        <v>5.5555555555555552E-2</v>
      </c>
      <c r="K830" s="179">
        <f t="shared" si="35"/>
        <v>0.27430555555555558</v>
      </c>
      <c r="L830" s="411">
        <v>41</v>
      </c>
      <c r="M830" s="411">
        <v>1</v>
      </c>
      <c r="N830" s="960"/>
      <c r="O830" s="411"/>
      <c r="P830" s="411"/>
      <c r="Q830" s="989"/>
      <c r="R830" s="413" t="str">
        <f t="shared" si="36"/>
        <v>fx</v>
      </c>
      <c r="S830" s="959"/>
      <c r="T830" s="959"/>
      <c r="U830" s="965"/>
      <c r="AG830" s="158"/>
      <c r="AH830" s="158"/>
      <c r="AI830" s="158"/>
      <c r="AJ830" s="158"/>
      <c r="AK830" s="158"/>
      <c r="AL830" s="90"/>
    </row>
    <row r="831" spans="1:38" ht="15.75" thickBot="1" x14ac:dyDescent="0.3">
      <c r="A831" s="976"/>
      <c r="B831" s="174">
        <v>14030310</v>
      </c>
      <c r="C831" s="96">
        <v>274</v>
      </c>
      <c r="D831" s="411">
        <v>7</v>
      </c>
      <c r="E831" s="411">
        <v>50</v>
      </c>
      <c r="F831" s="665">
        <v>8</v>
      </c>
      <c r="G831" s="144" t="s">
        <v>243</v>
      </c>
      <c r="H831" s="167">
        <v>0.2951388888888889</v>
      </c>
      <c r="I831" s="167">
        <v>0.625</v>
      </c>
      <c r="J831" s="181">
        <v>5.5555555555555552E-2</v>
      </c>
      <c r="K831" s="179">
        <f t="shared" si="35"/>
        <v>0.27430555555555558</v>
      </c>
      <c r="L831" s="411">
        <v>38</v>
      </c>
      <c r="M831" s="411">
        <v>1</v>
      </c>
      <c r="N831" s="958">
        <v>66</v>
      </c>
      <c r="O831" s="411"/>
      <c r="P831" s="411"/>
      <c r="Q831" s="988">
        <v>28.5</v>
      </c>
      <c r="R831" s="413" t="str">
        <f t="shared" si="36"/>
        <v>fx</v>
      </c>
      <c r="S831" s="959"/>
      <c r="T831" s="959"/>
      <c r="U831" s="965"/>
      <c r="AG831" s="158"/>
      <c r="AH831" s="158"/>
      <c r="AI831" s="158"/>
      <c r="AJ831" s="158"/>
      <c r="AK831" s="158"/>
      <c r="AL831" s="90"/>
    </row>
    <row r="832" spans="1:38" ht="15.75" thickBot="1" x14ac:dyDescent="0.3">
      <c r="A832" s="976"/>
      <c r="B832" s="175">
        <v>14030310</v>
      </c>
      <c r="C832" s="96">
        <v>274</v>
      </c>
      <c r="D832" s="411">
        <v>7</v>
      </c>
      <c r="E832" s="411">
        <v>50</v>
      </c>
      <c r="F832" s="665">
        <v>8</v>
      </c>
      <c r="G832" s="144" t="s">
        <v>243</v>
      </c>
      <c r="H832" s="167">
        <v>0.2951388888888889</v>
      </c>
      <c r="I832" s="167">
        <v>0.625</v>
      </c>
      <c r="J832" s="181">
        <v>5.5555555555555552E-2</v>
      </c>
      <c r="K832" s="179">
        <f t="shared" si="35"/>
        <v>0.27430555555555558</v>
      </c>
      <c r="L832" s="411">
        <v>39</v>
      </c>
      <c r="M832" s="411">
        <v>1</v>
      </c>
      <c r="N832" s="959"/>
      <c r="O832" s="411"/>
      <c r="P832" s="411"/>
      <c r="Q832" s="963"/>
      <c r="R832" s="413" t="str">
        <f t="shared" si="36"/>
        <v>fx</v>
      </c>
      <c r="S832" s="959"/>
      <c r="T832" s="959"/>
      <c r="U832" s="965"/>
      <c r="AG832" s="158"/>
      <c r="AH832" s="158"/>
      <c r="AI832" s="158"/>
      <c r="AJ832" s="158"/>
      <c r="AK832" s="158"/>
      <c r="AL832" s="90"/>
    </row>
    <row r="833" spans="1:38" ht="15.75" thickBot="1" x14ac:dyDescent="0.3">
      <c r="A833" s="977"/>
      <c r="B833" s="407">
        <v>14030310</v>
      </c>
      <c r="C833" s="164">
        <v>274</v>
      </c>
      <c r="D833" s="418">
        <v>7</v>
      </c>
      <c r="E833" s="418">
        <v>50</v>
      </c>
      <c r="F833" s="151">
        <v>8</v>
      </c>
      <c r="G833" s="161" t="s">
        <v>243</v>
      </c>
      <c r="H833" s="171">
        <v>0.2951388888888889</v>
      </c>
      <c r="I833" s="171">
        <v>0.625</v>
      </c>
      <c r="J833" s="185">
        <v>5.5555555555555552E-2</v>
      </c>
      <c r="K833" s="186">
        <f t="shared" si="35"/>
        <v>0.27430555555555558</v>
      </c>
      <c r="L833" s="418">
        <v>40</v>
      </c>
      <c r="M833" s="418">
        <v>1</v>
      </c>
      <c r="N833" s="966"/>
      <c r="O833" s="418"/>
      <c r="P833" s="418"/>
      <c r="Q833" s="967"/>
      <c r="R833" s="151" t="str">
        <f t="shared" si="36"/>
        <v>fx</v>
      </c>
      <c r="S833" s="966"/>
      <c r="T833" s="966"/>
      <c r="U833" s="968"/>
      <c r="AG833" s="158"/>
      <c r="AH833" s="158"/>
      <c r="AI833" s="158"/>
      <c r="AJ833" s="158"/>
      <c r="AK833" s="158"/>
      <c r="AL833" s="90"/>
    </row>
    <row r="834" spans="1:38" ht="15.75" thickBot="1" x14ac:dyDescent="0.3">
      <c r="A834" s="975" t="str">
        <f t="shared" si="37"/>
        <v>روز</v>
      </c>
      <c r="B834" s="174">
        <v>14030311</v>
      </c>
      <c r="C834" s="163">
        <v>370</v>
      </c>
      <c r="D834" s="419">
        <v>7</v>
      </c>
      <c r="E834" s="419">
        <v>50</v>
      </c>
      <c r="F834" s="150">
        <v>34</v>
      </c>
      <c r="G834" s="159" t="s">
        <v>266</v>
      </c>
      <c r="H834" s="168">
        <v>0.30208333333333331</v>
      </c>
      <c r="I834" s="168">
        <v>0.625</v>
      </c>
      <c r="J834" s="179">
        <v>4.1666666666666664E-2</v>
      </c>
      <c r="K834" s="179">
        <f t="shared" si="35"/>
        <v>0.28125</v>
      </c>
      <c r="L834" s="419">
        <v>39</v>
      </c>
      <c r="M834" s="419">
        <v>1</v>
      </c>
      <c r="N834" s="419">
        <v>416</v>
      </c>
      <c r="O834" s="419"/>
      <c r="P834" s="419"/>
      <c r="Q834" s="962">
        <v>545.29999999999995</v>
      </c>
      <c r="R834" s="150" t="str">
        <f t="shared" si="36"/>
        <v>p500</v>
      </c>
      <c r="S834" s="961">
        <v>1.5</v>
      </c>
      <c r="T834" s="961">
        <v>15.3</v>
      </c>
      <c r="U834" s="964">
        <v>500</v>
      </c>
      <c r="AG834" s="158"/>
      <c r="AH834" s="158"/>
      <c r="AI834" s="158"/>
      <c r="AJ834" s="158"/>
      <c r="AK834" s="158"/>
      <c r="AL834" s="90"/>
    </row>
    <row r="835" spans="1:38" ht="15.75" thickBot="1" x14ac:dyDescent="0.3">
      <c r="A835" s="976"/>
      <c r="B835" s="175">
        <v>14030311</v>
      </c>
      <c r="C835" s="96">
        <v>370</v>
      </c>
      <c r="D835" s="411">
        <v>7</v>
      </c>
      <c r="E835" s="411">
        <v>50</v>
      </c>
      <c r="F835" s="665">
        <v>34</v>
      </c>
      <c r="G835" s="144" t="s">
        <v>266</v>
      </c>
      <c r="H835" s="167">
        <v>0.30208333333333331</v>
      </c>
      <c r="I835" s="167">
        <v>0.625</v>
      </c>
      <c r="J835" s="181">
        <v>4.1666666666666664E-2</v>
      </c>
      <c r="K835" s="179">
        <f t="shared" si="35"/>
        <v>0.28125</v>
      </c>
      <c r="L835" s="411">
        <v>40</v>
      </c>
      <c r="M835" s="411">
        <v>1</v>
      </c>
      <c r="N835" s="411"/>
      <c r="O835" s="411"/>
      <c r="P835" s="411"/>
      <c r="Q835" s="963"/>
      <c r="R835" s="413" t="str">
        <f t="shared" si="36"/>
        <v>p500</v>
      </c>
      <c r="S835" s="959"/>
      <c r="T835" s="959"/>
      <c r="U835" s="965"/>
      <c r="AG835" s="158"/>
      <c r="AH835" s="158"/>
      <c r="AI835" s="158"/>
      <c r="AJ835" s="158"/>
      <c r="AK835" s="158"/>
      <c r="AL835" s="90"/>
    </row>
    <row r="836" spans="1:38" ht="15.75" thickBot="1" x14ac:dyDescent="0.3">
      <c r="A836" s="976"/>
      <c r="B836" s="175">
        <v>14030311</v>
      </c>
      <c r="C836" s="96">
        <v>370</v>
      </c>
      <c r="D836" s="411">
        <v>7</v>
      </c>
      <c r="E836" s="411">
        <v>50</v>
      </c>
      <c r="F836" s="665">
        <v>34</v>
      </c>
      <c r="G836" s="144" t="s">
        <v>266</v>
      </c>
      <c r="H836" s="167">
        <v>0.30208333333333331</v>
      </c>
      <c r="I836" s="167">
        <v>0.625</v>
      </c>
      <c r="J836" s="181">
        <v>4.1666666666666664E-2</v>
      </c>
      <c r="K836" s="179">
        <f t="shared" si="35"/>
        <v>0.28125</v>
      </c>
      <c r="L836" s="411">
        <v>42</v>
      </c>
      <c r="M836" s="411">
        <v>2</v>
      </c>
      <c r="N836" s="411"/>
      <c r="O836" s="411"/>
      <c r="P836" s="411"/>
      <c r="Q836" s="963"/>
      <c r="R836" s="413" t="str">
        <f t="shared" si="36"/>
        <v>p500</v>
      </c>
      <c r="S836" s="959"/>
      <c r="T836" s="959"/>
      <c r="U836" s="965"/>
      <c r="AG836" s="158"/>
      <c r="AH836" s="158"/>
      <c r="AI836" s="158"/>
      <c r="AJ836" s="158"/>
      <c r="AK836" s="158"/>
      <c r="AL836" s="90"/>
    </row>
    <row r="837" spans="1:38" ht="15.75" thickBot="1" x14ac:dyDescent="0.3">
      <c r="A837" s="976"/>
      <c r="B837" s="175">
        <v>14030311</v>
      </c>
      <c r="C837" s="96">
        <v>370</v>
      </c>
      <c r="D837" s="411">
        <v>7</v>
      </c>
      <c r="E837" s="411">
        <v>50</v>
      </c>
      <c r="F837" s="665">
        <v>34</v>
      </c>
      <c r="G837" s="144" t="s">
        <v>266</v>
      </c>
      <c r="H837" s="167">
        <v>0.30208333333333331</v>
      </c>
      <c r="I837" s="167">
        <v>0.625</v>
      </c>
      <c r="J837" s="181">
        <v>4.1666666666666664E-2</v>
      </c>
      <c r="K837" s="179">
        <f t="shared" si="35"/>
        <v>0.28125</v>
      </c>
      <c r="L837" s="411">
        <v>43</v>
      </c>
      <c r="M837" s="411">
        <v>2</v>
      </c>
      <c r="N837" s="411"/>
      <c r="O837" s="411"/>
      <c r="P837" s="411"/>
      <c r="Q837" s="963"/>
      <c r="R837" s="413" t="str">
        <f t="shared" si="36"/>
        <v>p500</v>
      </c>
      <c r="S837" s="959"/>
      <c r="T837" s="959"/>
      <c r="U837" s="965"/>
      <c r="AG837" s="158"/>
      <c r="AH837" s="158"/>
      <c r="AI837" s="158"/>
      <c r="AJ837" s="158"/>
      <c r="AK837" s="158"/>
      <c r="AL837" s="90"/>
    </row>
    <row r="838" spans="1:38" ht="15.75" thickBot="1" x14ac:dyDescent="0.3">
      <c r="A838" s="976"/>
      <c r="B838" s="407">
        <v>14030311</v>
      </c>
      <c r="C838" s="96">
        <v>370</v>
      </c>
      <c r="D838" s="411">
        <v>7</v>
      </c>
      <c r="E838" s="411">
        <v>50</v>
      </c>
      <c r="F838" s="665">
        <v>34</v>
      </c>
      <c r="G838" s="144" t="s">
        <v>266</v>
      </c>
      <c r="H838" s="167">
        <v>0.30208333333333331</v>
      </c>
      <c r="I838" s="167">
        <v>0.625</v>
      </c>
      <c r="J838" s="181">
        <v>4.1666666666666664E-2</v>
      </c>
      <c r="K838" s="179">
        <f t="shared" si="35"/>
        <v>0.28125</v>
      </c>
      <c r="L838" s="411">
        <v>44</v>
      </c>
      <c r="M838" s="411">
        <v>2</v>
      </c>
      <c r="N838" s="411"/>
      <c r="O838" s="411"/>
      <c r="P838" s="411"/>
      <c r="Q838" s="963"/>
      <c r="R838" s="413" t="str">
        <f t="shared" si="36"/>
        <v>p500</v>
      </c>
      <c r="S838" s="959"/>
      <c r="T838" s="959"/>
      <c r="U838" s="965"/>
      <c r="AG838" s="158"/>
      <c r="AH838" s="158"/>
      <c r="AI838" s="158"/>
      <c r="AJ838" s="158"/>
      <c r="AK838" s="158"/>
      <c r="AL838" s="90"/>
    </row>
    <row r="839" spans="1:38" ht="15.75" thickBot="1" x14ac:dyDescent="0.3">
      <c r="A839" s="976"/>
      <c r="B839" s="174">
        <v>14030311</v>
      </c>
      <c r="C839" s="96">
        <v>350</v>
      </c>
      <c r="D839" s="411">
        <v>7</v>
      </c>
      <c r="E839" s="411">
        <v>50</v>
      </c>
      <c r="F839" s="665">
        <v>34</v>
      </c>
      <c r="G839" s="144" t="s">
        <v>266</v>
      </c>
      <c r="H839" s="167">
        <v>0.30208333333333331</v>
      </c>
      <c r="I839" s="167">
        <v>0.625</v>
      </c>
      <c r="J839" s="181">
        <v>4.1666666666666664E-2</v>
      </c>
      <c r="K839" s="179">
        <f t="shared" si="35"/>
        <v>0.28125</v>
      </c>
      <c r="L839" s="411">
        <v>39</v>
      </c>
      <c r="M839" s="411">
        <v>1</v>
      </c>
      <c r="N839" s="411">
        <v>416</v>
      </c>
      <c r="O839" s="411"/>
      <c r="P839" s="411"/>
      <c r="Q839" s="963"/>
      <c r="R839" s="413" t="str">
        <f t="shared" si="36"/>
        <v>fx</v>
      </c>
      <c r="S839" s="959"/>
      <c r="T839" s="959"/>
      <c r="U839" s="965"/>
      <c r="AG839" s="158"/>
      <c r="AH839" s="158"/>
      <c r="AI839" s="158"/>
      <c r="AJ839" s="158"/>
      <c r="AK839" s="158"/>
      <c r="AL839" s="90"/>
    </row>
    <row r="840" spans="1:38" ht="15.75" thickBot="1" x14ac:dyDescent="0.3">
      <c r="A840" s="976"/>
      <c r="B840" s="175">
        <v>14030311</v>
      </c>
      <c r="C840" s="96">
        <v>350</v>
      </c>
      <c r="D840" s="411">
        <v>7</v>
      </c>
      <c r="E840" s="411">
        <v>50</v>
      </c>
      <c r="F840" s="665">
        <v>34</v>
      </c>
      <c r="G840" s="144" t="s">
        <v>266</v>
      </c>
      <c r="H840" s="167">
        <v>0.30208333333333331</v>
      </c>
      <c r="I840" s="167">
        <v>0.625</v>
      </c>
      <c r="J840" s="181">
        <v>4.1666666666666664E-2</v>
      </c>
      <c r="K840" s="179">
        <f t="shared" si="35"/>
        <v>0.28125</v>
      </c>
      <c r="L840" s="411">
        <v>40</v>
      </c>
      <c r="M840" s="411">
        <v>1</v>
      </c>
      <c r="N840" s="411"/>
      <c r="O840" s="411"/>
      <c r="P840" s="411"/>
      <c r="Q840" s="963"/>
      <c r="R840" s="413" t="str">
        <f t="shared" si="36"/>
        <v>fx</v>
      </c>
      <c r="S840" s="959"/>
      <c r="T840" s="959"/>
      <c r="U840" s="965"/>
      <c r="AG840" s="158"/>
      <c r="AH840" s="158"/>
      <c r="AI840" s="158"/>
      <c r="AJ840" s="158"/>
      <c r="AK840" s="158"/>
      <c r="AL840" s="90"/>
    </row>
    <row r="841" spans="1:38" ht="15.75" thickBot="1" x14ac:dyDescent="0.3">
      <c r="A841" s="976"/>
      <c r="B841" s="175">
        <v>14030311</v>
      </c>
      <c r="C841" s="96">
        <v>350</v>
      </c>
      <c r="D841" s="411">
        <v>7</v>
      </c>
      <c r="E841" s="411">
        <v>50</v>
      </c>
      <c r="F841" s="665">
        <v>34</v>
      </c>
      <c r="G841" s="144" t="s">
        <v>266</v>
      </c>
      <c r="H841" s="167">
        <v>0.30208333333333331</v>
      </c>
      <c r="I841" s="167">
        <v>0.625</v>
      </c>
      <c r="J841" s="181">
        <v>4.1666666666666664E-2</v>
      </c>
      <c r="K841" s="179">
        <f t="shared" si="35"/>
        <v>0.28125</v>
      </c>
      <c r="L841" s="411">
        <v>41</v>
      </c>
      <c r="M841" s="411">
        <v>1</v>
      </c>
      <c r="N841" s="411"/>
      <c r="O841" s="411"/>
      <c r="P841" s="411"/>
      <c r="Q841" s="963"/>
      <c r="R841" s="413" t="str">
        <f t="shared" si="36"/>
        <v>fx</v>
      </c>
      <c r="S841" s="959"/>
      <c r="T841" s="959"/>
      <c r="U841" s="965"/>
      <c r="AG841" s="158"/>
      <c r="AH841" s="158"/>
      <c r="AI841" s="158"/>
      <c r="AJ841" s="158"/>
      <c r="AK841" s="158"/>
      <c r="AL841" s="90"/>
    </row>
    <row r="842" spans="1:38" ht="15.75" thickBot="1" x14ac:dyDescent="0.3">
      <c r="A842" s="976"/>
      <c r="B842" s="175">
        <v>14030311</v>
      </c>
      <c r="C842" s="96">
        <v>350</v>
      </c>
      <c r="D842" s="411">
        <v>7</v>
      </c>
      <c r="E842" s="411">
        <v>50</v>
      </c>
      <c r="F842" s="665">
        <v>34</v>
      </c>
      <c r="G842" s="144" t="s">
        <v>266</v>
      </c>
      <c r="H842" s="167">
        <v>0.30208333333333331</v>
      </c>
      <c r="I842" s="167">
        <v>0.625</v>
      </c>
      <c r="J842" s="181">
        <v>4.1666666666666664E-2</v>
      </c>
      <c r="K842" s="179">
        <f t="shared" si="35"/>
        <v>0.28125</v>
      </c>
      <c r="L842" s="411">
        <v>42</v>
      </c>
      <c r="M842" s="411">
        <v>2</v>
      </c>
      <c r="N842" s="411"/>
      <c r="O842" s="411"/>
      <c r="P842" s="411"/>
      <c r="Q842" s="963"/>
      <c r="R842" s="413" t="str">
        <f t="shared" si="36"/>
        <v>fx</v>
      </c>
      <c r="S842" s="959"/>
      <c r="T842" s="959"/>
      <c r="U842" s="965"/>
      <c r="AG842" s="158"/>
      <c r="AH842" s="158"/>
      <c r="AI842" s="158"/>
      <c r="AJ842" s="158"/>
      <c r="AK842" s="158"/>
      <c r="AL842" s="90"/>
    </row>
    <row r="843" spans="1:38" ht="15.75" thickBot="1" x14ac:dyDescent="0.3">
      <c r="A843" s="976"/>
      <c r="B843" s="175">
        <v>14030311</v>
      </c>
      <c r="C843" s="96">
        <v>350</v>
      </c>
      <c r="D843" s="411">
        <v>7</v>
      </c>
      <c r="E843" s="411">
        <v>50</v>
      </c>
      <c r="F843" s="665">
        <v>34</v>
      </c>
      <c r="G843" s="144" t="s">
        <v>266</v>
      </c>
      <c r="H843" s="167">
        <v>0.30208333333333331</v>
      </c>
      <c r="I843" s="167">
        <v>0.625</v>
      </c>
      <c r="J843" s="181">
        <v>4.1666666666666664E-2</v>
      </c>
      <c r="K843" s="179">
        <f t="shared" si="35"/>
        <v>0.28125</v>
      </c>
      <c r="L843" s="411">
        <v>43</v>
      </c>
      <c r="M843" s="411">
        <v>2</v>
      </c>
      <c r="N843" s="411"/>
      <c r="O843" s="411"/>
      <c r="P843" s="411"/>
      <c r="Q843" s="963"/>
      <c r="R843" s="413" t="str">
        <f t="shared" si="36"/>
        <v>fx</v>
      </c>
      <c r="S843" s="959"/>
      <c r="T843" s="959"/>
      <c r="U843" s="965"/>
      <c r="AG843" s="158"/>
      <c r="AH843" s="158"/>
      <c r="AI843" s="158"/>
      <c r="AJ843" s="158"/>
      <c r="AK843" s="158"/>
      <c r="AL843" s="90"/>
    </row>
    <row r="844" spans="1:38" ht="15.75" thickBot="1" x14ac:dyDescent="0.3">
      <c r="A844" s="976"/>
      <c r="B844" s="407">
        <v>14030311</v>
      </c>
      <c r="C844" s="96">
        <v>350</v>
      </c>
      <c r="D844" s="411">
        <v>7</v>
      </c>
      <c r="E844" s="411">
        <v>50</v>
      </c>
      <c r="F844" s="665">
        <v>34</v>
      </c>
      <c r="G844" s="144" t="s">
        <v>266</v>
      </c>
      <c r="H844" s="167">
        <v>0.30208333333333331</v>
      </c>
      <c r="I844" s="167">
        <v>0.625</v>
      </c>
      <c r="J844" s="181">
        <v>4.1666666666666664E-2</v>
      </c>
      <c r="K844" s="179">
        <f t="shared" si="35"/>
        <v>0.28125</v>
      </c>
      <c r="L844" s="411">
        <v>44</v>
      </c>
      <c r="M844" s="411">
        <v>1</v>
      </c>
      <c r="N844" s="411"/>
      <c r="O844" s="411"/>
      <c r="P844" s="411"/>
      <c r="Q844" s="963"/>
      <c r="R844" s="413" t="str">
        <f t="shared" si="36"/>
        <v>fx</v>
      </c>
      <c r="S844" s="959"/>
      <c r="T844" s="959"/>
      <c r="U844" s="965"/>
      <c r="AG844" s="158"/>
      <c r="AH844" s="158"/>
      <c r="AI844" s="158"/>
      <c r="AJ844" s="158"/>
      <c r="AK844" s="158"/>
      <c r="AL844" s="90"/>
    </row>
    <row r="845" spans="1:38" ht="15.75" thickBot="1" x14ac:dyDescent="0.3">
      <c r="A845" s="976"/>
      <c r="B845" s="174">
        <v>14030311</v>
      </c>
      <c r="C845" s="96">
        <v>380</v>
      </c>
      <c r="D845" s="411">
        <v>7</v>
      </c>
      <c r="E845" s="411">
        <v>50</v>
      </c>
      <c r="F845" s="665">
        <v>34</v>
      </c>
      <c r="G845" s="144" t="s">
        <v>266</v>
      </c>
      <c r="H845" s="167">
        <v>0.30208333333333331</v>
      </c>
      <c r="I845" s="167">
        <v>0.625</v>
      </c>
      <c r="J845" s="181">
        <v>4.1666666666666664E-2</v>
      </c>
      <c r="K845" s="179">
        <f t="shared" si="35"/>
        <v>0.28125</v>
      </c>
      <c r="L845" s="411">
        <v>40</v>
      </c>
      <c r="M845" s="411">
        <v>1</v>
      </c>
      <c r="N845" s="411">
        <v>416</v>
      </c>
      <c r="O845" s="411"/>
      <c r="P845" s="411"/>
      <c r="Q845" s="963"/>
      <c r="R845" s="413" t="str">
        <f t="shared" si="36"/>
        <v>fx</v>
      </c>
      <c r="S845" s="959"/>
      <c r="T845" s="959"/>
      <c r="U845" s="965"/>
      <c r="AG845" s="158"/>
      <c r="AH845" s="158"/>
      <c r="AI845" s="158"/>
      <c r="AJ845" s="158"/>
      <c r="AK845" s="158"/>
      <c r="AL845" s="90"/>
    </row>
    <row r="846" spans="1:38" ht="15.75" thickBot="1" x14ac:dyDescent="0.3">
      <c r="A846" s="976"/>
      <c r="B846" s="175">
        <v>14030311</v>
      </c>
      <c r="C846" s="96">
        <v>380</v>
      </c>
      <c r="D846" s="411">
        <v>7</v>
      </c>
      <c r="E846" s="411">
        <v>50</v>
      </c>
      <c r="F846" s="665">
        <v>34</v>
      </c>
      <c r="G846" s="144" t="s">
        <v>266</v>
      </c>
      <c r="H846" s="167">
        <v>0.30208333333333331</v>
      </c>
      <c r="I846" s="167">
        <v>0.625</v>
      </c>
      <c r="J846" s="181">
        <v>4.1666666666666664E-2</v>
      </c>
      <c r="K846" s="179">
        <f t="shared" si="35"/>
        <v>0.28125</v>
      </c>
      <c r="L846" s="411">
        <v>41</v>
      </c>
      <c r="M846" s="411">
        <v>2</v>
      </c>
      <c r="N846" s="411"/>
      <c r="O846" s="411"/>
      <c r="P846" s="411"/>
      <c r="Q846" s="963"/>
      <c r="R846" s="413" t="str">
        <f t="shared" si="36"/>
        <v>fx</v>
      </c>
      <c r="S846" s="959"/>
      <c r="T846" s="959"/>
      <c r="U846" s="965"/>
      <c r="AG846" s="158"/>
      <c r="AH846" s="158"/>
      <c r="AI846" s="158"/>
      <c r="AJ846" s="158"/>
      <c r="AK846" s="158"/>
      <c r="AL846" s="90"/>
    </row>
    <row r="847" spans="1:38" ht="15.75" thickBot="1" x14ac:dyDescent="0.3">
      <c r="A847" s="976"/>
      <c r="B847" s="175">
        <v>14030311</v>
      </c>
      <c r="C847" s="96">
        <v>380</v>
      </c>
      <c r="D847" s="411">
        <v>7</v>
      </c>
      <c r="E847" s="411">
        <v>50</v>
      </c>
      <c r="F847" s="665">
        <v>34</v>
      </c>
      <c r="G847" s="144" t="s">
        <v>266</v>
      </c>
      <c r="H847" s="167">
        <v>0.30208333333333331</v>
      </c>
      <c r="I847" s="167">
        <v>0.625</v>
      </c>
      <c r="J847" s="181">
        <v>4.1666666666666664E-2</v>
      </c>
      <c r="K847" s="179">
        <f t="shared" si="35"/>
        <v>0.28125</v>
      </c>
      <c r="L847" s="411">
        <v>42</v>
      </c>
      <c r="M847" s="411">
        <v>2</v>
      </c>
      <c r="N847" s="411"/>
      <c r="O847" s="411"/>
      <c r="P847" s="411"/>
      <c r="Q847" s="963"/>
      <c r="R847" s="413" t="str">
        <f t="shared" si="36"/>
        <v>fx</v>
      </c>
      <c r="S847" s="959"/>
      <c r="T847" s="959"/>
      <c r="U847" s="965"/>
      <c r="AG847" s="158"/>
      <c r="AH847" s="158"/>
      <c r="AI847" s="158"/>
      <c r="AJ847" s="158"/>
      <c r="AK847" s="158"/>
      <c r="AL847" s="90"/>
    </row>
    <row r="848" spans="1:38" ht="15.75" thickBot="1" x14ac:dyDescent="0.3">
      <c r="A848" s="976"/>
      <c r="B848" s="175">
        <v>14030311</v>
      </c>
      <c r="C848" s="96">
        <v>380</v>
      </c>
      <c r="D848" s="411">
        <v>7</v>
      </c>
      <c r="E848" s="411">
        <v>50</v>
      </c>
      <c r="F848" s="665">
        <v>34</v>
      </c>
      <c r="G848" s="144" t="s">
        <v>266</v>
      </c>
      <c r="H848" s="167">
        <v>0.30208333333333331</v>
      </c>
      <c r="I848" s="167">
        <v>0.625</v>
      </c>
      <c r="J848" s="181">
        <v>4.1666666666666664E-2</v>
      </c>
      <c r="K848" s="179">
        <f t="shared" si="35"/>
        <v>0.28125</v>
      </c>
      <c r="L848" s="411">
        <v>43</v>
      </c>
      <c r="M848" s="411">
        <v>2</v>
      </c>
      <c r="N848" s="411"/>
      <c r="O848" s="411"/>
      <c r="P848" s="411"/>
      <c r="Q848" s="963"/>
      <c r="R848" s="413" t="str">
        <f t="shared" si="36"/>
        <v>fx</v>
      </c>
      <c r="S848" s="959"/>
      <c r="T848" s="959"/>
      <c r="U848" s="965"/>
      <c r="AG848" s="158"/>
      <c r="AH848" s="158"/>
      <c r="AI848" s="158"/>
      <c r="AJ848" s="158"/>
      <c r="AK848" s="158"/>
      <c r="AL848" s="90"/>
    </row>
    <row r="849" spans="1:38" ht="15.75" thickBot="1" x14ac:dyDescent="0.3">
      <c r="A849" s="976"/>
      <c r="B849" s="407">
        <v>14030311</v>
      </c>
      <c r="C849" s="96">
        <v>380</v>
      </c>
      <c r="D849" s="411">
        <v>7</v>
      </c>
      <c r="E849" s="411">
        <v>50</v>
      </c>
      <c r="F849" s="665">
        <v>34</v>
      </c>
      <c r="G849" s="144" t="s">
        <v>266</v>
      </c>
      <c r="H849" s="167">
        <v>0.30208333333333331</v>
      </c>
      <c r="I849" s="167">
        <v>0.625</v>
      </c>
      <c r="J849" s="181">
        <v>4.1666666666666664E-2</v>
      </c>
      <c r="K849" s="179">
        <f t="shared" si="35"/>
        <v>0.28125</v>
      </c>
      <c r="L849" s="411">
        <v>44</v>
      </c>
      <c r="M849" s="411">
        <v>1</v>
      </c>
      <c r="N849" s="411"/>
      <c r="O849" s="411"/>
      <c r="P849" s="411"/>
      <c r="Q849" s="963"/>
      <c r="R849" s="413" t="str">
        <f t="shared" si="36"/>
        <v>fx</v>
      </c>
      <c r="S849" s="959"/>
      <c r="T849" s="959"/>
      <c r="U849" s="965"/>
      <c r="AG849" s="158"/>
      <c r="AH849" s="158"/>
      <c r="AI849" s="158"/>
      <c r="AJ849" s="158"/>
      <c r="AK849" s="158"/>
      <c r="AL849" s="90"/>
    </row>
    <row r="850" spans="1:38" ht="15.75" thickBot="1" x14ac:dyDescent="0.3">
      <c r="A850" s="976"/>
      <c r="B850" s="174">
        <v>14030311</v>
      </c>
      <c r="C850" s="96">
        <v>309</v>
      </c>
      <c r="D850" s="411">
        <v>7</v>
      </c>
      <c r="E850" s="411">
        <v>50</v>
      </c>
      <c r="F850" s="665">
        <v>34</v>
      </c>
      <c r="G850" s="144" t="s">
        <v>266</v>
      </c>
      <c r="H850" s="167">
        <v>0.30208333333333331</v>
      </c>
      <c r="I850" s="167">
        <v>0.625</v>
      </c>
      <c r="J850" s="181">
        <v>4.1666666666666664E-2</v>
      </c>
      <c r="K850" s="179">
        <f t="shared" si="35"/>
        <v>0.28125</v>
      </c>
      <c r="L850" s="411">
        <v>36</v>
      </c>
      <c r="M850" s="411">
        <v>1</v>
      </c>
      <c r="N850" s="411">
        <v>520</v>
      </c>
      <c r="O850" s="411"/>
      <c r="P850" s="411"/>
      <c r="Q850" s="963"/>
      <c r="R850" s="413" t="str">
        <f t="shared" si="36"/>
        <v>fx</v>
      </c>
      <c r="S850" s="959"/>
      <c r="T850" s="959"/>
      <c r="U850" s="965"/>
      <c r="AG850" s="158"/>
      <c r="AH850" s="158"/>
      <c r="AI850" s="158"/>
      <c r="AJ850" s="158"/>
      <c r="AK850" s="158"/>
      <c r="AL850" s="90"/>
    </row>
    <row r="851" spans="1:38" ht="15.75" thickBot="1" x14ac:dyDescent="0.3">
      <c r="A851" s="976"/>
      <c r="B851" s="175">
        <v>14030311</v>
      </c>
      <c r="C851" s="96">
        <v>309</v>
      </c>
      <c r="D851" s="411">
        <v>7</v>
      </c>
      <c r="E851" s="411">
        <v>50</v>
      </c>
      <c r="F851" s="665">
        <v>34</v>
      </c>
      <c r="G851" s="144" t="s">
        <v>266</v>
      </c>
      <c r="H851" s="167">
        <v>0.30208333333333331</v>
      </c>
      <c r="I851" s="167">
        <v>0.625</v>
      </c>
      <c r="J851" s="181">
        <v>4.1666666666666664E-2</v>
      </c>
      <c r="K851" s="179">
        <f t="shared" si="35"/>
        <v>0.28125</v>
      </c>
      <c r="L851" s="411">
        <v>37</v>
      </c>
      <c r="M851" s="411">
        <v>2</v>
      </c>
      <c r="N851" s="411"/>
      <c r="O851" s="411"/>
      <c r="P851" s="411"/>
      <c r="Q851" s="963"/>
      <c r="R851" s="413" t="str">
        <f t="shared" si="36"/>
        <v>fx</v>
      </c>
      <c r="S851" s="959"/>
      <c r="T851" s="959"/>
      <c r="U851" s="965"/>
      <c r="AG851" s="158"/>
      <c r="AH851" s="158"/>
      <c r="AI851" s="158"/>
      <c r="AJ851" s="158"/>
      <c r="AK851" s="158"/>
      <c r="AL851" s="90"/>
    </row>
    <row r="852" spans="1:38" ht="15.75" thickBot="1" x14ac:dyDescent="0.3">
      <c r="A852" s="976"/>
      <c r="B852" s="175">
        <v>14030311</v>
      </c>
      <c r="C852" s="96">
        <v>309</v>
      </c>
      <c r="D852" s="411">
        <v>7</v>
      </c>
      <c r="E852" s="411">
        <v>50</v>
      </c>
      <c r="F852" s="665">
        <v>34</v>
      </c>
      <c r="G852" s="144" t="s">
        <v>266</v>
      </c>
      <c r="H852" s="167">
        <v>0.30208333333333331</v>
      </c>
      <c r="I852" s="167">
        <v>0.625</v>
      </c>
      <c r="J852" s="181">
        <v>4.1666666666666664E-2</v>
      </c>
      <c r="K852" s="179">
        <f t="shared" ref="K852:K863" si="38">IF(H852&gt;I852,(H852-I852)-J852,(I852-H852)-J852)</f>
        <v>0.28125</v>
      </c>
      <c r="L852" s="411">
        <v>38</v>
      </c>
      <c r="M852" s="411">
        <v>2</v>
      </c>
      <c r="N852" s="411"/>
      <c r="O852" s="411"/>
      <c r="P852" s="411"/>
      <c r="Q852" s="963"/>
      <c r="R852" s="413" t="str">
        <f t="shared" ref="R852:R863" si="39">IF(C852=370,"p500","fx")</f>
        <v>fx</v>
      </c>
      <c r="S852" s="959"/>
      <c r="T852" s="959"/>
      <c r="U852" s="965"/>
      <c r="AG852" s="158"/>
      <c r="AH852" s="158"/>
      <c r="AI852" s="158"/>
      <c r="AJ852" s="158"/>
      <c r="AK852" s="158"/>
      <c r="AL852" s="90"/>
    </row>
    <row r="853" spans="1:38" ht="15.75" thickBot="1" x14ac:dyDescent="0.3">
      <c r="A853" s="976"/>
      <c r="B853" s="175">
        <v>14030311</v>
      </c>
      <c r="C853" s="96">
        <v>309</v>
      </c>
      <c r="D853" s="411">
        <v>7</v>
      </c>
      <c r="E853" s="411">
        <v>50</v>
      </c>
      <c r="F853" s="665">
        <v>34</v>
      </c>
      <c r="G853" s="144" t="s">
        <v>266</v>
      </c>
      <c r="H853" s="167">
        <v>0.30208333333333331</v>
      </c>
      <c r="I853" s="167">
        <v>0.625</v>
      </c>
      <c r="J853" s="181">
        <v>4.1666666666666664E-2</v>
      </c>
      <c r="K853" s="179">
        <f t="shared" si="38"/>
        <v>0.28125</v>
      </c>
      <c r="L853" s="411">
        <v>39</v>
      </c>
      <c r="M853" s="411">
        <v>2</v>
      </c>
      <c r="N853" s="411"/>
      <c r="O853" s="411"/>
      <c r="P853" s="411"/>
      <c r="Q853" s="963"/>
      <c r="R853" s="413" t="str">
        <f t="shared" si="39"/>
        <v>fx</v>
      </c>
      <c r="S853" s="959"/>
      <c r="T853" s="959"/>
      <c r="U853" s="965"/>
      <c r="AG853" s="158"/>
      <c r="AH853" s="158"/>
      <c r="AI853" s="158"/>
      <c r="AJ853" s="158"/>
      <c r="AK853" s="158"/>
      <c r="AL853" s="90"/>
    </row>
    <row r="854" spans="1:38" ht="15.75" thickBot="1" x14ac:dyDescent="0.3">
      <c r="A854" s="976"/>
      <c r="B854" s="175">
        <v>14030311</v>
      </c>
      <c r="C854" s="96">
        <v>309</v>
      </c>
      <c r="D854" s="411">
        <v>7</v>
      </c>
      <c r="E854" s="411">
        <v>50</v>
      </c>
      <c r="F854" s="665">
        <v>34</v>
      </c>
      <c r="G854" s="144" t="s">
        <v>266</v>
      </c>
      <c r="H854" s="167">
        <v>0.30208333333333331</v>
      </c>
      <c r="I854" s="167">
        <v>0.625</v>
      </c>
      <c r="J854" s="181">
        <v>4.1666666666666664E-2</v>
      </c>
      <c r="K854" s="179">
        <f t="shared" si="38"/>
        <v>0.28125</v>
      </c>
      <c r="L854" s="411">
        <v>40</v>
      </c>
      <c r="M854" s="411">
        <v>2</v>
      </c>
      <c r="N854" s="411"/>
      <c r="O854" s="411"/>
      <c r="P854" s="411"/>
      <c r="Q854" s="963"/>
      <c r="R854" s="413" t="str">
        <f t="shared" si="39"/>
        <v>fx</v>
      </c>
      <c r="S854" s="959"/>
      <c r="T854" s="959"/>
      <c r="U854" s="965"/>
      <c r="AG854" s="158"/>
      <c r="AH854" s="158"/>
      <c r="AI854" s="158"/>
      <c r="AJ854" s="158"/>
      <c r="AK854" s="158"/>
      <c r="AL854" s="90"/>
    </row>
    <row r="855" spans="1:38" ht="15.75" thickBot="1" x14ac:dyDescent="0.3">
      <c r="A855" s="977"/>
      <c r="B855" s="407">
        <v>14030311</v>
      </c>
      <c r="C855" s="164">
        <v>309</v>
      </c>
      <c r="D855" s="418">
        <v>7</v>
      </c>
      <c r="E855" s="418">
        <v>50</v>
      </c>
      <c r="F855" s="151">
        <v>34</v>
      </c>
      <c r="G855" s="161" t="s">
        <v>266</v>
      </c>
      <c r="H855" s="171">
        <v>0.30208333333333331</v>
      </c>
      <c r="I855" s="171">
        <v>0.625</v>
      </c>
      <c r="J855" s="185">
        <v>4.1666666666666664E-2</v>
      </c>
      <c r="K855" s="186">
        <f t="shared" si="38"/>
        <v>0.28125</v>
      </c>
      <c r="L855" s="418">
        <v>41</v>
      </c>
      <c r="M855" s="418">
        <v>1</v>
      </c>
      <c r="N855" s="418"/>
      <c r="O855" s="418"/>
      <c r="P855" s="418"/>
      <c r="Q855" s="967"/>
      <c r="R855" s="151" t="str">
        <f t="shared" si="39"/>
        <v>fx</v>
      </c>
      <c r="S855" s="966"/>
      <c r="T855" s="966"/>
      <c r="U855" s="968"/>
      <c r="AG855" s="158"/>
      <c r="AH855" s="158"/>
      <c r="AI855" s="158"/>
      <c r="AJ855" s="158"/>
      <c r="AK855" s="158"/>
      <c r="AL855" s="90"/>
    </row>
    <row r="856" spans="1:38" ht="15.75" thickBot="1" x14ac:dyDescent="0.3">
      <c r="A856" s="975" t="s">
        <v>336</v>
      </c>
      <c r="B856" s="174">
        <v>14030311</v>
      </c>
      <c r="C856" s="419">
        <v>350</v>
      </c>
      <c r="D856" s="419">
        <v>7</v>
      </c>
      <c r="E856" s="419">
        <v>50</v>
      </c>
      <c r="F856" s="150">
        <v>16</v>
      </c>
      <c r="G856" s="159" t="s">
        <v>471</v>
      </c>
      <c r="H856" s="168">
        <v>0.625</v>
      </c>
      <c r="I856" s="168">
        <v>0.95833333333333337</v>
      </c>
      <c r="J856" s="179">
        <v>6.9444444444444434E-2</v>
      </c>
      <c r="K856" s="179">
        <f t="shared" si="38"/>
        <v>0.26388888888888895</v>
      </c>
      <c r="L856" s="419">
        <v>39</v>
      </c>
      <c r="M856" s="419">
        <v>1</v>
      </c>
      <c r="N856" s="961">
        <v>312</v>
      </c>
      <c r="O856" s="419"/>
      <c r="P856" s="419"/>
      <c r="Q856" s="962">
        <v>137.5</v>
      </c>
      <c r="R856" s="150" t="str">
        <f t="shared" si="39"/>
        <v>fx</v>
      </c>
      <c r="S856" s="961">
        <v>0.8</v>
      </c>
      <c r="T856" s="961">
        <v>8</v>
      </c>
      <c r="U856" s="964">
        <v>0</v>
      </c>
      <c r="AG856" s="158"/>
      <c r="AH856" s="158"/>
      <c r="AI856" s="158"/>
      <c r="AJ856" s="158"/>
      <c r="AK856" s="158"/>
      <c r="AL856" s="90"/>
    </row>
    <row r="857" spans="1:38" ht="15.75" thickBot="1" x14ac:dyDescent="0.3">
      <c r="A857" s="976"/>
      <c r="B857" s="175">
        <v>14030311</v>
      </c>
      <c r="C857" s="411">
        <v>350</v>
      </c>
      <c r="D857" s="411">
        <v>7</v>
      </c>
      <c r="E857" s="411">
        <v>50</v>
      </c>
      <c r="F857" s="665">
        <v>16</v>
      </c>
      <c r="G857" s="144" t="s">
        <v>471</v>
      </c>
      <c r="H857" s="167">
        <v>0.625</v>
      </c>
      <c r="I857" s="167">
        <v>0.95833333333333337</v>
      </c>
      <c r="J857" s="181">
        <v>6.9444444444444434E-2</v>
      </c>
      <c r="K857" s="179">
        <f t="shared" si="38"/>
        <v>0.26388888888888895</v>
      </c>
      <c r="L857" s="411">
        <v>40</v>
      </c>
      <c r="M857" s="411">
        <v>1</v>
      </c>
      <c r="N857" s="959"/>
      <c r="O857" s="411"/>
      <c r="P857" s="411"/>
      <c r="Q857" s="963"/>
      <c r="R857" s="413" t="str">
        <f t="shared" si="39"/>
        <v>fx</v>
      </c>
      <c r="S857" s="959"/>
      <c r="T857" s="959"/>
      <c r="U857" s="965"/>
      <c r="AG857" s="158"/>
      <c r="AH857" s="158"/>
      <c r="AI857" s="158"/>
      <c r="AJ857" s="158"/>
      <c r="AK857" s="158"/>
      <c r="AL857" s="90"/>
    </row>
    <row r="858" spans="1:38" ht="15.75" thickBot="1" x14ac:dyDescent="0.3">
      <c r="A858" s="976"/>
      <c r="B858" s="175">
        <v>14030311</v>
      </c>
      <c r="C858" s="411">
        <v>350</v>
      </c>
      <c r="D858" s="411">
        <v>7</v>
      </c>
      <c r="E858" s="411">
        <v>50</v>
      </c>
      <c r="F858" s="665">
        <v>16</v>
      </c>
      <c r="G858" s="144" t="s">
        <v>471</v>
      </c>
      <c r="H858" s="167">
        <v>0.625</v>
      </c>
      <c r="I858" s="167">
        <v>0.95833333333333337</v>
      </c>
      <c r="J858" s="181">
        <v>6.9444444444444434E-2</v>
      </c>
      <c r="K858" s="179">
        <f t="shared" si="38"/>
        <v>0.26388888888888895</v>
      </c>
      <c r="L858" s="411">
        <v>41</v>
      </c>
      <c r="M858" s="411">
        <v>1</v>
      </c>
      <c r="N858" s="959"/>
      <c r="O858" s="411"/>
      <c r="P858" s="411"/>
      <c r="Q858" s="963"/>
      <c r="R858" s="413" t="str">
        <f t="shared" si="39"/>
        <v>fx</v>
      </c>
      <c r="S858" s="959"/>
      <c r="T858" s="959"/>
      <c r="U858" s="965"/>
      <c r="AG858" s="158"/>
      <c r="AH858" s="158"/>
      <c r="AI858" s="158"/>
      <c r="AJ858" s="158"/>
      <c r="AK858" s="158"/>
      <c r="AL858" s="90"/>
    </row>
    <row r="859" spans="1:38" ht="15.75" thickBot="1" x14ac:dyDescent="0.3">
      <c r="A859" s="976"/>
      <c r="B859" s="175">
        <v>14030311</v>
      </c>
      <c r="C859" s="411">
        <v>350</v>
      </c>
      <c r="D859" s="411">
        <v>7</v>
      </c>
      <c r="E859" s="411">
        <v>50</v>
      </c>
      <c r="F859" s="665">
        <v>16</v>
      </c>
      <c r="G859" s="144" t="s">
        <v>471</v>
      </c>
      <c r="H859" s="167">
        <v>0.625</v>
      </c>
      <c r="I859" s="167">
        <v>0.95833333333333337</v>
      </c>
      <c r="J859" s="181">
        <v>6.9444444444444434E-2</v>
      </c>
      <c r="K859" s="179">
        <f t="shared" si="38"/>
        <v>0.26388888888888895</v>
      </c>
      <c r="L859" s="411">
        <v>42</v>
      </c>
      <c r="M859" s="411">
        <v>2</v>
      </c>
      <c r="N859" s="959"/>
      <c r="O859" s="411"/>
      <c r="P859" s="411"/>
      <c r="Q859" s="963"/>
      <c r="R859" s="413" t="str">
        <f t="shared" si="39"/>
        <v>fx</v>
      </c>
      <c r="S859" s="959"/>
      <c r="T859" s="959"/>
      <c r="U859" s="965"/>
      <c r="AG859" s="158"/>
      <c r="AH859" s="158"/>
      <c r="AI859" s="158"/>
      <c r="AJ859" s="158"/>
      <c r="AK859" s="158"/>
      <c r="AL859" s="90"/>
    </row>
    <row r="860" spans="1:38" ht="15.75" thickBot="1" x14ac:dyDescent="0.3">
      <c r="A860" s="976"/>
      <c r="B860" s="175">
        <v>14030311</v>
      </c>
      <c r="C860" s="411">
        <v>350</v>
      </c>
      <c r="D860" s="411">
        <v>7</v>
      </c>
      <c r="E860" s="411">
        <v>50</v>
      </c>
      <c r="F860" s="665">
        <v>16</v>
      </c>
      <c r="G860" s="144" t="s">
        <v>471</v>
      </c>
      <c r="H860" s="167">
        <v>0.625</v>
      </c>
      <c r="I860" s="167">
        <v>0.95833333333333337</v>
      </c>
      <c r="J860" s="181">
        <v>6.9444444444444434E-2</v>
      </c>
      <c r="K860" s="179">
        <f t="shared" si="38"/>
        <v>0.26388888888888895</v>
      </c>
      <c r="L860" s="411">
        <v>43</v>
      </c>
      <c r="M860" s="411">
        <v>2</v>
      </c>
      <c r="N860" s="959"/>
      <c r="O860" s="411"/>
      <c r="P860" s="411"/>
      <c r="Q860" s="963"/>
      <c r="R860" s="413" t="str">
        <f t="shared" si="39"/>
        <v>fx</v>
      </c>
      <c r="S860" s="959"/>
      <c r="T860" s="959"/>
      <c r="U860" s="965"/>
      <c r="AG860" s="158"/>
      <c r="AH860" s="158"/>
      <c r="AI860" s="158"/>
      <c r="AJ860" s="158"/>
      <c r="AK860" s="158"/>
      <c r="AL860" s="90"/>
    </row>
    <row r="861" spans="1:38" ht="15.75" thickBot="1" x14ac:dyDescent="0.3">
      <c r="A861" s="976"/>
      <c r="B861" s="407">
        <v>14030311</v>
      </c>
      <c r="C861" s="411">
        <v>350</v>
      </c>
      <c r="D861" s="411">
        <v>7</v>
      </c>
      <c r="E861" s="411">
        <v>50</v>
      </c>
      <c r="F861" s="665">
        <v>16</v>
      </c>
      <c r="G861" s="144" t="s">
        <v>471</v>
      </c>
      <c r="H861" s="167">
        <v>0.625</v>
      </c>
      <c r="I861" s="167">
        <v>0.95833333333333337</v>
      </c>
      <c r="J861" s="181">
        <v>6.9444444444444434E-2</v>
      </c>
      <c r="K861" s="179">
        <f t="shared" si="38"/>
        <v>0.26388888888888895</v>
      </c>
      <c r="L861" s="411">
        <v>44</v>
      </c>
      <c r="M861" s="411">
        <v>1</v>
      </c>
      <c r="N861" s="960"/>
      <c r="O861" s="411"/>
      <c r="P861" s="411"/>
      <c r="Q861" s="963"/>
      <c r="R861" s="413" t="str">
        <f t="shared" si="39"/>
        <v>fx</v>
      </c>
      <c r="S861" s="959"/>
      <c r="T861" s="959"/>
      <c r="U861" s="965"/>
      <c r="AG861" s="158"/>
      <c r="AH861" s="158"/>
      <c r="AI861" s="158"/>
      <c r="AJ861" s="158"/>
      <c r="AK861" s="158"/>
      <c r="AL861" s="90"/>
    </row>
    <row r="862" spans="1:38" ht="15.75" thickBot="1" x14ac:dyDescent="0.3">
      <c r="A862" s="976"/>
      <c r="B862" s="174">
        <v>14030311</v>
      </c>
      <c r="C862" s="411">
        <v>370</v>
      </c>
      <c r="D862" s="411">
        <v>7</v>
      </c>
      <c r="E862" s="411">
        <v>50</v>
      </c>
      <c r="F862" s="665">
        <v>16</v>
      </c>
      <c r="G862" s="144" t="s">
        <v>471</v>
      </c>
      <c r="H862" s="167">
        <v>0.625</v>
      </c>
      <c r="I862" s="167">
        <v>0.95833333333333337</v>
      </c>
      <c r="J862" s="181">
        <v>6.9444444444444434E-2</v>
      </c>
      <c r="K862" s="179">
        <f t="shared" si="38"/>
        <v>0.26388888888888895</v>
      </c>
      <c r="L862" s="411">
        <v>39</v>
      </c>
      <c r="M862" s="411">
        <v>1</v>
      </c>
      <c r="N862" s="958">
        <v>312</v>
      </c>
      <c r="O862" s="411"/>
      <c r="P862" s="411"/>
      <c r="Q862" s="963"/>
      <c r="R862" s="413" t="str">
        <f t="shared" si="39"/>
        <v>p500</v>
      </c>
      <c r="S862" s="959"/>
      <c r="T862" s="959"/>
      <c r="U862" s="965"/>
      <c r="AG862" s="158"/>
      <c r="AH862" s="158"/>
      <c r="AI862" s="158"/>
      <c r="AJ862" s="158"/>
      <c r="AK862" s="158"/>
      <c r="AL862" s="90"/>
    </row>
    <row r="863" spans="1:38" ht="15.75" thickBot="1" x14ac:dyDescent="0.3">
      <c r="A863" s="976"/>
      <c r="B863" s="175">
        <v>14030311</v>
      </c>
      <c r="C863" s="411">
        <v>370</v>
      </c>
      <c r="D863" s="411">
        <v>7</v>
      </c>
      <c r="E863" s="411">
        <v>50</v>
      </c>
      <c r="F863" s="665">
        <v>16</v>
      </c>
      <c r="G863" s="144" t="s">
        <v>471</v>
      </c>
      <c r="H863" s="167">
        <v>0.625</v>
      </c>
      <c r="I863" s="167">
        <v>0.95833333333333337</v>
      </c>
      <c r="J863" s="181">
        <v>6.9444444444444434E-2</v>
      </c>
      <c r="K863" s="179">
        <f t="shared" si="38"/>
        <v>0.26388888888888895</v>
      </c>
      <c r="L863" s="411">
        <v>40</v>
      </c>
      <c r="M863" s="411">
        <v>1</v>
      </c>
      <c r="N863" s="959"/>
      <c r="O863" s="411"/>
      <c r="P863" s="411"/>
      <c r="Q863" s="963"/>
      <c r="R863" s="413" t="str">
        <f t="shared" si="39"/>
        <v>p500</v>
      </c>
      <c r="S863" s="959"/>
      <c r="T863" s="959"/>
      <c r="U863" s="965"/>
      <c r="AG863" s="158"/>
      <c r="AH863" s="158"/>
      <c r="AI863" s="158"/>
      <c r="AJ863" s="158"/>
      <c r="AK863" s="158"/>
      <c r="AL863" s="90"/>
    </row>
    <row r="864" spans="1:38" ht="15.75" thickBot="1" x14ac:dyDescent="0.3">
      <c r="A864" s="976"/>
      <c r="B864" s="175">
        <v>14030311</v>
      </c>
      <c r="C864" s="411">
        <v>370</v>
      </c>
      <c r="D864" s="411">
        <v>7</v>
      </c>
      <c r="E864" s="411">
        <v>50</v>
      </c>
      <c r="F864" s="665">
        <v>16</v>
      </c>
      <c r="G864" s="144" t="s">
        <v>471</v>
      </c>
      <c r="H864" s="167">
        <v>0.625</v>
      </c>
      <c r="I864" s="167">
        <v>0.95833333333333337</v>
      </c>
      <c r="J864" s="181">
        <v>6.9444444444444434E-2</v>
      </c>
      <c r="K864" s="179">
        <f t="shared" ref="K864:K927" si="40">IF(H864&gt;I864,(H864-I864)-J864,(I864-H864)-J864)</f>
        <v>0.26388888888888895</v>
      </c>
      <c r="L864" s="411">
        <v>42</v>
      </c>
      <c r="M864" s="411">
        <v>2</v>
      </c>
      <c r="N864" s="959"/>
      <c r="O864" s="411"/>
      <c r="P864" s="411"/>
      <c r="Q864" s="963"/>
      <c r="R864" s="413" t="str">
        <f t="shared" ref="R864:R927" si="41">IF(C864=370,"p500","fx")</f>
        <v>p500</v>
      </c>
      <c r="S864" s="959"/>
      <c r="T864" s="959"/>
      <c r="U864" s="965"/>
      <c r="AG864" s="158"/>
      <c r="AH864" s="158"/>
      <c r="AI864" s="158"/>
      <c r="AJ864" s="158"/>
      <c r="AK864" s="158"/>
      <c r="AL864" s="90"/>
    </row>
    <row r="865" spans="1:38" ht="15.75" thickBot="1" x14ac:dyDescent="0.3">
      <c r="A865" s="976"/>
      <c r="B865" s="175">
        <v>14030311</v>
      </c>
      <c r="C865" s="411">
        <v>370</v>
      </c>
      <c r="D865" s="411">
        <v>7</v>
      </c>
      <c r="E865" s="411">
        <v>50</v>
      </c>
      <c r="F865" s="665">
        <v>16</v>
      </c>
      <c r="G865" s="144" t="s">
        <v>471</v>
      </c>
      <c r="H865" s="167">
        <v>0.625</v>
      </c>
      <c r="I865" s="167">
        <v>0.95833333333333337</v>
      </c>
      <c r="J865" s="181">
        <v>6.9444444444444434E-2</v>
      </c>
      <c r="K865" s="179">
        <f t="shared" si="40"/>
        <v>0.26388888888888895</v>
      </c>
      <c r="L865" s="411">
        <v>43</v>
      </c>
      <c r="M865" s="411">
        <v>2</v>
      </c>
      <c r="N865" s="959"/>
      <c r="O865" s="411"/>
      <c r="P865" s="411"/>
      <c r="Q865" s="963"/>
      <c r="R865" s="413" t="str">
        <f t="shared" si="41"/>
        <v>p500</v>
      </c>
      <c r="S865" s="959"/>
      <c r="T865" s="959"/>
      <c r="U865" s="965"/>
      <c r="AG865" s="158"/>
      <c r="AH865" s="158"/>
      <c r="AI865" s="158"/>
      <c r="AJ865" s="158"/>
      <c r="AK865" s="158"/>
      <c r="AL865" s="90"/>
    </row>
    <row r="866" spans="1:38" ht="15.75" thickBot="1" x14ac:dyDescent="0.3">
      <c r="A866" s="977"/>
      <c r="B866" s="407">
        <v>14030311</v>
      </c>
      <c r="C866" s="418">
        <v>370</v>
      </c>
      <c r="D866" s="418">
        <v>7</v>
      </c>
      <c r="E866" s="418">
        <v>50</v>
      </c>
      <c r="F866" s="151">
        <v>16</v>
      </c>
      <c r="G866" s="161" t="s">
        <v>471</v>
      </c>
      <c r="H866" s="171">
        <v>0.625</v>
      </c>
      <c r="I866" s="171">
        <v>0.95833333333333337</v>
      </c>
      <c r="J866" s="185">
        <v>6.9444444444444434E-2</v>
      </c>
      <c r="K866" s="186">
        <f t="shared" si="40"/>
        <v>0.26388888888888895</v>
      </c>
      <c r="L866" s="418">
        <v>44</v>
      </c>
      <c r="M866" s="418">
        <v>2</v>
      </c>
      <c r="N866" s="966"/>
      <c r="O866" s="418"/>
      <c r="P866" s="418"/>
      <c r="Q866" s="967"/>
      <c r="R866" s="151" t="str">
        <f t="shared" si="41"/>
        <v>p500</v>
      </c>
      <c r="S866" s="966"/>
      <c r="T866" s="966"/>
      <c r="U866" s="968"/>
      <c r="AG866" s="158"/>
      <c r="AH866" s="158"/>
      <c r="AI866" s="158"/>
      <c r="AJ866" s="158"/>
      <c r="AK866" s="158"/>
      <c r="AL866" s="90"/>
    </row>
    <row r="867" spans="1:38" ht="15.75" thickBot="1" x14ac:dyDescent="0.3">
      <c r="A867" s="975" t="str">
        <f t="shared" ref="A867:A914" si="42">IF(H867&gt;I867,"شب","روز")</f>
        <v>روز</v>
      </c>
      <c r="B867" s="174">
        <v>14030311</v>
      </c>
      <c r="C867" s="163">
        <v>316</v>
      </c>
      <c r="D867" s="419">
        <v>7</v>
      </c>
      <c r="E867" s="419">
        <v>50</v>
      </c>
      <c r="F867" s="150">
        <v>6</v>
      </c>
      <c r="G867" s="159"/>
      <c r="H867" s="168">
        <v>0.2951388888888889</v>
      </c>
      <c r="I867" s="168">
        <v>0.625</v>
      </c>
      <c r="J867" s="179">
        <v>4.1666666666666664E-2</v>
      </c>
      <c r="K867" s="179">
        <f t="shared" si="40"/>
        <v>0.28819444444444442</v>
      </c>
      <c r="L867" s="419">
        <v>38</v>
      </c>
      <c r="M867" s="419">
        <v>1</v>
      </c>
      <c r="N867" s="961">
        <v>90</v>
      </c>
      <c r="O867" s="419"/>
      <c r="P867" s="419"/>
      <c r="Q867" s="962">
        <v>88.7</v>
      </c>
      <c r="R867" s="150" t="str">
        <f t="shared" si="41"/>
        <v>fx</v>
      </c>
      <c r="S867" s="961">
        <v>1.5</v>
      </c>
      <c r="T867" s="961">
        <v>4.0999999999999996</v>
      </c>
      <c r="U867" s="964">
        <v>0</v>
      </c>
      <c r="AG867" s="158"/>
      <c r="AH867" s="158"/>
      <c r="AI867" s="158"/>
      <c r="AJ867" s="158"/>
      <c r="AK867" s="158"/>
      <c r="AL867" s="90"/>
    </row>
    <row r="868" spans="1:38" ht="15.75" thickBot="1" x14ac:dyDescent="0.3">
      <c r="A868" s="976"/>
      <c r="B868" s="175">
        <v>14030311</v>
      </c>
      <c r="C868" s="96">
        <v>316</v>
      </c>
      <c r="D868" s="411">
        <v>7</v>
      </c>
      <c r="E868" s="411">
        <v>50</v>
      </c>
      <c r="F868" s="665">
        <v>6</v>
      </c>
      <c r="G868" s="88"/>
      <c r="H868" s="167">
        <v>0.2951388888888889</v>
      </c>
      <c r="I868" s="167">
        <v>0.625</v>
      </c>
      <c r="J868" s="181">
        <v>4.1666666666666664E-2</v>
      </c>
      <c r="K868" s="179">
        <f t="shared" si="40"/>
        <v>0.28819444444444442</v>
      </c>
      <c r="L868" s="411">
        <v>39</v>
      </c>
      <c r="M868" s="411">
        <v>1</v>
      </c>
      <c r="N868" s="959"/>
      <c r="O868" s="411"/>
      <c r="P868" s="411"/>
      <c r="Q868" s="963"/>
      <c r="R868" s="413" t="str">
        <f t="shared" si="41"/>
        <v>fx</v>
      </c>
      <c r="S868" s="959"/>
      <c r="T868" s="959"/>
      <c r="U868" s="965"/>
      <c r="AG868" s="158"/>
      <c r="AH868" s="158"/>
      <c r="AI868" s="158"/>
      <c r="AJ868" s="158"/>
      <c r="AK868" s="158"/>
      <c r="AL868" s="90"/>
    </row>
    <row r="869" spans="1:38" ht="15.75" thickBot="1" x14ac:dyDescent="0.3">
      <c r="A869" s="976"/>
      <c r="B869" s="407">
        <v>14030311</v>
      </c>
      <c r="C869" s="96">
        <v>316</v>
      </c>
      <c r="D869" s="411">
        <v>7</v>
      </c>
      <c r="E869" s="411">
        <v>50</v>
      </c>
      <c r="F869" s="665">
        <v>6</v>
      </c>
      <c r="G869" s="88"/>
      <c r="H869" s="167">
        <v>0.2951388888888889</v>
      </c>
      <c r="I869" s="167">
        <v>0.625</v>
      </c>
      <c r="J869" s="181">
        <v>4.1666666666666664E-2</v>
      </c>
      <c r="K869" s="179">
        <f t="shared" si="40"/>
        <v>0.28819444444444442</v>
      </c>
      <c r="L869" s="411">
        <v>40</v>
      </c>
      <c r="M869" s="411">
        <v>1</v>
      </c>
      <c r="N869" s="960"/>
      <c r="O869" s="411"/>
      <c r="P869" s="411"/>
      <c r="Q869" s="963"/>
      <c r="R869" s="413" t="str">
        <f t="shared" si="41"/>
        <v>fx</v>
      </c>
      <c r="S869" s="959"/>
      <c r="T869" s="959"/>
      <c r="U869" s="965"/>
      <c r="AG869" s="158"/>
      <c r="AH869" s="158"/>
      <c r="AI869" s="158"/>
      <c r="AJ869" s="158"/>
      <c r="AK869" s="158"/>
      <c r="AL869" s="90"/>
    </row>
    <row r="870" spans="1:38" ht="15.75" thickBot="1" x14ac:dyDescent="0.3">
      <c r="A870" s="976"/>
      <c r="B870" s="174">
        <v>14030311</v>
      </c>
      <c r="C870" s="96">
        <v>274</v>
      </c>
      <c r="D870" s="411">
        <v>7</v>
      </c>
      <c r="E870" s="411">
        <v>50</v>
      </c>
      <c r="F870" s="665">
        <v>6</v>
      </c>
      <c r="G870" s="88"/>
      <c r="H870" s="167">
        <v>0.2951388888888889</v>
      </c>
      <c r="I870" s="167">
        <v>0.625</v>
      </c>
      <c r="J870" s="181">
        <v>4.1666666666666664E-2</v>
      </c>
      <c r="K870" s="179">
        <f t="shared" si="40"/>
        <v>0.28819444444444442</v>
      </c>
      <c r="L870" s="411">
        <v>38</v>
      </c>
      <c r="M870" s="411">
        <v>1</v>
      </c>
      <c r="N870" s="958">
        <v>90</v>
      </c>
      <c r="O870" s="411"/>
      <c r="P870" s="411"/>
      <c r="Q870" s="963"/>
      <c r="R870" s="413" t="str">
        <f t="shared" si="41"/>
        <v>fx</v>
      </c>
      <c r="S870" s="959"/>
      <c r="T870" s="959"/>
      <c r="U870" s="965"/>
      <c r="AG870" s="158"/>
      <c r="AH870" s="158"/>
      <c r="AI870" s="158"/>
      <c r="AJ870" s="158"/>
      <c r="AK870" s="158"/>
      <c r="AL870" s="90"/>
    </row>
    <row r="871" spans="1:38" ht="15.75" thickBot="1" x14ac:dyDescent="0.3">
      <c r="A871" s="976"/>
      <c r="B871" s="175">
        <v>14030311</v>
      </c>
      <c r="C871" s="96">
        <v>274</v>
      </c>
      <c r="D871" s="411">
        <v>7</v>
      </c>
      <c r="E871" s="411">
        <v>50</v>
      </c>
      <c r="F871" s="665">
        <v>6</v>
      </c>
      <c r="G871" s="88"/>
      <c r="H871" s="167">
        <v>0.2951388888888889</v>
      </c>
      <c r="I871" s="167">
        <v>0.625</v>
      </c>
      <c r="J871" s="181">
        <v>4.1666666666666664E-2</v>
      </c>
      <c r="K871" s="179">
        <f t="shared" si="40"/>
        <v>0.28819444444444442</v>
      </c>
      <c r="L871" s="411">
        <v>39</v>
      </c>
      <c r="M871" s="411">
        <v>1</v>
      </c>
      <c r="N871" s="959"/>
      <c r="O871" s="411"/>
      <c r="P871" s="411"/>
      <c r="Q871" s="963"/>
      <c r="R871" s="413" t="str">
        <f t="shared" si="41"/>
        <v>fx</v>
      </c>
      <c r="S871" s="959"/>
      <c r="T871" s="959"/>
      <c r="U871" s="965"/>
      <c r="AG871" s="158"/>
      <c r="AH871" s="158"/>
      <c r="AI871" s="158"/>
      <c r="AJ871" s="158"/>
      <c r="AK871" s="158"/>
      <c r="AL871" s="90"/>
    </row>
    <row r="872" spans="1:38" ht="15.75" thickBot="1" x14ac:dyDescent="0.3">
      <c r="A872" s="977"/>
      <c r="B872" s="407">
        <v>14030311</v>
      </c>
      <c r="C872" s="164">
        <v>274</v>
      </c>
      <c r="D872" s="418">
        <v>7</v>
      </c>
      <c r="E872" s="418">
        <v>50</v>
      </c>
      <c r="F872" s="151">
        <v>6</v>
      </c>
      <c r="G872" s="160"/>
      <c r="H872" s="171">
        <v>0.2951388888888889</v>
      </c>
      <c r="I872" s="171">
        <v>0.625</v>
      </c>
      <c r="J872" s="185">
        <v>4.1666666666666664E-2</v>
      </c>
      <c r="K872" s="186">
        <f t="shared" si="40"/>
        <v>0.28819444444444442</v>
      </c>
      <c r="L872" s="418">
        <v>40</v>
      </c>
      <c r="M872" s="418">
        <v>1</v>
      </c>
      <c r="N872" s="966"/>
      <c r="O872" s="418"/>
      <c r="P872" s="418"/>
      <c r="Q872" s="967"/>
      <c r="R872" s="151" t="str">
        <f t="shared" si="41"/>
        <v>fx</v>
      </c>
      <c r="S872" s="966"/>
      <c r="T872" s="966"/>
      <c r="U872" s="968"/>
      <c r="AG872" s="158"/>
      <c r="AH872" s="158"/>
      <c r="AI872" s="158"/>
      <c r="AJ872" s="158"/>
      <c r="AK872" s="158"/>
      <c r="AL872" s="90"/>
    </row>
    <row r="873" spans="1:38" ht="15.75" thickBot="1" x14ac:dyDescent="0.3">
      <c r="A873" s="975" t="str">
        <f t="shared" si="42"/>
        <v>روز</v>
      </c>
      <c r="B873" s="174">
        <v>14030312</v>
      </c>
      <c r="C873" s="163">
        <v>309</v>
      </c>
      <c r="D873" s="419">
        <v>7</v>
      </c>
      <c r="E873" s="419">
        <v>50</v>
      </c>
      <c r="F873" s="150">
        <v>40</v>
      </c>
      <c r="G873" s="159" t="s">
        <v>472</v>
      </c>
      <c r="H873" s="168">
        <v>0.29166666666666669</v>
      </c>
      <c r="I873" s="168">
        <v>0.79166666666666663</v>
      </c>
      <c r="J873" s="179">
        <v>0.125</v>
      </c>
      <c r="K873" s="179">
        <f t="shared" si="40"/>
        <v>0.37499999999999994</v>
      </c>
      <c r="L873" s="419">
        <v>36</v>
      </c>
      <c r="M873" s="419">
        <v>1</v>
      </c>
      <c r="N873" s="961">
        <v>660</v>
      </c>
      <c r="O873" s="419"/>
      <c r="P873" s="419"/>
      <c r="Q873" s="962">
        <v>662.9</v>
      </c>
      <c r="R873" s="150" t="str">
        <f t="shared" si="41"/>
        <v>fx</v>
      </c>
      <c r="S873" s="961">
        <v>2.2000000000000002</v>
      </c>
      <c r="T873" s="961">
        <v>22.4</v>
      </c>
      <c r="U873" s="964">
        <v>800</v>
      </c>
      <c r="AG873" s="158"/>
      <c r="AH873" s="158"/>
      <c r="AI873" s="158"/>
      <c r="AJ873" s="158"/>
      <c r="AK873" s="158"/>
      <c r="AL873" s="90"/>
    </row>
    <row r="874" spans="1:38" ht="15.75" thickBot="1" x14ac:dyDescent="0.3">
      <c r="A874" s="976"/>
      <c r="B874" s="175">
        <v>14030312</v>
      </c>
      <c r="C874" s="96">
        <v>309</v>
      </c>
      <c r="D874" s="411">
        <v>7</v>
      </c>
      <c r="E874" s="411">
        <v>50</v>
      </c>
      <c r="F874" s="665">
        <v>40</v>
      </c>
      <c r="G874" s="144" t="s">
        <v>472</v>
      </c>
      <c r="H874" s="167">
        <v>0.29166666666666669</v>
      </c>
      <c r="I874" s="167">
        <v>0.79166666666666663</v>
      </c>
      <c r="J874" s="181">
        <v>0.125</v>
      </c>
      <c r="K874" s="179">
        <f t="shared" si="40"/>
        <v>0.37499999999999994</v>
      </c>
      <c r="L874" s="411">
        <v>37</v>
      </c>
      <c r="M874" s="411">
        <v>2</v>
      </c>
      <c r="N874" s="959"/>
      <c r="O874" s="411"/>
      <c r="P874" s="411"/>
      <c r="Q874" s="963"/>
      <c r="R874" s="413" t="str">
        <f t="shared" si="41"/>
        <v>fx</v>
      </c>
      <c r="S874" s="959"/>
      <c r="T874" s="959"/>
      <c r="U874" s="965"/>
      <c r="AG874" s="158"/>
      <c r="AH874" s="158"/>
      <c r="AI874" s="158"/>
      <c r="AJ874" s="158"/>
      <c r="AK874" s="158"/>
      <c r="AL874" s="90"/>
    </row>
    <row r="875" spans="1:38" ht="15.75" thickBot="1" x14ac:dyDescent="0.3">
      <c r="A875" s="976"/>
      <c r="B875" s="175">
        <v>14030312</v>
      </c>
      <c r="C875" s="96">
        <v>309</v>
      </c>
      <c r="D875" s="411">
        <v>7</v>
      </c>
      <c r="E875" s="411">
        <v>50</v>
      </c>
      <c r="F875" s="665">
        <v>40</v>
      </c>
      <c r="G875" s="144" t="s">
        <v>472</v>
      </c>
      <c r="H875" s="167">
        <v>0.29166666666666669</v>
      </c>
      <c r="I875" s="167">
        <v>0.79166666666666663</v>
      </c>
      <c r="J875" s="181">
        <v>0.125</v>
      </c>
      <c r="K875" s="179">
        <f t="shared" si="40"/>
        <v>0.37499999999999994</v>
      </c>
      <c r="L875" s="411">
        <v>38</v>
      </c>
      <c r="M875" s="411">
        <v>2</v>
      </c>
      <c r="N875" s="959"/>
      <c r="O875" s="411"/>
      <c r="P875" s="411"/>
      <c r="Q875" s="963"/>
      <c r="R875" s="413" t="str">
        <f t="shared" si="41"/>
        <v>fx</v>
      </c>
      <c r="S875" s="959"/>
      <c r="T875" s="959"/>
      <c r="U875" s="965"/>
      <c r="AG875" s="158"/>
      <c r="AH875" s="158"/>
      <c r="AI875" s="158"/>
      <c r="AJ875" s="158"/>
      <c r="AK875" s="158"/>
      <c r="AL875" s="90"/>
    </row>
    <row r="876" spans="1:38" ht="15.75" thickBot="1" x14ac:dyDescent="0.3">
      <c r="A876" s="976"/>
      <c r="B876" s="175">
        <v>14030312</v>
      </c>
      <c r="C876" s="96">
        <v>309</v>
      </c>
      <c r="D876" s="411">
        <v>7</v>
      </c>
      <c r="E876" s="411">
        <v>50</v>
      </c>
      <c r="F876" s="665">
        <v>40</v>
      </c>
      <c r="G876" s="144" t="s">
        <v>472</v>
      </c>
      <c r="H876" s="167">
        <v>0.29166666666666669</v>
      </c>
      <c r="I876" s="167">
        <v>0.79166666666666663</v>
      </c>
      <c r="J876" s="181">
        <v>0.125</v>
      </c>
      <c r="K876" s="179">
        <f t="shared" si="40"/>
        <v>0.37499999999999994</v>
      </c>
      <c r="L876" s="411">
        <v>39</v>
      </c>
      <c r="M876" s="411">
        <v>2</v>
      </c>
      <c r="N876" s="959"/>
      <c r="O876" s="411"/>
      <c r="P876" s="411"/>
      <c r="Q876" s="963"/>
      <c r="R876" s="413" t="str">
        <f t="shared" si="41"/>
        <v>fx</v>
      </c>
      <c r="S876" s="959"/>
      <c r="T876" s="959"/>
      <c r="U876" s="965"/>
      <c r="AG876" s="158"/>
      <c r="AH876" s="158"/>
      <c r="AI876" s="158"/>
      <c r="AJ876" s="158"/>
      <c r="AK876" s="158"/>
      <c r="AL876" s="90"/>
    </row>
    <row r="877" spans="1:38" ht="15.75" thickBot="1" x14ac:dyDescent="0.3">
      <c r="A877" s="976"/>
      <c r="B877" s="175">
        <v>14030312</v>
      </c>
      <c r="C877" s="96">
        <v>309</v>
      </c>
      <c r="D877" s="411">
        <v>7</v>
      </c>
      <c r="E877" s="411">
        <v>50</v>
      </c>
      <c r="F877" s="665">
        <v>40</v>
      </c>
      <c r="G877" s="144" t="s">
        <v>472</v>
      </c>
      <c r="H877" s="167">
        <v>0.29166666666666669</v>
      </c>
      <c r="I877" s="167">
        <v>0.79166666666666663</v>
      </c>
      <c r="J877" s="181">
        <v>0.125</v>
      </c>
      <c r="K877" s="179">
        <f t="shared" si="40"/>
        <v>0.37499999999999994</v>
      </c>
      <c r="L877" s="411">
        <v>40</v>
      </c>
      <c r="M877" s="411">
        <v>2</v>
      </c>
      <c r="N877" s="959"/>
      <c r="O877" s="411"/>
      <c r="P877" s="411"/>
      <c r="Q877" s="963"/>
      <c r="R877" s="413" t="str">
        <f t="shared" si="41"/>
        <v>fx</v>
      </c>
      <c r="S877" s="959"/>
      <c r="T877" s="959"/>
      <c r="U877" s="965"/>
      <c r="AG877" s="158"/>
      <c r="AH877" s="158"/>
      <c r="AI877" s="158"/>
      <c r="AJ877" s="158"/>
      <c r="AK877" s="158"/>
      <c r="AL877" s="90"/>
    </row>
    <row r="878" spans="1:38" ht="15.75" thickBot="1" x14ac:dyDescent="0.3">
      <c r="A878" s="976"/>
      <c r="B878" s="407">
        <v>14030312</v>
      </c>
      <c r="C878" s="96">
        <v>309</v>
      </c>
      <c r="D878" s="411">
        <v>7</v>
      </c>
      <c r="E878" s="411">
        <v>50</v>
      </c>
      <c r="F878" s="665">
        <v>40</v>
      </c>
      <c r="G878" s="144" t="s">
        <v>472</v>
      </c>
      <c r="H878" s="167">
        <v>0.29166666666666669</v>
      </c>
      <c r="I878" s="167">
        <v>0.79166666666666663</v>
      </c>
      <c r="J878" s="181">
        <v>0.125</v>
      </c>
      <c r="K878" s="179">
        <f t="shared" si="40"/>
        <v>0.37499999999999994</v>
      </c>
      <c r="L878" s="411">
        <v>41</v>
      </c>
      <c r="M878" s="411">
        <v>2</v>
      </c>
      <c r="N878" s="960"/>
      <c r="O878" s="411"/>
      <c r="P878" s="411"/>
      <c r="Q878" s="963"/>
      <c r="R878" s="413" t="str">
        <f t="shared" si="41"/>
        <v>fx</v>
      </c>
      <c r="S878" s="959"/>
      <c r="T878" s="959"/>
      <c r="U878" s="965"/>
      <c r="AG878" s="158"/>
      <c r="AH878" s="158"/>
      <c r="AI878" s="158"/>
      <c r="AJ878" s="158"/>
      <c r="AK878" s="158"/>
      <c r="AL878" s="90"/>
    </row>
    <row r="879" spans="1:38" ht="15.75" thickBot="1" x14ac:dyDescent="0.3">
      <c r="A879" s="976"/>
      <c r="B879" s="174">
        <v>14030312</v>
      </c>
      <c r="C879" s="96">
        <v>350</v>
      </c>
      <c r="D879" s="411">
        <v>7</v>
      </c>
      <c r="E879" s="411">
        <v>50</v>
      </c>
      <c r="F879" s="665">
        <v>40</v>
      </c>
      <c r="G879" s="144" t="s">
        <v>472</v>
      </c>
      <c r="H879" s="167">
        <v>0.29166666666666669</v>
      </c>
      <c r="I879" s="167">
        <v>0.79166666666666663</v>
      </c>
      <c r="J879" s="181">
        <v>0.125</v>
      </c>
      <c r="K879" s="179">
        <f t="shared" si="40"/>
        <v>0.37499999999999994</v>
      </c>
      <c r="L879" s="411">
        <v>39</v>
      </c>
      <c r="M879" s="411">
        <v>1</v>
      </c>
      <c r="N879" s="958">
        <v>480</v>
      </c>
      <c r="O879" s="411"/>
      <c r="P879" s="411"/>
      <c r="Q879" s="963"/>
      <c r="R879" s="413" t="str">
        <f t="shared" si="41"/>
        <v>fx</v>
      </c>
      <c r="S879" s="959"/>
      <c r="T879" s="959"/>
      <c r="U879" s="965"/>
      <c r="AG879" s="158"/>
      <c r="AH879" s="158"/>
      <c r="AI879" s="158"/>
      <c r="AJ879" s="158"/>
      <c r="AK879" s="158"/>
      <c r="AL879" s="90"/>
    </row>
    <row r="880" spans="1:38" ht="15.75" thickBot="1" x14ac:dyDescent="0.3">
      <c r="A880" s="976"/>
      <c r="B880" s="175">
        <v>14030312</v>
      </c>
      <c r="C880" s="96">
        <v>350</v>
      </c>
      <c r="D880" s="411">
        <v>7</v>
      </c>
      <c r="E880" s="411">
        <v>50</v>
      </c>
      <c r="F880" s="665">
        <v>40</v>
      </c>
      <c r="G880" s="144" t="s">
        <v>472</v>
      </c>
      <c r="H880" s="167">
        <v>0.29166666666666669</v>
      </c>
      <c r="I880" s="167">
        <v>0.79166666666666663</v>
      </c>
      <c r="J880" s="181">
        <v>0.125</v>
      </c>
      <c r="K880" s="179">
        <f t="shared" si="40"/>
        <v>0.37499999999999994</v>
      </c>
      <c r="L880" s="411">
        <v>40</v>
      </c>
      <c r="M880" s="411">
        <v>1</v>
      </c>
      <c r="N880" s="959"/>
      <c r="O880" s="411"/>
      <c r="P880" s="411"/>
      <c r="Q880" s="963"/>
      <c r="R880" s="413" t="str">
        <f t="shared" si="41"/>
        <v>fx</v>
      </c>
      <c r="S880" s="959"/>
      <c r="T880" s="959"/>
      <c r="U880" s="965"/>
      <c r="AG880" s="158"/>
      <c r="AH880" s="158"/>
      <c r="AI880" s="158"/>
      <c r="AJ880" s="158"/>
      <c r="AK880" s="158"/>
      <c r="AL880" s="90"/>
    </row>
    <row r="881" spans="1:38" ht="15.75" thickBot="1" x14ac:dyDescent="0.3">
      <c r="A881" s="976"/>
      <c r="B881" s="175">
        <v>14030312</v>
      </c>
      <c r="C881" s="96">
        <v>350</v>
      </c>
      <c r="D881" s="411">
        <v>7</v>
      </c>
      <c r="E881" s="411">
        <v>50</v>
      </c>
      <c r="F881" s="665">
        <v>40</v>
      </c>
      <c r="G881" s="144" t="s">
        <v>472</v>
      </c>
      <c r="H881" s="167">
        <v>0.29166666666666669</v>
      </c>
      <c r="I881" s="167">
        <v>0.79166666666666663</v>
      </c>
      <c r="J881" s="181">
        <v>0.125</v>
      </c>
      <c r="K881" s="179">
        <f t="shared" si="40"/>
        <v>0.37499999999999994</v>
      </c>
      <c r="L881" s="411">
        <v>41</v>
      </c>
      <c r="M881" s="411">
        <v>1</v>
      </c>
      <c r="N881" s="959"/>
      <c r="O881" s="411"/>
      <c r="P881" s="411"/>
      <c r="Q881" s="963"/>
      <c r="R881" s="413" t="str">
        <f t="shared" si="41"/>
        <v>fx</v>
      </c>
      <c r="S881" s="959"/>
      <c r="T881" s="959"/>
      <c r="U881" s="965"/>
      <c r="AG881" s="158"/>
      <c r="AH881" s="158"/>
      <c r="AI881" s="158"/>
      <c r="AJ881" s="158"/>
      <c r="AK881" s="158"/>
      <c r="AL881" s="90"/>
    </row>
    <row r="882" spans="1:38" ht="15.75" thickBot="1" x14ac:dyDescent="0.3">
      <c r="A882" s="976"/>
      <c r="B882" s="175">
        <v>14030312</v>
      </c>
      <c r="C882" s="96">
        <v>350</v>
      </c>
      <c r="D882" s="411">
        <v>7</v>
      </c>
      <c r="E882" s="411">
        <v>50</v>
      </c>
      <c r="F882" s="665">
        <v>40</v>
      </c>
      <c r="G882" s="144" t="s">
        <v>472</v>
      </c>
      <c r="H882" s="167">
        <v>0.29166666666666669</v>
      </c>
      <c r="I882" s="167">
        <v>0.79166666666666663</v>
      </c>
      <c r="J882" s="181">
        <v>0.125</v>
      </c>
      <c r="K882" s="179">
        <f t="shared" si="40"/>
        <v>0.37499999999999994</v>
      </c>
      <c r="L882" s="411">
        <v>42</v>
      </c>
      <c r="M882" s="411">
        <v>2</v>
      </c>
      <c r="N882" s="959"/>
      <c r="O882" s="411"/>
      <c r="P882" s="411"/>
      <c r="Q882" s="963"/>
      <c r="R882" s="413" t="str">
        <f t="shared" si="41"/>
        <v>fx</v>
      </c>
      <c r="S882" s="959"/>
      <c r="T882" s="959"/>
      <c r="U882" s="965"/>
      <c r="AG882" s="158"/>
      <c r="AH882" s="158"/>
      <c r="AI882" s="158"/>
      <c r="AJ882" s="158"/>
      <c r="AK882" s="158"/>
      <c r="AL882" s="90"/>
    </row>
    <row r="883" spans="1:38" ht="15.75" thickBot="1" x14ac:dyDescent="0.3">
      <c r="A883" s="976"/>
      <c r="B883" s="175">
        <v>14030312</v>
      </c>
      <c r="C883" s="96">
        <v>350</v>
      </c>
      <c r="D883" s="411">
        <v>7</v>
      </c>
      <c r="E883" s="411">
        <v>50</v>
      </c>
      <c r="F883" s="665">
        <v>40</v>
      </c>
      <c r="G883" s="144" t="s">
        <v>472</v>
      </c>
      <c r="H883" s="167">
        <v>0.29166666666666669</v>
      </c>
      <c r="I883" s="167">
        <v>0.79166666666666663</v>
      </c>
      <c r="J883" s="181">
        <v>0.125</v>
      </c>
      <c r="K883" s="179">
        <f t="shared" si="40"/>
        <v>0.37499999999999994</v>
      </c>
      <c r="L883" s="411">
        <v>43</v>
      </c>
      <c r="M883" s="411">
        <v>2</v>
      </c>
      <c r="N883" s="959"/>
      <c r="O883" s="411"/>
      <c r="P883" s="411"/>
      <c r="Q883" s="963"/>
      <c r="R883" s="413" t="str">
        <f t="shared" si="41"/>
        <v>fx</v>
      </c>
      <c r="S883" s="959"/>
      <c r="T883" s="959"/>
      <c r="U883" s="965"/>
      <c r="AG883" s="158"/>
      <c r="AH883" s="158"/>
      <c r="AI883" s="158"/>
      <c r="AJ883" s="158"/>
      <c r="AK883" s="158"/>
      <c r="AL883" s="90"/>
    </row>
    <row r="884" spans="1:38" ht="15.75" thickBot="1" x14ac:dyDescent="0.3">
      <c r="A884" s="976"/>
      <c r="B884" s="407">
        <v>14030312</v>
      </c>
      <c r="C884" s="96">
        <v>350</v>
      </c>
      <c r="D884" s="411">
        <v>7</v>
      </c>
      <c r="E884" s="411">
        <v>50</v>
      </c>
      <c r="F884" s="665">
        <v>40</v>
      </c>
      <c r="G884" s="144" t="s">
        <v>472</v>
      </c>
      <c r="H884" s="167">
        <v>0.29166666666666669</v>
      </c>
      <c r="I884" s="167">
        <v>0.79166666666666663</v>
      </c>
      <c r="J884" s="181">
        <v>0.125</v>
      </c>
      <c r="K884" s="179">
        <f t="shared" si="40"/>
        <v>0.37499999999999994</v>
      </c>
      <c r="L884" s="411">
        <v>44</v>
      </c>
      <c r="M884" s="411">
        <v>1</v>
      </c>
      <c r="N884" s="960"/>
      <c r="O884" s="411"/>
      <c r="P884" s="411"/>
      <c r="Q884" s="963"/>
      <c r="R884" s="413" t="str">
        <f t="shared" si="41"/>
        <v>fx</v>
      </c>
      <c r="S884" s="959"/>
      <c r="T884" s="959"/>
      <c r="U884" s="965"/>
      <c r="AG884" s="158"/>
      <c r="AH884" s="158"/>
      <c r="AI884" s="158"/>
      <c r="AJ884" s="158"/>
      <c r="AK884" s="158"/>
      <c r="AL884" s="90"/>
    </row>
    <row r="885" spans="1:38" ht="15.75" thickBot="1" x14ac:dyDescent="0.3">
      <c r="A885" s="976"/>
      <c r="B885" s="174">
        <v>14030312</v>
      </c>
      <c r="C885" s="96">
        <v>370</v>
      </c>
      <c r="D885" s="411">
        <v>7</v>
      </c>
      <c r="E885" s="411">
        <v>50</v>
      </c>
      <c r="F885" s="665">
        <v>40</v>
      </c>
      <c r="G885" s="144" t="s">
        <v>472</v>
      </c>
      <c r="H885" s="167">
        <v>0.29166666666666669</v>
      </c>
      <c r="I885" s="167">
        <v>0.79166666666666663</v>
      </c>
      <c r="J885" s="181">
        <v>0.125</v>
      </c>
      <c r="K885" s="179">
        <f t="shared" si="40"/>
        <v>0.37499999999999994</v>
      </c>
      <c r="L885" s="411">
        <v>39</v>
      </c>
      <c r="M885" s="411">
        <v>1</v>
      </c>
      <c r="N885" s="958">
        <v>480</v>
      </c>
      <c r="O885" s="411"/>
      <c r="P885" s="411"/>
      <c r="Q885" s="963"/>
      <c r="R885" s="413" t="str">
        <f t="shared" si="41"/>
        <v>p500</v>
      </c>
      <c r="S885" s="959"/>
      <c r="T885" s="959"/>
      <c r="U885" s="965"/>
      <c r="AG885" s="158"/>
      <c r="AH885" s="158"/>
      <c r="AI885" s="158"/>
      <c r="AJ885" s="158"/>
      <c r="AK885" s="158"/>
      <c r="AL885" s="90"/>
    </row>
    <row r="886" spans="1:38" ht="15.75" thickBot="1" x14ac:dyDescent="0.3">
      <c r="A886" s="976"/>
      <c r="B886" s="175">
        <v>14030312</v>
      </c>
      <c r="C886" s="96">
        <v>370</v>
      </c>
      <c r="D886" s="411">
        <v>7</v>
      </c>
      <c r="E886" s="411">
        <v>50</v>
      </c>
      <c r="F886" s="665">
        <v>40</v>
      </c>
      <c r="G886" s="144" t="s">
        <v>472</v>
      </c>
      <c r="H886" s="167">
        <v>0.29166666666666669</v>
      </c>
      <c r="I886" s="167">
        <v>0.79166666666666663</v>
      </c>
      <c r="J886" s="181">
        <v>0.125</v>
      </c>
      <c r="K886" s="179">
        <f t="shared" si="40"/>
        <v>0.37499999999999994</v>
      </c>
      <c r="L886" s="411">
        <v>40</v>
      </c>
      <c r="M886" s="411">
        <v>1</v>
      </c>
      <c r="N886" s="959"/>
      <c r="O886" s="411"/>
      <c r="P886" s="411"/>
      <c r="Q886" s="963"/>
      <c r="R886" s="413" t="str">
        <f t="shared" si="41"/>
        <v>p500</v>
      </c>
      <c r="S886" s="959"/>
      <c r="T886" s="959"/>
      <c r="U886" s="965"/>
      <c r="AG886" s="158"/>
      <c r="AH886" s="158"/>
      <c r="AI886" s="158"/>
      <c r="AJ886" s="158"/>
      <c r="AK886" s="158"/>
      <c r="AL886" s="90"/>
    </row>
    <row r="887" spans="1:38" ht="15.75" thickBot="1" x14ac:dyDescent="0.3">
      <c r="A887" s="976"/>
      <c r="B887" s="175">
        <v>14030312</v>
      </c>
      <c r="C887" s="96">
        <v>370</v>
      </c>
      <c r="D887" s="411">
        <v>7</v>
      </c>
      <c r="E887" s="411">
        <v>50</v>
      </c>
      <c r="F887" s="665">
        <v>40</v>
      </c>
      <c r="G887" s="144" t="s">
        <v>472</v>
      </c>
      <c r="H887" s="167">
        <v>0.29166666666666669</v>
      </c>
      <c r="I887" s="167">
        <v>0.79166666666666663</v>
      </c>
      <c r="J887" s="181">
        <v>0.125</v>
      </c>
      <c r="K887" s="179">
        <f t="shared" si="40"/>
        <v>0.37499999999999994</v>
      </c>
      <c r="L887" s="411">
        <v>42</v>
      </c>
      <c r="M887" s="411">
        <v>2</v>
      </c>
      <c r="N887" s="959"/>
      <c r="O887" s="411"/>
      <c r="P887" s="411"/>
      <c r="Q887" s="963"/>
      <c r="R887" s="413" t="str">
        <f t="shared" si="41"/>
        <v>p500</v>
      </c>
      <c r="S887" s="959"/>
      <c r="T887" s="959"/>
      <c r="U887" s="965"/>
      <c r="AG887" s="158"/>
      <c r="AH887" s="158"/>
      <c r="AI887" s="158"/>
      <c r="AJ887" s="158"/>
      <c r="AK887" s="158"/>
      <c r="AL887" s="90"/>
    </row>
    <row r="888" spans="1:38" ht="15.75" thickBot="1" x14ac:dyDescent="0.3">
      <c r="A888" s="976"/>
      <c r="B888" s="175">
        <v>14030312</v>
      </c>
      <c r="C888" s="96">
        <v>370</v>
      </c>
      <c r="D888" s="411">
        <v>7</v>
      </c>
      <c r="E888" s="411">
        <v>50</v>
      </c>
      <c r="F888" s="665">
        <v>40</v>
      </c>
      <c r="G888" s="144" t="s">
        <v>472</v>
      </c>
      <c r="H888" s="167">
        <v>0.29166666666666669</v>
      </c>
      <c r="I888" s="167">
        <v>0.79166666666666663</v>
      </c>
      <c r="J888" s="181">
        <v>0.125</v>
      </c>
      <c r="K888" s="179">
        <f t="shared" si="40"/>
        <v>0.37499999999999994</v>
      </c>
      <c r="L888" s="411">
        <v>43</v>
      </c>
      <c r="M888" s="411">
        <v>2</v>
      </c>
      <c r="N888" s="959"/>
      <c r="O888" s="411"/>
      <c r="P888" s="411"/>
      <c r="Q888" s="963"/>
      <c r="R888" s="413" t="str">
        <f t="shared" si="41"/>
        <v>p500</v>
      </c>
      <c r="S888" s="959"/>
      <c r="T888" s="959"/>
      <c r="U888" s="965"/>
      <c r="AG888" s="158"/>
      <c r="AH888" s="158"/>
      <c r="AI888" s="158"/>
      <c r="AJ888" s="158"/>
      <c r="AK888" s="158"/>
      <c r="AL888" s="90"/>
    </row>
    <row r="889" spans="1:38" ht="15.75" thickBot="1" x14ac:dyDescent="0.3">
      <c r="A889" s="976"/>
      <c r="B889" s="407">
        <v>14030312</v>
      </c>
      <c r="C889" s="96">
        <v>370</v>
      </c>
      <c r="D889" s="411">
        <v>7</v>
      </c>
      <c r="E889" s="411">
        <v>50</v>
      </c>
      <c r="F889" s="665">
        <v>40</v>
      </c>
      <c r="G889" s="144" t="s">
        <v>472</v>
      </c>
      <c r="H889" s="167">
        <v>0.29166666666666669</v>
      </c>
      <c r="I889" s="167">
        <v>0.79166666666666663</v>
      </c>
      <c r="J889" s="181">
        <v>0.125</v>
      </c>
      <c r="K889" s="179">
        <f t="shared" si="40"/>
        <v>0.37499999999999994</v>
      </c>
      <c r="L889" s="411">
        <v>44</v>
      </c>
      <c r="M889" s="411">
        <v>2</v>
      </c>
      <c r="N889" s="960"/>
      <c r="O889" s="411"/>
      <c r="P889" s="411"/>
      <c r="Q889" s="963"/>
      <c r="R889" s="413" t="str">
        <f t="shared" si="41"/>
        <v>p500</v>
      </c>
      <c r="S889" s="959"/>
      <c r="T889" s="959"/>
      <c r="U889" s="965"/>
      <c r="AG889" s="158"/>
      <c r="AH889" s="158"/>
      <c r="AI889" s="158"/>
      <c r="AJ889" s="158"/>
      <c r="AK889" s="158"/>
      <c r="AL889" s="90"/>
    </row>
    <row r="890" spans="1:38" ht="15.75" thickBot="1" x14ac:dyDescent="0.3">
      <c r="A890" s="976"/>
      <c r="B890" s="174">
        <v>14030312</v>
      </c>
      <c r="C890" s="96">
        <v>380</v>
      </c>
      <c r="D890" s="411">
        <v>7</v>
      </c>
      <c r="E890" s="411">
        <v>50</v>
      </c>
      <c r="F890" s="665">
        <v>40</v>
      </c>
      <c r="G890" s="144" t="s">
        <v>472</v>
      </c>
      <c r="H890" s="167">
        <v>0.29166666666666669</v>
      </c>
      <c r="I890" s="167">
        <v>0.79166666666666663</v>
      </c>
      <c r="J890" s="181">
        <v>0.125</v>
      </c>
      <c r="K890" s="179">
        <f t="shared" si="40"/>
        <v>0.37499999999999994</v>
      </c>
      <c r="L890" s="411">
        <v>40</v>
      </c>
      <c r="M890" s="411">
        <v>1</v>
      </c>
      <c r="N890" s="958">
        <v>300</v>
      </c>
      <c r="O890" s="411"/>
      <c r="P890" s="411"/>
      <c r="Q890" s="963"/>
      <c r="R890" s="413" t="str">
        <f t="shared" si="41"/>
        <v>fx</v>
      </c>
      <c r="S890" s="959"/>
      <c r="T890" s="959"/>
      <c r="U890" s="965"/>
      <c r="AG890" s="158"/>
      <c r="AH890" s="158"/>
      <c r="AI890" s="158"/>
      <c r="AJ890" s="158"/>
      <c r="AK890" s="158"/>
      <c r="AL890" s="90"/>
    </row>
    <row r="891" spans="1:38" ht="15.75" thickBot="1" x14ac:dyDescent="0.3">
      <c r="A891" s="976"/>
      <c r="B891" s="175">
        <v>14030312</v>
      </c>
      <c r="C891" s="96">
        <v>380</v>
      </c>
      <c r="D891" s="411">
        <v>7</v>
      </c>
      <c r="E891" s="411">
        <v>50</v>
      </c>
      <c r="F891" s="665">
        <v>40</v>
      </c>
      <c r="G891" s="144" t="s">
        <v>472</v>
      </c>
      <c r="H891" s="167">
        <v>0.29166666666666669</v>
      </c>
      <c r="I891" s="167">
        <v>0.79166666666666663</v>
      </c>
      <c r="J891" s="181">
        <v>0.125</v>
      </c>
      <c r="K891" s="179">
        <f t="shared" si="40"/>
        <v>0.37499999999999994</v>
      </c>
      <c r="L891" s="411">
        <v>41</v>
      </c>
      <c r="M891" s="411">
        <v>1</v>
      </c>
      <c r="N891" s="959"/>
      <c r="O891" s="411"/>
      <c r="P891" s="411"/>
      <c r="Q891" s="963"/>
      <c r="R891" s="413" t="str">
        <f t="shared" si="41"/>
        <v>fx</v>
      </c>
      <c r="S891" s="959"/>
      <c r="T891" s="959"/>
      <c r="U891" s="965"/>
      <c r="AG891" s="158"/>
      <c r="AH891" s="158"/>
      <c r="AI891" s="158"/>
      <c r="AJ891" s="158"/>
      <c r="AK891" s="158"/>
      <c r="AL891" s="90"/>
    </row>
    <row r="892" spans="1:38" ht="15.75" thickBot="1" x14ac:dyDescent="0.3">
      <c r="A892" s="976"/>
      <c r="B892" s="175">
        <v>14030312</v>
      </c>
      <c r="C892" s="96">
        <v>380</v>
      </c>
      <c r="D892" s="411">
        <v>7</v>
      </c>
      <c r="E892" s="411">
        <v>50</v>
      </c>
      <c r="F892" s="665">
        <v>40</v>
      </c>
      <c r="G892" s="144" t="s">
        <v>472</v>
      </c>
      <c r="H892" s="167">
        <v>0.29166666666666669</v>
      </c>
      <c r="I892" s="167">
        <v>0.79166666666666663</v>
      </c>
      <c r="J892" s="181">
        <v>0.125</v>
      </c>
      <c r="K892" s="179">
        <f t="shared" si="40"/>
        <v>0.37499999999999994</v>
      </c>
      <c r="L892" s="411">
        <v>42</v>
      </c>
      <c r="M892" s="411">
        <v>1</v>
      </c>
      <c r="N892" s="959"/>
      <c r="O892" s="411"/>
      <c r="P892" s="411"/>
      <c r="Q892" s="963"/>
      <c r="R892" s="413" t="str">
        <f t="shared" si="41"/>
        <v>fx</v>
      </c>
      <c r="S892" s="959"/>
      <c r="T892" s="959"/>
      <c r="U892" s="965"/>
      <c r="AG892" s="158"/>
      <c r="AH892" s="158"/>
      <c r="AI892" s="158"/>
      <c r="AJ892" s="158"/>
      <c r="AK892" s="158"/>
      <c r="AL892" s="90"/>
    </row>
    <row r="893" spans="1:38" ht="15.75" thickBot="1" x14ac:dyDescent="0.3">
      <c r="A893" s="976"/>
      <c r="B893" s="175">
        <v>14030312</v>
      </c>
      <c r="C893" s="96">
        <v>380</v>
      </c>
      <c r="D893" s="411">
        <v>7</v>
      </c>
      <c r="E893" s="411">
        <v>50</v>
      </c>
      <c r="F893" s="665">
        <v>40</v>
      </c>
      <c r="G893" s="144" t="s">
        <v>472</v>
      </c>
      <c r="H893" s="167">
        <v>0.29166666666666669</v>
      </c>
      <c r="I893" s="167">
        <v>0.79166666666666663</v>
      </c>
      <c r="J893" s="181">
        <v>0.125</v>
      </c>
      <c r="K893" s="179">
        <f t="shared" si="40"/>
        <v>0.37499999999999994</v>
      </c>
      <c r="L893" s="411">
        <v>43</v>
      </c>
      <c r="M893" s="411">
        <v>1</v>
      </c>
      <c r="N893" s="959"/>
      <c r="O893" s="411"/>
      <c r="P893" s="411"/>
      <c r="Q893" s="963"/>
      <c r="R893" s="413" t="str">
        <f t="shared" si="41"/>
        <v>fx</v>
      </c>
      <c r="S893" s="959"/>
      <c r="T893" s="959"/>
      <c r="U893" s="965"/>
      <c r="AG893" s="158"/>
      <c r="AH893" s="158"/>
      <c r="AI893" s="158"/>
      <c r="AJ893" s="158"/>
      <c r="AK893" s="158"/>
      <c r="AL893" s="90"/>
    </row>
    <row r="894" spans="1:38" ht="15.75" thickBot="1" x14ac:dyDescent="0.3">
      <c r="A894" s="976"/>
      <c r="B894" s="407">
        <v>14030312</v>
      </c>
      <c r="C894" s="96">
        <v>380</v>
      </c>
      <c r="D894" s="411">
        <v>7</v>
      </c>
      <c r="E894" s="411">
        <v>50</v>
      </c>
      <c r="F894" s="665">
        <v>40</v>
      </c>
      <c r="G894" s="144" t="s">
        <v>472</v>
      </c>
      <c r="H894" s="167">
        <v>0.29166666666666669</v>
      </c>
      <c r="I894" s="167">
        <v>0.79166666666666663</v>
      </c>
      <c r="J894" s="181">
        <v>0.125</v>
      </c>
      <c r="K894" s="179">
        <f t="shared" si="40"/>
        <v>0.37499999999999994</v>
      </c>
      <c r="L894" s="411">
        <v>44</v>
      </c>
      <c r="M894" s="411">
        <v>1</v>
      </c>
      <c r="N894" s="960"/>
      <c r="O894" s="411"/>
      <c r="P894" s="411"/>
      <c r="Q894" s="963"/>
      <c r="R894" s="413" t="str">
        <f t="shared" si="41"/>
        <v>fx</v>
      </c>
      <c r="S894" s="959"/>
      <c r="T894" s="959"/>
      <c r="U894" s="965"/>
      <c r="AG894" s="158"/>
      <c r="AH894" s="158"/>
      <c r="AI894" s="158"/>
      <c r="AJ894" s="158"/>
      <c r="AK894" s="158"/>
      <c r="AL894" s="90"/>
    </row>
    <row r="895" spans="1:38" ht="15.75" thickBot="1" x14ac:dyDescent="0.3">
      <c r="A895" s="976"/>
      <c r="B895" s="174">
        <v>14030312</v>
      </c>
      <c r="C895" s="96">
        <v>321</v>
      </c>
      <c r="D895" s="411">
        <v>7</v>
      </c>
      <c r="E895" s="411">
        <v>50</v>
      </c>
      <c r="F895" s="665">
        <v>40</v>
      </c>
      <c r="G895" s="144" t="s">
        <v>472</v>
      </c>
      <c r="H895" s="167">
        <v>0.29166666666666669</v>
      </c>
      <c r="I895" s="167">
        <v>0.79166666666666663</v>
      </c>
      <c r="J895" s="181">
        <v>0.125</v>
      </c>
      <c r="K895" s="179">
        <f t="shared" si="40"/>
        <v>0.37499999999999994</v>
      </c>
      <c r="L895" s="411">
        <v>37</v>
      </c>
      <c r="M895" s="411">
        <v>1</v>
      </c>
      <c r="N895" s="958">
        <v>300</v>
      </c>
      <c r="O895" s="411"/>
      <c r="P895" s="411"/>
      <c r="Q895" s="963"/>
      <c r="R895" s="413" t="str">
        <f t="shared" si="41"/>
        <v>fx</v>
      </c>
      <c r="S895" s="959"/>
      <c r="T895" s="959"/>
      <c r="U895" s="965"/>
      <c r="AG895" s="158"/>
      <c r="AH895" s="158"/>
      <c r="AI895" s="158"/>
      <c r="AJ895" s="158"/>
      <c r="AK895" s="158"/>
      <c r="AL895" s="90"/>
    </row>
    <row r="896" spans="1:38" ht="15.75" thickBot="1" x14ac:dyDescent="0.3">
      <c r="A896" s="976"/>
      <c r="B896" s="175">
        <v>14030312</v>
      </c>
      <c r="C896" s="96">
        <v>321</v>
      </c>
      <c r="D896" s="411">
        <v>7</v>
      </c>
      <c r="E896" s="411">
        <v>50</v>
      </c>
      <c r="F896" s="665">
        <v>40</v>
      </c>
      <c r="G896" s="144" t="s">
        <v>472</v>
      </c>
      <c r="H896" s="167">
        <v>0.29166666666666669</v>
      </c>
      <c r="I896" s="167">
        <v>0.79166666666666663</v>
      </c>
      <c r="J896" s="181">
        <v>0.125</v>
      </c>
      <c r="K896" s="179">
        <f t="shared" si="40"/>
        <v>0.37499999999999994</v>
      </c>
      <c r="L896" s="411">
        <v>38</v>
      </c>
      <c r="M896" s="411">
        <v>1</v>
      </c>
      <c r="N896" s="959"/>
      <c r="O896" s="411"/>
      <c r="P896" s="411"/>
      <c r="Q896" s="963"/>
      <c r="R896" s="413" t="str">
        <f t="shared" si="41"/>
        <v>fx</v>
      </c>
      <c r="S896" s="959"/>
      <c r="T896" s="959"/>
      <c r="U896" s="965"/>
      <c r="AG896" s="158"/>
      <c r="AH896" s="158"/>
      <c r="AI896" s="158"/>
      <c r="AJ896" s="158"/>
      <c r="AK896" s="158"/>
      <c r="AL896" s="90"/>
    </row>
    <row r="897" spans="1:38" ht="15.75" thickBot="1" x14ac:dyDescent="0.3">
      <c r="A897" s="976"/>
      <c r="B897" s="175">
        <v>14030312</v>
      </c>
      <c r="C897" s="96">
        <v>321</v>
      </c>
      <c r="D897" s="411">
        <v>7</v>
      </c>
      <c r="E897" s="411">
        <v>50</v>
      </c>
      <c r="F897" s="665">
        <v>40</v>
      </c>
      <c r="G897" s="144" t="s">
        <v>472</v>
      </c>
      <c r="H897" s="167">
        <v>0.29166666666666669</v>
      </c>
      <c r="I897" s="167">
        <v>0.79166666666666663</v>
      </c>
      <c r="J897" s="181">
        <v>0.125</v>
      </c>
      <c r="K897" s="179">
        <f t="shared" si="40"/>
        <v>0.37499999999999994</v>
      </c>
      <c r="L897" s="411">
        <v>39</v>
      </c>
      <c r="M897" s="411">
        <v>1</v>
      </c>
      <c r="N897" s="959"/>
      <c r="O897" s="411"/>
      <c r="P897" s="411"/>
      <c r="Q897" s="963"/>
      <c r="R897" s="413" t="str">
        <f t="shared" si="41"/>
        <v>fx</v>
      </c>
      <c r="S897" s="959"/>
      <c r="T897" s="959"/>
      <c r="U897" s="965"/>
      <c r="AG897" s="158"/>
      <c r="AH897" s="158"/>
      <c r="AI897" s="158"/>
      <c r="AJ897" s="158"/>
      <c r="AK897" s="158"/>
      <c r="AL897" s="90"/>
    </row>
    <row r="898" spans="1:38" ht="15.75" thickBot="1" x14ac:dyDescent="0.3">
      <c r="A898" s="976"/>
      <c r="B898" s="175">
        <v>14030312</v>
      </c>
      <c r="C898" s="96">
        <v>321</v>
      </c>
      <c r="D898" s="411">
        <v>7</v>
      </c>
      <c r="E898" s="411">
        <v>50</v>
      </c>
      <c r="F898" s="665">
        <v>40</v>
      </c>
      <c r="G898" s="144" t="s">
        <v>472</v>
      </c>
      <c r="H898" s="167">
        <v>0.29166666666666669</v>
      </c>
      <c r="I898" s="167">
        <v>0.79166666666666663</v>
      </c>
      <c r="J898" s="181">
        <v>0.125</v>
      </c>
      <c r="K898" s="179">
        <f t="shared" si="40"/>
        <v>0.37499999999999994</v>
      </c>
      <c r="L898" s="411">
        <v>40</v>
      </c>
      <c r="M898" s="411">
        <v>1</v>
      </c>
      <c r="N898" s="959"/>
      <c r="O898" s="411"/>
      <c r="P898" s="411"/>
      <c r="Q898" s="963"/>
      <c r="R898" s="413" t="str">
        <f t="shared" si="41"/>
        <v>fx</v>
      </c>
      <c r="S898" s="959"/>
      <c r="T898" s="959"/>
      <c r="U898" s="965"/>
      <c r="AG898" s="158"/>
      <c r="AH898" s="158"/>
      <c r="AI898" s="158"/>
      <c r="AJ898" s="158"/>
      <c r="AK898" s="158"/>
      <c r="AL898" s="90"/>
    </row>
    <row r="899" spans="1:38" ht="15.75" thickBot="1" x14ac:dyDescent="0.3">
      <c r="A899" s="976"/>
      <c r="B899" s="407">
        <v>14030312</v>
      </c>
      <c r="C899" s="96">
        <v>321</v>
      </c>
      <c r="D899" s="411">
        <v>7</v>
      </c>
      <c r="E899" s="411">
        <v>50</v>
      </c>
      <c r="F899" s="665">
        <v>40</v>
      </c>
      <c r="G899" s="144" t="s">
        <v>472</v>
      </c>
      <c r="H899" s="167">
        <v>0.29166666666666669</v>
      </c>
      <c r="I899" s="167">
        <v>0.79166666666666663</v>
      </c>
      <c r="J899" s="181">
        <v>0.125</v>
      </c>
      <c r="K899" s="179">
        <f t="shared" si="40"/>
        <v>0.37499999999999994</v>
      </c>
      <c r="L899" s="411">
        <v>41</v>
      </c>
      <c r="M899" s="411">
        <v>1</v>
      </c>
      <c r="N899" s="960"/>
      <c r="O899" s="411"/>
      <c r="P899" s="411"/>
      <c r="Q899" s="963"/>
      <c r="R899" s="413" t="str">
        <f t="shared" si="41"/>
        <v>fx</v>
      </c>
      <c r="S899" s="959"/>
      <c r="T899" s="959"/>
      <c r="U899" s="965"/>
      <c r="AG899" s="158"/>
      <c r="AH899" s="158"/>
      <c r="AI899" s="158"/>
      <c r="AJ899" s="158"/>
      <c r="AK899" s="158"/>
      <c r="AL899" s="90"/>
    </row>
    <row r="900" spans="1:38" ht="15.75" thickBot="1" x14ac:dyDescent="0.3">
      <c r="A900" s="976"/>
      <c r="B900" s="174">
        <v>14030312</v>
      </c>
      <c r="C900" s="96">
        <v>312</v>
      </c>
      <c r="D900" s="411">
        <v>7</v>
      </c>
      <c r="E900" s="411">
        <v>50</v>
      </c>
      <c r="F900" s="665">
        <v>40</v>
      </c>
      <c r="G900" s="144" t="s">
        <v>472</v>
      </c>
      <c r="H900" s="167">
        <v>0.29166666666666669</v>
      </c>
      <c r="I900" s="167">
        <v>0.79166666666666663</v>
      </c>
      <c r="J900" s="181">
        <v>0.125</v>
      </c>
      <c r="K900" s="179">
        <f t="shared" si="40"/>
        <v>0.37499999999999994</v>
      </c>
      <c r="L900" s="411">
        <v>36</v>
      </c>
      <c r="M900" s="411">
        <v>1</v>
      </c>
      <c r="N900" s="958">
        <v>50</v>
      </c>
      <c r="O900" s="411"/>
      <c r="P900" s="411"/>
      <c r="Q900" s="963"/>
      <c r="R900" s="413" t="str">
        <f t="shared" si="41"/>
        <v>fx</v>
      </c>
      <c r="S900" s="959"/>
      <c r="T900" s="959"/>
      <c r="U900" s="965"/>
      <c r="AG900" s="158"/>
      <c r="AH900" s="158"/>
      <c r="AI900" s="158"/>
      <c r="AJ900" s="158"/>
      <c r="AK900" s="158"/>
      <c r="AL900" s="90"/>
    </row>
    <row r="901" spans="1:38" ht="15.75" thickBot="1" x14ac:dyDescent="0.3">
      <c r="A901" s="976"/>
      <c r="B901" s="175">
        <v>14030312</v>
      </c>
      <c r="C901" s="96">
        <v>312</v>
      </c>
      <c r="D901" s="411">
        <v>7</v>
      </c>
      <c r="E901" s="411">
        <v>50</v>
      </c>
      <c r="F901" s="665">
        <v>40</v>
      </c>
      <c r="G901" s="144" t="s">
        <v>472</v>
      </c>
      <c r="H901" s="167">
        <v>0.29166666666666669</v>
      </c>
      <c r="I901" s="167">
        <v>0.79166666666666663</v>
      </c>
      <c r="J901" s="181">
        <v>0.125</v>
      </c>
      <c r="K901" s="179">
        <f t="shared" si="40"/>
        <v>0.37499999999999994</v>
      </c>
      <c r="L901" s="411">
        <v>37</v>
      </c>
      <c r="M901" s="411">
        <v>1</v>
      </c>
      <c r="N901" s="959"/>
      <c r="O901" s="411"/>
      <c r="P901" s="411"/>
      <c r="Q901" s="963"/>
      <c r="R901" s="413" t="str">
        <f t="shared" si="41"/>
        <v>fx</v>
      </c>
      <c r="S901" s="959"/>
      <c r="T901" s="959"/>
      <c r="U901" s="965"/>
      <c r="AG901" s="158"/>
      <c r="AH901" s="158"/>
      <c r="AI901" s="158"/>
      <c r="AJ901" s="158"/>
      <c r="AK901" s="158"/>
      <c r="AL901" s="90"/>
    </row>
    <row r="902" spans="1:38" ht="15.75" thickBot="1" x14ac:dyDescent="0.3">
      <c r="A902" s="977"/>
      <c r="B902" s="407">
        <v>14030312</v>
      </c>
      <c r="C902" s="164">
        <v>312</v>
      </c>
      <c r="D902" s="418">
        <v>7</v>
      </c>
      <c r="E902" s="418">
        <v>50</v>
      </c>
      <c r="F902" s="151">
        <v>40</v>
      </c>
      <c r="G902" s="161" t="s">
        <v>472</v>
      </c>
      <c r="H902" s="171">
        <v>0.29166666666666669</v>
      </c>
      <c r="I902" s="171">
        <v>0.79166666666666663</v>
      </c>
      <c r="J902" s="185">
        <v>0.125</v>
      </c>
      <c r="K902" s="186">
        <f t="shared" si="40"/>
        <v>0.37499999999999994</v>
      </c>
      <c r="L902" s="418">
        <v>38</v>
      </c>
      <c r="M902" s="418">
        <v>1</v>
      </c>
      <c r="N902" s="966"/>
      <c r="O902" s="418"/>
      <c r="P902" s="418"/>
      <c r="Q902" s="967"/>
      <c r="R902" s="151" t="str">
        <f t="shared" si="41"/>
        <v>fx</v>
      </c>
      <c r="S902" s="966"/>
      <c r="T902" s="966"/>
      <c r="U902" s="968"/>
      <c r="AG902" s="158"/>
      <c r="AH902" s="158"/>
      <c r="AI902" s="158"/>
      <c r="AJ902" s="158"/>
      <c r="AK902" s="158"/>
      <c r="AL902" s="90"/>
    </row>
    <row r="903" spans="1:38" ht="15.75" thickBot="1" x14ac:dyDescent="0.3">
      <c r="A903" s="975" t="str">
        <f t="shared" si="42"/>
        <v>شب</v>
      </c>
      <c r="B903" s="174">
        <v>14030312</v>
      </c>
      <c r="C903" s="163">
        <v>350</v>
      </c>
      <c r="D903" s="419">
        <v>7</v>
      </c>
      <c r="E903" s="419">
        <v>50</v>
      </c>
      <c r="F903" s="150">
        <v>16</v>
      </c>
      <c r="G903" s="159" t="s">
        <v>406</v>
      </c>
      <c r="H903" s="168">
        <v>0.79166666666666663</v>
      </c>
      <c r="I903" s="168">
        <v>0.28125</v>
      </c>
      <c r="J903" s="179">
        <v>2.0833333333333332E-2</v>
      </c>
      <c r="K903" s="179">
        <f t="shared" si="40"/>
        <v>0.48958333333333331</v>
      </c>
      <c r="L903" s="419">
        <v>39</v>
      </c>
      <c r="M903" s="419">
        <v>1</v>
      </c>
      <c r="N903" s="961">
        <v>560</v>
      </c>
      <c r="O903" s="419"/>
      <c r="P903" s="419"/>
      <c r="Q903" s="962">
        <v>147.80000000000001</v>
      </c>
      <c r="R903" s="150" t="str">
        <f t="shared" si="41"/>
        <v>fx</v>
      </c>
      <c r="S903" s="961">
        <v>1</v>
      </c>
      <c r="T903" s="961">
        <v>14</v>
      </c>
      <c r="U903" s="964">
        <v>500</v>
      </c>
      <c r="AG903" s="158"/>
      <c r="AH903" s="158"/>
      <c r="AI903" s="158"/>
      <c r="AJ903" s="158"/>
      <c r="AK903" s="158"/>
      <c r="AL903" s="90"/>
    </row>
    <row r="904" spans="1:38" ht="15.75" thickBot="1" x14ac:dyDescent="0.3">
      <c r="A904" s="976"/>
      <c r="B904" s="175">
        <v>14030312</v>
      </c>
      <c r="C904" s="96">
        <v>350</v>
      </c>
      <c r="D904" s="411">
        <v>7</v>
      </c>
      <c r="E904" s="411">
        <v>50</v>
      </c>
      <c r="F904" s="665">
        <v>16</v>
      </c>
      <c r="G904" s="144" t="s">
        <v>406</v>
      </c>
      <c r="H904" s="167">
        <v>0.79166666666666663</v>
      </c>
      <c r="I904" s="167">
        <v>0.28125</v>
      </c>
      <c r="J904" s="181">
        <v>2.0833333333333332E-2</v>
      </c>
      <c r="K904" s="179">
        <f t="shared" si="40"/>
        <v>0.48958333333333331</v>
      </c>
      <c r="L904" s="411">
        <v>40</v>
      </c>
      <c r="M904" s="411">
        <v>1</v>
      </c>
      <c r="N904" s="959"/>
      <c r="O904" s="411"/>
      <c r="P904" s="411"/>
      <c r="Q904" s="963"/>
      <c r="R904" s="413" t="str">
        <f t="shared" si="41"/>
        <v>fx</v>
      </c>
      <c r="S904" s="959"/>
      <c r="T904" s="959"/>
      <c r="U904" s="965"/>
      <c r="AG904" s="158"/>
      <c r="AH904" s="158"/>
      <c r="AI904" s="158"/>
      <c r="AJ904" s="158"/>
      <c r="AK904" s="158"/>
      <c r="AL904" s="90"/>
    </row>
    <row r="905" spans="1:38" ht="15.75" thickBot="1" x14ac:dyDescent="0.3">
      <c r="A905" s="976"/>
      <c r="B905" s="175">
        <v>14030312</v>
      </c>
      <c r="C905" s="96">
        <v>350</v>
      </c>
      <c r="D905" s="411">
        <v>7</v>
      </c>
      <c r="E905" s="411">
        <v>50</v>
      </c>
      <c r="F905" s="665">
        <v>16</v>
      </c>
      <c r="G905" s="144" t="s">
        <v>406</v>
      </c>
      <c r="H905" s="167">
        <v>0.79166666666666663</v>
      </c>
      <c r="I905" s="167">
        <v>0.28125</v>
      </c>
      <c r="J905" s="181">
        <v>2.0833333333333332E-2</v>
      </c>
      <c r="K905" s="179">
        <f t="shared" si="40"/>
        <v>0.48958333333333331</v>
      </c>
      <c r="L905" s="411">
        <v>41</v>
      </c>
      <c r="M905" s="411">
        <v>1</v>
      </c>
      <c r="N905" s="959"/>
      <c r="O905" s="411"/>
      <c r="P905" s="411"/>
      <c r="Q905" s="963"/>
      <c r="R905" s="413" t="str">
        <f t="shared" si="41"/>
        <v>fx</v>
      </c>
      <c r="S905" s="959"/>
      <c r="T905" s="959"/>
      <c r="U905" s="965"/>
      <c r="AG905" s="158"/>
      <c r="AH905" s="158"/>
      <c r="AI905" s="158"/>
      <c r="AJ905" s="158"/>
      <c r="AK905" s="158"/>
      <c r="AL905" s="90"/>
    </row>
    <row r="906" spans="1:38" ht="15.75" thickBot="1" x14ac:dyDescent="0.3">
      <c r="A906" s="976"/>
      <c r="B906" s="175">
        <v>14030312</v>
      </c>
      <c r="C906" s="96">
        <v>350</v>
      </c>
      <c r="D906" s="411">
        <v>7</v>
      </c>
      <c r="E906" s="411">
        <v>50</v>
      </c>
      <c r="F906" s="665">
        <v>16</v>
      </c>
      <c r="G906" s="144" t="s">
        <v>406</v>
      </c>
      <c r="H906" s="167">
        <v>0.79166666666666663</v>
      </c>
      <c r="I906" s="167">
        <v>0.28125</v>
      </c>
      <c r="J906" s="181">
        <v>2.0833333333333332E-2</v>
      </c>
      <c r="K906" s="179">
        <f t="shared" si="40"/>
        <v>0.48958333333333331</v>
      </c>
      <c r="L906" s="411">
        <v>42</v>
      </c>
      <c r="M906" s="411">
        <v>2</v>
      </c>
      <c r="N906" s="959"/>
      <c r="O906" s="411"/>
      <c r="P906" s="411"/>
      <c r="Q906" s="963"/>
      <c r="R906" s="413" t="str">
        <f t="shared" si="41"/>
        <v>fx</v>
      </c>
      <c r="S906" s="959"/>
      <c r="T906" s="959"/>
      <c r="U906" s="965"/>
      <c r="AG906" s="158"/>
      <c r="AH906" s="158"/>
      <c r="AI906" s="158"/>
      <c r="AJ906" s="158"/>
      <c r="AK906" s="158"/>
      <c r="AL906" s="90"/>
    </row>
    <row r="907" spans="1:38" ht="15.75" thickBot="1" x14ac:dyDescent="0.3">
      <c r="A907" s="976"/>
      <c r="B907" s="175">
        <v>14030312</v>
      </c>
      <c r="C907" s="96">
        <v>350</v>
      </c>
      <c r="D907" s="411">
        <v>7</v>
      </c>
      <c r="E907" s="411">
        <v>50</v>
      </c>
      <c r="F907" s="665">
        <v>16</v>
      </c>
      <c r="G907" s="144" t="s">
        <v>406</v>
      </c>
      <c r="H907" s="167">
        <v>0.79166666666666663</v>
      </c>
      <c r="I907" s="167">
        <v>0.28125</v>
      </c>
      <c r="J907" s="181">
        <v>2.0833333333333332E-2</v>
      </c>
      <c r="K907" s="179">
        <f t="shared" si="40"/>
        <v>0.48958333333333331</v>
      </c>
      <c r="L907" s="411">
        <v>43</v>
      </c>
      <c r="M907" s="411">
        <v>2</v>
      </c>
      <c r="N907" s="959"/>
      <c r="O907" s="411"/>
      <c r="P907" s="411"/>
      <c r="Q907" s="963"/>
      <c r="R907" s="413" t="str">
        <f t="shared" si="41"/>
        <v>fx</v>
      </c>
      <c r="S907" s="959"/>
      <c r="T907" s="959"/>
      <c r="U907" s="965"/>
      <c r="AG907" s="158"/>
      <c r="AH907" s="158"/>
      <c r="AI907" s="158"/>
      <c r="AJ907" s="158"/>
      <c r="AK907" s="158"/>
      <c r="AL907" s="90"/>
    </row>
    <row r="908" spans="1:38" ht="15.75" thickBot="1" x14ac:dyDescent="0.3">
      <c r="A908" s="976"/>
      <c r="B908" s="407">
        <v>14030312</v>
      </c>
      <c r="C908" s="96">
        <v>350</v>
      </c>
      <c r="D908" s="411">
        <v>7</v>
      </c>
      <c r="E908" s="411">
        <v>50</v>
      </c>
      <c r="F908" s="665">
        <v>16</v>
      </c>
      <c r="G908" s="144" t="s">
        <v>406</v>
      </c>
      <c r="H908" s="167">
        <v>0.79166666666666663</v>
      </c>
      <c r="I908" s="167">
        <v>0.28125</v>
      </c>
      <c r="J908" s="181">
        <v>2.0833333333333332E-2</v>
      </c>
      <c r="K908" s="179">
        <f t="shared" si="40"/>
        <v>0.48958333333333331</v>
      </c>
      <c r="L908" s="411">
        <v>44</v>
      </c>
      <c r="M908" s="411">
        <v>1</v>
      </c>
      <c r="N908" s="960"/>
      <c r="O908" s="411"/>
      <c r="P908" s="411"/>
      <c r="Q908" s="963"/>
      <c r="R908" s="413" t="str">
        <f t="shared" si="41"/>
        <v>fx</v>
      </c>
      <c r="S908" s="959"/>
      <c r="T908" s="959"/>
      <c r="U908" s="965"/>
      <c r="AG908" s="158"/>
      <c r="AH908" s="158"/>
      <c r="AI908" s="158"/>
      <c r="AJ908" s="158"/>
      <c r="AK908" s="158"/>
      <c r="AL908" s="90"/>
    </row>
    <row r="909" spans="1:38" ht="15.75" thickBot="1" x14ac:dyDescent="0.3">
      <c r="A909" s="976"/>
      <c r="B909" s="174">
        <v>14030312</v>
      </c>
      <c r="C909" s="96">
        <v>370</v>
      </c>
      <c r="D909" s="411">
        <v>7</v>
      </c>
      <c r="E909" s="411">
        <v>50</v>
      </c>
      <c r="F909" s="665">
        <v>16</v>
      </c>
      <c r="G909" s="144" t="s">
        <v>406</v>
      </c>
      <c r="H909" s="167">
        <v>0.79166666666666663</v>
      </c>
      <c r="I909" s="167">
        <v>0.28125</v>
      </c>
      <c r="J909" s="181">
        <v>2.0833333333333332E-2</v>
      </c>
      <c r="K909" s="179">
        <f t="shared" si="40"/>
        <v>0.48958333333333331</v>
      </c>
      <c r="L909" s="411">
        <v>39</v>
      </c>
      <c r="M909" s="411">
        <v>1</v>
      </c>
      <c r="N909" s="958">
        <v>560</v>
      </c>
      <c r="O909" s="411"/>
      <c r="P909" s="411"/>
      <c r="Q909" s="963"/>
      <c r="R909" s="413" t="str">
        <f t="shared" si="41"/>
        <v>p500</v>
      </c>
      <c r="S909" s="959"/>
      <c r="T909" s="959"/>
      <c r="U909" s="965"/>
      <c r="AG909" s="158"/>
      <c r="AH909" s="158"/>
      <c r="AI909" s="158"/>
      <c r="AJ909" s="158"/>
      <c r="AK909" s="158"/>
      <c r="AL909" s="90"/>
    </row>
    <row r="910" spans="1:38" ht="15.75" thickBot="1" x14ac:dyDescent="0.3">
      <c r="A910" s="976"/>
      <c r="B910" s="175">
        <v>14030312</v>
      </c>
      <c r="C910" s="96">
        <v>370</v>
      </c>
      <c r="D910" s="411">
        <v>7</v>
      </c>
      <c r="E910" s="411">
        <v>50</v>
      </c>
      <c r="F910" s="665">
        <v>16</v>
      </c>
      <c r="G910" s="144" t="s">
        <v>406</v>
      </c>
      <c r="H910" s="167">
        <v>0.79166666666666663</v>
      </c>
      <c r="I910" s="167">
        <v>0.28125</v>
      </c>
      <c r="J910" s="181">
        <v>2.0833333333333332E-2</v>
      </c>
      <c r="K910" s="179">
        <f t="shared" si="40"/>
        <v>0.48958333333333331</v>
      </c>
      <c r="L910" s="411">
        <v>40</v>
      </c>
      <c r="M910" s="411">
        <v>1</v>
      </c>
      <c r="N910" s="959"/>
      <c r="O910" s="411"/>
      <c r="P910" s="411"/>
      <c r="Q910" s="963"/>
      <c r="R910" s="413" t="str">
        <f t="shared" si="41"/>
        <v>p500</v>
      </c>
      <c r="S910" s="959"/>
      <c r="T910" s="959"/>
      <c r="U910" s="965"/>
      <c r="AG910" s="158"/>
      <c r="AH910" s="158"/>
      <c r="AI910" s="158"/>
      <c r="AJ910" s="158"/>
      <c r="AK910" s="158"/>
      <c r="AL910" s="90"/>
    </row>
    <row r="911" spans="1:38" ht="15.75" thickBot="1" x14ac:dyDescent="0.3">
      <c r="A911" s="976"/>
      <c r="B911" s="175">
        <v>14030312</v>
      </c>
      <c r="C911" s="96">
        <v>370</v>
      </c>
      <c r="D911" s="411">
        <v>7</v>
      </c>
      <c r="E911" s="411">
        <v>50</v>
      </c>
      <c r="F911" s="665">
        <v>16</v>
      </c>
      <c r="G911" s="144" t="s">
        <v>406</v>
      </c>
      <c r="H911" s="167">
        <v>0.79166666666666663</v>
      </c>
      <c r="I911" s="167">
        <v>0.28125</v>
      </c>
      <c r="J911" s="181">
        <v>2.0833333333333332E-2</v>
      </c>
      <c r="K911" s="179">
        <f t="shared" si="40"/>
        <v>0.48958333333333331</v>
      </c>
      <c r="L911" s="411">
        <v>42</v>
      </c>
      <c r="M911" s="411">
        <v>2</v>
      </c>
      <c r="N911" s="959"/>
      <c r="O911" s="411"/>
      <c r="P911" s="411"/>
      <c r="Q911" s="963"/>
      <c r="R911" s="413" t="str">
        <f t="shared" si="41"/>
        <v>p500</v>
      </c>
      <c r="S911" s="959"/>
      <c r="T911" s="959"/>
      <c r="U911" s="965"/>
      <c r="AG911" s="158"/>
      <c r="AH911" s="158"/>
      <c r="AI911" s="158"/>
      <c r="AJ911" s="158"/>
      <c r="AK911" s="158"/>
      <c r="AL911" s="90"/>
    </row>
    <row r="912" spans="1:38" ht="15.75" thickBot="1" x14ac:dyDescent="0.3">
      <c r="A912" s="976"/>
      <c r="B912" s="175">
        <v>14030312</v>
      </c>
      <c r="C912" s="96">
        <v>370</v>
      </c>
      <c r="D912" s="411">
        <v>7</v>
      </c>
      <c r="E912" s="411">
        <v>50</v>
      </c>
      <c r="F912" s="665">
        <v>16</v>
      </c>
      <c r="G912" s="144" t="s">
        <v>406</v>
      </c>
      <c r="H912" s="167">
        <v>0.79166666666666663</v>
      </c>
      <c r="I912" s="167">
        <v>0.28125</v>
      </c>
      <c r="J912" s="181">
        <v>2.0833333333333332E-2</v>
      </c>
      <c r="K912" s="179">
        <f t="shared" si="40"/>
        <v>0.48958333333333331</v>
      </c>
      <c r="L912" s="411">
        <v>43</v>
      </c>
      <c r="M912" s="411">
        <v>2</v>
      </c>
      <c r="N912" s="959"/>
      <c r="O912" s="411"/>
      <c r="P912" s="411"/>
      <c r="Q912" s="963"/>
      <c r="R912" s="413" t="str">
        <f t="shared" si="41"/>
        <v>p500</v>
      </c>
      <c r="S912" s="959"/>
      <c r="T912" s="959"/>
      <c r="U912" s="965"/>
      <c r="AG912" s="158"/>
      <c r="AH912" s="158"/>
      <c r="AI912" s="158"/>
      <c r="AJ912" s="158"/>
      <c r="AK912" s="158"/>
      <c r="AL912" s="90"/>
    </row>
    <row r="913" spans="1:38" ht="15.75" thickBot="1" x14ac:dyDescent="0.3">
      <c r="A913" s="977"/>
      <c r="B913" s="406">
        <v>14030312</v>
      </c>
      <c r="C913" s="164">
        <v>370</v>
      </c>
      <c r="D913" s="418">
        <v>7</v>
      </c>
      <c r="E913" s="418">
        <v>50</v>
      </c>
      <c r="F913" s="151">
        <v>16</v>
      </c>
      <c r="G913" s="161" t="s">
        <v>406</v>
      </c>
      <c r="H913" s="171">
        <v>0.79166666666666663</v>
      </c>
      <c r="I913" s="171">
        <v>0.28125</v>
      </c>
      <c r="J913" s="185">
        <v>2.0833333333333332E-2</v>
      </c>
      <c r="K913" s="186">
        <f t="shared" si="40"/>
        <v>0.48958333333333331</v>
      </c>
      <c r="L913" s="418">
        <v>44</v>
      </c>
      <c r="M913" s="418">
        <v>2</v>
      </c>
      <c r="N913" s="966"/>
      <c r="O913" s="418"/>
      <c r="P913" s="418"/>
      <c r="Q913" s="967"/>
      <c r="R913" s="151" t="str">
        <f t="shared" si="41"/>
        <v>p500</v>
      </c>
      <c r="S913" s="966"/>
      <c r="T913" s="966"/>
      <c r="U913" s="968"/>
      <c r="AG913" s="158"/>
      <c r="AH913" s="158"/>
      <c r="AI913" s="158"/>
      <c r="AJ913" s="158"/>
      <c r="AK913" s="158"/>
      <c r="AL913" s="90"/>
    </row>
    <row r="914" spans="1:38" ht="15.75" thickBot="1" x14ac:dyDescent="0.3">
      <c r="A914" s="975" t="str">
        <f t="shared" si="42"/>
        <v>روز</v>
      </c>
      <c r="B914" s="174">
        <v>14030313</v>
      </c>
      <c r="C914" s="163">
        <v>309</v>
      </c>
      <c r="D914" s="419">
        <v>7</v>
      </c>
      <c r="E914" s="419">
        <v>50</v>
      </c>
      <c r="F914" s="150">
        <v>40</v>
      </c>
      <c r="G914" s="159" t="s">
        <v>237</v>
      </c>
      <c r="H914" s="168">
        <v>0.30208333333333331</v>
      </c>
      <c r="I914" s="168">
        <v>0.79166666666666663</v>
      </c>
      <c r="J914" s="179">
        <v>0.27083333333333331</v>
      </c>
      <c r="K914" s="179">
        <f t="shared" si="40"/>
        <v>0.21875</v>
      </c>
      <c r="L914" s="419">
        <v>36</v>
      </c>
      <c r="M914" s="419">
        <v>1</v>
      </c>
      <c r="N914" s="961">
        <v>407</v>
      </c>
      <c r="O914" s="419"/>
      <c r="P914" s="419"/>
      <c r="Q914" s="962">
        <v>208.8</v>
      </c>
      <c r="R914" s="150" t="str">
        <f t="shared" si="41"/>
        <v>fx</v>
      </c>
      <c r="S914" s="961">
        <v>1.8</v>
      </c>
      <c r="T914" s="961">
        <v>14.2</v>
      </c>
      <c r="U914" s="964">
        <v>500</v>
      </c>
      <c r="AG914" s="158"/>
      <c r="AH914" s="158"/>
      <c r="AI914" s="158"/>
      <c r="AJ914" s="158"/>
      <c r="AK914" s="158"/>
      <c r="AL914" s="90"/>
    </row>
    <row r="915" spans="1:38" ht="15.75" thickBot="1" x14ac:dyDescent="0.3">
      <c r="A915" s="976"/>
      <c r="B915" s="176">
        <v>14030313</v>
      </c>
      <c r="C915" s="96">
        <v>309</v>
      </c>
      <c r="D915" s="411">
        <v>7</v>
      </c>
      <c r="E915" s="411">
        <v>50</v>
      </c>
      <c r="F915" s="665">
        <v>40</v>
      </c>
      <c r="G915" s="144" t="s">
        <v>237</v>
      </c>
      <c r="H915" s="167">
        <v>0.30208333333333331</v>
      </c>
      <c r="I915" s="167">
        <v>0.79166666666666663</v>
      </c>
      <c r="J915" s="181">
        <v>0.27083333333333331</v>
      </c>
      <c r="K915" s="179">
        <f t="shared" si="40"/>
        <v>0.21875</v>
      </c>
      <c r="L915" s="411">
        <v>37</v>
      </c>
      <c r="M915" s="411">
        <v>2</v>
      </c>
      <c r="N915" s="959"/>
      <c r="O915" s="411"/>
      <c r="P915" s="411"/>
      <c r="Q915" s="963"/>
      <c r="R915" s="413" t="str">
        <f t="shared" si="41"/>
        <v>fx</v>
      </c>
      <c r="S915" s="959"/>
      <c r="T915" s="959"/>
      <c r="U915" s="965"/>
      <c r="AG915" s="158"/>
      <c r="AH915" s="158"/>
      <c r="AI915" s="158"/>
      <c r="AJ915" s="158"/>
      <c r="AK915" s="158"/>
      <c r="AL915" s="90"/>
    </row>
    <row r="916" spans="1:38" ht="15.75" thickBot="1" x14ac:dyDescent="0.3">
      <c r="A916" s="976"/>
      <c r="B916" s="176">
        <v>14030313</v>
      </c>
      <c r="C916" s="96">
        <v>309</v>
      </c>
      <c r="D916" s="411">
        <v>7</v>
      </c>
      <c r="E916" s="411">
        <v>50</v>
      </c>
      <c r="F916" s="199">
        <v>40</v>
      </c>
      <c r="G916" s="144" t="s">
        <v>237</v>
      </c>
      <c r="H916" s="167">
        <v>0.30208333333333331</v>
      </c>
      <c r="I916" s="167">
        <v>0.79166666666666663</v>
      </c>
      <c r="J916" s="181">
        <v>0.27083333333333331</v>
      </c>
      <c r="K916" s="179">
        <f t="shared" si="40"/>
        <v>0.21875</v>
      </c>
      <c r="L916" s="411">
        <v>38</v>
      </c>
      <c r="M916" s="411">
        <v>2</v>
      </c>
      <c r="N916" s="959"/>
      <c r="O916" s="411"/>
      <c r="P916" s="411"/>
      <c r="Q916" s="963"/>
      <c r="R916" s="413" t="str">
        <f t="shared" si="41"/>
        <v>fx</v>
      </c>
      <c r="S916" s="959"/>
      <c r="T916" s="959"/>
      <c r="U916" s="965"/>
      <c r="AG916" s="158"/>
      <c r="AH916" s="158"/>
      <c r="AI916" s="158"/>
      <c r="AJ916" s="158"/>
      <c r="AK916" s="158"/>
      <c r="AL916" s="90"/>
    </row>
    <row r="917" spans="1:38" ht="15.75" thickBot="1" x14ac:dyDescent="0.3">
      <c r="A917" s="976"/>
      <c r="B917" s="176">
        <v>14030313</v>
      </c>
      <c r="C917" s="96">
        <v>309</v>
      </c>
      <c r="D917" s="411">
        <v>7</v>
      </c>
      <c r="E917" s="411">
        <v>50</v>
      </c>
      <c r="F917" s="665">
        <v>40</v>
      </c>
      <c r="G917" s="144" t="s">
        <v>237</v>
      </c>
      <c r="H917" s="167">
        <v>0.30208333333333331</v>
      </c>
      <c r="I917" s="167">
        <v>0.79166666666666663</v>
      </c>
      <c r="J917" s="181">
        <v>0.27083333333333331</v>
      </c>
      <c r="K917" s="179">
        <f t="shared" si="40"/>
        <v>0.21875</v>
      </c>
      <c r="L917" s="411">
        <v>39</v>
      </c>
      <c r="M917" s="411">
        <v>2</v>
      </c>
      <c r="N917" s="959"/>
      <c r="O917" s="411"/>
      <c r="P917" s="411"/>
      <c r="Q917" s="963"/>
      <c r="R917" s="413" t="str">
        <f t="shared" si="41"/>
        <v>fx</v>
      </c>
      <c r="S917" s="959"/>
      <c r="T917" s="959"/>
      <c r="U917" s="965"/>
      <c r="AG917" s="158"/>
      <c r="AH917" s="158"/>
      <c r="AI917" s="158"/>
      <c r="AJ917" s="158"/>
      <c r="AK917" s="158"/>
      <c r="AL917" s="90"/>
    </row>
    <row r="918" spans="1:38" ht="15.75" thickBot="1" x14ac:dyDescent="0.3">
      <c r="A918" s="976"/>
      <c r="B918" s="176">
        <v>14030313</v>
      </c>
      <c r="C918" s="157">
        <v>309</v>
      </c>
      <c r="D918" s="411">
        <v>7</v>
      </c>
      <c r="E918" s="411">
        <v>50</v>
      </c>
      <c r="F918" s="199">
        <v>40</v>
      </c>
      <c r="G918" s="144" t="s">
        <v>237</v>
      </c>
      <c r="H918" s="167">
        <v>0.30208333333333331</v>
      </c>
      <c r="I918" s="167">
        <v>0.79166666666666663</v>
      </c>
      <c r="J918" s="181">
        <v>0.27083333333333331</v>
      </c>
      <c r="K918" s="179">
        <f t="shared" si="40"/>
        <v>0.21875</v>
      </c>
      <c r="L918" s="411">
        <v>40</v>
      </c>
      <c r="M918" s="411">
        <v>2</v>
      </c>
      <c r="N918" s="959"/>
      <c r="O918" s="411"/>
      <c r="P918" s="411"/>
      <c r="Q918" s="963"/>
      <c r="R918" s="413" t="str">
        <f t="shared" si="41"/>
        <v>fx</v>
      </c>
      <c r="S918" s="959"/>
      <c r="T918" s="959"/>
      <c r="U918" s="965"/>
      <c r="AG918" s="158"/>
      <c r="AH918" s="158"/>
      <c r="AI918" s="158"/>
      <c r="AJ918" s="158"/>
      <c r="AK918" s="158"/>
      <c r="AL918" s="90"/>
    </row>
    <row r="919" spans="1:38" ht="15.75" thickBot="1" x14ac:dyDescent="0.3">
      <c r="A919" s="976"/>
      <c r="B919" s="177">
        <v>14030313</v>
      </c>
      <c r="C919" s="96">
        <v>309</v>
      </c>
      <c r="D919" s="96">
        <v>7</v>
      </c>
      <c r="E919" s="411">
        <v>50</v>
      </c>
      <c r="F919" s="665">
        <v>40</v>
      </c>
      <c r="G919" s="144" t="s">
        <v>237</v>
      </c>
      <c r="H919" s="167">
        <v>0.30208333333333331</v>
      </c>
      <c r="I919" s="167">
        <v>0.79166666666666663</v>
      </c>
      <c r="J919" s="181">
        <v>0.27083333333333331</v>
      </c>
      <c r="K919" s="179">
        <f t="shared" si="40"/>
        <v>0.21875</v>
      </c>
      <c r="L919" s="411">
        <v>41</v>
      </c>
      <c r="M919" s="411">
        <v>2</v>
      </c>
      <c r="N919" s="960"/>
      <c r="O919" s="411"/>
      <c r="P919" s="411"/>
      <c r="Q919" s="963"/>
      <c r="R919" s="413" t="str">
        <f t="shared" si="41"/>
        <v>fx</v>
      </c>
      <c r="S919" s="959"/>
      <c r="T919" s="959"/>
      <c r="U919" s="965"/>
      <c r="AG919" s="158"/>
      <c r="AH919" s="158"/>
      <c r="AI919" s="158"/>
      <c r="AJ919" s="158"/>
      <c r="AK919" s="158"/>
      <c r="AL919" s="90"/>
    </row>
    <row r="920" spans="1:38" ht="15.75" thickBot="1" x14ac:dyDescent="0.3">
      <c r="A920" s="976"/>
      <c r="B920" s="174">
        <v>14030313</v>
      </c>
      <c r="C920" s="165">
        <v>370</v>
      </c>
      <c r="D920" s="411">
        <v>7</v>
      </c>
      <c r="E920" s="411">
        <v>50</v>
      </c>
      <c r="F920" s="199">
        <v>40</v>
      </c>
      <c r="G920" s="144" t="s">
        <v>237</v>
      </c>
      <c r="H920" s="167">
        <v>0.30208333333333331</v>
      </c>
      <c r="I920" s="167">
        <v>0.79166666666666663</v>
      </c>
      <c r="J920" s="181">
        <v>0.27083333333333331</v>
      </c>
      <c r="K920" s="179">
        <f t="shared" si="40"/>
        <v>0.21875</v>
      </c>
      <c r="L920" s="411">
        <v>39</v>
      </c>
      <c r="M920" s="411">
        <v>1</v>
      </c>
      <c r="N920" s="958">
        <v>296</v>
      </c>
      <c r="O920" s="411"/>
      <c r="P920" s="411"/>
      <c r="Q920" s="963"/>
      <c r="R920" s="413" t="str">
        <f t="shared" si="41"/>
        <v>p500</v>
      </c>
      <c r="S920" s="959"/>
      <c r="T920" s="959"/>
      <c r="U920" s="965"/>
      <c r="AG920" s="158"/>
      <c r="AH920" s="158"/>
      <c r="AI920" s="158"/>
      <c r="AJ920" s="158"/>
      <c r="AK920" s="158"/>
      <c r="AL920" s="90"/>
    </row>
    <row r="921" spans="1:38" ht="15.75" thickBot="1" x14ac:dyDescent="0.3">
      <c r="A921" s="976"/>
      <c r="B921" s="176">
        <v>14030313</v>
      </c>
      <c r="C921" s="96">
        <v>370</v>
      </c>
      <c r="D921" s="411">
        <v>7</v>
      </c>
      <c r="E921" s="411">
        <v>50</v>
      </c>
      <c r="F921" s="665">
        <v>40</v>
      </c>
      <c r="G921" s="144" t="s">
        <v>237</v>
      </c>
      <c r="H921" s="167">
        <v>0.30208333333333331</v>
      </c>
      <c r="I921" s="167">
        <v>0.79166666666666663</v>
      </c>
      <c r="J921" s="181">
        <v>0.27083333333333331</v>
      </c>
      <c r="K921" s="179">
        <f t="shared" si="40"/>
        <v>0.21875</v>
      </c>
      <c r="L921" s="411">
        <v>40</v>
      </c>
      <c r="M921" s="411">
        <v>1</v>
      </c>
      <c r="N921" s="959"/>
      <c r="O921" s="411"/>
      <c r="P921" s="411"/>
      <c r="Q921" s="963"/>
      <c r="R921" s="413" t="str">
        <f t="shared" si="41"/>
        <v>p500</v>
      </c>
      <c r="S921" s="959"/>
      <c r="T921" s="959"/>
      <c r="U921" s="965"/>
      <c r="AG921" s="158"/>
      <c r="AH921" s="158"/>
      <c r="AI921" s="158"/>
      <c r="AJ921" s="158"/>
      <c r="AK921" s="158"/>
      <c r="AL921" s="90"/>
    </row>
    <row r="922" spans="1:38" ht="15.75" thickBot="1" x14ac:dyDescent="0.3">
      <c r="A922" s="976"/>
      <c r="B922" s="176">
        <v>14030313</v>
      </c>
      <c r="C922" s="96">
        <v>370</v>
      </c>
      <c r="D922" s="411">
        <v>7</v>
      </c>
      <c r="E922" s="411">
        <v>50</v>
      </c>
      <c r="F922" s="199">
        <v>40</v>
      </c>
      <c r="G922" s="144" t="s">
        <v>237</v>
      </c>
      <c r="H922" s="167">
        <v>0.30208333333333331</v>
      </c>
      <c r="I922" s="167">
        <v>0.79166666666666663</v>
      </c>
      <c r="J922" s="181">
        <v>0.27083333333333331</v>
      </c>
      <c r="K922" s="179">
        <f t="shared" si="40"/>
        <v>0.21875</v>
      </c>
      <c r="L922" s="411">
        <v>41</v>
      </c>
      <c r="M922" s="411">
        <v>1</v>
      </c>
      <c r="N922" s="959"/>
      <c r="O922" s="411"/>
      <c r="P922" s="411"/>
      <c r="Q922" s="963"/>
      <c r="R922" s="413" t="str">
        <f t="shared" si="41"/>
        <v>p500</v>
      </c>
      <c r="S922" s="959"/>
      <c r="T922" s="959"/>
      <c r="U922" s="965"/>
      <c r="AG922" s="158"/>
      <c r="AH922" s="158"/>
      <c r="AI922" s="158"/>
      <c r="AJ922" s="158"/>
      <c r="AK922" s="158"/>
      <c r="AL922" s="90"/>
    </row>
    <row r="923" spans="1:38" ht="15.75" thickBot="1" x14ac:dyDescent="0.3">
      <c r="A923" s="976"/>
      <c r="B923" s="176">
        <v>14030313</v>
      </c>
      <c r="C923" s="96">
        <v>370</v>
      </c>
      <c r="D923" s="411">
        <v>7</v>
      </c>
      <c r="E923" s="411">
        <v>50</v>
      </c>
      <c r="F923" s="665">
        <v>40</v>
      </c>
      <c r="G923" s="144" t="s">
        <v>237</v>
      </c>
      <c r="H923" s="167">
        <v>0.30208333333333331</v>
      </c>
      <c r="I923" s="167">
        <v>0.79166666666666663</v>
      </c>
      <c r="J923" s="181">
        <v>0.27083333333333331</v>
      </c>
      <c r="K923" s="179">
        <f t="shared" si="40"/>
        <v>0.21875</v>
      </c>
      <c r="L923" s="411">
        <v>42</v>
      </c>
      <c r="M923" s="411">
        <v>2</v>
      </c>
      <c r="N923" s="959"/>
      <c r="O923" s="411"/>
      <c r="P923" s="411"/>
      <c r="Q923" s="963"/>
      <c r="R923" s="413" t="str">
        <f t="shared" si="41"/>
        <v>p500</v>
      </c>
      <c r="S923" s="959"/>
      <c r="T923" s="959"/>
      <c r="U923" s="965"/>
      <c r="AG923" s="158"/>
      <c r="AH923" s="158"/>
      <c r="AI923" s="158"/>
      <c r="AJ923" s="158"/>
      <c r="AK923" s="158"/>
      <c r="AL923" s="90"/>
    </row>
    <row r="924" spans="1:38" ht="15.75" thickBot="1" x14ac:dyDescent="0.3">
      <c r="A924" s="976"/>
      <c r="B924" s="176">
        <v>14030313</v>
      </c>
      <c r="C924" s="96">
        <v>370</v>
      </c>
      <c r="D924" s="411">
        <v>7</v>
      </c>
      <c r="E924" s="411">
        <v>50</v>
      </c>
      <c r="F924" s="199">
        <v>40</v>
      </c>
      <c r="G924" s="144" t="s">
        <v>237</v>
      </c>
      <c r="H924" s="167">
        <v>0.30208333333333331</v>
      </c>
      <c r="I924" s="167">
        <v>0.79166666666666663</v>
      </c>
      <c r="J924" s="181">
        <v>0.27083333333333331</v>
      </c>
      <c r="K924" s="179">
        <f t="shared" si="40"/>
        <v>0.21875</v>
      </c>
      <c r="L924" s="411">
        <v>43</v>
      </c>
      <c r="M924" s="411">
        <v>2</v>
      </c>
      <c r="N924" s="959"/>
      <c r="O924" s="411"/>
      <c r="P924" s="411"/>
      <c r="Q924" s="963"/>
      <c r="R924" s="413" t="str">
        <f t="shared" si="41"/>
        <v>p500</v>
      </c>
      <c r="S924" s="959"/>
      <c r="T924" s="959"/>
      <c r="U924" s="965"/>
      <c r="AG924" s="158"/>
      <c r="AH924" s="158"/>
      <c r="AI924" s="158"/>
      <c r="AJ924" s="158"/>
      <c r="AK924" s="158"/>
      <c r="AL924" s="90"/>
    </row>
    <row r="925" spans="1:38" ht="15.75" thickBot="1" x14ac:dyDescent="0.3">
      <c r="A925" s="976"/>
      <c r="B925" s="177">
        <v>14030313</v>
      </c>
      <c r="C925" s="96">
        <v>370</v>
      </c>
      <c r="D925" s="411">
        <v>7</v>
      </c>
      <c r="E925" s="411">
        <v>50</v>
      </c>
      <c r="F925" s="665">
        <v>40</v>
      </c>
      <c r="G925" s="144" t="s">
        <v>237</v>
      </c>
      <c r="H925" s="167">
        <v>0.30208333333333331</v>
      </c>
      <c r="I925" s="167">
        <v>0.79166666666666663</v>
      </c>
      <c r="J925" s="181">
        <v>0.27083333333333331</v>
      </c>
      <c r="K925" s="179">
        <f t="shared" si="40"/>
        <v>0.21875</v>
      </c>
      <c r="L925" s="411">
        <v>44</v>
      </c>
      <c r="M925" s="411">
        <v>2</v>
      </c>
      <c r="N925" s="960"/>
      <c r="O925" s="411"/>
      <c r="P925" s="411"/>
      <c r="Q925" s="963"/>
      <c r="R925" s="413" t="str">
        <f t="shared" si="41"/>
        <v>p500</v>
      </c>
      <c r="S925" s="959"/>
      <c r="T925" s="959"/>
      <c r="U925" s="965"/>
      <c r="AG925" s="158"/>
      <c r="AH925" s="158"/>
      <c r="AI925" s="158"/>
      <c r="AJ925" s="158"/>
      <c r="AK925" s="158"/>
      <c r="AL925" s="90"/>
    </row>
    <row r="926" spans="1:38" ht="15.75" thickBot="1" x14ac:dyDescent="0.3">
      <c r="A926" s="976"/>
      <c r="B926" s="174">
        <v>14030313</v>
      </c>
      <c r="C926" s="96">
        <v>350</v>
      </c>
      <c r="D926" s="411">
        <v>7</v>
      </c>
      <c r="E926" s="411">
        <v>50</v>
      </c>
      <c r="F926" s="199">
        <v>40</v>
      </c>
      <c r="G926" s="144" t="s">
        <v>237</v>
      </c>
      <c r="H926" s="167">
        <v>0.30208333333333331</v>
      </c>
      <c r="I926" s="167">
        <v>0.79166666666666663</v>
      </c>
      <c r="J926" s="181">
        <v>0.27083333333333331</v>
      </c>
      <c r="K926" s="179">
        <f t="shared" si="40"/>
        <v>0.21875</v>
      </c>
      <c r="L926" s="411">
        <v>39</v>
      </c>
      <c r="M926" s="411">
        <v>1</v>
      </c>
      <c r="N926" s="958">
        <v>296</v>
      </c>
      <c r="O926" s="411"/>
      <c r="P926" s="411"/>
      <c r="Q926" s="963"/>
      <c r="R926" s="413" t="str">
        <f t="shared" si="41"/>
        <v>fx</v>
      </c>
      <c r="S926" s="959"/>
      <c r="T926" s="959"/>
      <c r="U926" s="965"/>
      <c r="AG926" s="158"/>
      <c r="AH926" s="158"/>
      <c r="AI926" s="158"/>
      <c r="AJ926" s="158"/>
      <c r="AK926" s="158"/>
      <c r="AL926" s="90"/>
    </row>
    <row r="927" spans="1:38" ht="15.75" thickBot="1" x14ac:dyDescent="0.3">
      <c r="A927" s="976"/>
      <c r="B927" s="176">
        <v>14030313</v>
      </c>
      <c r="C927" s="96">
        <v>350</v>
      </c>
      <c r="D927" s="411">
        <v>7</v>
      </c>
      <c r="E927" s="411">
        <v>50</v>
      </c>
      <c r="F927" s="665">
        <v>40</v>
      </c>
      <c r="G927" s="144" t="s">
        <v>237</v>
      </c>
      <c r="H927" s="167">
        <v>0.30208333333333331</v>
      </c>
      <c r="I927" s="167">
        <v>0.79166666666666663</v>
      </c>
      <c r="J927" s="181">
        <v>0.27083333333333331</v>
      </c>
      <c r="K927" s="179">
        <f t="shared" si="40"/>
        <v>0.21875</v>
      </c>
      <c r="L927" s="411">
        <v>40</v>
      </c>
      <c r="M927" s="411">
        <v>1</v>
      </c>
      <c r="N927" s="959"/>
      <c r="O927" s="411"/>
      <c r="P927" s="411"/>
      <c r="Q927" s="963"/>
      <c r="R927" s="413" t="str">
        <f t="shared" si="41"/>
        <v>fx</v>
      </c>
      <c r="S927" s="959"/>
      <c r="T927" s="959"/>
      <c r="U927" s="965"/>
      <c r="AG927" s="158"/>
      <c r="AH927" s="158"/>
      <c r="AI927" s="158"/>
      <c r="AJ927" s="158"/>
      <c r="AK927" s="158"/>
      <c r="AL927" s="90"/>
    </row>
    <row r="928" spans="1:38" ht="15.75" thickBot="1" x14ac:dyDescent="0.3">
      <c r="A928" s="976"/>
      <c r="B928" s="176">
        <v>14030313</v>
      </c>
      <c r="C928" s="96">
        <v>350</v>
      </c>
      <c r="D928" s="411">
        <v>7</v>
      </c>
      <c r="E928" s="411">
        <v>50</v>
      </c>
      <c r="F928" s="199">
        <v>40</v>
      </c>
      <c r="G928" s="144" t="s">
        <v>237</v>
      </c>
      <c r="H928" s="167">
        <v>0.30208333333333331</v>
      </c>
      <c r="I928" s="167">
        <v>0.79166666666666663</v>
      </c>
      <c r="J928" s="181">
        <v>0.27083333333333331</v>
      </c>
      <c r="K928" s="179">
        <f t="shared" ref="K928:K991" si="43">IF(H928&gt;I928,(H928-I928)-J928,(I928-H928)-J928)</f>
        <v>0.21875</v>
      </c>
      <c r="L928" s="411">
        <v>41</v>
      </c>
      <c r="M928" s="411">
        <v>1</v>
      </c>
      <c r="N928" s="959"/>
      <c r="O928" s="411"/>
      <c r="P928" s="411"/>
      <c r="Q928" s="963"/>
      <c r="R928" s="413" t="str">
        <f t="shared" ref="R928:R991" si="44">IF(C928=370,"p500","fx")</f>
        <v>fx</v>
      </c>
      <c r="S928" s="959"/>
      <c r="T928" s="959"/>
      <c r="U928" s="965"/>
      <c r="AG928" s="158"/>
      <c r="AH928" s="158"/>
      <c r="AI928" s="158"/>
      <c r="AJ928" s="158"/>
      <c r="AK928" s="158"/>
      <c r="AL928" s="90"/>
    </row>
    <row r="929" spans="1:38" ht="15.75" thickBot="1" x14ac:dyDescent="0.3">
      <c r="A929" s="976"/>
      <c r="B929" s="176">
        <v>14030313</v>
      </c>
      <c r="C929" s="96">
        <v>350</v>
      </c>
      <c r="D929" s="411">
        <v>7</v>
      </c>
      <c r="E929" s="411">
        <v>50</v>
      </c>
      <c r="F929" s="665">
        <v>40</v>
      </c>
      <c r="G929" s="144" t="s">
        <v>237</v>
      </c>
      <c r="H929" s="167">
        <v>0.30208333333333331</v>
      </c>
      <c r="I929" s="167">
        <v>0.79166666666666663</v>
      </c>
      <c r="J929" s="181">
        <v>0.27083333333333331</v>
      </c>
      <c r="K929" s="179">
        <f t="shared" si="43"/>
        <v>0.21875</v>
      </c>
      <c r="L929" s="411">
        <v>42</v>
      </c>
      <c r="M929" s="411">
        <v>2</v>
      </c>
      <c r="N929" s="959"/>
      <c r="O929" s="411"/>
      <c r="P929" s="411"/>
      <c r="Q929" s="963"/>
      <c r="R929" s="413" t="str">
        <f t="shared" si="44"/>
        <v>fx</v>
      </c>
      <c r="S929" s="959"/>
      <c r="T929" s="959"/>
      <c r="U929" s="965"/>
      <c r="AG929" s="158"/>
      <c r="AH929" s="158"/>
      <c r="AI929" s="158"/>
      <c r="AJ929" s="158"/>
      <c r="AK929" s="158"/>
      <c r="AL929" s="90"/>
    </row>
    <row r="930" spans="1:38" ht="15.75" thickBot="1" x14ac:dyDescent="0.3">
      <c r="A930" s="976"/>
      <c r="B930" s="176">
        <v>14030313</v>
      </c>
      <c r="C930" s="96">
        <v>350</v>
      </c>
      <c r="D930" s="411">
        <v>7</v>
      </c>
      <c r="E930" s="411">
        <v>50</v>
      </c>
      <c r="F930" s="199">
        <v>40</v>
      </c>
      <c r="G930" s="144" t="s">
        <v>237</v>
      </c>
      <c r="H930" s="167">
        <v>0.30208333333333331</v>
      </c>
      <c r="I930" s="167">
        <v>0.79166666666666663</v>
      </c>
      <c r="J930" s="181">
        <v>0.27083333333333331</v>
      </c>
      <c r="K930" s="179">
        <f t="shared" si="43"/>
        <v>0.21875</v>
      </c>
      <c r="L930" s="411">
        <v>43</v>
      </c>
      <c r="M930" s="411">
        <v>2</v>
      </c>
      <c r="N930" s="959"/>
      <c r="O930" s="411"/>
      <c r="P930" s="411"/>
      <c r="Q930" s="963"/>
      <c r="R930" s="413" t="str">
        <f t="shared" si="44"/>
        <v>fx</v>
      </c>
      <c r="S930" s="959"/>
      <c r="T930" s="959"/>
      <c r="U930" s="965"/>
    </row>
    <row r="931" spans="1:38" ht="15.75" thickBot="1" x14ac:dyDescent="0.3">
      <c r="A931" s="976"/>
      <c r="B931" s="177">
        <v>14030313</v>
      </c>
      <c r="C931" s="96">
        <v>350</v>
      </c>
      <c r="D931" s="411">
        <v>7</v>
      </c>
      <c r="E931" s="411">
        <v>50</v>
      </c>
      <c r="F931" s="665">
        <v>40</v>
      </c>
      <c r="G931" s="144" t="s">
        <v>237</v>
      </c>
      <c r="H931" s="167">
        <v>0.30208333333333331</v>
      </c>
      <c r="I931" s="167">
        <v>0.79166666666666663</v>
      </c>
      <c r="J931" s="181">
        <v>0.27083333333333331</v>
      </c>
      <c r="K931" s="179">
        <f t="shared" si="43"/>
        <v>0.21875</v>
      </c>
      <c r="L931" s="411">
        <v>44</v>
      </c>
      <c r="M931" s="411">
        <v>1</v>
      </c>
      <c r="N931" s="960"/>
      <c r="O931" s="411"/>
      <c r="P931" s="411"/>
      <c r="Q931" s="963"/>
      <c r="R931" s="413" t="str">
        <f t="shared" si="44"/>
        <v>fx</v>
      </c>
      <c r="S931" s="959"/>
      <c r="T931" s="959"/>
      <c r="U931" s="965"/>
    </row>
    <row r="932" spans="1:38" ht="15.75" thickBot="1" x14ac:dyDescent="0.3">
      <c r="A932" s="976"/>
      <c r="B932" s="174">
        <v>14030313</v>
      </c>
      <c r="C932" s="96">
        <v>380</v>
      </c>
      <c r="D932" s="411">
        <v>7</v>
      </c>
      <c r="E932" s="411">
        <v>50</v>
      </c>
      <c r="F932" s="199">
        <v>40</v>
      </c>
      <c r="G932" s="144" t="s">
        <v>237</v>
      </c>
      <c r="H932" s="167">
        <v>0.30208333333333331</v>
      </c>
      <c r="I932" s="167">
        <v>0.79166666666666663</v>
      </c>
      <c r="J932" s="181">
        <v>0.27083333333333331</v>
      </c>
      <c r="K932" s="179">
        <f t="shared" si="43"/>
        <v>0.21875</v>
      </c>
      <c r="L932" s="411">
        <v>40</v>
      </c>
      <c r="M932" s="411">
        <v>1</v>
      </c>
      <c r="N932" s="958">
        <v>185</v>
      </c>
      <c r="O932" s="411"/>
      <c r="P932" s="411"/>
      <c r="Q932" s="963"/>
      <c r="R932" s="413" t="str">
        <f t="shared" si="44"/>
        <v>fx</v>
      </c>
      <c r="S932" s="959"/>
      <c r="T932" s="959"/>
      <c r="U932" s="965"/>
    </row>
    <row r="933" spans="1:38" ht="15.75" thickBot="1" x14ac:dyDescent="0.3">
      <c r="A933" s="976"/>
      <c r="B933" s="176">
        <v>14030313</v>
      </c>
      <c r="C933" s="96">
        <v>380</v>
      </c>
      <c r="D933" s="411">
        <v>7</v>
      </c>
      <c r="E933" s="411">
        <v>50</v>
      </c>
      <c r="F933" s="665">
        <v>40</v>
      </c>
      <c r="G933" s="144" t="s">
        <v>237</v>
      </c>
      <c r="H933" s="167">
        <v>0.30208333333333331</v>
      </c>
      <c r="I933" s="167">
        <v>0.79166666666666663</v>
      </c>
      <c r="J933" s="181">
        <v>0.27083333333333331</v>
      </c>
      <c r="K933" s="179">
        <f t="shared" si="43"/>
        <v>0.21875</v>
      </c>
      <c r="L933" s="411">
        <v>41</v>
      </c>
      <c r="M933" s="411">
        <v>1</v>
      </c>
      <c r="N933" s="959"/>
      <c r="O933" s="411"/>
      <c r="P933" s="411"/>
      <c r="Q933" s="963"/>
      <c r="R933" s="413" t="str">
        <f t="shared" si="44"/>
        <v>fx</v>
      </c>
      <c r="S933" s="959"/>
      <c r="T933" s="959"/>
      <c r="U933" s="965"/>
    </row>
    <row r="934" spans="1:38" ht="15.75" thickBot="1" x14ac:dyDescent="0.3">
      <c r="A934" s="976"/>
      <c r="B934" s="176">
        <v>14030313</v>
      </c>
      <c r="C934" s="96">
        <v>380</v>
      </c>
      <c r="D934" s="411">
        <v>7</v>
      </c>
      <c r="E934" s="411">
        <v>50</v>
      </c>
      <c r="F934" s="199">
        <v>40</v>
      </c>
      <c r="G934" s="144" t="s">
        <v>237</v>
      </c>
      <c r="H934" s="167">
        <v>0.30208333333333331</v>
      </c>
      <c r="I934" s="167">
        <v>0.79166666666666663</v>
      </c>
      <c r="J934" s="181">
        <v>0.27083333333333331</v>
      </c>
      <c r="K934" s="179">
        <f t="shared" si="43"/>
        <v>0.21875</v>
      </c>
      <c r="L934" s="411">
        <v>42</v>
      </c>
      <c r="M934" s="411">
        <v>1</v>
      </c>
      <c r="N934" s="959"/>
      <c r="O934" s="411"/>
      <c r="P934" s="411"/>
      <c r="Q934" s="963"/>
      <c r="R934" s="413" t="str">
        <f t="shared" si="44"/>
        <v>fx</v>
      </c>
      <c r="S934" s="959"/>
      <c r="T934" s="959"/>
      <c r="U934" s="965"/>
    </row>
    <row r="935" spans="1:38" ht="15.75" thickBot="1" x14ac:dyDescent="0.3">
      <c r="A935" s="976"/>
      <c r="B935" s="176">
        <v>14030313</v>
      </c>
      <c r="C935" s="96">
        <v>380</v>
      </c>
      <c r="D935" s="411">
        <v>7</v>
      </c>
      <c r="E935" s="411">
        <v>50</v>
      </c>
      <c r="F935" s="665">
        <v>40</v>
      </c>
      <c r="G935" s="144" t="s">
        <v>237</v>
      </c>
      <c r="H935" s="167">
        <v>0.30208333333333331</v>
      </c>
      <c r="I935" s="167">
        <v>0.79166666666666663</v>
      </c>
      <c r="J935" s="181">
        <v>0.27083333333333331</v>
      </c>
      <c r="K935" s="179">
        <f t="shared" si="43"/>
        <v>0.21875</v>
      </c>
      <c r="L935" s="411">
        <v>43</v>
      </c>
      <c r="M935" s="411">
        <v>1</v>
      </c>
      <c r="N935" s="959"/>
      <c r="O935" s="411"/>
      <c r="P935" s="411"/>
      <c r="Q935" s="963"/>
      <c r="R935" s="413" t="str">
        <f t="shared" si="44"/>
        <v>fx</v>
      </c>
      <c r="S935" s="959"/>
      <c r="T935" s="959"/>
      <c r="U935" s="965"/>
    </row>
    <row r="936" spans="1:38" ht="15.75" thickBot="1" x14ac:dyDescent="0.3">
      <c r="A936" s="976"/>
      <c r="B936" s="205">
        <v>14030313</v>
      </c>
      <c r="C936" s="96">
        <v>380</v>
      </c>
      <c r="D936" s="411">
        <v>7</v>
      </c>
      <c r="E936" s="411">
        <v>50</v>
      </c>
      <c r="F936" s="199">
        <v>40</v>
      </c>
      <c r="G936" s="144" t="s">
        <v>237</v>
      </c>
      <c r="H936" s="167">
        <v>0.30208333333333331</v>
      </c>
      <c r="I936" s="167">
        <v>0.79166666666666663</v>
      </c>
      <c r="J936" s="181">
        <v>0.27083333333333331</v>
      </c>
      <c r="K936" s="179">
        <f t="shared" si="43"/>
        <v>0.21875</v>
      </c>
      <c r="L936" s="411">
        <v>44</v>
      </c>
      <c r="M936" s="411">
        <v>1</v>
      </c>
      <c r="N936" s="960"/>
      <c r="O936" s="411"/>
      <c r="P936" s="411"/>
      <c r="Q936" s="963"/>
      <c r="R936" s="413" t="str">
        <f t="shared" si="44"/>
        <v>fx</v>
      </c>
      <c r="S936" s="959"/>
      <c r="T936" s="959"/>
      <c r="U936" s="965"/>
    </row>
    <row r="937" spans="1:38" ht="15.75" thickBot="1" x14ac:dyDescent="0.3">
      <c r="A937" s="976"/>
      <c r="B937" s="174">
        <v>14030313</v>
      </c>
      <c r="C937" s="96">
        <v>321</v>
      </c>
      <c r="D937" s="411">
        <v>7</v>
      </c>
      <c r="E937" s="411">
        <v>50</v>
      </c>
      <c r="F937" s="665">
        <v>40</v>
      </c>
      <c r="G937" s="144" t="s">
        <v>237</v>
      </c>
      <c r="H937" s="167">
        <v>0.30208333333333331</v>
      </c>
      <c r="I937" s="167">
        <v>0.79166666666666663</v>
      </c>
      <c r="J937" s="181">
        <v>0.27083333333333331</v>
      </c>
      <c r="K937" s="179">
        <f t="shared" si="43"/>
        <v>0.21875</v>
      </c>
      <c r="L937" s="411">
        <v>36</v>
      </c>
      <c r="M937" s="411">
        <v>1</v>
      </c>
      <c r="N937" s="958">
        <v>296</v>
      </c>
      <c r="O937" s="411"/>
      <c r="P937" s="411"/>
      <c r="Q937" s="963"/>
      <c r="R937" s="413" t="str">
        <f t="shared" si="44"/>
        <v>fx</v>
      </c>
      <c r="S937" s="959"/>
      <c r="T937" s="959"/>
      <c r="U937" s="965"/>
    </row>
    <row r="938" spans="1:38" ht="15.75" thickBot="1" x14ac:dyDescent="0.3">
      <c r="A938" s="976"/>
      <c r="B938" s="176">
        <v>14030313</v>
      </c>
      <c r="C938" s="96">
        <v>321</v>
      </c>
      <c r="D938" s="411">
        <v>7</v>
      </c>
      <c r="E938" s="411">
        <v>50</v>
      </c>
      <c r="F938" s="199">
        <v>40</v>
      </c>
      <c r="G938" s="144" t="s">
        <v>237</v>
      </c>
      <c r="H938" s="167">
        <v>0.30208333333333331</v>
      </c>
      <c r="I938" s="167">
        <v>0.79166666666666663</v>
      </c>
      <c r="J938" s="181">
        <v>0.27083333333333331</v>
      </c>
      <c r="K938" s="179">
        <f t="shared" si="43"/>
        <v>0.21875</v>
      </c>
      <c r="L938" s="411">
        <v>37</v>
      </c>
      <c r="M938" s="411">
        <v>1</v>
      </c>
      <c r="N938" s="959"/>
      <c r="O938" s="411"/>
      <c r="P938" s="411"/>
      <c r="Q938" s="963"/>
      <c r="R938" s="413" t="str">
        <f t="shared" si="44"/>
        <v>fx</v>
      </c>
      <c r="S938" s="959"/>
      <c r="T938" s="959"/>
      <c r="U938" s="965"/>
    </row>
    <row r="939" spans="1:38" ht="15.75" thickBot="1" x14ac:dyDescent="0.3">
      <c r="A939" s="976"/>
      <c r="B939" s="176">
        <v>14030313</v>
      </c>
      <c r="C939" s="96">
        <v>321</v>
      </c>
      <c r="D939" s="411">
        <v>7</v>
      </c>
      <c r="E939" s="411">
        <v>50</v>
      </c>
      <c r="F939" s="665">
        <v>40</v>
      </c>
      <c r="G939" s="144" t="s">
        <v>237</v>
      </c>
      <c r="H939" s="167">
        <v>0.30208333333333331</v>
      </c>
      <c r="I939" s="167">
        <v>0.79166666666666663</v>
      </c>
      <c r="J939" s="181">
        <v>0.27083333333333331</v>
      </c>
      <c r="K939" s="179">
        <f t="shared" si="43"/>
        <v>0.21875</v>
      </c>
      <c r="L939" s="411">
        <v>38</v>
      </c>
      <c r="M939" s="411">
        <v>1</v>
      </c>
      <c r="N939" s="959"/>
      <c r="O939" s="411"/>
      <c r="P939" s="411"/>
      <c r="Q939" s="963"/>
      <c r="R939" s="413" t="str">
        <f t="shared" si="44"/>
        <v>fx</v>
      </c>
      <c r="S939" s="959"/>
      <c r="T939" s="959"/>
      <c r="U939" s="965"/>
    </row>
    <row r="940" spans="1:38" ht="15.75" thickBot="1" x14ac:dyDescent="0.3">
      <c r="A940" s="976"/>
      <c r="B940" s="176">
        <v>14030313</v>
      </c>
      <c r="C940" s="96">
        <v>321</v>
      </c>
      <c r="D940" s="411">
        <v>7</v>
      </c>
      <c r="E940" s="411">
        <v>50</v>
      </c>
      <c r="F940" s="199">
        <v>40</v>
      </c>
      <c r="G940" s="144" t="s">
        <v>237</v>
      </c>
      <c r="H940" s="167">
        <v>0.30208333333333331</v>
      </c>
      <c r="I940" s="167">
        <v>0.79166666666666663</v>
      </c>
      <c r="J940" s="181">
        <v>0.27083333333333331</v>
      </c>
      <c r="K940" s="179">
        <f t="shared" si="43"/>
        <v>0.21875</v>
      </c>
      <c r="L940" s="411">
        <v>39</v>
      </c>
      <c r="M940" s="411">
        <v>2</v>
      </c>
      <c r="N940" s="959"/>
      <c r="O940" s="411"/>
      <c r="P940" s="411"/>
      <c r="Q940" s="963"/>
      <c r="R940" s="413" t="str">
        <f t="shared" si="44"/>
        <v>fx</v>
      </c>
      <c r="S940" s="959"/>
      <c r="T940" s="959"/>
      <c r="U940" s="965"/>
    </row>
    <row r="941" spans="1:38" ht="15.75" thickBot="1" x14ac:dyDescent="0.3">
      <c r="A941" s="976"/>
      <c r="B941" s="176">
        <v>14030313</v>
      </c>
      <c r="C941" s="96">
        <v>321</v>
      </c>
      <c r="D941" s="411">
        <v>7</v>
      </c>
      <c r="E941" s="411">
        <v>50</v>
      </c>
      <c r="F941" s="665">
        <v>40</v>
      </c>
      <c r="G941" s="144" t="s">
        <v>237</v>
      </c>
      <c r="H941" s="167">
        <v>0.30208333333333331</v>
      </c>
      <c r="I941" s="167">
        <v>0.79166666666666663</v>
      </c>
      <c r="J941" s="181">
        <v>0.27083333333333331</v>
      </c>
      <c r="K941" s="179">
        <f t="shared" si="43"/>
        <v>0.21875</v>
      </c>
      <c r="L941" s="411">
        <v>40</v>
      </c>
      <c r="M941" s="411">
        <v>2</v>
      </c>
      <c r="N941" s="959"/>
      <c r="O941" s="411"/>
      <c r="P941" s="411"/>
      <c r="Q941" s="963"/>
      <c r="R941" s="413" t="str">
        <f t="shared" si="44"/>
        <v>fx</v>
      </c>
      <c r="S941" s="959"/>
      <c r="T941" s="959"/>
      <c r="U941" s="965"/>
    </row>
    <row r="942" spans="1:38" ht="15.75" thickBot="1" x14ac:dyDescent="0.3">
      <c r="A942" s="977"/>
      <c r="B942" s="177">
        <v>14030313</v>
      </c>
      <c r="C942" s="164">
        <v>321</v>
      </c>
      <c r="D942" s="418">
        <v>7</v>
      </c>
      <c r="E942" s="418">
        <v>50</v>
      </c>
      <c r="F942" s="388">
        <v>40</v>
      </c>
      <c r="G942" s="161" t="s">
        <v>237</v>
      </c>
      <c r="H942" s="171">
        <v>0.30208333333333331</v>
      </c>
      <c r="I942" s="171">
        <v>0.79166666666666663</v>
      </c>
      <c r="J942" s="185">
        <v>0.27083333333333331</v>
      </c>
      <c r="K942" s="186">
        <f t="shared" si="43"/>
        <v>0.21875</v>
      </c>
      <c r="L942" s="418">
        <v>41</v>
      </c>
      <c r="M942" s="418">
        <v>1</v>
      </c>
      <c r="N942" s="966"/>
      <c r="O942" s="418"/>
      <c r="P942" s="418"/>
      <c r="Q942" s="967"/>
      <c r="R942" s="151" t="str">
        <f t="shared" si="44"/>
        <v>fx</v>
      </c>
      <c r="S942" s="966"/>
      <c r="T942" s="966"/>
      <c r="U942" s="968"/>
    </row>
    <row r="943" spans="1:38" ht="15.75" thickBot="1" x14ac:dyDescent="0.3">
      <c r="A943" s="975" t="str">
        <f t="shared" ref="A943:A974" si="45">IF(H943&gt;I943,"شب","روز")</f>
        <v>شب</v>
      </c>
      <c r="B943" s="174">
        <v>14030313</v>
      </c>
      <c r="C943" s="163">
        <v>370</v>
      </c>
      <c r="D943" s="419">
        <v>7</v>
      </c>
      <c r="E943" s="419">
        <v>50</v>
      </c>
      <c r="F943" s="150">
        <v>16</v>
      </c>
      <c r="G943" s="159" t="s">
        <v>269</v>
      </c>
      <c r="H943" s="168">
        <v>0.79166666666666663</v>
      </c>
      <c r="I943" s="168">
        <v>0.28125</v>
      </c>
      <c r="J943" s="179">
        <v>2.0833333333333332E-2</v>
      </c>
      <c r="K943" s="179">
        <f t="shared" si="43"/>
        <v>0.48958333333333331</v>
      </c>
      <c r="L943" s="419">
        <v>39</v>
      </c>
      <c r="M943" s="419">
        <v>1</v>
      </c>
      <c r="N943" s="961">
        <v>560</v>
      </c>
      <c r="O943" s="419"/>
      <c r="P943" s="419"/>
      <c r="Q943" s="962">
        <v>247.8</v>
      </c>
      <c r="R943" s="150" t="str">
        <f t="shared" si="44"/>
        <v>p500</v>
      </c>
      <c r="S943" s="961">
        <v>1</v>
      </c>
      <c r="T943" s="961">
        <v>13</v>
      </c>
      <c r="U943" s="964">
        <v>600</v>
      </c>
    </row>
    <row r="944" spans="1:38" ht="15.75" thickBot="1" x14ac:dyDescent="0.3">
      <c r="A944" s="976"/>
      <c r="B944" s="175">
        <v>14030313</v>
      </c>
      <c r="C944" s="96">
        <v>370</v>
      </c>
      <c r="D944" s="411">
        <v>7</v>
      </c>
      <c r="E944" s="411">
        <v>50</v>
      </c>
      <c r="F944" s="665">
        <v>16</v>
      </c>
      <c r="G944" s="88" t="s">
        <v>269</v>
      </c>
      <c r="H944" s="167">
        <v>0.79166666666666663</v>
      </c>
      <c r="I944" s="167">
        <v>0.28125</v>
      </c>
      <c r="J944" s="181">
        <v>2.0833333333333332E-2</v>
      </c>
      <c r="K944" s="179">
        <f t="shared" si="43"/>
        <v>0.48958333333333331</v>
      </c>
      <c r="L944" s="411">
        <v>40</v>
      </c>
      <c r="M944" s="411">
        <v>1</v>
      </c>
      <c r="N944" s="959"/>
      <c r="O944" s="411"/>
      <c r="P944" s="411"/>
      <c r="Q944" s="963"/>
      <c r="R944" s="413" t="str">
        <f t="shared" si="44"/>
        <v>p500</v>
      </c>
      <c r="S944" s="959"/>
      <c r="T944" s="959"/>
      <c r="U944" s="965"/>
    </row>
    <row r="945" spans="1:21" ht="15.75" thickBot="1" x14ac:dyDescent="0.3">
      <c r="A945" s="976"/>
      <c r="B945" s="175">
        <v>14030313</v>
      </c>
      <c r="C945" s="96">
        <v>370</v>
      </c>
      <c r="D945" s="411">
        <v>7</v>
      </c>
      <c r="E945" s="411">
        <v>50</v>
      </c>
      <c r="F945" s="665">
        <v>16</v>
      </c>
      <c r="G945" s="88" t="s">
        <v>269</v>
      </c>
      <c r="H945" s="167">
        <v>0.79166666666666663</v>
      </c>
      <c r="I945" s="167">
        <v>0.28125</v>
      </c>
      <c r="J945" s="181">
        <v>2.0833333333333332E-2</v>
      </c>
      <c r="K945" s="179">
        <f t="shared" si="43"/>
        <v>0.48958333333333331</v>
      </c>
      <c r="L945" s="411">
        <v>42</v>
      </c>
      <c r="M945" s="411">
        <v>2</v>
      </c>
      <c r="N945" s="959"/>
      <c r="O945" s="411"/>
      <c r="P945" s="411"/>
      <c r="Q945" s="963"/>
      <c r="R945" s="413" t="str">
        <f t="shared" si="44"/>
        <v>p500</v>
      </c>
      <c r="S945" s="959"/>
      <c r="T945" s="959"/>
      <c r="U945" s="965"/>
    </row>
    <row r="946" spans="1:21" ht="15.75" thickBot="1" x14ac:dyDescent="0.3">
      <c r="A946" s="976"/>
      <c r="B946" s="175">
        <v>14030313</v>
      </c>
      <c r="C946" s="96">
        <v>370</v>
      </c>
      <c r="D946" s="411">
        <v>7</v>
      </c>
      <c r="E946" s="411">
        <v>50</v>
      </c>
      <c r="F946" s="665">
        <v>16</v>
      </c>
      <c r="G946" s="88" t="s">
        <v>269</v>
      </c>
      <c r="H946" s="167">
        <v>0.79166666666666663</v>
      </c>
      <c r="I946" s="167">
        <v>0.28125</v>
      </c>
      <c r="J946" s="181">
        <v>2.0833333333333332E-2</v>
      </c>
      <c r="K946" s="179">
        <f t="shared" si="43"/>
        <v>0.48958333333333331</v>
      </c>
      <c r="L946" s="411">
        <v>43</v>
      </c>
      <c r="M946" s="411">
        <v>2</v>
      </c>
      <c r="N946" s="959"/>
      <c r="O946" s="411"/>
      <c r="P946" s="411"/>
      <c r="Q946" s="963"/>
      <c r="R946" s="413" t="str">
        <f t="shared" si="44"/>
        <v>p500</v>
      </c>
      <c r="S946" s="959"/>
      <c r="T946" s="959"/>
      <c r="U946" s="965"/>
    </row>
    <row r="947" spans="1:21" ht="15.75" thickBot="1" x14ac:dyDescent="0.3">
      <c r="A947" s="976"/>
      <c r="B947" s="407">
        <v>14030313</v>
      </c>
      <c r="C947" s="96">
        <v>370</v>
      </c>
      <c r="D947" s="411">
        <v>7</v>
      </c>
      <c r="E947" s="411">
        <v>50</v>
      </c>
      <c r="F947" s="665">
        <v>16</v>
      </c>
      <c r="G947" s="88" t="s">
        <v>269</v>
      </c>
      <c r="H947" s="167">
        <v>0.79166666666666663</v>
      </c>
      <c r="I947" s="167">
        <v>0.28125</v>
      </c>
      <c r="J947" s="181">
        <v>2.0833333333333332E-2</v>
      </c>
      <c r="K947" s="179">
        <f t="shared" si="43"/>
        <v>0.48958333333333331</v>
      </c>
      <c r="L947" s="411">
        <v>44</v>
      </c>
      <c r="M947" s="411">
        <v>2</v>
      </c>
      <c r="N947" s="960"/>
      <c r="O947" s="411"/>
      <c r="P947" s="411"/>
      <c r="Q947" s="963"/>
      <c r="R947" s="413" t="str">
        <f t="shared" si="44"/>
        <v>p500</v>
      </c>
      <c r="S947" s="959"/>
      <c r="T947" s="959"/>
      <c r="U947" s="965"/>
    </row>
    <row r="948" spans="1:21" ht="15.75" thickBot="1" x14ac:dyDescent="0.3">
      <c r="A948" s="976"/>
      <c r="B948" s="174">
        <v>14030313</v>
      </c>
      <c r="C948" s="96">
        <v>350</v>
      </c>
      <c r="D948" s="411">
        <v>7</v>
      </c>
      <c r="E948" s="411">
        <v>50</v>
      </c>
      <c r="F948" s="665">
        <v>16</v>
      </c>
      <c r="G948" s="88" t="s">
        <v>269</v>
      </c>
      <c r="H948" s="167">
        <v>0.79166666666666663</v>
      </c>
      <c r="I948" s="167">
        <v>0.28125</v>
      </c>
      <c r="J948" s="181">
        <v>2.0833333333333332E-2</v>
      </c>
      <c r="K948" s="179">
        <f t="shared" si="43"/>
        <v>0.48958333333333331</v>
      </c>
      <c r="L948" s="411">
        <v>39</v>
      </c>
      <c r="M948" s="411">
        <v>1</v>
      </c>
      <c r="N948" s="958">
        <v>560</v>
      </c>
      <c r="O948" s="411"/>
      <c r="P948" s="411"/>
      <c r="Q948" s="963"/>
      <c r="R948" s="413" t="str">
        <f t="shared" si="44"/>
        <v>fx</v>
      </c>
      <c r="S948" s="959"/>
      <c r="T948" s="959"/>
      <c r="U948" s="965"/>
    </row>
    <row r="949" spans="1:21" ht="15.75" thickBot="1" x14ac:dyDescent="0.3">
      <c r="A949" s="976"/>
      <c r="B949" s="175">
        <v>14030313</v>
      </c>
      <c r="C949" s="96">
        <v>350</v>
      </c>
      <c r="D949" s="411">
        <v>7</v>
      </c>
      <c r="E949" s="411">
        <v>50</v>
      </c>
      <c r="F949" s="665">
        <v>16</v>
      </c>
      <c r="G949" s="88" t="s">
        <v>269</v>
      </c>
      <c r="H949" s="167">
        <v>0.79166666666666663</v>
      </c>
      <c r="I949" s="167">
        <v>0.28125</v>
      </c>
      <c r="J949" s="181">
        <v>2.0833333333333332E-2</v>
      </c>
      <c r="K949" s="179">
        <f t="shared" si="43"/>
        <v>0.48958333333333331</v>
      </c>
      <c r="L949" s="411">
        <v>40</v>
      </c>
      <c r="M949" s="411">
        <v>1</v>
      </c>
      <c r="N949" s="959"/>
      <c r="O949" s="411"/>
      <c r="P949" s="411"/>
      <c r="Q949" s="963"/>
      <c r="R949" s="413" t="str">
        <f t="shared" si="44"/>
        <v>fx</v>
      </c>
      <c r="S949" s="959"/>
      <c r="T949" s="959"/>
      <c r="U949" s="965"/>
    </row>
    <row r="950" spans="1:21" ht="15.75" thickBot="1" x14ac:dyDescent="0.3">
      <c r="A950" s="976"/>
      <c r="B950" s="175">
        <v>14030313</v>
      </c>
      <c r="C950" s="96">
        <v>350</v>
      </c>
      <c r="D950" s="411">
        <v>7</v>
      </c>
      <c r="E950" s="411">
        <v>50</v>
      </c>
      <c r="F950" s="665">
        <v>16</v>
      </c>
      <c r="G950" s="88" t="s">
        <v>269</v>
      </c>
      <c r="H950" s="167">
        <v>0.79166666666666663</v>
      </c>
      <c r="I950" s="167">
        <v>0.28125</v>
      </c>
      <c r="J950" s="181">
        <v>2.0833333333333332E-2</v>
      </c>
      <c r="K950" s="179">
        <f t="shared" si="43"/>
        <v>0.48958333333333331</v>
      </c>
      <c r="L950" s="411">
        <v>41</v>
      </c>
      <c r="M950" s="411">
        <v>1</v>
      </c>
      <c r="N950" s="959"/>
      <c r="O950" s="411"/>
      <c r="P950" s="411"/>
      <c r="Q950" s="963"/>
      <c r="R950" s="413" t="str">
        <f t="shared" si="44"/>
        <v>fx</v>
      </c>
      <c r="S950" s="959"/>
      <c r="T950" s="959"/>
      <c r="U950" s="965"/>
    </row>
    <row r="951" spans="1:21" ht="15.75" thickBot="1" x14ac:dyDescent="0.3">
      <c r="A951" s="976"/>
      <c r="B951" s="175">
        <v>14030313</v>
      </c>
      <c r="C951" s="96">
        <v>350</v>
      </c>
      <c r="D951" s="411">
        <v>7</v>
      </c>
      <c r="E951" s="411">
        <v>50</v>
      </c>
      <c r="F951" s="665">
        <v>16</v>
      </c>
      <c r="G951" s="88" t="s">
        <v>269</v>
      </c>
      <c r="H951" s="167">
        <v>0.79166666666666663</v>
      </c>
      <c r="I951" s="167">
        <v>0.28125</v>
      </c>
      <c r="J951" s="181">
        <v>2.0833333333333332E-2</v>
      </c>
      <c r="K951" s="179">
        <f t="shared" si="43"/>
        <v>0.48958333333333331</v>
      </c>
      <c r="L951" s="411">
        <v>42</v>
      </c>
      <c r="M951" s="411">
        <v>2</v>
      </c>
      <c r="N951" s="959"/>
      <c r="O951" s="411"/>
      <c r="P951" s="411"/>
      <c r="Q951" s="963"/>
      <c r="R951" s="413" t="str">
        <f t="shared" si="44"/>
        <v>fx</v>
      </c>
      <c r="S951" s="959"/>
      <c r="T951" s="959"/>
      <c r="U951" s="965"/>
    </row>
    <row r="952" spans="1:21" ht="15.75" thickBot="1" x14ac:dyDescent="0.3">
      <c r="A952" s="976"/>
      <c r="B952" s="175">
        <v>14030313</v>
      </c>
      <c r="C952" s="96">
        <v>350</v>
      </c>
      <c r="D952" s="411">
        <v>7</v>
      </c>
      <c r="E952" s="411">
        <v>50</v>
      </c>
      <c r="F952" s="665">
        <v>16</v>
      </c>
      <c r="G952" s="88" t="s">
        <v>269</v>
      </c>
      <c r="H952" s="167">
        <v>0.79166666666666663</v>
      </c>
      <c r="I952" s="167">
        <v>0.28125</v>
      </c>
      <c r="J952" s="181">
        <v>2.0833333333333332E-2</v>
      </c>
      <c r="K952" s="179">
        <f t="shared" si="43"/>
        <v>0.48958333333333331</v>
      </c>
      <c r="L952" s="411">
        <v>43</v>
      </c>
      <c r="M952" s="411">
        <v>2</v>
      </c>
      <c r="N952" s="959"/>
      <c r="O952" s="411"/>
      <c r="P952" s="411"/>
      <c r="Q952" s="963"/>
      <c r="R952" s="413" t="str">
        <f t="shared" si="44"/>
        <v>fx</v>
      </c>
      <c r="S952" s="959"/>
      <c r="T952" s="959"/>
      <c r="U952" s="965"/>
    </row>
    <row r="953" spans="1:21" ht="15.75" thickBot="1" x14ac:dyDescent="0.3">
      <c r="A953" s="977"/>
      <c r="B953" s="407">
        <v>14030313</v>
      </c>
      <c r="C953" s="164">
        <v>350</v>
      </c>
      <c r="D953" s="418">
        <v>7</v>
      </c>
      <c r="E953" s="418">
        <v>50</v>
      </c>
      <c r="F953" s="151">
        <v>16</v>
      </c>
      <c r="G953" s="160" t="s">
        <v>269</v>
      </c>
      <c r="H953" s="171">
        <v>0.79166666666666663</v>
      </c>
      <c r="I953" s="171">
        <v>0.28125</v>
      </c>
      <c r="J953" s="185">
        <v>2.0833333333333332E-2</v>
      </c>
      <c r="K953" s="186">
        <f t="shared" si="43"/>
        <v>0.48958333333333331</v>
      </c>
      <c r="L953" s="418">
        <v>44</v>
      </c>
      <c r="M953" s="418">
        <v>1</v>
      </c>
      <c r="N953" s="966"/>
      <c r="O953" s="418"/>
      <c r="P953" s="418"/>
      <c r="Q953" s="967"/>
      <c r="R953" s="151" t="str">
        <f t="shared" si="44"/>
        <v>fx</v>
      </c>
      <c r="S953" s="966"/>
      <c r="T953" s="966"/>
      <c r="U953" s="968"/>
    </row>
    <row r="954" spans="1:21" ht="15.75" thickBot="1" x14ac:dyDescent="0.3">
      <c r="A954" s="975" t="str">
        <f t="shared" si="45"/>
        <v>روز</v>
      </c>
      <c r="B954" s="174">
        <v>14030316</v>
      </c>
      <c r="C954" s="163">
        <v>380</v>
      </c>
      <c r="D954" s="419">
        <v>7</v>
      </c>
      <c r="E954" s="419">
        <v>50</v>
      </c>
      <c r="F954" s="150">
        <v>32</v>
      </c>
      <c r="G954" s="159" t="s">
        <v>237</v>
      </c>
      <c r="H954" s="168">
        <v>0.30208333333333331</v>
      </c>
      <c r="I954" s="168">
        <v>0.79166666666666663</v>
      </c>
      <c r="J954" s="179">
        <v>4.1666666666666664E-2</v>
      </c>
      <c r="K954" s="179">
        <f t="shared" si="43"/>
        <v>0.44791666666666663</v>
      </c>
      <c r="L954" s="419">
        <v>40</v>
      </c>
      <c r="M954" s="419">
        <v>1</v>
      </c>
      <c r="N954" s="961">
        <v>616</v>
      </c>
      <c r="O954" s="419"/>
      <c r="P954" s="419"/>
      <c r="Q954" s="962">
        <v>723.8</v>
      </c>
      <c r="R954" s="150" t="str">
        <f t="shared" si="44"/>
        <v>fx</v>
      </c>
      <c r="S954" s="961">
        <v>1</v>
      </c>
      <c r="T954" s="961">
        <v>30.7</v>
      </c>
      <c r="U954" s="964">
        <v>1000</v>
      </c>
    </row>
    <row r="955" spans="1:21" ht="15.75" thickBot="1" x14ac:dyDescent="0.3">
      <c r="A955" s="976"/>
      <c r="B955" s="175">
        <v>14030316</v>
      </c>
      <c r="C955" s="96">
        <v>380</v>
      </c>
      <c r="D955" s="411">
        <v>7</v>
      </c>
      <c r="E955" s="411">
        <v>50</v>
      </c>
      <c r="F955" s="665">
        <v>32</v>
      </c>
      <c r="G955" s="144" t="s">
        <v>237</v>
      </c>
      <c r="H955" s="167">
        <v>0.30208333333333331</v>
      </c>
      <c r="I955" s="167">
        <v>0.79166666666666663</v>
      </c>
      <c r="J955" s="181">
        <v>4.1666666666666664E-2</v>
      </c>
      <c r="K955" s="179">
        <f t="shared" si="43"/>
        <v>0.44791666666666663</v>
      </c>
      <c r="L955" s="411">
        <v>41</v>
      </c>
      <c r="M955" s="411">
        <v>1</v>
      </c>
      <c r="N955" s="959"/>
      <c r="O955" s="411"/>
      <c r="P955" s="411"/>
      <c r="Q955" s="963"/>
      <c r="R955" s="413" t="str">
        <f t="shared" si="44"/>
        <v>fx</v>
      </c>
      <c r="S955" s="959"/>
      <c r="T955" s="959"/>
      <c r="U955" s="965"/>
    </row>
    <row r="956" spans="1:21" ht="15.75" thickBot="1" x14ac:dyDescent="0.3">
      <c r="A956" s="976"/>
      <c r="B956" s="175">
        <v>14030316</v>
      </c>
      <c r="C956" s="96">
        <v>380</v>
      </c>
      <c r="D956" s="411">
        <v>7</v>
      </c>
      <c r="E956" s="411">
        <v>50</v>
      </c>
      <c r="F956" s="665">
        <v>32</v>
      </c>
      <c r="G956" s="144" t="s">
        <v>237</v>
      </c>
      <c r="H956" s="167">
        <v>0.30208333333333331</v>
      </c>
      <c r="I956" s="167">
        <v>0.79166666666666663</v>
      </c>
      <c r="J956" s="181">
        <v>4.1666666666666664E-2</v>
      </c>
      <c r="K956" s="179">
        <f t="shared" si="43"/>
        <v>0.44791666666666663</v>
      </c>
      <c r="L956" s="411">
        <v>42</v>
      </c>
      <c r="M956" s="411">
        <v>1</v>
      </c>
      <c r="N956" s="959"/>
      <c r="O956" s="411"/>
      <c r="P956" s="411"/>
      <c r="Q956" s="963"/>
      <c r="R956" s="413" t="str">
        <f t="shared" si="44"/>
        <v>fx</v>
      </c>
      <c r="S956" s="959"/>
      <c r="T956" s="959"/>
      <c r="U956" s="965"/>
    </row>
    <row r="957" spans="1:21" ht="15.75" thickBot="1" x14ac:dyDescent="0.3">
      <c r="A957" s="976"/>
      <c r="B957" s="175">
        <v>14030316</v>
      </c>
      <c r="C957" s="96">
        <v>380</v>
      </c>
      <c r="D957" s="411">
        <v>7</v>
      </c>
      <c r="E957" s="411">
        <v>50</v>
      </c>
      <c r="F957" s="665">
        <v>32</v>
      </c>
      <c r="G957" s="144" t="s">
        <v>237</v>
      </c>
      <c r="H957" s="167">
        <v>0.30208333333333331</v>
      </c>
      <c r="I957" s="167">
        <v>0.79166666666666663</v>
      </c>
      <c r="J957" s="181">
        <v>4.1666666666666664E-2</v>
      </c>
      <c r="K957" s="179">
        <f t="shared" si="43"/>
        <v>0.44791666666666663</v>
      </c>
      <c r="L957" s="411">
        <v>43</v>
      </c>
      <c r="M957" s="411">
        <v>2</v>
      </c>
      <c r="N957" s="959"/>
      <c r="O957" s="411"/>
      <c r="P957" s="411"/>
      <c r="Q957" s="963"/>
      <c r="R957" s="413" t="str">
        <f t="shared" si="44"/>
        <v>fx</v>
      </c>
      <c r="S957" s="959"/>
      <c r="T957" s="959"/>
      <c r="U957" s="965"/>
    </row>
    <row r="958" spans="1:21" ht="15.75" thickBot="1" x14ac:dyDescent="0.3">
      <c r="A958" s="976"/>
      <c r="B958" s="407">
        <v>14030316</v>
      </c>
      <c r="C958" s="96">
        <v>380</v>
      </c>
      <c r="D958" s="411">
        <v>7</v>
      </c>
      <c r="E958" s="411">
        <v>50</v>
      </c>
      <c r="F958" s="665">
        <v>32</v>
      </c>
      <c r="G958" s="144" t="s">
        <v>237</v>
      </c>
      <c r="H958" s="167">
        <v>0.30208333333333331</v>
      </c>
      <c r="I958" s="167">
        <v>0.79166666666666663</v>
      </c>
      <c r="J958" s="181">
        <v>4.1666666666666664E-2</v>
      </c>
      <c r="K958" s="179">
        <f t="shared" si="43"/>
        <v>0.44791666666666663</v>
      </c>
      <c r="L958" s="411">
        <v>44</v>
      </c>
      <c r="M958" s="411">
        <v>1</v>
      </c>
      <c r="N958" s="960"/>
      <c r="O958" s="411"/>
      <c r="P958" s="411"/>
      <c r="Q958" s="963"/>
      <c r="R958" s="413" t="str">
        <f t="shared" si="44"/>
        <v>fx</v>
      </c>
      <c r="S958" s="959"/>
      <c r="T958" s="959"/>
      <c r="U958" s="965"/>
    </row>
    <row r="959" spans="1:21" ht="15.75" thickBot="1" x14ac:dyDescent="0.3">
      <c r="A959" s="976"/>
      <c r="B959" s="174">
        <v>14030316</v>
      </c>
      <c r="C959" s="96">
        <v>350</v>
      </c>
      <c r="D959" s="411">
        <v>7</v>
      </c>
      <c r="E959" s="411">
        <v>50</v>
      </c>
      <c r="F959" s="665">
        <v>32</v>
      </c>
      <c r="G959" s="144" t="s">
        <v>237</v>
      </c>
      <c r="H959" s="167">
        <v>0.30208333333333331</v>
      </c>
      <c r="I959" s="167">
        <v>0.79166666666666663</v>
      </c>
      <c r="J959" s="181">
        <v>4.1666666666666664E-2</v>
      </c>
      <c r="K959" s="179">
        <f t="shared" si="43"/>
        <v>0.44791666666666663</v>
      </c>
      <c r="L959" s="411">
        <v>39</v>
      </c>
      <c r="M959" s="411">
        <v>1</v>
      </c>
      <c r="N959" s="958">
        <v>616</v>
      </c>
      <c r="O959" s="411"/>
      <c r="P959" s="411"/>
      <c r="Q959" s="963"/>
      <c r="R959" s="413" t="str">
        <f t="shared" si="44"/>
        <v>fx</v>
      </c>
      <c r="S959" s="959"/>
      <c r="T959" s="959"/>
      <c r="U959" s="965"/>
    </row>
    <row r="960" spans="1:21" ht="15.75" thickBot="1" x14ac:dyDescent="0.3">
      <c r="A960" s="976"/>
      <c r="B960" s="175">
        <v>14030316</v>
      </c>
      <c r="C960" s="96">
        <v>350</v>
      </c>
      <c r="D960" s="411">
        <v>7</v>
      </c>
      <c r="E960" s="411">
        <v>50</v>
      </c>
      <c r="F960" s="665">
        <v>32</v>
      </c>
      <c r="G960" s="144" t="s">
        <v>237</v>
      </c>
      <c r="H960" s="167">
        <v>0.30208333333333331</v>
      </c>
      <c r="I960" s="167">
        <v>0.79166666666666663</v>
      </c>
      <c r="J960" s="181">
        <v>4.1666666666666664E-2</v>
      </c>
      <c r="K960" s="179">
        <f t="shared" si="43"/>
        <v>0.44791666666666663</v>
      </c>
      <c r="L960" s="411">
        <v>40</v>
      </c>
      <c r="M960" s="411">
        <v>1</v>
      </c>
      <c r="N960" s="959"/>
      <c r="O960" s="411"/>
      <c r="P960" s="411"/>
      <c r="Q960" s="963"/>
      <c r="R960" s="413" t="str">
        <f t="shared" si="44"/>
        <v>fx</v>
      </c>
      <c r="S960" s="959"/>
      <c r="T960" s="959"/>
      <c r="U960" s="965"/>
    </row>
    <row r="961" spans="1:21" ht="15.75" thickBot="1" x14ac:dyDescent="0.3">
      <c r="A961" s="976"/>
      <c r="B961" s="175">
        <v>14030316</v>
      </c>
      <c r="C961" s="96">
        <v>350</v>
      </c>
      <c r="D961" s="411">
        <v>7</v>
      </c>
      <c r="E961" s="411">
        <v>50</v>
      </c>
      <c r="F961" s="665">
        <v>32</v>
      </c>
      <c r="G961" s="144" t="s">
        <v>237</v>
      </c>
      <c r="H961" s="167">
        <v>0.30208333333333331</v>
      </c>
      <c r="I961" s="167">
        <v>0.79166666666666663</v>
      </c>
      <c r="J961" s="181">
        <v>4.1666666666666664E-2</v>
      </c>
      <c r="K961" s="179">
        <f t="shared" si="43"/>
        <v>0.44791666666666663</v>
      </c>
      <c r="L961" s="411">
        <v>41</v>
      </c>
      <c r="M961" s="411">
        <v>1</v>
      </c>
      <c r="N961" s="959"/>
      <c r="O961" s="411"/>
      <c r="P961" s="411"/>
      <c r="Q961" s="963"/>
      <c r="R961" s="413" t="str">
        <f t="shared" si="44"/>
        <v>fx</v>
      </c>
      <c r="S961" s="959"/>
      <c r="T961" s="959"/>
      <c r="U961" s="965"/>
    </row>
    <row r="962" spans="1:21" ht="15.75" thickBot="1" x14ac:dyDescent="0.3">
      <c r="A962" s="976"/>
      <c r="B962" s="175">
        <v>14030316</v>
      </c>
      <c r="C962" s="96">
        <v>350</v>
      </c>
      <c r="D962" s="411">
        <v>7</v>
      </c>
      <c r="E962" s="411">
        <v>50</v>
      </c>
      <c r="F962" s="665">
        <v>32</v>
      </c>
      <c r="G962" s="144" t="s">
        <v>237</v>
      </c>
      <c r="H962" s="167">
        <v>0.30208333333333331</v>
      </c>
      <c r="I962" s="167">
        <v>0.79166666666666663</v>
      </c>
      <c r="J962" s="181">
        <v>4.1666666666666664E-2</v>
      </c>
      <c r="K962" s="179">
        <f t="shared" si="43"/>
        <v>0.44791666666666663</v>
      </c>
      <c r="L962" s="411">
        <v>42</v>
      </c>
      <c r="M962" s="411">
        <v>2</v>
      </c>
      <c r="N962" s="959"/>
      <c r="O962" s="411"/>
      <c r="P962" s="411"/>
      <c r="Q962" s="963"/>
      <c r="R962" s="413" t="str">
        <f t="shared" si="44"/>
        <v>fx</v>
      </c>
      <c r="S962" s="959"/>
      <c r="T962" s="959"/>
      <c r="U962" s="965"/>
    </row>
    <row r="963" spans="1:21" ht="15.75" thickBot="1" x14ac:dyDescent="0.3">
      <c r="A963" s="976"/>
      <c r="B963" s="175">
        <v>14030316</v>
      </c>
      <c r="C963" s="96">
        <v>350</v>
      </c>
      <c r="D963" s="411">
        <v>7</v>
      </c>
      <c r="E963" s="411">
        <v>50</v>
      </c>
      <c r="F963" s="665">
        <v>32</v>
      </c>
      <c r="G963" s="144" t="s">
        <v>237</v>
      </c>
      <c r="H963" s="167">
        <v>0.30208333333333331</v>
      </c>
      <c r="I963" s="167">
        <v>0.79166666666666663</v>
      </c>
      <c r="J963" s="181">
        <v>4.1666666666666664E-2</v>
      </c>
      <c r="K963" s="179">
        <f t="shared" si="43"/>
        <v>0.44791666666666663</v>
      </c>
      <c r="L963" s="411">
        <v>43</v>
      </c>
      <c r="M963" s="411">
        <v>2</v>
      </c>
      <c r="N963" s="959"/>
      <c r="O963" s="411"/>
      <c r="P963" s="411"/>
      <c r="Q963" s="963"/>
      <c r="R963" s="413" t="str">
        <f t="shared" si="44"/>
        <v>fx</v>
      </c>
      <c r="S963" s="959"/>
      <c r="T963" s="959"/>
      <c r="U963" s="965"/>
    </row>
    <row r="964" spans="1:21" ht="15.75" thickBot="1" x14ac:dyDescent="0.3">
      <c r="A964" s="976"/>
      <c r="B964" s="407">
        <v>14030316</v>
      </c>
      <c r="C964" s="96">
        <v>350</v>
      </c>
      <c r="D964" s="411">
        <v>7</v>
      </c>
      <c r="E964" s="411">
        <v>50</v>
      </c>
      <c r="F964" s="665">
        <v>32</v>
      </c>
      <c r="G964" s="144" t="s">
        <v>237</v>
      </c>
      <c r="H964" s="167">
        <v>0.30208333333333331</v>
      </c>
      <c r="I964" s="167">
        <v>0.79166666666666663</v>
      </c>
      <c r="J964" s="181">
        <v>4.1666666666666664E-2</v>
      </c>
      <c r="K964" s="179">
        <f t="shared" si="43"/>
        <v>0.44791666666666663</v>
      </c>
      <c r="L964" s="411">
        <v>44</v>
      </c>
      <c r="M964" s="411">
        <v>1</v>
      </c>
      <c r="N964" s="960"/>
      <c r="O964" s="411"/>
      <c r="P964" s="411"/>
      <c r="Q964" s="963"/>
      <c r="R964" s="413" t="str">
        <f t="shared" si="44"/>
        <v>fx</v>
      </c>
      <c r="S964" s="959"/>
      <c r="T964" s="959"/>
      <c r="U964" s="965"/>
    </row>
    <row r="965" spans="1:21" ht="15.75" thickBot="1" x14ac:dyDescent="0.3">
      <c r="A965" s="976"/>
      <c r="B965" s="174">
        <v>14030316</v>
      </c>
      <c r="C965" s="96">
        <v>309</v>
      </c>
      <c r="D965" s="411">
        <v>7</v>
      </c>
      <c r="E965" s="411">
        <v>50</v>
      </c>
      <c r="F965" s="665">
        <v>32</v>
      </c>
      <c r="G965" s="144" t="s">
        <v>237</v>
      </c>
      <c r="H965" s="167">
        <v>0.30208333333333331</v>
      </c>
      <c r="I965" s="167">
        <v>0.79166666666666663</v>
      </c>
      <c r="J965" s="181">
        <v>4.1666666666666664E-2</v>
      </c>
      <c r="K965" s="179">
        <f t="shared" si="43"/>
        <v>0.44791666666666663</v>
      </c>
      <c r="L965" s="411">
        <v>38</v>
      </c>
      <c r="M965" s="411">
        <v>2</v>
      </c>
      <c r="N965" s="958">
        <v>560</v>
      </c>
      <c r="O965" s="411"/>
      <c r="P965" s="411"/>
      <c r="Q965" s="963"/>
      <c r="R965" s="413" t="str">
        <f t="shared" si="44"/>
        <v>fx</v>
      </c>
      <c r="S965" s="959"/>
      <c r="T965" s="959"/>
      <c r="U965" s="965"/>
    </row>
    <row r="966" spans="1:21" ht="15.75" thickBot="1" x14ac:dyDescent="0.3">
      <c r="A966" s="976"/>
      <c r="B966" s="175">
        <v>14030316</v>
      </c>
      <c r="C966" s="96">
        <v>309</v>
      </c>
      <c r="D966" s="411">
        <v>7</v>
      </c>
      <c r="E966" s="411">
        <v>50</v>
      </c>
      <c r="F966" s="665">
        <v>32</v>
      </c>
      <c r="G966" s="144" t="s">
        <v>237</v>
      </c>
      <c r="H966" s="167">
        <v>0.30208333333333331</v>
      </c>
      <c r="I966" s="167">
        <v>0.79166666666666663</v>
      </c>
      <c r="J966" s="181">
        <v>4.1666666666666664E-2</v>
      </c>
      <c r="K966" s="179">
        <f t="shared" si="43"/>
        <v>0.44791666666666663</v>
      </c>
      <c r="L966" s="411">
        <v>39</v>
      </c>
      <c r="M966" s="411">
        <v>2</v>
      </c>
      <c r="N966" s="959"/>
      <c r="O966" s="411"/>
      <c r="P966" s="411"/>
      <c r="Q966" s="963"/>
      <c r="R966" s="413" t="str">
        <f t="shared" si="44"/>
        <v>fx</v>
      </c>
      <c r="S966" s="959"/>
      <c r="T966" s="959"/>
      <c r="U966" s="965"/>
    </row>
    <row r="967" spans="1:21" ht="15.75" thickBot="1" x14ac:dyDescent="0.3">
      <c r="A967" s="976"/>
      <c r="B967" s="175">
        <v>14030316</v>
      </c>
      <c r="C967" s="96">
        <v>309</v>
      </c>
      <c r="D967" s="411">
        <v>7</v>
      </c>
      <c r="E967" s="411">
        <v>50</v>
      </c>
      <c r="F967" s="665">
        <v>32</v>
      </c>
      <c r="G967" s="144" t="s">
        <v>237</v>
      </c>
      <c r="H967" s="167">
        <v>0.30208333333333331</v>
      </c>
      <c r="I967" s="167">
        <v>0.79166666666666663</v>
      </c>
      <c r="J967" s="181">
        <v>4.1666666666666664E-2</v>
      </c>
      <c r="K967" s="179">
        <f t="shared" si="43"/>
        <v>0.44791666666666663</v>
      </c>
      <c r="L967" s="411">
        <v>40</v>
      </c>
      <c r="M967" s="411">
        <v>2</v>
      </c>
      <c r="N967" s="959"/>
      <c r="O967" s="411"/>
      <c r="P967" s="411"/>
      <c r="Q967" s="963"/>
      <c r="R967" s="413" t="str">
        <f t="shared" si="44"/>
        <v>fx</v>
      </c>
      <c r="S967" s="959"/>
      <c r="T967" s="959"/>
      <c r="U967" s="965"/>
    </row>
    <row r="968" spans="1:21" ht="15.75" thickBot="1" x14ac:dyDescent="0.3">
      <c r="A968" s="976"/>
      <c r="B968" s="407">
        <v>14030316</v>
      </c>
      <c r="C968" s="96">
        <v>309</v>
      </c>
      <c r="D968" s="411">
        <v>7</v>
      </c>
      <c r="E968" s="411">
        <v>50</v>
      </c>
      <c r="F968" s="665">
        <v>32</v>
      </c>
      <c r="G968" s="144" t="s">
        <v>237</v>
      </c>
      <c r="H968" s="167">
        <v>0.30208333333333331</v>
      </c>
      <c r="I968" s="167">
        <v>0.79166666666666663</v>
      </c>
      <c r="J968" s="181">
        <v>4.1666666666666664E-2</v>
      </c>
      <c r="K968" s="179">
        <f t="shared" si="43"/>
        <v>0.44791666666666663</v>
      </c>
      <c r="L968" s="411">
        <v>41</v>
      </c>
      <c r="M968" s="411">
        <v>2</v>
      </c>
      <c r="N968" s="960"/>
      <c r="O968" s="411"/>
      <c r="P968" s="411"/>
      <c r="Q968" s="963"/>
      <c r="R968" s="413" t="str">
        <f t="shared" si="44"/>
        <v>fx</v>
      </c>
      <c r="S968" s="959"/>
      <c r="T968" s="959"/>
      <c r="U968" s="965"/>
    </row>
    <row r="969" spans="1:21" ht="15.75" thickBot="1" x14ac:dyDescent="0.3">
      <c r="A969" s="976"/>
      <c r="B969" s="174">
        <v>14030316</v>
      </c>
      <c r="C969" s="96">
        <v>370</v>
      </c>
      <c r="D969" s="411">
        <v>7</v>
      </c>
      <c r="E969" s="411">
        <v>50</v>
      </c>
      <c r="F969" s="665">
        <v>32</v>
      </c>
      <c r="G969" s="144" t="s">
        <v>237</v>
      </c>
      <c r="H969" s="167">
        <v>0.30208333333333331</v>
      </c>
      <c r="I969" s="167">
        <v>0.79166666666666663</v>
      </c>
      <c r="J969" s="181">
        <v>4.1666666666666664E-2</v>
      </c>
      <c r="K969" s="179">
        <f t="shared" si="43"/>
        <v>0.44791666666666663</v>
      </c>
      <c r="L969" s="411">
        <v>39</v>
      </c>
      <c r="M969" s="411">
        <v>1</v>
      </c>
      <c r="N969" s="958">
        <v>560</v>
      </c>
      <c r="O969" s="411"/>
      <c r="P969" s="411"/>
      <c r="Q969" s="963"/>
      <c r="R969" s="413" t="str">
        <f t="shared" si="44"/>
        <v>p500</v>
      </c>
      <c r="S969" s="959"/>
      <c r="T969" s="959"/>
      <c r="U969" s="965"/>
    </row>
    <row r="970" spans="1:21" ht="15.75" thickBot="1" x14ac:dyDescent="0.3">
      <c r="A970" s="976"/>
      <c r="B970" s="175">
        <v>14030316</v>
      </c>
      <c r="C970" s="96">
        <v>370</v>
      </c>
      <c r="D970" s="411">
        <v>7</v>
      </c>
      <c r="E970" s="411">
        <v>50</v>
      </c>
      <c r="F970" s="665">
        <v>32</v>
      </c>
      <c r="G970" s="144" t="s">
        <v>237</v>
      </c>
      <c r="H970" s="167">
        <v>0.30208333333333331</v>
      </c>
      <c r="I970" s="167">
        <v>0.79166666666666663</v>
      </c>
      <c r="J970" s="181">
        <v>4.1666666666666664E-2</v>
      </c>
      <c r="K970" s="179">
        <f t="shared" si="43"/>
        <v>0.44791666666666663</v>
      </c>
      <c r="L970" s="411">
        <v>40</v>
      </c>
      <c r="M970" s="411">
        <v>1</v>
      </c>
      <c r="N970" s="959"/>
      <c r="O970" s="411"/>
      <c r="P970" s="411"/>
      <c r="Q970" s="963"/>
      <c r="R970" s="413" t="str">
        <f t="shared" si="44"/>
        <v>p500</v>
      </c>
      <c r="S970" s="959"/>
      <c r="T970" s="959"/>
      <c r="U970" s="965"/>
    </row>
    <row r="971" spans="1:21" ht="15.75" thickBot="1" x14ac:dyDescent="0.3">
      <c r="A971" s="976"/>
      <c r="B971" s="175">
        <v>14030316</v>
      </c>
      <c r="C971" s="96">
        <v>370</v>
      </c>
      <c r="D971" s="411">
        <v>7</v>
      </c>
      <c r="E971" s="411">
        <v>50</v>
      </c>
      <c r="F971" s="665">
        <v>32</v>
      </c>
      <c r="G971" s="144" t="s">
        <v>237</v>
      </c>
      <c r="H971" s="167">
        <v>0.30208333333333331</v>
      </c>
      <c r="I971" s="167">
        <v>0.79166666666666663</v>
      </c>
      <c r="J971" s="181">
        <v>4.1666666666666664E-2</v>
      </c>
      <c r="K971" s="179">
        <f t="shared" si="43"/>
        <v>0.44791666666666663</v>
      </c>
      <c r="L971" s="411">
        <v>42</v>
      </c>
      <c r="M971" s="411">
        <v>2</v>
      </c>
      <c r="N971" s="959"/>
      <c r="O971" s="411"/>
      <c r="P971" s="411"/>
      <c r="Q971" s="963"/>
      <c r="R971" s="413" t="str">
        <f t="shared" si="44"/>
        <v>p500</v>
      </c>
      <c r="S971" s="959"/>
      <c r="T971" s="959"/>
      <c r="U971" s="965"/>
    </row>
    <row r="972" spans="1:21" ht="15.75" thickBot="1" x14ac:dyDescent="0.3">
      <c r="A972" s="976"/>
      <c r="B972" s="175">
        <v>14030316</v>
      </c>
      <c r="C972" s="96">
        <v>370</v>
      </c>
      <c r="D972" s="411">
        <v>7</v>
      </c>
      <c r="E972" s="411">
        <v>50</v>
      </c>
      <c r="F972" s="665">
        <v>32</v>
      </c>
      <c r="G972" s="144" t="s">
        <v>237</v>
      </c>
      <c r="H972" s="167">
        <v>0.30208333333333331</v>
      </c>
      <c r="I972" s="167">
        <v>0.79166666666666663</v>
      </c>
      <c r="J972" s="181">
        <v>4.1666666666666664E-2</v>
      </c>
      <c r="K972" s="179">
        <f t="shared" si="43"/>
        <v>0.44791666666666663</v>
      </c>
      <c r="L972" s="411">
        <v>43</v>
      </c>
      <c r="M972" s="411">
        <v>2</v>
      </c>
      <c r="N972" s="959"/>
      <c r="O972" s="411"/>
      <c r="P972" s="411"/>
      <c r="Q972" s="963"/>
      <c r="R972" s="413" t="str">
        <f t="shared" si="44"/>
        <v>p500</v>
      </c>
      <c r="S972" s="959"/>
      <c r="T972" s="959"/>
      <c r="U972" s="965"/>
    </row>
    <row r="973" spans="1:21" ht="15.75" thickBot="1" x14ac:dyDescent="0.3">
      <c r="A973" s="977"/>
      <c r="B973" s="407">
        <v>14030316</v>
      </c>
      <c r="C973" s="164">
        <v>370</v>
      </c>
      <c r="D973" s="418">
        <v>7</v>
      </c>
      <c r="E973" s="418">
        <v>50</v>
      </c>
      <c r="F973" s="151">
        <v>32</v>
      </c>
      <c r="G973" s="161" t="s">
        <v>237</v>
      </c>
      <c r="H973" s="171">
        <v>0.30208333333333331</v>
      </c>
      <c r="I973" s="171">
        <v>0.79166666666666663</v>
      </c>
      <c r="J973" s="185">
        <v>4.1666666666666664E-2</v>
      </c>
      <c r="K973" s="186">
        <f t="shared" si="43"/>
        <v>0.44791666666666663</v>
      </c>
      <c r="L973" s="418">
        <v>44</v>
      </c>
      <c r="M973" s="418">
        <v>2</v>
      </c>
      <c r="N973" s="966"/>
      <c r="O973" s="418"/>
      <c r="P973" s="418"/>
      <c r="Q973" s="967"/>
      <c r="R973" s="151" t="str">
        <f t="shared" si="44"/>
        <v>p500</v>
      </c>
      <c r="S973" s="966"/>
      <c r="T973" s="966"/>
      <c r="U973" s="968"/>
    </row>
    <row r="974" spans="1:21" ht="15.75" thickBot="1" x14ac:dyDescent="0.3">
      <c r="A974" s="975" t="str">
        <f t="shared" si="45"/>
        <v>روز</v>
      </c>
      <c r="B974" s="174">
        <v>14030317</v>
      </c>
      <c r="C974" s="163">
        <v>309</v>
      </c>
      <c r="D974" s="419">
        <v>7</v>
      </c>
      <c r="E974" s="419">
        <v>50</v>
      </c>
      <c r="F974" s="150">
        <v>39</v>
      </c>
      <c r="G974" s="159" t="s">
        <v>337</v>
      </c>
      <c r="H974" s="168">
        <v>0.30208333333333331</v>
      </c>
      <c r="I974" s="168">
        <v>0.625</v>
      </c>
      <c r="J974" s="179">
        <v>2.0833333333333332E-2</v>
      </c>
      <c r="K974" s="179">
        <f t="shared" si="43"/>
        <v>0.30208333333333337</v>
      </c>
      <c r="L974" s="419">
        <v>38</v>
      </c>
      <c r="M974" s="419">
        <v>2</v>
      </c>
      <c r="N974" s="961">
        <v>350</v>
      </c>
      <c r="O974" s="419"/>
      <c r="P974" s="419"/>
      <c r="Q974" s="962">
        <v>472.3</v>
      </c>
      <c r="R974" s="150" t="str">
        <f t="shared" si="44"/>
        <v>fx</v>
      </c>
      <c r="S974" s="961">
        <v>1</v>
      </c>
      <c r="T974" s="961">
        <v>21.8</v>
      </c>
      <c r="U974" s="964">
        <v>800</v>
      </c>
    </row>
    <row r="975" spans="1:21" ht="15.75" thickBot="1" x14ac:dyDescent="0.3">
      <c r="A975" s="976"/>
      <c r="B975" s="175">
        <v>14030317</v>
      </c>
      <c r="C975" s="96">
        <v>309</v>
      </c>
      <c r="D975" s="411">
        <v>7</v>
      </c>
      <c r="E975" s="411">
        <v>50</v>
      </c>
      <c r="F975" s="665">
        <v>39</v>
      </c>
      <c r="G975" s="144" t="s">
        <v>337</v>
      </c>
      <c r="H975" s="167">
        <v>0.30208333333333331</v>
      </c>
      <c r="I975" s="167">
        <v>0.625</v>
      </c>
      <c r="J975" s="181">
        <v>2.0833333333333332E-2</v>
      </c>
      <c r="K975" s="179">
        <f t="shared" si="43"/>
        <v>0.30208333333333337</v>
      </c>
      <c r="L975" s="411">
        <v>39</v>
      </c>
      <c r="M975" s="411">
        <v>2</v>
      </c>
      <c r="N975" s="959"/>
      <c r="O975" s="411"/>
      <c r="P975" s="411"/>
      <c r="Q975" s="963"/>
      <c r="R975" s="413" t="str">
        <f t="shared" si="44"/>
        <v>fx</v>
      </c>
      <c r="S975" s="959"/>
      <c r="T975" s="959"/>
      <c r="U975" s="965"/>
    </row>
    <row r="976" spans="1:21" ht="15.75" thickBot="1" x14ac:dyDescent="0.3">
      <c r="A976" s="976"/>
      <c r="B976" s="407">
        <v>14030317</v>
      </c>
      <c r="C976" s="96">
        <v>309</v>
      </c>
      <c r="D976" s="411">
        <v>7</v>
      </c>
      <c r="E976" s="411">
        <v>50</v>
      </c>
      <c r="F976" s="665">
        <v>39</v>
      </c>
      <c r="G976" s="144" t="s">
        <v>337</v>
      </c>
      <c r="H976" s="167">
        <v>0.30208333333333331</v>
      </c>
      <c r="I976" s="167">
        <v>0.625</v>
      </c>
      <c r="J976" s="181">
        <v>2.0833333333333332E-2</v>
      </c>
      <c r="K976" s="179">
        <f t="shared" si="43"/>
        <v>0.30208333333333337</v>
      </c>
      <c r="L976" s="411">
        <v>40</v>
      </c>
      <c r="M976" s="411">
        <v>2</v>
      </c>
      <c r="N976" s="960"/>
      <c r="O976" s="411"/>
      <c r="P976" s="411"/>
      <c r="Q976" s="963"/>
      <c r="R976" s="413" t="str">
        <f t="shared" si="44"/>
        <v>fx</v>
      </c>
      <c r="S976" s="959"/>
      <c r="T976" s="959"/>
      <c r="U976" s="965"/>
    </row>
    <row r="977" spans="1:21" ht="15.75" thickBot="1" x14ac:dyDescent="0.3">
      <c r="A977" s="976"/>
      <c r="B977" s="174">
        <v>14030317</v>
      </c>
      <c r="C977" s="96">
        <v>380</v>
      </c>
      <c r="D977" s="411">
        <v>7</v>
      </c>
      <c r="E977" s="411">
        <v>50</v>
      </c>
      <c r="F977" s="665">
        <v>39</v>
      </c>
      <c r="G977" s="144" t="s">
        <v>337</v>
      </c>
      <c r="H977" s="167">
        <v>0.30208333333333331</v>
      </c>
      <c r="I977" s="167">
        <v>0.625</v>
      </c>
      <c r="J977" s="181">
        <v>2.0833333333333332E-2</v>
      </c>
      <c r="K977" s="179">
        <f t="shared" si="43"/>
        <v>0.30208333333333337</v>
      </c>
      <c r="L977" s="411">
        <v>40</v>
      </c>
      <c r="M977" s="411">
        <v>1</v>
      </c>
      <c r="N977" s="958">
        <v>400</v>
      </c>
      <c r="O977" s="411"/>
      <c r="P977" s="411"/>
      <c r="Q977" s="963"/>
      <c r="R977" s="413" t="str">
        <f t="shared" si="44"/>
        <v>fx</v>
      </c>
      <c r="S977" s="959"/>
      <c r="T977" s="959"/>
      <c r="U977" s="965"/>
    </row>
    <row r="978" spans="1:21" ht="15.75" thickBot="1" x14ac:dyDescent="0.3">
      <c r="A978" s="976"/>
      <c r="B978" s="175">
        <v>14030317</v>
      </c>
      <c r="C978" s="96">
        <v>380</v>
      </c>
      <c r="D978" s="411">
        <v>7</v>
      </c>
      <c r="E978" s="411">
        <v>50</v>
      </c>
      <c r="F978" s="665">
        <v>39</v>
      </c>
      <c r="G978" s="144" t="s">
        <v>337</v>
      </c>
      <c r="H978" s="167">
        <v>0.30208333333333331</v>
      </c>
      <c r="I978" s="167">
        <v>0.625</v>
      </c>
      <c r="J978" s="181">
        <v>2.0833333333333332E-2</v>
      </c>
      <c r="K978" s="179">
        <f t="shared" si="43"/>
        <v>0.30208333333333337</v>
      </c>
      <c r="L978" s="411">
        <v>41</v>
      </c>
      <c r="M978" s="411">
        <v>2</v>
      </c>
      <c r="N978" s="959"/>
      <c r="O978" s="411"/>
      <c r="P978" s="411"/>
      <c r="Q978" s="963"/>
      <c r="R978" s="413" t="str">
        <f t="shared" si="44"/>
        <v>fx</v>
      </c>
      <c r="S978" s="959"/>
      <c r="T978" s="959"/>
      <c r="U978" s="965"/>
    </row>
    <row r="979" spans="1:21" ht="15.75" thickBot="1" x14ac:dyDescent="0.3">
      <c r="A979" s="976"/>
      <c r="B979" s="175">
        <v>14030317</v>
      </c>
      <c r="C979" s="96">
        <v>380</v>
      </c>
      <c r="D979" s="411">
        <v>7</v>
      </c>
      <c r="E979" s="411">
        <v>50</v>
      </c>
      <c r="F979" s="665">
        <v>39</v>
      </c>
      <c r="G979" s="144" t="s">
        <v>337</v>
      </c>
      <c r="H979" s="167">
        <v>0.30208333333333331</v>
      </c>
      <c r="I979" s="167">
        <v>0.625</v>
      </c>
      <c r="J979" s="181">
        <v>2.0833333333333332E-2</v>
      </c>
      <c r="K979" s="179">
        <f t="shared" si="43"/>
        <v>0.30208333333333337</v>
      </c>
      <c r="L979" s="411">
        <v>42</v>
      </c>
      <c r="M979" s="411">
        <v>2</v>
      </c>
      <c r="N979" s="959"/>
      <c r="O979" s="411"/>
      <c r="P979" s="411"/>
      <c r="Q979" s="963"/>
      <c r="R979" s="413" t="str">
        <f t="shared" si="44"/>
        <v>fx</v>
      </c>
      <c r="S979" s="959"/>
      <c r="T979" s="959"/>
      <c r="U979" s="965"/>
    </row>
    <row r="980" spans="1:21" ht="15.75" thickBot="1" x14ac:dyDescent="0.3">
      <c r="A980" s="976"/>
      <c r="B980" s="175">
        <v>14030317</v>
      </c>
      <c r="C980" s="96">
        <v>380</v>
      </c>
      <c r="D980" s="411">
        <v>7</v>
      </c>
      <c r="E980" s="411">
        <v>50</v>
      </c>
      <c r="F980" s="665">
        <v>39</v>
      </c>
      <c r="G980" s="144" t="s">
        <v>337</v>
      </c>
      <c r="H980" s="167">
        <v>0.30208333333333331</v>
      </c>
      <c r="I980" s="167">
        <v>0.625</v>
      </c>
      <c r="J980" s="181">
        <v>2.0833333333333332E-2</v>
      </c>
      <c r="K980" s="179">
        <f t="shared" si="43"/>
        <v>0.30208333333333337</v>
      </c>
      <c r="L980" s="411">
        <v>43</v>
      </c>
      <c r="M980" s="411">
        <v>2</v>
      </c>
      <c r="N980" s="959"/>
      <c r="O980" s="411"/>
      <c r="P980" s="411"/>
      <c r="Q980" s="963"/>
      <c r="R980" s="413" t="str">
        <f t="shared" si="44"/>
        <v>fx</v>
      </c>
      <c r="S980" s="959"/>
      <c r="T980" s="959"/>
      <c r="U980" s="965"/>
    </row>
    <row r="981" spans="1:21" ht="15.75" thickBot="1" x14ac:dyDescent="0.3">
      <c r="A981" s="976"/>
      <c r="B981" s="407">
        <v>14030317</v>
      </c>
      <c r="C981" s="96">
        <v>380</v>
      </c>
      <c r="D981" s="411">
        <v>7</v>
      </c>
      <c r="E981" s="411">
        <v>50</v>
      </c>
      <c r="F981" s="665">
        <v>39</v>
      </c>
      <c r="G981" s="144" t="s">
        <v>337</v>
      </c>
      <c r="H981" s="167">
        <v>0.30208333333333331</v>
      </c>
      <c r="I981" s="167">
        <v>0.625</v>
      </c>
      <c r="J981" s="181">
        <v>2.0833333333333332E-2</v>
      </c>
      <c r="K981" s="179">
        <f t="shared" si="43"/>
        <v>0.30208333333333337</v>
      </c>
      <c r="L981" s="411">
        <v>44</v>
      </c>
      <c r="M981" s="411">
        <v>1</v>
      </c>
      <c r="N981" s="960"/>
      <c r="O981" s="411"/>
      <c r="P981" s="411"/>
      <c r="Q981" s="963"/>
      <c r="R981" s="413" t="str">
        <f t="shared" si="44"/>
        <v>fx</v>
      </c>
      <c r="S981" s="959"/>
      <c r="T981" s="959"/>
      <c r="U981" s="965"/>
    </row>
    <row r="982" spans="1:21" ht="15.75" thickBot="1" x14ac:dyDescent="0.3">
      <c r="A982" s="976"/>
      <c r="B982" s="174">
        <v>14030317</v>
      </c>
      <c r="C982" s="96">
        <v>350</v>
      </c>
      <c r="D982" s="411">
        <v>7</v>
      </c>
      <c r="E982" s="411">
        <v>50</v>
      </c>
      <c r="F982" s="665">
        <v>39</v>
      </c>
      <c r="G982" s="144" t="s">
        <v>337</v>
      </c>
      <c r="H982" s="167">
        <v>0.30208333333333331</v>
      </c>
      <c r="I982" s="167">
        <v>0.625</v>
      </c>
      <c r="J982" s="181">
        <v>2.0833333333333332E-2</v>
      </c>
      <c r="K982" s="179">
        <f t="shared" si="43"/>
        <v>0.30208333333333337</v>
      </c>
      <c r="L982" s="411">
        <v>39</v>
      </c>
      <c r="M982" s="411">
        <v>1</v>
      </c>
      <c r="N982" s="958">
        <v>400</v>
      </c>
      <c r="O982" s="411"/>
      <c r="P982" s="411"/>
      <c r="Q982" s="963"/>
      <c r="R982" s="413" t="str">
        <f t="shared" si="44"/>
        <v>fx</v>
      </c>
      <c r="S982" s="959"/>
      <c r="T982" s="959"/>
      <c r="U982" s="965"/>
    </row>
    <row r="983" spans="1:21" ht="15.75" thickBot="1" x14ac:dyDescent="0.3">
      <c r="A983" s="976"/>
      <c r="B983" s="175">
        <v>14030317</v>
      </c>
      <c r="C983" s="96">
        <v>350</v>
      </c>
      <c r="D983" s="411">
        <v>7</v>
      </c>
      <c r="E983" s="411">
        <v>50</v>
      </c>
      <c r="F983" s="665">
        <v>39</v>
      </c>
      <c r="G983" s="144" t="s">
        <v>337</v>
      </c>
      <c r="H983" s="167">
        <v>0.30208333333333331</v>
      </c>
      <c r="I983" s="167">
        <v>0.625</v>
      </c>
      <c r="J983" s="181">
        <v>2.0833333333333332E-2</v>
      </c>
      <c r="K983" s="179">
        <f t="shared" si="43"/>
        <v>0.30208333333333337</v>
      </c>
      <c r="L983" s="411">
        <v>40</v>
      </c>
      <c r="M983" s="411">
        <v>1</v>
      </c>
      <c r="N983" s="959"/>
      <c r="O983" s="411"/>
      <c r="P983" s="411"/>
      <c r="Q983" s="963"/>
      <c r="R983" s="413" t="str">
        <f t="shared" si="44"/>
        <v>fx</v>
      </c>
      <c r="S983" s="959"/>
      <c r="T983" s="959"/>
      <c r="U983" s="965"/>
    </row>
    <row r="984" spans="1:21" ht="15.75" thickBot="1" x14ac:dyDescent="0.3">
      <c r="A984" s="976"/>
      <c r="B984" s="175">
        <v>14030317</v>
      </c>
      <c r="C984" s="96">
        <v>350</v>
      </c>
      <c r="D984" s="411">
        <v>7</v>
      </c>
      <c r="E984" s="411">
        <v>50</v>
      </c>
      <c r="F984" s="665">
        <v>39</v>
      </c>
      <c r="G984" s="144" t="s">
        <v>337</v>
      </c>
      <c r="H984" s="167">
        <v>0.30208333333333331</v>
      </c>
      <c r="I984" s="167">
        <v>0.625</v>
      </c>
      <c r="J984" s="181">
        <v>2.0833333333333332E-2</v>
      </c>
      <c r="K984" s="179">
        <f t="shared" si="43"/>
        <v>0.30208333333333337</v>
      </c>
      <c r="L984" s="411">
        <v>41</v>
      </c>
      <c r="M984" s="411">
        <v>1</v>
      </c>
      <c r="N984" s="959"/>
      <c r="O984" s="411"/>
      <c r="P984" s="411"/>
      <c r="Q984" s="963"/>
      <c r="R984" s="413" t="str">
        <f t="shared" si="44"/>
        <v>fx</v>
      </c>
      <c r="S984" s="959"/>
      <c r="T984" s="959"/>
      <c r="U984" s="965"/>
    </row>
    <row r="985" spans="1:21" ht="15.75" thickBot="1" x14ac:dyDescent="0.3">
      <c r="A985" s="976"/>
      <c r="B985" s="175">
        <v>14030317</v>
      </c>
      <c r="C985" s="96">
        <v>350</v>
      </c>
      <c r="D985" s="411">
        <v>7</v>
      </c>
      <c r="E985" s="411">
        <v>50</v>
      </c>
      <c r="F985" s="665">
        <v>39</v>
      </c>
      <c r="G985" s="144" t="s">
        <v>337</v>
      </c>
      <c r="H985" s="167">
        <v>0.30208333333333331</v>
      </c>
      <c r="I985" s="167">
        <v>0.625</v>
      </c>
      <c r="J985" s="181">
        <v>2.0833333333333332E-2</v>
      </c>
      <c r="K985" s="179">
        <f t="shared" si="43"/>
        <v>0.30208333333333337</v>
      </c>
      <c r="L985" s="411">
        <v>42</v>
      </c>
      <c r="M985" s="411">
        <v>2</v>
      </c>
      <c r="N985" s="959"/>
      <c r="O985" s="411"/>
      <c r="P985" s="411"/>
      <c r="Q985" s="963"/>
      <c r="R985" s="413" t="str">
        <f t="shared" si="44"/>
        <v>fx</v>
      </c>
      <c r="S985" s="959"/>
      <c r="T985" s="959"/>
      <c r="U985" s="965"/>
    </row>
    <row r="986" spans="1:21" ht="15.75" thickBot="1" x14ac:dyDescent="0.3">
      <c r="A986" s="976"/>
      <c r="B986" s="175">
        <v>14030317</v>
      </c>
      <c r="C986" s="96">
        <v>350</v>
      </c>
      <c r="D986" s="411">
        <v>7</v>
      </c>
      <c r="E986" s="411">
        <v>50</v>
      </c>
      <c r="F986" s="665">
        <v>39</v>
      </c>
      <c r="G986" s="144" t="s">
        <v>337</v>
      </c>
      <c r="H986" s="167">
        <v>0.30208333333333331</v>
      </c>
      <c r="I986" s="167">
        <v>0.625</v>
      </c>
      <c r="J986" s="181">
        <v>2.0833333333333332E-2</v>
      </c>
      <c r="K986" s="179">
        <f t="shared" si="43"/>
        <v>0.30208333333333337</v>
      </c>
      <c r="L986" s="411">
        <v>43</v>
      </c>
      <c r="M986" s="411">
        <v>2</v>
      </c>
      <c r="N986" s="959"/>
      <c r="O986" s="411"/>
      <c r="P986" s="411"/>
      <c r="Q986" s="963"/>
      <c r="R986" s="413" t="str">
        <f t="shared" si="44"/>
        <v>fx</v>
      </c>
      <c r="S986" s="959"/>
      <c r="T986" s="959"/>
      <c r="U986" s="965"/>
    </row>
    <row r="987" spans="1:21" ht="15.75" thickBot="1" x14ac:dyDescent="0.3">
      <c r="A987" s="976"/>
      <c r="B987" s="407">
        <v>14030317</v>
      </c>
      <c r="C987" s="96">
        <v>350</v>
      </c>
      <c r="D987" s="411">
        <v>7</v>
      </c>
      <c r="E987" s="411">
        <v>50</v>
      </c>
      <c r="F987" s="665">
        <v>39</v>
      </c>
      <c r="G987" s="144" t="s">
        <v>337</v>
      </c>
      <c r="H987" s="167">
        <v>0.30208333333333331</v>
      </c>
      <c r="I987" s="167">
        <v>0.625</v>
      </c>
      <c r="J987" s="181">
        <v>2.0833333333333332E-2</v>
      </c>
      <c r="K987" s="179">
        <f t="shared" si="43"/>
        <v>0.30208333333333337</v>
      </c>
      <c r="L987" s="411">
        <v>44</v>
      </c>
      <c r="M987" s="411">
        <v>1</v>
      </c>
      <c r="N987" s="960"/>
      <c r="O987" s="411"/>
      <c r="P987" s="411"/>
      <c r="Q987" s="963"/>
      <c r="R987" s="413" t="str">
        <f t="shared" si="44"/>
        <v>fx</v>
      </c>
      <c r="S987" s="959"/>
      <c r="T987" s="959"/>
      <c r="U987" s="965"/>
    </row>
    <row r="988" spans="1:21" ht="15.75" thickBot="1" x14ac:dyDescent="0.3">
      <c r="A988" s="976"/>
      <c r="B988" s="174">
        <v>14030317</v>
      </c>
      <c r="C988" s="96">
        <v>370</v>
      </c>
      <c r="D988" s="411">
        <v>7</v>
      </c>
      <c r="E988" s="411">
        <v>50</v>
      </c>
      <c r="F988" s="665">
        <v>39</v>
      </c>
      <c r="G988" s="144" t="s">
        <v>337</v>
      </c>
      <c r="H988" s="167">
        <v>0.30208333333333331</v>
      </c>
      <c r="I988" s="167">
        <v>0.625</v>
      </c>
      <c r="J988" s="181">
        <v>2.0833333333333332E-2</v>
      </c>
      <c r="K988" s="179">
        <f t="shared" si="43"/>
        <v>0.30208333333333337</v>
      </c>
      <c r="L988" s="411">
        <v>39</v>
      </c>
      <c r="M988" s="411">
        <v>1</v>
      </c>
      <c r="N988" s="958">
        <v>400</v>
      </c>
      <c r="O988" s="411"/>
      <c r="P988" s="411"/>
      <c r="Q988" s="963"/>
      <c r="R988" s="413" t="str">
        <f t="shared" si="44"/>
        <v>p500</v>
      </c>
      <c r="S988" s="959"/>
      <c r="T988" s="959"/>
      <c r="U988" s="965"/>
    </row>
    <row r="989" spans="1:21" ht="15.75" thickBot="1" x14ac:dyDescent="0.3">
      <c r="A989" s="976"/>
      <c r="B989" s="175">
        <v>14030317</v>
      </c>
      <c r="C989" s="96">
        <v>370</v>
      </c>
      <c r="D989" s="411">
        <v>7</v>
      </c>
      <c r="E989" s="411">
        <v>50</v>
      </c>
      <c r="F989" s="665">
        <v>39</v>
      </c>
      <c r="G989" s="144" t="s">
        <v>337</v>
      </c>
      <c r="H989" s="167">
        <v>0.30208333333333331</v>
      </c>
      <c r="I989" s="167">
        <v>0.625</v>
      </c>
      <c r="J989" s="181">
        <v>2.0833333333333332E-2</v>
      </c>
      <c r="K989" s="179">
        <f t="shared" si="43"/>
        <v>0.30208333333333337</v>
      </c>
      <c r="L989" s="411">
        <v>40</v>
      </c>
      <c r="M989" s="411">
        <v>1</v>
      </c>
      <c r="N989" s="959"/>
      <c r="O989" s="411"/>
      <c r="P989" s="411"/>
      <c r="Q989" s="963"/>
      <c r="R989" s="413" t="str">
        <f t="shared" si="44"/>
        <v>p500</v>
      </c>
      <c r="S989" s="959"/>
      <c r="T989" s="959"/>
      <c r="U989" s="965"/>
    </row>
    <row r="990" spans="1:21" ht="15.75" thickBot="1" x14ac:dyDescent="0.3">
      <c r="A990" s="976"/>
      <c r="B990" s="175">
        <v>14030317</v>
      </c>
      <c r="C990" s="96">
        <v>370</v>
      </c>
      <c r="D990" s="411">
        <v>7</v>
      </c>
      <c r="E990" s="411">
        <v>50</v>
      </c>
      <c r="F990" s="665">
        <v>39</v>
      </c>
      <c r="G990" s="144" t="s">
        <v>337</v>
      </c>
      <c r="H990" s="167">
        <v>0.30208333333333331</v>
      </c>
      <c r="I990" s="167">
        <v>0.625</v>
      </c>
      <c r="J990" s="181">
        <v>2.0833333333333332E-2</v>
      </c>
      <c r="K990" s="179">
        <f t="shared" si="43"/>
        <v>0.30208333333333337</v>
      </c>
      <c r="L990" s="411">
        <v>42</v>
      </c>
      <c r="M990" s="411">
        <v>2</v>
      </c>
      <c r="N990" s="959"/>
      <c r="O990" s="411"/>
      <c r="P990" s="411"/>
      <c r="Q990" s="963"/>
      <c r="R990" s="413" t="str">
        <f t="shared" si="44"/>
        <v>p500</v>
      </c>
      <c r="S990" s="959"/>
      <c r="T990" s="959"/>
      <c r="U990" s="965"/>
    </row>
    <row r="991" spans="1:21" ht="15.75" thickBot="1" x14ac:dyDescent="0.3">
      <c r="A991" s="976"/>
      <c r="B991" s="175">
        <v>14030317</v>
      </c>
      <c r="C991" s="96">
        <v>370</v>
      </c>
      <c r="D991" s="411">
        <v>7</v>
      </c>
      <c r="E991" s="411">
        <v>50</v>
      </c>
      <c r="F991" s="665">
        <v>39</v>
      </c>
      <c r="G991" s="144" t="s">
        <v>337</v>
      </c>
      <c r="H991" s="167">
        <v>0.30208333333333331</v>
      </c>
      <c r="I991" s="167">
        <v>0.625</v>
      </c>
      <c r="J991" s="181">
        <v>2.0833333333333332E-2</v>
      </c>
      <c r="K991" s="179">
        <f t="shared" si="43"/>
        <v>0.30208333333333337</v>
      </c>
      <c r="L991" s="411">
        <v>43</v>
      </c>
      <c r="M991" s="411">
        <v>2</v>
      </c>
      <c r="N991" s="959"/>
      <c r="O991" s="411"/>
      <c r="P991" s="411"/>
      <c r="Q991" s="963"/>
      <c r="R991" s="413" t="str">
        <f t="shared" si="44"/>
        <v>p500</v>
      </c>
      <c r="S991" s="959"/>
      <c r="T991" s="959"/>
      <c r="U991" s="965"/>
    </row>
    <row r="992" spans="1:21" ht="15.75" thickBot="1" x14ac:dyDescent="0.3">
      <c r="A992" s="976"/>
      <c r="B992" s="407">
        <v>14030317</v>
      </c>
      <c r="C992" s="96">
        <v>370</v>
      </c>
      <c r="D992" s="411">
        <v>7</v>
      </c>
      <c r="E992" s="411">
        <v>50</v>
      </c>
      <c r="F992" s="665">
        <v>39</v>
      </c>
      <c r="G992" s="144" t="s">
        <v>337</v>
      </c>
      <c r="H992" s="167">
        <v>0.30208333333333331</v>
      </c>
      <c r="I992" s="167">
        <v>0.625</v>
      </c>
      <c r="J992" s="181">
        <v>2.0833333333333332E-2</v>
      </c>
      <c r="K992" s="179">
        <f t="shared" ref="K992:K1055" si="46">IF(H992&gt;I992,(H992-I992)-J992,(I992-H992)-J992)</f>
        <v>0.30208333333333337</v>
      </c>
      <c r="L992" s="411">
        <v>44</v>
      </c>
      <c r="M992" s="411">
        <v>2</v>
      </c>
      <c r="N992" s="960"/>
      <c r="O992" s="411"/>
      <c r="P992" s="411"/>
      <c r="Q992" s="963"/>
      <c r="R992" s="413" t="str">
        <f t="shared" ref="R992:R1055" si="47">IF(C992=370,"p500","fx")</f>
        <v>p500</v>
      </c>
      <c r="S992" s="959"/>
      <c r="T992" s="959"/>
      <c r="U992" s="965"/>
    </row>
    <row r="993" spans="1:21" ht="15.75" thickBot="1" x14ac:dyDescent="0.3">
      <c r="A993" s="976"/>
      <c r="B993" s="174">
        <v>14030317</v>
      </c>
      <c r="C993" s="96">
        <v>321</v>
      </c>
      <c r="D993" s="411">
        <v>7</v>
      </c>
      <c r="E993" s="411">
        <v>50</v>
      </c>
      <c r="F993" s="665">
        <v>39</v>
      </c>
      <c r="G993" s="144" t="s">
        <v>337</v>
      </c>
      <c r="H993" s="167">
        <v>0.30208333333333331</v>
      </c>
      <c r="I993" s="167">
        <v>0.625</v>
      </c>
      <c r="J993" s="181">
        <v>2.0833333333333332E-2</v>
      </c>
      <c r="K993" s="179">
        <f t="shared" si="46"/>
        <v>0.30208333333333337</v>
      </c>
      <c r="L993" s="411">
        <v>36</v>
      </c>
      <c r="M993" s="411">
        <v>1</v>
      </c>
      <c r="N993" s="958">
        <v>386</v>
      </c>
      <c r="O993" s="411"/>
      <c r="P993" s="411"/>
      <c r="Q993" s="963"/>
      <c r="R993" s="413" t="str">
        <f t="shared" si="47"/>
        <v>fx</v>
      </c>
      <c r="S993" s="959"/>
      <c r="T993" s="959"/>
      <c r="U993" s="965"/>
    </row>
    <row r="994" spans="1:21" ht="15.75" thickBot="1" x14ac:dyDescent="0.3">
      <c r="A994" s="976"/>
      <c r="B994" s="175">
        <v>14030317</v>
      </c>
      <c r="C994" s="96">
        <v>321</v>
      </c>
      <c r="D994" s="411">
        <v>7</v>
      </c>
      <c r="E994" s="411">
        <v>50</v>
      </c>
      <c r="F994" s="665">
        <v>39</v>
      </c>
      <c r="G994" s="144" t="s">
        <v>337</v>
      </c>
      <c r="H994" s="167">
        <v>0.30208333333333331</v>
      </c>
      <c r="I994" s="167">
        <v>0.625</v>
      </c>
      <c r="J994" s="181">
        <v>2.0833333333333332E-2</v>
      </c>
      <c r="K994" s="179">
        <f t="shared" si="46"/>
        <v>0.30208333333333337</v>
      </c>
      <c r="L994" s="411">
        <v>37</v>
      </c>
      <c r="M994" s="411">
        <v>1</v>
      </c>
      <c r="N994" s="959"/>
      <c r="O994" s="411"/>
      <c r="P994" s="411"/>
      <c r="Q994" s="963"/>
      <c r="R994" s="413" t="str">
        <f t="shared" si="47"/>
        <v>fx</v>
      </c>
      <c r="S994" s="959"/>
      <c r="T994" s="959"/>
      <c r="U994" s="965"/>
    </row>
    <row r="995" spans="1:21" ht="15.75" thickBot="1" x14ac:dyDescent="0.3">
      <c r="A995" s="976"/>
      <c r="B995" s="175">
        <v>14030317</v>
      </c>
      <c r="C995" s="96">
        <v>321</v>
      </c>
      <c r="D995" s="411">
        <v>7</v>
      </c>
      <c r="E995" s="411">
        <v>50</v>
      </c>
      <c r="F995" s="665">
        <v>39</v>
      </c>
      <c r="G995" s="144" t="s">
        <v>337</v>
      </c>
      <c r="H995" s="167">
        <v>0.30208333333333331</v>
      </c>
      <c r="I995" s="167">
        <v>0.625</v>
      </c>
      <c r="J995" s="181">
        <v>2.0833333333333332E-2</v>
      </c>
      <c r="K995" s="179">
        <f t="shared" si="46"/>
        <v>0.30208333333333337</v>
      </c>
      <c r="L995" s="411">
        <v>38</v>
      </c>
      <c r="M995" s="411">
        <v>1</v>
      </c>
      <c r="N995" s="959"/>
      <c r="O995" s="411"/>
      <c r="P995" s="411"/>
      <c r="Q995" s="963"/>
      <c r="R995" s="413" t="str">
        <f t="shared" si="47"/>
        <v>fx</v>
      </c>
      <c r="S995" s="959"/>
      <c r="T995" s="959"/>
      <c r="U995" s="965"/>
    </row>
    <row r="996" spans="1:21" ht="15.75" thickBot="1" x14ac:dyDescent="0.3">
      <c r="A996" s="976"/>
      <c r="B996" s="175">
        <v>14030317</v>
      </c>
      <c r="C996" s="96">
        <v>321</v>
      </c>
      <c r="D996" s="411">
        <v>7</v>
      </c>
      <c r="E996" s="411">
        <v>50</v>
      </c>
      <c r="F996" s="665">
        <v>39</v>
      </c>
      <c r="G996" s="144" t="s">
        <v>337</v>
      </c>
      <c r="H996" s="167">
        <v>0.30208333333333331</v>
      </c>
      <c r="I996" s="167">
        <v>0.625</v>
      </c>
      <c r="J996" s="181">
        <v>2.0833333333333332E-2</v>
      </c>
      <c r="K996" s="179">
        <f t="shared" si="46"/>
        <v>0.30208333333333337</v>
      </c>
      <c r="L996" s="411">
        <v>39</v>
      </c>
      <c r="M996" s="411">
        <v>2</v>
      </c>
      <c r="N996" s="959"/>
      <c r="O996" s="411"/>
      <c r="P996" s="411"/>
      <c r="Q996" s="963"/>
      <c r="R996" s="413" t="str">
        <f t="shared" si="47"/>
        <v>fx</v>
      </c>
      <c r="S996" s="959"/>
      <c r="T996" s="959"/>
      <c r="U996" s="965"/>
    </row>
    <row r="997" spans="1:21" ht="15.75" thickBot="1" x14ac:dyDescent="0.3">
      <c r="A997" s="976"/>
      <c r="B997" s="175">
        <v>14030317</v>
      </c>
      <c r="C997" s="96">
        <v>321</v>
      </c>
      <c r="D997" s="411">
        <v>7</v>
      </c>
      <c r="E997" s="411">
        <v>50</v>
      </c>
      <c r="F997" s="665">
        <v>39</v>
      </c>
      <c r="G997" s="144" t="s">
        <v>337</v>
      </c>
      <c r="H997" s="167">
        <v>0.30208333333333331</v>
      </c>
      <c r="I997" s="167">
        <v>0.625</v>
      </c>
      <c r="J997" s="181">
        <v>2.0833333333333332E-2</v>
      </c>
      <c r="K997" s="179">
        <f t="shared" si="46"/>
        <v>0.30208333333333337</v>
      </c>
      <c r="L997" s="411">
        <v>40</v>
      </c>
      <c r="M997" s="411">
        <v>2</v>
      </c>
      <c r="N997" s="959"/>
      <c r="O997" s="411"/>
      <c r="P997" s="411"/>
      <c r="Q997" s="963"/>
      <c r="R997" s="413" t="str">
        <f t="shared" si="47"/>
        <v>fx</v>
      </c>
      <c r="S997" s="959"/>
      <c r="T997" s="959"/>
      <c r="U997" s="965"/>
    </row>
    <row r="998" spans="1:21" ht="15.75" thickBot="1" x14ac:dyDescent="0.3">
      <c r="A998" s="977"/>
      <c r="B998" s="407">
        <v>14030317</v>
      </c>
      <c r="C998" s="164">
        <v>321</v>
      </c>
      <c r="D998" s="418">
        <v>7</v>
      </c>
      <c r="E998" s="418">
        <v>50</v>
      </c>
      <c r="F998" s="151">
        <v>39</v>
      </c>
      <c r="G998" s="161" t="s">
        <v>337</v>
      </c>
      <c r="H998" s="171">
        <v>0.30208333333333331</v>
      </c>
      <c r="I998" s="171">
        <v>0.625</v>
      </c>
      <c r="J998" s="185">
        <v>2.0833333333333332E-2</v>
      </c>
      <c r="K998" s="186">
        <f t="shared" si="46"/>
        <v>0.30208333333333337</v>
      </c>
      <c r="L998" s="418">
        <v>41</v>
      </c>
      <c r="M998" s="418">
        <v>1</v>
      </c>
      <c r="N998" s="966"/>
      <c r="O998" s="418"/>
      <c r="P998" s="418"/>
      <c r="Q998" s="967"/>
      <c r="R998" s="151" t="str">
        <f t="shared" si="47"/>
        <v>fx</v>
      </c>
      <c r="S998" s="966"/>
      <c r="T998" s="966"/>
      <c r="U998" s="968"/>
    </row>
    <row r="999" spans="1:21" ht="15.75" thickBot="1" x14ac:dyDescent="0.3">
      <c r="A999" s="975" t="str">
        <f t="shared" ref="A999:A1047" si="48">IF(H999&gt;I999,"شب","روز")</f>
        <v>روز</v>
      </c>
      <c r="B999" s="174">
        <v>14030319</v>
      </c>
      <c r="C999" s="163">
        <v>374</v>
      </c>
      <c r="D999" s="419">
        <v>7</v>
      </c>
      <c r="E999" s="419">
        <v>50</v>
      </c>
      <c r="F999" s="150">
        <v>10</v>
      </c>
      <c r="G999" s="159" t="s">
        <v>479</v>
      </c>
      <c r="H999" s="168">
        <v>0.30208333333333331</v>
      </c>
      <c r="I999" s="168">
        <v>0.79166666666666663</v>
      </c>
      <c r="J999" s="179">
        <v>0.15625</v>
      </c>
      <c r="K999" s="179">
        <f t="shared" si="46"/>
        <v>0.33333333333333331</v>
      </c>
      <c r="L999" s="419">
        <v>38</v>
      </c>
      <c r="M999" s="419">
        <v>1</v>
      </c>
      <c r="N999" s="961">
        <v>30</v>
      </c>
      <c r="O999" s="419"/>
      <c r="P999" s="419"/>
      <c r="Q999" s="962">
        <v>141.12</v>
      </c>
      <c r="R999" s="150" t="str">
        <f t="shared" si="47"/>
        <v>fx</v>
      </c>
      <c r="S999" s="961">
        <v>0</v>
      </c>
      <c r="T999" s="961">
        <v>5.4</v>
      </c>
      <c r="U999" s="964">
        <v>1000</v>
      </c>
    </row>
    <row r="1000" spans="1:21" ht="15.75" thickBot="1" x14ac:dyDescent="0.3">
      <c r="A1000" s="976"/>
      <c r="B1000" s="175">
        <v>14030319</v>
      </c>
      <c r="C1000" s="96">
        <v>374</v>
      </c>
      <c r="D1000" s="411">
        <v>7</v>
      </c>
      <c r="E1000" s="411">
        <v>50</v>
      </c>
      <c r="F1000" s="665">
        <v>10</v>
      </c>
      <c r="G1000" s="144" t="s">
        <v>479</v>
      </c>
      <c r="H1000" s="167">
        <v>0.30208333333333331</v>
      </c>
      <c r="I1000" s="167">
        <v>0.79166666666666663</v>
      </c>
      <c r="J1000" s="181">
        <v>0.15625</v>
      </c>
      <c r="K1000" s="179">
        <f t="shared" si="46"/>
        <v>0.33333333333333331</v>
      </c>
      <c r="L1000" s="411">
        <v>39</v>
      </c>
      <c r="M1000" s="411">
        <v>1</v>
      </c>
      <c r="N1000" s="959"/>
      <c r="O1000" s="411"/>
      <c r="P1000" s="411"/>
      <c r="Q1000" s="963"/>
      <c r="R1000" s="413" t="str">
        <f t="shared" si="47"/>
        <v>fx</v>
      </c>
      <c r="S1000" s="959"/>
      <c r="T1000" s="959"/>
      <c r="U1000" s="965"/>
    </row>
    <row r="1001" spans="1:21" ht="15.75" thickBot="1" x14ac:dyDescent="0.3">
      <c r="A1001" s="976"/>
      <c r="B1001" s="407">
        <v>14030319</v>
      </c>
      <c r="C1001" s="96">
        <v>374</v>
      </c>
      <c r="D1001" s="411">
        <v>7</v>
      </c>
      <c r="E1001" s="411">
        <v>50</v>
      </c>
      <c r="F1001" s="665">
        <v>10</v>
      </c>
      <c r="G1001" s="144" t="s">
        <v>479</v>
      </c>
      <c r="H1001" s="167">
        <v>0.30208333333333331</v>
      </c>
      <c r="I1001" s="167">
        <v>0.79166666666666663</v>
      </c>
      <c r="J1001" s="181">
        <v>0.15625</v>
      </c>
      <c r="K1001" s="179">
        <f t="shared" si="46"/>
        <v>0.33333333333333331</v>
      </c>
      <c r="L1001" s="411">
        <v>40</v>
      </c>
      <c r="M1001" s="411">
        <v>1</v>
      </c>
      <c r="N1001" s="960"/>
      <c r="O1001" s="411"/>
      <c r="P1001" s="411"/>
      <c r="Q1001" s="963"/>
      <c r="R1001" s="413" t="str">
        <f t="shared" si="47"/>
        <v>fx</v>
      </c>
      <c r="S1001" s="959"/>
      <c r="T1001" s="959"/>
      <c r="U1001" s="965"/>
    </row>
    <row r="1002" spans="1:21" ht="15.75" thickBot="1" x14ac:dyDescent="0.3">
      <c r="A1002" s="976"/>
      <c r="B1002" s="174">
        <v>14030319</v>
      </c>
      <c r="C1002" s="96">
        <v>274</v>
      </c>
      <c r="D1002" s="411">
        <v>7</v>
      </c>
      <c r="E1002" s="411">
        <v>50</v>
      </c>
      <c r="F1002" s="665">
        <v>10</v>
      </c>
      <c r="G1002" s="144" t="s">
        <v>479</v>
      </c>
      <c r="H1002" s="167">
        <v>0.30208333333333331</v>
      </c>
      <c r="I1002" s="167">
        <v>0.79166666666666663</v>
      </c>
      <c r="J1002" s="181">
        <v>0.15625</v>
      </c>
      <c r="K1002" s="179">
        <f t="shared" si="46"/>
        <v>0.33333333333333331</v>
      </c>
      <c r="L1002" s="411">
        <v>37</v>
      </c>
      <c r="M1002" s="411">
        <v>1</v>
      </c>
      <c r="N1002" s="958">
        <v>159</v>
      </c>
      <c r="O1002" s="411"/>
      <c r="P1002" s="411"/>
      <c r="Q1002" s="963"/>
      <c r="R1002" s="413" t="str">
        <f t="shared" si="47"/>
        <v>fx</v>
      </c>
      <c r="S1002" s="959"/>
      <c r="T1002" s="959"/>
      <c r="U1002" s="965"/>
    </row>
    <row r="1003" spans="1:21" ht="15.75" thickBot="1" x14ac:dyDescent="0.3">
      <c r="A1003" s="976"/>
      <c r="B1003" s="175">
        <v>14030319</v>
      </c>
      <c r="C1003" s="96">
        <v>274</v>
      </c>
      <c r="D1003" s="411">
        <v>7</v>
      </c>
      <c r="E1003" s="411">
        <v>50</v>
      </c>
      <c r="F1003" s="665">
        <v>10</v>
      </c>
      <c r="G1003" s="144" t="s">
        <v>479</v>
      </c>
      <c r="H1003" s="167">
        <v>0.30208333333333331</v>
      </c>
      <c r="I1003" s="167">
        <v>0.79166666666666663</v>
      </c>
      <c r="J1003" s="181">
        <v>0.15625</v>
      </c>
      <c r="K1003" s="179">
        <f t="shared" si="46"/>
        <v>0.33333333333333331</v>
      </c>
      <c r="L1003" s="411">
        <v>38</v>
      </c>
      <c r="M1003" s="411">
        <v>1</v>
      </c>
      <c r="N1003" s="959"/>
      <c r="O1003" s="411"/>
      <c r="P1003" s="411"/>
      <c r="Q1003" s="963"/>
      <c r="R1003" s="413" t="str">
        <f t="shared" si="47"/>
        <v>fx</v>
      </c>
      <c r="S1003" s="959"/>
      <c r="T1003" s="959"/>
      <c r="U1003" s="965"/>
    </row>
    <row r="1004" spans="1:21" ht="15.75" thickBot="1" x14ac:dyDescent="0.3">
      <c r="A1004" s="976"/>
      <c r="B1004" s="175">
        <v>14030319</v>
      </c>
      <c r="C1004" s="96">
        <v>274</v>
      </c>
      <c r="D1004" s="411">
        <v>7</v>
      </c>
      <c r="E1004" s="411">
        <v>50</v>
      </c>
      <c r="F1004" s="665">
        <v>10</v>
      </c>
      <c r="G1004" s="144" t="s">
        <v>479</v>
      </c>
      <c r="H1004" s="167">
        <v>0.30208333333333331</v>
      </c>
      <c r="I1004" s="167">
        <v>0.79166666666666663</v>
      </c>
      <c r="J1004" s="181">
        <v>0.15625</v>
      </c>
      <c r="K1004" s="179">
        <f t="shared" si="46"/>
        <v>0.33333333333333331</v>
      </c>
      <c r="L1004" s="411">
        <v>39</v>
      </c>
      <c r="M1004" s="411">
        <v>1</v>
      </c>
      <c r="N1004" s="959"/>
      <c r="O1004" s="411"/>
      <c r="P1004" s="411"/>
      <c r="Q1004" s="963"/>
      <c r="R1004" s="413" t="str">
        <f t="shared" si="47"/>
        <v>fx</v>
      </c>
      <c r="S1004" s="959"/>
      <c r="T1004" s="959"/>
      <c r="U1004" s="965"/>
    </row>
    <row r="1005" spans="1:21" ht="15.75" thickBot="1" x14ac:dyDescent="0.3">
      <c r="A1005" s="976"/>
      <c r="B1005" s="407">
        <v>14030319</v>
      </c>
      <c r="C1005" s="96">
        <v>274</v>
      </c>
      <c r="D1005" s="411">
        <v>7</v>
      </c>
      <c r="E1005" s="411">
        <v>50</v>
      </c>
      <c r="F1005" s="665">
        <v>10</v>
      </c>
      <c r="G1005" s="144" t="s">
        <v>479</v>
      </c>
      <c r="H1005" s="167">
        <v>0.30208333333333331</v>
      </c>
      <c r="I1005" s="167">
        <v>0.79166666666666663</v>
      </c>
      <c r="J1005" s="181">
        <v>0.15625</v>
      </c>
      <c r="K1005" s="179">
        <f t="shared" si="46"/>
        <v>0.33333333333333331</v>
      </c>
      <c r="L1005" s="411">
        <v>40</v>
      </c>
      <c r="M1005" s="411">
        <v>1</v>
      </c>
      <c r="N1005" s="960"/>
      <c r="O1005" s="411"/>
      <c r="P1005" s="411"/>
      <c r="Q1005" s="963"/>
      <c r="R1005" s="413" t="str">
        <f t="shared" si="47"/>
        <v>fx</v>
      </c>
      <c r="S1005" s="959"/>
      <c r="T1005" s="959"/>
      <c r="U1005" s="965"/>
    </row>
    <row r="1006" spans="1:21" ht="15.75" thickBot="1" x14ac:dyDescent="0.3">
      <c r="A1006" s="976"/>
      <c r="B1006" s="174">
        <v>14030319</v>
      </c>
      <c r="C1006" s="96">
        <v>390</v>
      </c>
      <c r="D1006" s="411">
        <v>7</v>
      </c>
      <c r="E1006" s="411">
        <v>50</v>
      </c>
      <c r="F1006" s="665">
        <v>10</v>
      </c>
      <c r="G1006" s="144" t="s">
        <v>479</v>
      </c>
      <c r="H1006" s="167">
        <v>0.30208333333333331</v>
      </c>
      <c r="I1006" s="167">
        <v>0.79166666666666663</v>
      </c>
      <c r="J1006" s="181">
        <v>0.15625</v>
      </c>
      <c r="K1006" s="179">
        <f t="shared" si="46"/>
        <v>0.33333333333333331</v>
      </c>
      <c r="L1006" s="411">
        <v>38</v>
      </c>
      <c r="M1006" s="411">
        <v>1</v>
      </c>
      <c r="N1006" s="958">
        <v>78</v>
      </c>
      <c r="O1006" s="411"/>
      <c r="P1006" s="411"/>
      <c r="Q1006" s="963"/>
      <c r="R1006" s="413" t="str">
        <f t="shared" si="47"/>
        <v>fx</v>
      </c>
      <c r="S1006" s="959"/>
      <c r="T1006" s="959"/>
      <c r="U1006" s="965"/>
    </row>
    <row r="1007" spans="1:21" ht="15.75" thickBot="1" x14ac:dyDescent="0.3">
      <c r="A1007" s="976"/>
      <c r="B1007" s="175">
        <v>14030319</v>
      </c>
      <c r="C1007" s="96">
        <v>390</v>
      </c>
      <c r="D1007" s="411">
        <v>7</v>
      </c>
      <c r="E1007" s="411">
        <v>50</v>
      </c>
      <c r="F1007" s="665">
        <v>10</v>
      </c>
      <c r="G1007" s="144" t="s">
        <v>479</v>
      </c>
      <c r="H1007" s="167">
        <v>0.30208333333333331</v>
      </c>
      <c r="I1007" s="167">
        <v>0.79166666666666663</v>
      </c>
      <c r="J1007" s="181">
        <v>0.15625</v>
      </c>
      <c r="K1007" s="179">
        <f t="shared" si="46"/>
        <v>0.33333333333333331</v>
      </c>
      <c r="L1007" s="411">
        <v>38</v>
      </c>
      <c r="M1007" s="411">
        <v>1</v>
      </c>
      <c r="N1007" s="959"/>
      <c r="O1007" s="411"/>
      <c r="P1007" s="411"/>
      <c r="Q1007" s="963"/>
      <c r="R1007" s="413" t="str">
        <f t="shared" si="47"/>
        <v>fx</v>
      </c>
      <c r="S1007" s="959"/>
      <c r="T1007" s="959"/>
      <c r="U1007" s="965"/>
    </row>
    <row r="1008" spans="1:21" ht="15.75" thickBot="1" x14ac:dyDescent="0.3">
      <c r="A1008" s="977"/>
      <c r="B1008" s="407">
        <v>14030319</v>
      </c>
      <c r="C1008" s="164">
        <v>390</v>
      </c>
      <c r="D1008" s="418">
        <v>7</v>
      </c>
      <c r="E1008" s="418">
        <v>50</v>
      </c>
      <c r="F1008" s="151">
        <v>10</v>
      </c>
      <c r="G1008" s="161" t="s">
        <v>479</v>
      </c>
      <c r="H1008" s="171">
        <v>0.30208333333333331</v>
      </c>
      <c r="I1008" s="171">
        <v>0.79166666666666663</v>
      </c>
      <c r="J1008" s="185">
        <v>0.15625</v>
      </c>
      <c r="K1008" s="186">
        <f t="shared" si="46"/>
        <v>0.33333333333333331</v>
      </c>
      <c r="L1008" s="418">
        <v>40</v>
      </c>
      <c r="M1008" s="418">
        <v>1</v>
      </c>
      <c r="N1008" s="966"/>
      <c r="O1008" s="418"/>
      <c r="P1008" s="418"/>
      <c r="Q1008" s="967"/>
      <c r="R1008" s="151" t="str">
        <f t="shared" si="47"/>
        <v>fx</v>
      </c>
      <c r="S1008" s="966"/>
      <c r="T1008" s="966"/>
      <c r="U1008" s="968"/>
    </row>
    <row r="1009" spans="1:21" ht="15.75" thickBot="1" x14ac:dyDescent="0.3">
      <c r="A1009" s="975" t="str">
        <f t="shared" si="48"/>
        <v>روز</v>
      </c>
      <c r="B1009" s="174">
        <v>14030319</v>
      </c>
      <c r="C1009" s="163">
        <v>309</v>
      </c>
      <c r="D1009" s="419">
        <v>7</v>
      </c>
      <c r="E1009" s="419">
        <v>50</v>
      </c>
      <c r="F1009" s="150">
        <v>41</v>
      </c>
      <c r="G1009" s="159" t="s">
        <v>480</v>
      </c>
      <c r="H1009" s="168">
        <v>0.30208333333333331</v>
      </c>
      <c r="I1009" s="168">
        <v>0.79166666666666663</v>
      </c>
      <c r="J1009" s="179">
        <v>7.6388888888888895E-2</v>
      </c>
      <c r="K1009" s="179">
        <f t="shared" si="46"/>
        <v>0.41319444444444442</v>
      </c>
      <c r="L1009" s="419">
        <v>38</v>
      </c>
      <c r="M1009" s="419">
        <v>2</v>
      </c>
      <c r="N1009" s="961">
        <v>450</v>
      </c>
      <c r="O1009" s="419"/>
      <c r="P1009" s="419"/>
      <c r="Q1009" s="962">
        <v>766.21500000000003</v>
      </c>
      <c r="R1009" s="150" t="str">
        <f t="shared" si="47"/>
        <v>fx</v>
      </c>
      <c r="S1009" s="961">
        <v>3</v>
      </c>
      <c r="T1009" s="961">
        <v>27</v>
      </c>
      <c r="U1009" s="964">
        <v>1500</v>
      </c>
    </row>
    <row r="1010" spans="1:21" ht="15.75" thickBot="1" x14ac:dyDescent="0.3">
      <c r="A1010" s="976"/>
      <c r="B1010" s="175">
        <v>14030319</v>
      </c>
      <c r="C1010" s="96">
        <v>309</v>
      </c>
      <c r="D1010" s="411">
        <v>7</v>
      </c>
      <c r="E1010" s="411">
        <v>50</v>
      </c>
      <c r="F1010" s="665">
        <v>41</v>
      </c>
      <c r="G1010" s="144" t="s">
        <v>480</v>
      </c>
      <c r="H1010" s="167">
        <v>0.30208333333333331</v>
      </c>
      <c r="I1010" s="167">
        <v>0.79166666666666663</v>
      </c>
      <c r="J1010" s="181">
        <v>7.6388888888888895E-2</v>
      </c>
      <c r="K1010" s="179">
        <f t="shared" si="46"/>
        <v>0.41319444444444442</v>
      </c>
      <c r="L1010" s="411">
        <v>39</v>
      </c>
      <c r="M1010" s="411">
        <v>2</v>
      </c>
      <c r="N1010" s="959"/>
      <c r="O1010" s="411"/>
      <c r="P1010" s="411"/>
      <c r="Q1010" s="963"/>
      <c r="R1010" s="413" t="str">
        <f t="shared" si="47"/>
        <v>fx</v>
      </c>
      <c r="S1010" s="959"/>
      <c r="T1010" s="959"/>
      <c r="U1010" s="965"/>
    </row>
    <row r="1011" spans="1:21" ht="15.75" thickBot="1" x14ac:dyDescent="0.3">
      <c r="A1011" s="976"/>
      <c r="B1011" s="407">
        <v>14030319</v>
      </c>
      <c r="C1011" s="96">
        <v>309</v>
      </c>
      <c r="D1011" s="411">
        <v>7</v>
      </c>
      <c r="E1011" s="411">
        <v>50</v>
      </c>
      <c r="F1011" s="665">
        <v>41</v>
      </c>
      <c r="G1011" s="144" t="s">
        <v>480</v>
      </c>
      <c r="H1011" s="167">
        <v>0.30208333333333331</v>
      </c>
      <c r="I1011" s="167">
        <v>0.79166666666666663</v>
      </c>
      <c r="J1011" s="181">
        <v>7.6388888888888895E-2</v>
      </c>
      <c r="K1011" s="179">
        <f t="shared" si="46"/>
        <v>0.41319444444444442</v>
      </c>
      <c r="L1011" s="411">
        <v>40</v>
      </c>
      <c r="M1011" s="411">
        <v>2</v>
      </c>
      <c r="N1011" s="960"/>
      <c r="O1011" s="411"/>
      <c r="P1011" s="411"/>
      <c r="Q1011" s="963"/>
      <c r="R1011" s="413" t="str">
        <f t="shared" si="47"/>
        <v>fx</v>
      </c>
      <c r="S1011" s="959"/>
      <c r="T1011" s="959"/>
      <c r="U1011" s="965"/>
    </row>
    <row r="1012" spans="1:21" ht="15.75" thickBot="1" x14ac:dyDescent="0.3">
      <c r="A1012" s="976"/>
      <c r="B1012" s="174">
        <v>14030319</v>
      </c>
      <c r="C1012" s="96">
        <v>350</v>
      </c>
      <c r="D1012" s="411">
        <v>7</v>
      </c>
      <c r="E1012" s="411">
        <v>50</v>
      </c>
      <c r="F1012" s="199">
        <v>41</v>
      </c>
      <c r="G1012" s="144" t="s">
        <v>480</v>
      </c>
      <c r="H1012" s="167">
        <v>0.30208333333333331</v>
      </c>
      <c r="I1012" s="167">
        <v>0.79166666666666663</v>
      </c>
      <c r="J1012" s="181">
        <v>7.6388888888888895E-2</v>
      </c>
      <c r="K1012" s="179">
        <f t="shared" si="46"/>
        <v>0.41319444444444442</v>
      </c>
      <c r="L1012" s="411">
        <v>39</v>
      </c>
      <c r="M1012" s="411">
        <v>1</v>
      </c>
      <c r="N1012" s="958">
        <v>600</v>
      </c>
      <c r="O1012" s="411"/>
      <c r="P1012" s="411"/>
      <c r="Q1012" s="963"/>
      <c r="R1012" s="413" t="str">
        <f t="shared" si="47"/>
        <v>fx</v>
      </c>
      <c r="S1012" s="959"/>
      <c r="T1012" s="959"/>
      <c r="U1012" s="965"/>
    </row>
    <row r="1013" spans="1:21" ht="15.75" thickBot="1" x14ac:dyDescent="0.3">
      <c r="A1013" s="976"/>
      <c r="B1013" s="175">
        <v>14030319</v>
      </c>
      <c r="C1013" s="96">
        <v>350</v>
      </c>
      <c r="D1013" s="411">
        <v>7</v>
      </c>
      <c r="E1013" s="411">
        <v>50</v>
      </c>
      <c r="F1013" s="665">
        <v>41</v>
      </c>
      <c r="G1013" s="144" t="s">
        <v>480</v>
      </c>
      <c r="H1013" s="167">
        <v>0.30208333333333331</v>
      </c>
      <c r="I1013" s="167">
        <v>0.79166666666666663</v>
      </c>
      <c r="J1013" s="181">
        <v>7.6388888888888895E-2</v>
      </c>
      <c r="K1013" s="179">
        <f t="shared" si="46"/>
        <v>0.41319444444444442</v>
      </c>
      <c r="L1013" s="411">
        <v>40</v>
      </c>
      <c r="M1013" s="411">
        <v>1</v>
      </c>
      <c r="N1013" s="959"/>
      <c r="O1013" s="411"/>
      <c r="P1013" s="411"/>
      <c r="Q1013" s="963"/>
      <c r="R1013" s="413" t="str">
        <f t="shared" si="47"/>
        <v>fx</v>
      </c>
      <c r="S1013" s="959"/>
      <c r="T1013" s="959"/>
      <c r="U1013" s="965"/>
    </row>
    <row r="1014" spans="1:21" ht="15.75" thickBot="1" x14ac:dyDescent="0.3">
      <c r="A1014" s="976"/>
      <c r="B1014" s="175">
        <v>14030319</v>
      </c>
      <c r="C1014" s="96">
        <v>350</v>
      </c>
      <c r="D1014" s="411">
        <v>7</v>
      </c>
      <c r="E1014" s="411">
        <v>50</v>
      </c>
      <c r="F1014" s="665">
        <v>41</v>
      </c>
      <c r="G1014" s="144" t="s">
        <v>480</v>
      </c>
      <c r="H1014" s="167">
        <v>0.30208333333333331</v>
      </c>
      <c r="I1014" s="167">
        <v>0.79166666666666663</v>
      </c>
      <c r="J1014" s="181">
        <v>7.6388888888888895E-2</v>
      </c>
      <c r="K1014" s="179">
        <f t="shared" si="46"/>
        <v>0.41319444444444442</v>
      </c>
      <c r="L1014" s="411">
        <v>41</v>
      </c>
      <c r="M1014" s="411">
        <v>1</v>
      </c>
      <c r="N1014" s="959"/>
      <c r="O1014" s="411"/>
      <c r="P1014" s="411"/>
      <c r="Q1014" s="963"/>
      <c r="R1014" s="413" t="str">
        <f t="shared" si="47"/>
        <v>fx</v>
      </c>
      <c r="S1014" s="959"/>
      <c r="T1014" s="959"/>
      <c r="U1014" s="965"/>
    </row>
    <row r="1015" spans="1:21" ht="15.75" thickBot="1" x14ac:dyDescent="0.3">
      <c r="A1015" s="976"/>
      <c r="B1015" s="175">
        <v>14030319</v>
      </c>
      <c r="C1015" s="96">
        <v>350</v>
      </c>
      <c r="D1015" s="411">
        <v>7</v>
      </c>
      <c r="E1015" s="411">
        <v>50</v>
      </c>
      <c r="F1015" s="199">
        <v>41</v>
      </c>
      <c r="G1015" s="144" t="s">
        <v>480</v>
      </c>
      <c r="H1015" s="167">
        <v>0.30208333333333331</v>
      </c>
      <c r="I1015" s="167">
        <v>0.79166666666666663</v>
      </c>
      <c r="J1015" s="181">
        <v>7.6388888888888895E-2</v>
      </c>
      <c r="K1015" s="179">
        <f t="shared" si="46"/>
        <v>0.41319444444444442</v>
      </c>
      <c r="L1015" s="411">
        <v>42</v>
      </c>
      <c r="M1015" s="411">
        <v>2</v>
      </c>
      <c r="N1015" s="959"/>
      <c r="O1015" s="411"/>
      <c r="P1015" s="411"/>
      <c r="Q1015" s="963"/>
      <c r="R1015" s="413" t="str">
        <f t="shared" si="47"/>
        <v>fx</v>
      </c>
      <c r="S1015" s="959"/>
      <c r="T1015" s="959"/>
      <c r="U1015" s="965"/>
    </row>
    <row r="1016" spans="1:21" ht="15.75" thickBot="1" x14ac:dyDescent="0.3">
      <c r="A1016" s="976"/>
      <c r="B1016" s="175">
        <v>14030319</v>
      </c>
      <c r="C1016" s="96">
        <v>350</v>
      </c>
      <c r="D1016" s="411">
        <v>7</v>
      </c>
      <c r="E1016" s="411">
        <v>50</v>
      </c>
      <c r="F1016" s="665">
        <v>41</v>
      </c>
      <c r="G1016" s="144" t="s">
        <v>480</v>
      </c>
      <c r="H1016" s="167">
        <v>0.30208333333333331</v>
      </c>
      <c r="I1016" s="167">
        <v>0.79166666666666663</v>
      </c>
      <c r="J1016" s="181">
        <v>7.6388888888888895E-2</v>
      </c>
      <c r="K1016" s="179">
        <f t="shared" si="46"/>
        <v>0.41319444444444442</v>
      </c>
      <c r="L1016" s="411">
        <v>43</v>
      </c>
      <c r="M1016" s="411">
        <v>2</v>
      </c>
      <c r="N1016" s="959"/>
      <c r="O1016" s="411"/>
      <c r="P1016" s="411"/>
      <c r="Q1016" s="963"/>
      <c r="R1016" s="413" t="str">
        <f t="shared" si="47"/>
        <v>fx</v>
      </c>
      <c r="S1016" s="959"/>
      <c r="T1016" s="959"/>
      <c r="U1016" s="965"/>
    </row>
    <row r="1017" spans="1:21" ht="15.75" thickBot="1" x14ac:dyDescent="0.3">
      <c r="A1017" s="976"/>
      <c r="B1017" s="407">
        <v>14030319</v>
      </c>
      <c r="C1017" s="96">
        <v>350</v>
      </c>
      <c r="D1017" s="411">
        <v>7</v>
      </c>
      <c r="E1017" s="411">
        <v>50</v>
      </c>
      <c r="F1017" s="665">
        <v>41</v>
      </c>
      <c r="G1017" s="144" t="s">
        <v>480</v>
      </c>
      <c r="H1017" s="167">
        <v>0.30208333333333331</v>
      </c>
      <c r="I1017" s="167">
        <v>0.79166666666666663</v>
      </c>
      <c r="J1017" s="181">
        <v>7.6388888888888895E-2</v>
      </c>
      <c r="K1017" s="179">
        <f t="shared" si="46"/>
        <v>0.41319444444444442</v>
      </c>
      <c r="L1017" s="411">
        <v>44</v>
      </c>
      <c r="M1017" s="411">
        <v>1</v>
      </c>
      <c r="N1017" s="960"/>
      <c r="O1017" s="411"/>
      <c r="P1017" s="411"/>
      <c r="Q1017" s="963"/>
      <c r="R1017" s="413" t="str">
        <f t="shared" si="47"/>
        <v>fx</v>
      </c>
      <c r="S1017" s="959"/>
      <c r="T1017" s="959"/>
      <c r="U1017" s="965"/>
    </row>
    <row r="1018" spans="1:21" ht="15.75" thickBot="1" x14ac:dyDescent="0.3">
      <c r="A1018" s="976"/>
      <c r="B1018" s="174">
        <v>14030319</v>
      </c>
      <c r="C1018" s="96">
        <v>370</v>
      </c>
      <c r="D1018" s="411">
        <v>7</v>
      </c>
      <c r="E1018" s="411">
        <v>50</v>
      </c>
      <c r="F1018" s="199">
        <v>41</v>
      </c>
      <c r="G1018" s="144" t="s">
        <v>480</v>
      </c>
      <c r="H1018" s="167">
        <v>0.30208333333333331</v>
      </c>
      <c r="I1018" s="167">
        <v>0.79166666666666663</v>
      </c>
      <c r="J1018" s="181">
        <v>7.6388888888888895E-2</v>
      </c>
      <c r="K1018" s="179">
        <f t="shared" si="46"/>
        <v>0.41319444444444442</v>
      </c>
      <c r="L1018" s="411">
        <v>39</v>
      </c>
      <c r="M1018" s="411">
        <v>1</v>
      </c>
      <c r="N1018" s="958">
        <v>600</v>
      </c>
      <c r="O1018" s="411"/>
      <c r="P1018" s="411"/>
      <c r="Q1018" s="963"/>
      <c r="R1018" s="413" t="str">
        <f t="shared" si="47"/>
        <v>p500</v>
      </c>
      <c r="S1018" s="959"/>
      <c r="T1018" s="959"/>
      <c r="U1018" s="965"/>
    </row>
    <row r="1019" spans="1:21" ht="15.75" thickBot="1" x14ac:dyDescent="0.3">
      <c r="A1019" s="976"/>
      <c r="B1019" s="175">
        <v>14030319</v>
      </c>
      <c r="C1019" s="96">
        <v>370</v>
      </c>
      <c r="D1019" s="411">
        <v>7</v>
      </c>
      <c r="E1019" s="411">
        <v>50</v>
      </c>
      <c r="F1019" s="665">
        <v>41</v>
      </c>
      <c r="G1019" s="144" t="s">
        <v>480</v>
      </c>
      <c r="H1019" s="167">
        <v>0.30208333333333331</v>
      </c>
      <c r="I1019" s="167">
        <v>0.79166666666666663</v>
      </c>
      <c r="J1019" s="181">
        <v>7.6388888888888895E-2</v>
      </c>
      <c r="K1019" s="179">
        <f t="shared" si="46"/>
        <v>0.41319444444444442</v>
      </c>
      <c r="L1019" s="411">
        <v>40</v>
      </c>
      <c r="M1019" s="411">
        <v>1</v>
      </c>
      <c r="N1019" s="959"/>
      <c r="O1019" s="411"/>
      <c r="P1019" s="411"/>
      <c r="Q1019" s="963"/>
      <c r="R1019" s="413" t="str">
        <f t="shared" si="47"/>
        <v>p500</v>
      </c>
      <c r="S1019" s="959"/>
      <c r="T1019" s="959"/>
      <c r="U1019" s="965"/>
    </row>
    <row r="1020" spans="1:21" ht="15.75" thickBot="1" x14ac:dyDescent="0.3">
      <c r="A1020" s="976"/>
      <c r="B1020" s="175">
        <v>14030319</v>
      </c>
      <c r="C1020" s="96">
        <v>370</v>
      </c>
      <c r="D1020" s="411">
        <v>7</v>
      </c>
      <c r="E1020" s="411">
        <v>50</v>
      </c>
      <c r="F1020" s="665">
        <v>41</v>
      </c>
      <c r="G1020" s="144" t="s">
        <v>480</v>
      </c>
      <c r="H1020" s="167">
        <v>0.30208333333333331</v>
      </c>
      <c r="I1020" s="167">
        <v>0.79166666666666663</v>
      </c>
      <c r="J1020" s="181">
        <v>7.6388888888888895E-2</v>
      </c>
      <c r="K1020" s="179">
        <f t="shared" si="46"/>
        <v>0.41319444444444442</v>
      </c>
      <c r="L1020" s="411">
        <v>42</v>
      </c>
      <c r="M1020" s="411">
        <v>2</v>
      </c>
      <c r="N1020" s="959"/>
      <c r="O1020" s="411"/>
      <c r="P1020" s="411"/>
      <c r="Q1020" s="963"/>
      <c r="R1020" s="413" t="str">
        <f t="shared" si="47"/>
        <v>p500</v>
      </c>
      <c r="S1020" s="959"/>
      <c r="T1020" s="959"/>
      <c r="U1020" s="965"/>
    </row>
    <row r="1021" spans="1:21" ht="15.75" thickBot="1" x14ac:dyDescent="0.3">
      <c r="A1021" s="976"/>
      <c r="B1021" s="175">
        <v>14030319</v>
      </c>
      <c r="C1021" s="96">
        <v>370</v>
      </c>
      <c r="D1021" s="411">
        <v>7</v>
      </c>
      <c r="E1021" s="411">
        <v>50</v>
      </c>
      <c r="F1021" s="199">
        <v>41</v>
      </c>
      <c r="G1021" s="144" t="s">
        <v>480</v>
      </c>
      <c r="H1021" s="167">
        <v>0.30208333333333331</v>
      </c>
      <c r="I1021" s="167">
        <v>0.79166666666666663</v>
      </c>
      <c r="J1021" s="181">
        <v>7.6388888888888895E-2</v>
      </c>
      <c r="K1021" s="179">
        <f t="shared" si="46"/>
        <v>0.41319444444444442</v>
      </c>
      <c r="L1021" s="411">
        <v>43</v>
      </c>
      <c r="M1021" s="411">
        <v>2</v>
      </c>
      <c r="N1021" s="959"/>
      <c r="O1021" s="411"/>
      <c r="P1021" s="411"/>
      <c r="Q1021" s="963"/>
      <c r="R1021" s="413" t="str">
        <f t="shared" si="47"/>
        <v>p500</v>
      </c>
      <c r="S1021" s="959"/>
      <c r="T1021" s="959"/>
      <c r="U1021" s="965"/>
    </row>
    <row r="1022" spans="1:21" ht="15.75" thickBot="1" x14ac:dyDescent="0.3">
      <c r="A1022" s="976"/>
      <c r="B1022" s="407">
        <v>14030319</v>
      </c>
      <c r="C1022" s="96">
        <v>370</v>
      </c>
      <c r="D1022" s="411">
        <v>7</v>
      </c>
      <c r="E1022" s="411">
        <v>50</v>
      </c>
      <c r="F1022" s="665">
        <v>41</v>
      </c>
      <c r="G1022" s="144" t="s">
        <v>480</v>
      </c>
      <c r="H1022" s="167">
        <v>0.30208333333333331</v>
      </c>
      <c r="I1022" s="167">
        <v>0.79166666666666663</v>
      </c>
      <c r="J1022" s="181">
        <v>7.6388888888888895E-2</v>
      </c>
      <c r="K1022" s="179">
        <f t="shared" si="46"/>
        <v>0.41319444444444442</v>
      </c>
      <c r="L1022" s="411">
        <v>444</v>
      </c>
      <c r="M1022" s="411">
        <v>2</v>
      </c>
      <c r="N1022" s="960"/>
      <c r="O1022" s="411"/>
      <c r="P1022" s="411"/>
      <c r="Q1022" s="963"/>
      <c r="R1022" s="413" t="str">
        <f t="shared" si="47"/>
        <v>p500</v>
      </c>
      <c r="S1022" s="959"/>
      <c r="T1022" s="959"/>
      <c r="U1022" s="965"/>
    </row>
    <row r="1023" spans="1:21" ht="15.75" thickBot="1" x14ac:dyDescent="0.3">
      <c r="A1023" s="976"/>
      <c r="B1023" s="174">
        <v>14030319</v>
      </c>
      <c r="C1023" s="96">
        <v>380</v>
      </c>
      <c r="D1023" s="411">
        <v>7</v>
      </c>
      <c r="E1023" s="411">
        <v>50</v>
      </c>
      <c r="F1023" s="665">
        <v>41</v>
      </c>
      <c r="G1023" s="144" t="s">
        <v>480</v>
      </c>
      <c r="H1023" s="167">
        <v>0.30208333333333331</v>
      </c>
      <c r="I1023" s="167">
        <v>0.79166666666666663</v>
      </c>
      <c r="J1023" s="181">
        <v>7.6388888888888895E-2</v>
      </c>
      <c r="K1023" s="179">
        <f t="shared" si="46"/>
        <v>0.41319444444444442</v>
      </c>
      <c r="L1023" s="411">
        <v>40</v>
      </c>
      <c r="M1023" s="411">
        <v>1</v>
      </c>
      <c r="N1023" s="958">
        <v>540</v>
      </c>
      <c r="O1023" s="411"/>
      <c r="P1023" s="411"/>
      <c r="Q1023" s="963"/>
      <c r="R1023" s="413" t="str">
        <f t="shared" si="47"/>
        <v>fx</v>
      </c>
      <c r="S1023" s="959"/>
      <c r="T1023" s="959"/>
      <c r="U1023" s="965"/>
    </row>
    <row r="1024" spans="1:21" ht="15.75" thickBot="1" x14ac:dyDescent="0.3">
      <c r="A1024" s="976"/>
      <c r="B1024" s="175">
        <v>14030319</v>
      </c>
      <c r="C1024" s="96">
        <v>380</v>
      </c>
      <c r="D1024" s="411">
        <v>7</v>
      </c>
      <c r="E1024" s="411">
        <v>50</v>
      </c>
      <c r="F1024" s="199">
        <v>41</v>
      </c>
      <c r="G1024" s="144" t="s">
        <v>480</v>
      </c>
      <c r="H1024" s="167">
        <v>0.30208333333333331</v>
      </c>
      <c r="I1024" s="167">
        <v>0.79166666666666663</v>
      </c>
      <c r="J1024" s="181">
        <v>7.6388888888888895E-2</v>
      </c>
      <c r="K1024" s="179">
        <f t="shared" si="46"/>
        <v>0.41319444444444442</v>
      </c>
      <c r="L1024" s="411">
        <v>41</v>
      </c>
      <c r="M1024" s="411">
        <v>2</v>
      </c>
      <c r="N1024" s="959"/>
      <c r="O1024" s="411"/>
      <c r="P1024" s="411"/>
      <c r="Q1024" s="963"/>
      <c r="R1024" s="413" t="str">
        <f t="shared" si="47"/>
        <v>fx</v>
      </c>
      <c r="S1024" s="959"/>
      <c r="T1024" s="959"/>
      <c r="U1024" s="965"/>
    </row>
    <row r="1025" spans="1:21" ht="15.75" thickBot="1" x14ac:dyDescent="0.3">
      <c r="A1025" s="976"/>
      <c r="B1025" s="175">
        <v>14030319</v>
      </c>
      <c r="C1025" s="96">
        <v>380</v>
      </c>
      <c r="D1025" s="411">
        <v>7</v>
      </c>
      <c r="E1025" s="411">
        <v>50</v>
      </c>
      <c r="F1025" s="665">
        <v>41</v>
      </c>
      <c r="G1025" s="144" t="s">
        <v>480</v>
      </c>
      <c r="H1025" s="167">
        <v>0.30208333333333331</v>
      </c>
      <c r="I1025" s="167">
        <v>0.79166666666666663</v>
      </c>
      <c r="J1025" s="181">
        <v>7.6388888888888895E-2</v>
      </c>
      <c r="K1025" s="179">
        <f t="shared" si="46"/>
        <v>0.41319444444444442</v>
      </c>
      <c r="L1025" s="411">
        <v>42</v>
      </c>
      <c r="M1025" s="411">
        <v>2</v>
      </c>
      <c r="N1025" s="959"/>
      <c r="O1025" s="411"/>
      <c r="P1025" s="411"/>
      <c r="Q1025" s="963"/>
      <c r="R1025" s="413" t="str">
        <f t="shared" si="47"/>
        <v>fx</v>
      </c>
      <c r="S1025" s="959"/>
      <c r="T1025" s="959"/>
      <c r="U1025" s="965"/>
    </row>
    <row r="1026" spans="1:21" ht="15.75" thickBot="1" x14ac:dyDescent="0.3">
      <c r="A1026" s="976"/>
      <c r="B1026" s="175">
        <v>14030319</v>
      </c>
      <c r="C1026" s="96">
        <v>380</v>
      </c>
      <c r="D1026" s="411">
        <v>7</v>
      </c>
      <c r="E1026" s="411">
        <v>50</v>
      </c>
      <c r="F1026" s="665">
        <v>41</v>
      </c>
      <c r="G1026" s="144" t="s">
        <v>480</v>
      </c>
      <c r="H1026" s="167">
        <v>0.30208333333333331</v>
      </c>
      <c r="I1026" s="167">
        <v>0.79166666666666663</v>
      </c>
      <c r="J1026" s="181">
        <v>7.6388888888888895E-2</v>
      </c>
      <c r="K1026" s="179">
        <f t="shared" si="46"/>
        <v>0.41319444444444442</v>
      </c>
      <c r="L1026" s="411">
        <v>43</v>
      </c>
      <c r="M1026" s="411">
        <v>2</v>
      </c>
      <c r="N1026" s="959"/>
      <c r="O1026" s="411"/>
      <c r="P1026" s="411"/>
      <c r="Q1026" s="963"/>
      <c r="R1026" s="413" t="str">
        <f t="shared" si="47"/>
        <v>fx</v>
      </c>
      <c r="S1026" s="959"/>
      <c r="T1026" s="959"/>
      <c r="U1026" s="965"/>
    </row>
    <row r="1027" spans="1:21" ht="15.75" thickBot="1" x14ac:dyDescent="0.3">
      <c r="A1027" s="976"/>
      <c r="B1027" s="407">
        <v>14030319</v>
      </c>
      <c r="C1027" s="96">
        <v>380</v>
      </c>
      <c r="D1027" s="411">
        <v>7</v>
      </c>
      <c r="E1027" s="411">
        <v>50</v>
      </c>
      <c r="F1027" s="199">
        <v>41</v>
      </c>
      <c r="G1027" s="144" t="s">
        <v>480</v>
      </c>
      <c r="H1027" s="167">
        <v>0.30208333333333331</v>
      </c>
      <c r="I1027" s="167">
        <v>0.79166666666666663</v>
      </c>
      <c r="J1027" s="181">
        <v>7.6388888888888895E-2</v>
      </c>
      <c r="K1027" s="179">
        <f t="shared" si="46"/>
        <v>0.41319444444444442</v>
      </c>
      <c r="L1027" s="411">
        <v>44</v>
      </c>
      <c r="M1027" s="411">
        <v>1</v>
      </c>
      <c r="N1027" s="960"/>
      <c r="O1027" s="411"/>
      <c r="P1027" s="411"/>
      <c r="Q1027" s="963"/>
      <c r="R1027" s="413" t="str">
        <f t="shared" si="47"/>
        <v>fx</v>
      </c>
      <c r="S1027" s="959"/>
      <c r="T1027" s="959"/>
      <c r="U1027" s="965"/>
    </row>
    <row r="1028" spans="1:21" ht="15.75" thickBot="1" x14ac:dyDescent="0.3">
      <c r="A1028" s="976"/>
      <c r="B1028" s="174">
        <v>14030319</v>
      </c>
      <c r="C1028" s="96">
        <v>379</v>
      </c>
      <c r="D1028" s="411">
        <v>7</v>
      </c>
      <c r="E1028" s="411">
        <v>50</v>
      </c>
      <c r="F1028" s="665">
        <v>41</v>
      </c>
      <c r="G1028" s="144" t="s">
        <v>480</v>
      </c>
      <c r="H1028" s="167">
        <v>0.30208333333333331</v>
      </c>
      <c r="I1028" s="167">
        <v>0.79166666666666663</v>
      </c>
      <c r="J1028" s="181">
        <v>7.6388888888888895E-2</v>
      </c>
      <c r="K1028" s="179">
        <f t="shared" si="46"/>
        <v>0.41319444444444442</v>
      </c>
      <c r="L1028" s="411">
        <v>37</v>
      </c>
      <c r="M1028" s="411">
        <v>1</v>
      </c>
      <c r="N1028" s="958">
        <v>250</v>
      </c>
      <c r="O1028" s="411"/>
      <c r="P1028" s="411"/>
      <c r="Q1028" s="963"/>
      <c r="R1028" s="413" t="str">
        <f t="shared" si="47"/>
        <v>fx</v>
      </c>
      <c r="S1028" s="959"/>
      <c r="T1028" s="959"/>
      <c r="U1028" s="965"/>
    </row>
    <row r="1029" spans="1:21" ht="15.75" thickBot="1" x14ac:dyDescent="0.3">
      <c r="A1029" s="976"/>
      <c r="B1029" s="175">
        <v>14030319</v>
      </c>
      <c r="C1029" s="96">
        <v>379</v>
      </c>
      <c r="D1029" s="411">
        <v>7</v>
      </c>
      <c r="E1029" s="411">
        <v>50</v>
      </c>
      <c r="F1029" s="665">
        <v>41</v>
      </c>
      <c r="G1029" s="144" t="s">
        <v>480</v>
      </c>
      <c r="H1029" s="167">
        <v>0.30208333333333331</v>
      </c>
      <c r="I1029" s="167">
        <v>0.79166666666666663</v>
      </c>
      <c r="J1029" s="181">
        <v>7.6388888888888895E-2</v>
      </c>
      <c r="K1029" s="179">
        <f t="shared" si="46"/>
        <v>0.41319444444444442</v>
      </c>
      <c r="L1029" s="411">
        <v>38</v>
      </c>
      <c r="M1029" s="411">
        <v>1</v>
      </c>
      <c r="N1029" s="959"/>
      <c r="O1029" s="411"/>
      <c r="P1029" s="411"/>
      <c r="Q1029" s="963"/>
      <c r="R1029" s="413" t="str">
        <f t="shared" si="47"/>
        <v>fx</v>
      </c>
      <c r="S1029" s="959"/>
      <c r="T1029" s="959"/>
      <c r="U1029" s="965"/>
    </row>
    <row r="1030" spans="1:21" ht="15.75" thickBot="1" x14ac:dyDescent="0.3">
      <c r="A1030" s="976"/>
      <c r="B1030" s="175">
        <v>14030319</v>
      </c>
      <c r="C1030" s="96">
        <v>379</v>
      </c>
      <c r="D1030" s="411">
        <v>7</v>
      </c>
      <c r="E1030" s="411">
        <v>50</v>
      </c>
      <c r="F1030" s="199">
        <v>41</v>
      </c>
      <c r="G1030" s="144" t="s">
        <v>480</v>
      </c>
      <c r="H1030" s="167">
        <v>0.30208333333333331</v>
      </c>
      <c r="I1030" s="167">
        <v>0.79166666666666663</v>
      </c>
      <c r="J1030" s="181">
        <v>7.6388888888888895E-2</v>
      </c>
      <c r="K1030" s="179">
        <f t="shared" si="46"/>
        <v>0.41319444444444442</v>
      </c>
      <c r="L1030" s="411">
        <v>39</v>
      </c>
      <c r="M1030" s="411">
        <v>1</v>
      </c>
      <c r="N1030" s="959"/>
      <c r="O1030" s="411"/>
      <c r="P1030" s="411"/>
      <c r="Q1030" s="963"/>
      <c r="R1030" s="413" t="str">
        <f t="shared" si="47"/>
        <v>fx</v>
      </c>
      <c r="S1030" s="959"/>
      <c r="T1030" s="959"/>
      <c r="U1030" s="965"/>
    </row>
    <row r="1031" spans="1:21" ht="15.75" thickBot="1" x14ac:dyDescent="0.3">
      <c r="A1031" s="976"/>
      <c r="B1031" s="175">
        <v>14030319</v>
      </c>
      <c r="C1031" s="96">
        <v>379</v>
      </c>
      <c r="D1031" s="411">
        <v>7</v>
      </c>
      <c r="E1031" s="411">
        <v>50</v>
      </c>
      <c r="F1031" s="665">
        <v>41</v>
      </c>
      <c r="G1031" s="144" t="s">
        <v>480</v>
      </c>
      <c r="H1031" s="167">
        <v>0.30208333333333331</v>
      </c>
      <c r="I1031" s="167">
        <v>0.79166666666666663</v>
      </c>
      <c r="J1031" s="181">
        <v>7.6388888888888895E-2</v>
      </c>
      <c r="K1031" s="179">
        <f t="shared" si="46"/>
        <v>0.41319444444444442</v>
      </c>
      <c r="L1031" s="411">
        <v>40</v>
      </c>
      <c r="M1031" s="411">
        <v>1</v>
      </c>
      <c r="N1031" s="959"/>
      <c r="O1031" s="411"/>
      <c r="P1031" s="411"/>
      <c r="Q1031" s="963"/>
      <c r="R1031" s="413" t="str">
        <f t="shared" si="47"/>
        <v>fx</v>
      </c>
      <c r="S1031" s="959"/>
      <c r="T1031" s="959"/>
      <c r="U1031" s="965"/>
    </row>
    <row r="1032" spans="1:21" ht="15.75" thickBot="1" x14ac:dyDescent="0.3">
      <c r="A1032" s="976"/>
      <c r="B1032" s="407">
        <v>14030319</v>
      </c>
      <c r="C1032" s="96">
        <v>379</v>
      </c>
      <c r="D1032" s="411">
        <v>7</v>
      </c>
      <c r="E1032" s="411">
        <v>50</v>
      </c>
      <c r="F1032" s="665">
        <v>41</v>
      </c>
      <c r="G1032" s="144" t="s">
        <v>480</v>
      </c>
      <c r="H1032" s="167">
        <v>0.30208333333333331</v>
      </c>
      <c r="I1032" s="167">
        <v>0.79166666666666663</v>
      </c>
      <c r="J1032" s="181">
        <v>7.6388888888888895E-2</v>
      </c>
      <c r="K1032" s="179">
        <f t="shared" si="46"/>
        <v>0.41319444444444442</v>
      </c>
      <c r="L1032" s="411">
        <v>41</v>
      </c>
      <c r="M1032" s="411">
        <v>1</v>
      </c>
      <c r="N1032" s="960"/>
      <c r="O1032" s="411"/>
      <c r="P1032" s="411"/>
      <c r="Q1032" s="963"/>
      <c r="R1032" s="413" t="str">
        <f t="shared" si="47"/>
        <v>fx</v>
      </c>
      <c r="S1032" s="959"/>
      <c r="T1032" s="959"/>
      <c r="U1032" s="965"/>
    </row>
    <row r="1033" spans="1:21" ht="15.75" thickBot="1" x14ac:dyDescent="0.3">
      <c r="A1033" s="976"/>
      <c r="B1033" s="174">
        <v>14030319</v>
      </c>
      <c r="C1033" s="96">
        <v>321</v>
      </c>
      <c r="D1033" s="411">
        <v>7</v>
      </c>
      <c r="E1033" s="411">
        <v>50</v>
      </c>
      <c r="F1033" s="199">
        <v>41</v>
      </c>
      <c r="G1033" s="144" t="s">
        <v>480</v>
      </c>
      <c r="H1033" s="167">
        <v>0.30208333333333331</v>
      </c>
      <c r="I1033" s="167">
        <v>0.79166666666666663</v>
      </c>
      <c r="J1033" s="181">
        <v>7.6388888888888895E-2</v>
      </c>
      <c r="K1033" s="179">
        <f t="shared" si="46"/>
        <v>0.41319444444444442</v>
      </c>
      <c r="L1033" s="411">
        <v>36</v>
      </c>
      <c r="M1033" s="411">
        <v>1</v>
      </c>
      <c r="N1033" s="958">
        <v>259</v>
      </c>
      <c r="O1033" s="411"/>
      <c r="P1033" s="411"/>
      <c r="Q1033" s="963"/>
      <c r="R1033" s="413" t="str">
        <f t="shared" si="47"/>
        <v>fx</v>
      </c>
      <c r="S1033" s="959"/>
      <c r="T1033" s="959"/>
      <c r="U1033" s="965"/>
    </row>
    <row r="1034" spans="1:21" ht="15.75" thickBot="1" x14ac:dyDescent="0.3">
      <c r="A1034" s="976"/>
      <c r="B1034" s="175">
        <v>14030319</v>
      </c>
      <c r="C1034" s="96">
        <v>321</v>
      </c>
      <c r="D1034" s="411">
        <v>7</v>
      </c>
      <c r="E1034" s="411">
        <v>50</v>
      </c>
      <c r="F1034" s="665">
        <v>41</v>
      </c>
      <c r="G1034" s="144" t="s">
        <v>480</v>
      </c>
      <c r="H1034" s="167">
        <v>0.30208333333333331</v>
      </c>
      <c r="I1034" s="167">
        <v>0.79166666666666663</v>
      </c>
      <c r="J1034" s="181">
        <v>7.6388888888888895E-2</v>
      </c>
      <c r="K1034" s="179">
        <f t="shared" si="46"/>
        <v>0.41319444444444442</v>
      </c>
      <c r="L1034" s="411">
        <v>37</v>
      </c>
      <c r="M1034" s="411">
        <v>1</v>
      </c>
      <c r="N1034" s="959"/>
      <c r="O1034" s="411"/>
      <c r="P1034" s="411"/>
      <c r="Q1034" s="963"/>
      <c r="R1034" s="413" t="str">
        <f t="shared" si="47"/>
        <v>fx</v>
      </c>
      <c r="S1034" s="959"/>
      <c r="T1034" s="959"/>
      <c r="U1034" s="965"/>
    </row>
    <row r="1035" spans="1:21" ht="15.75" thickBot="1" x14ac:dyDescent="0.3">
      <c r="A1035" s="976"/>
      <c r="B1035" s="175">
        <v>14030319</v>
      </c>
      <c r="C1035" s="96">
        <v>321</v>
      </c>
      <c r="D1035" s="411">
        <v>7</v>
      </c>
      <c r="E1035" s="411">
        <v>50</v>
      </c>
      <c r="F1035" s="665">
        <v>41</v>
      </c>
      <c r="G1035" s="144" t="s">
        <v>480</v>
      </c>
      <c r="H1035" s="167">
        <v>0.30208333333333331</v>
      </c>
      <c r="I1035" s="167">
        <v>0.79166666666666663</v>
      </c>
      <c r="J1035" s="181">
        <v>7.6388888888888895E-2</v>
      </c>
      <c r="K1035" s="179">
        <f t="shared" si="46"/>
        <v>0.41319444444444442</v>
      </c>
      <c r="L1035" s="411">
        <v>38</v>
      </c>
      <c r="M1035" s="411">
        <v>1</v>
      </c>
      <c r="N1035" s="959"/>
      <c r="O1035" s="411"/>
      <c r="P1035" s="411"/>
      <c r="Q1035" s="963"/>
      <c r="R1035" s="413" t="str">
        <f t="shared" si="47"/>
        <v>fx</v>
      </c>
      <c r="S1035" s="959"/>
      <c r="T1035" s="959"/>
      <c r="U1035" s="965"/>
    </row>
    <row r="1036" spans="1:21" ht="15.75" thickBot="1" x14ac:dyDescent="0.3">
      <c r="A1036" s="976"/>
      <c r="B1036" s="175">
        <v>14030319</v>
      </c>
      <c r="C1036" s="96">
        <v>321</v>
      </c>
      <c r="D1036" s="411">
        <v>7</v>
      </c>
      <c r="E1036" s="411">
        <v>50</v>
      </c>
      <c r="F1036" s="199">
        <v>41</v>
      </c>
      <c r="G1036" s="144" t="s">
        <v>480</v>
      </c>
      <c r="H1036" s="167">
        <v>0.30208333333333331</v>
      </c>
      <c r="I1036" s="167">
        <v>0.79166666666666663</v>
      </c>
      <c r="J1036" s="181">
        <v>7.6388888888888895E-2</v>
      </c>
      <c r="K1036" s="179">
        <f t="shared" si="46"/>
        <v>0.41319444444444442</v>
      </c>
      <c r="L1036" s="411">
        <v>39</v>
      </c>
      <c r="M1036" s="411">
        <v>2</v>
      </c>
      <c r="N1036" s="959"/>
      <c r="O1036" s="411"/>
      <c r="P1036" s="411"/>
      <c r="Q1036" s="963"/>
      <c r="R1036" s="413" t="str">
        <f t="shared" si="47"/>
        <v>fx</v>
      </c>
      <c r="S1036" s="959"/>
      <c r="T1036" s="959"/>
      <c r="U1036" s="965"/>
    </row>
    <row r="1037" spans="1:21" ht="15.75" thickBot="1" x14ac:dyDescent="0.3">
      <c r="A1037" s="977"/>
      <c r="B1037" s="407">
        <v>14030319</v>
      </c>
      <c r="C1037" s="164">
        <v>321</v>
      </c>
      <c r="D1037" s="418">
        <v>7</v>
      </c>
      <c r="E1037" s="418">
        <v>50</v>
      </c>
      <c r="F1037" s="151">
        <v>41</v>
      </c>
      <c r="G1037" s="161" t="s">
        <v>480</v>
      </c>
      <c r="H1037" s="171">
        <v>0.30208333333333331</v>
      </c>
      <c r="I1037" s="171">
        <v>0.79166666666666663</v>
      </c>
      <c r="J1037" s="185">
        <v>7.6388888888888895E-2</v>
      </c>
      <c r="K1037" s="186">
        <f t="shared" si="46"/>
        <v>0.41319444444444442</v>
      </c>
      <c r="L1037" s="418">
        <v>41</v>
      </c>
      <c r="M1037" s="418">
        <v>1</v>
      </c>
      <c r="N1037" s="966"/>
      <c r="O1037" s="418"/>
      <c r="P1037" s="418"/>
      <c r="Q1037" s="967"/>
      <c r="R1037" s="151" t="str">
        <f t="shared" si="47"/>
        <v>fx</v>
      </c>
      <c r="S1037" s="966"/>
      <c r="T1037" s="966"/>
      <c r="U1037" s="968"/>
    </row>
    <row r="1038" spans="1:21" ht="15.75" thickBot="1" x14ac:dyDescent="0.3">
      <c r="A1038" s="975" t="str">
        <f t="shared" si="48"/>
        <v>روز</v>
      </c>
      <c r="B1038" s="174">
        <v>14030320</v>
      </c>
      <c r="C1038" s="163">
        <v>390</v>
      </c>
      <c r="D1038" s="419">
        <v>7</v>
      </c>
      <c r="E1038" s="419">
        <v>50</v>
      </c>
      <c r="F1038" s="150">
        <v>9</v>
      </c>
      <c r="G1038" s="159" t="s">
        <v>379</v>
      </c>
      <c r="H1038" s="168">
        <v>0.38194444444444442</v>
      </c>
      <c r="I1038" s="168">
        <v>0.79166666666666663</v>
      </c>
      <c r="J1038" s="179">
        <v>0</v>
      </c>
      <c r="K1038" s="179">
        <f t="shared" si="46"/>
        <v>0.40972222222222221</v>
      </c>
      <c r="L1038" s="419">
        <v>37</v>
      </c>
      <c r="M1038" s="419">
        <v>1</v>
      </c>
      <c r="N1038" s="961">
        <v>140</v>
      </c>
      <c r="O1038" s="419"/>
      <c r="P1038" s="419"/>
      <c r="Q1038" s="962">
        <v>165.53</v>
      </c>
      <c r="R1038" s="150" t="str">
        <f t="shared" si="47"/>
        <v>fx</v>
      </c>
      <c r="S1038" s="961">
        <v>2.1</v>
      </c>
      <c r="T1038" s="961">
        <v>6.9</v>
      </c>
      <c r="U1038" s="964">
        <v>0</v>
      </c>
    </row>
    <row r="1039" spans="1:21" ht="15.75" thickBot="1" x14ac:dyDescent="0.3">
      <c r="A1039" s="976"/>
      <c r="B1039" s="175">
        <v>14030320</v>
      </c>
      <c r="C1039" s="96">
        <v>390</v>
      </c>
      <c r="D1039" s="411">
        <v>7</v>
      </c>
      <c r="E1039" s="411">
        <v>50</v>
      </c>
      <c r="F1039" s="665">
        <v>9</v>
      </c>
      <c r="G1039" s="88" t="s">
        <v>379</v>
      </c>
      <c r="H1039" s="167">
        <v>0.38194444444444442</v>
      </c>
      <c r="I1039" s="167">
        <v>0.79166666666666663</v>
      </c>
      <c r="J1039" s="181">
        <v>0</v>
      </c>
      <c r="K1039" s="179">
        <f t="shared" si="46"/>
        <v>0.40972222222222221</v>
      </c>
      <c r="L1039" s="411">
        <v>38</v>
      </c>
      <c r="M1039" s="411">
        <v>1</v>
      </c>
      <c r="N1039" s="959"/>
      <c r="O1039" s="411"/>
      <c r="P1039" s="411"/>
      <c r="Q1039" s="963"/>
      <c r="R1039" s="413" t="str">
        <f t="shared" si="47"/>
        <v>fx</v>
      </c>
      <c r="S1039" s="959"/>
      <c r="T1039" s="959"/>
      <c r="U1039" s="965"/>
    </row>
    <row r="1040" spans="1:21" ht="15.75" thickBot="1" x14ac:dyDescent="0.3">
      <c r="A1040" s="976"/>
      <c r="B1040" s="175">
        <v>14030320</v>
      </c>
      <c r="C1040" s="96">
        <v>390</v>
      </c>
      <c r="D1040" s="411">
        <v>7</v>
      </c>
      <c r="E1040" s="411">
        <v>50</v>
      </c>
      <c r="F1040" s="665">
        <v>9</v>
      </c>
      <c r="G1040" s="88" t="s">
        <v>379</v>
      </c>
      <c r="H1040" s="167">
        <v>0.38194444444444442</v>
      </c>
      <c r="I1040" s="167">
        <v>0.79166666666666663</v>
      </c>
      <c r="J1040" s="181">
        <v>0</v>
      </c>
      <c r="K1040" s="179">
        <f t="shared" si="46"/>
        <v>0.40972222222222221</v>
      </c>
      <c r="L1040" s="411">
        <v>39</v>
      </c>
      <c r="M1040" s="411">
        <v>1</v>
      </c>
      <c r="N1040" s="959"/>
      <c r="O1040" s="411"/>
      <c r="P1040" s="411"/>
      <c r="Q1040" s="963"/>
      <c r="R1040" s="413" t="str">
        <f t="shared" si="47"/>
        <v>fx</v>
      </c>
      <c r="S1040" s="959"/>
      <c r="T1040" s="959"/>
      <c r="U1040" s="965"/>
    </row>
    <row r="1041" spans="1:21" ht="15.75" thickBot="1" x14ac:dyDescent="0.3">
      <c r="A1041" s="976"/>
      <c r="B1041" s="175">
        <v>14030320</v>
      </c>
      <c r="C1041" s="96">
        <v>390</v>
      </c>
      <c r="D1041" s="411">
        <v>7</v>
      </c>
      <c r="E1041" s="411">
        <v>50</v>
      </c>
      <c r="F1041" s="665">
        <v>9</v>
      </c>
      <c r="G1041" s="88" t="s">
        <v>379</v>
      </c>
      <c r="H1041" s="167">
        <v>0.38194444444444442</v>
      </c>
      <c r="I1041" s="167">
        <v>0.79166666666666663</v>
      </c>
      <c r="J1041" s="181">
        <v>0</v>
      </c>
      <c r="K1041" s="179">
        <f t="shared" si="46"/>
        <v>0.40972222222222221</v>
      </c>
      <c r="L1041" s="411">
        <v>40</v>
      </c>
      <c r="M1041" s="411">
        <v>1</v>
      </c>
      <c r="N1041" s="959"/>
      <c r="O1041" s="411"/>
      <c r="P1041" s="411"/>
      <c r="Q1041" s="963"/>
      <c r="R1041" s="413" t="str">
        <f t="shared" si="47"/>
        <v>fx</v>
      </c>
      <c r="S1041" s="959"/>
      <c r="T1041" s="959"/>
      <c r="U1041" s="965"/>
    </row>
    <row r="1042" spans="1:21" ht="15.75" thickBot="1" x14ac:dyDescent="0.3">
      <c r="A1042" s="976"/>
      <c r="B1042" s="407">
        <v>14030320</v>
      </c>
      <c r="C1042" s="96">
        <v>390</v>
      </c>
      <c r="D1042" s="411">
        <v>7</v>
      </c>
      <c r="E1042" s="411">
        <v>50</v>
      </c>
      <c r="F1042" s="665">
        <v>9</v>
      </c>
      <c r="G1042" s="88" t="s">
        <v>379</v>
      </c>
      <c r="H1042" s="167">
        <v>0.38194444444444442</v>
      </c>
      <c r="I1042" s="167">
        <v>0.79166666666666663</v>
      </c>
      <c r="J1042" s="181">
        <v>0</v>
      </c>
      <c r="K1042" s="179">
        <f t="shared" si="46"/>
        <v>0.40972222222222221</v>
      </c>
      <c r="L1042" s="411">
        <v>41</v>
      </c>
      <c r="M1042" s="411">
        <v>1</v>
      </c>
      <c r="N1042" s="960"/>
      <c r="O1042" s="411"/>
      <c r="P1042" s="411"/>
      <c r="Q1042" s="963"/>
      <c r="R1042" s="413" t="str">
        <f t="shared" si="47"/>
        <v>fx</v>
      </c>
      <c r="S1042" s="959"/>
      <c r="T1042" s="959"/>
      <c r="U1042" s="965"/>
    </row>
    <row r="1043" spans="1:21" ht="15.75" thickBot="1" x14ac:dyDescent="0.3">
      <c r="A1043" s="976"/>
      <c r="B1043" s="174">
        <v>14030320</v>
      </c>
      <c r="C1043" s="96">
        <v>274</v>
      </c>
      <c r="D1043" s="411">
        <v>7</v>
      </c>
      <c r="E1043" s="411">
        <v>50</v>
      </c>
      <c r="F1043" s="665">
        <v>9</v>
      </c>
      <c r="G1043" s="88" t="s">
        <v>379</v>
      </c>
      <c r="H1043" s="167">
        <v>0.38194444444444442</v>
      </c>
      <c r="I1043" s="167">
        <v>0.79166666666666663</v>
      </c>
      <c r="J1043" s="181">
        <v>0</v>
      </c>
      <c r="K1043" s="179">
        <f t="shared" si="46"/>
        <v>0.40972222222222221</v>
      </c>
      <c r="L1043" s="411">
        <v>37</v>
      </c>
      <c r="M1043" s="411">
        <v>1</v>
      </c>
      <c r="N1043" s="958">
        <v>160</v>
      </c>
      <c r="O1043" s="411"/>
      <c r="P1043" s="411"/>
      <c r="Q1043" s="963"/>
      <c r="R1043" s="413" t="str">
        <f t="shared" si="47"/>
        <v>fx</v>
      </c>
      <c r="S1043" s="959"/>
      <c r="T1043" s="959"/>
      <c r="U1043" s="965"/>
    </row>
    <row r="1044" spans="1:21" ht="15.75" thickBot="1" x14ac:dyDescent="0.3">
      <c r="A1044" s="976"/>
      <c r="B1044" s="175">
        <v>14030320</v>
      </c>
      <c r="C1044" s="96">
        <v>274</v>
      </c>
      <c r="D1044" s="411">
        <v>7</v>
      </c>
      <c r="E1044" s="411">
        <v>50</v>
      </c>
      <c r="F1044" s="665">
        <v>9</v>
      </c>
      <c r="G1044" s="88" t="s">
        <v>379</v>
      </c>
      <c r="H1044" s="167">
        <v>0.38194444444444442</v>
      </c>
      <c r="I1044" s="167">
        <v>0.79166666666666663</v>
      </c>
      <c r="J1044" s="181">
        <v>0</v>
      </c>
      <c r="K1044" s="179">
        <f t="shared" si="46"/>
        <v>0.40972222222222221</v>
      </c>
      <c r="L1044" s="411">
        <v>38</v>
      </c>
      <c r="M1044" s="411">
        <v>1</v>
      </c>
      <c r="N1044" s="959"/>
      <c r="O1044" s="411"/>
      <c r="P1044" s="411"/>
      <c r="Q1044" s="963"/>
      <c r="R1044" s="413" t="str">
        <f t="shared" si="47"/>
        <v>fx</v>
      </c>
      <c r="S1044" s="959"/>
      <c r="T1044" s="959"/>
      <c r="U1044" s="965"/>
    </row>
    <row r="1045" spans="1:21" ht="15.75" thickBot="1" x14ac:dyDescent="0.3">
      <c r="A1045" s="976"/>
      <c r="B1045" s="175">
        <v>14030320</v>
      </c>
      <c r="C1045" s="96">
        <v>274</v>
      </c>
      <c r="D1045" s="411">
        <v>7</v>
      </c>
      <c r="E1045" s="411">
        <v>50</v>
      </c>
      <c r="F1045" s="665">
        <v>9</v>
      </c>
      <c r="G1045" s="88" t="s">
        <v>379</v>
      </c>
      <c r="H1045" s="167">
        <v>0.38194444444444442</v>
      </c>
      <c r="I1045" s="167">
        <v>0.79166666666666663</v>
      </c>
      <c r="J1045" s="181">
        <v>0</v>
      </c>
      <c r="K1045" s="179">
        <f t="shared" si="46"/>
        <v>0.40972222222222221</v>
      </c>
      <c r="L1045" s="411">
        <v>39</v>
      </c>
      <c r="M1045" s="411">
        <v>1</v>
      </c>
      <c r="N1045" s="959"/>
      <c r="O1045" s="411"/>
      <c r="P1045" s="411"/>
      <c r="Q1045" s="963"/>
      <c r="R1045" s="413" t="str">
        <f t="shared" si="47"/>
        <v>fx</v>
      </c>
      <c r="S1045" s="959"/>
      <c r="T1045" s="959"/>
      <c r="U1045" s="965"/>
    </row>
    <row r="1046" spans="1:21" ht="15.75" thickBot="1" x14ac:dyDescent="0.3">
      <c r="A1046" s="977"/>
      <c r="B1046" s="407">
        <v>14030320</v>
      </c>
      <c r="C1046" s="164">
        <v>274</v>
      </c>
      <c r="D1046" s="418">
        <v>7</v>
      </c>
      <c r="E1046" s="418">
        <v>50</v>
      </c>
      <c r="F1046" s="151">
        <v>9</v>
      </c>
      <c r="G1046" s="160" t="s">
        <v>379</v>
      </c>
      <c r="H1046" s="171">
        <v>0.38194444444444442</v>
      </c>
      <c r="I1046" s="171">
        <v>0.79166666666666663</v>
      </c>
      <c r="J1046" s="185">
        <v>0</v>
      </c>
      <c r="K1046" s="186">
        <f t="shared" si="46"/>
        <v>0.40972222222222221</v>
      </c>
      <c r="L1046" s="418">
        <v>40</v>
      </c>
      <c r="M1046" s="418">
        <v>1</v>
      </c>
      <c r="N1046" s="966"/>
      <c r="O1046" s="418"/>
      <c r="P1046" s="418"/>
      <c r="Q1046" s="967"/>
      <c r="R1046" s="151" t="str">
        <f t="shared" si="47"/>
        <v>fx</v>
      </c>
      <c r="S1046" s="966"/>
      <c r="T1046" s="966"/>
      <c r="U1046" s="968"/>
    </row>
    <row r="1047" spans="1:21" ht="15.75" thickBot="1" x14ac:dyDescent="0.3">
      <c r="A1047" s="975" t="str">
        <f t="shared" si="48"/>
        <v>روز</v>
      </c>
      <c r="B1047" s="174">
        <v>14030320</v>
      </c>
      <c r="C1047" s="163">
        <v>309</v>
      </c>
      <c r="D1047" s="419">
        <v>7</v>
      </c>
      <c r="E1047" s="419">
        <v>50</v>
      </c>
      <c r="F1047" s="150">
        <v>49</v>
      </c>
      <c r="G1047" s="159" t="s">
        <v>237</v>
      </c>
      <c r="H1047" s="168">
        <v>0.30208333333333331</v>
      </c>
      <c r="I1047" s="168">
        <v>0.79166666666666663</v>
      </c>
      <c r="J1047" s="179">
        <v>7.6388888888888895E-2</v>
      </c>
      <c r="K1047" s="179">
        <f t="shared" si="46"/>
        <v>0.41319444444444442</v>
      </c>
      <c r="L1047" s="419">
        <v>36</v>
      </c>
      <c r="M1047" s="419">
        <v>1</v>
      </c>
      <c r="N1047" s="961">
        <v>308</v>
      </c>
      <c r="O1047" s="419"/>
      <c r="P1047" s="419"/>
      <c r="Q1047" s="962">
        <v>765.91</v>
      </c>
      <c r="R1047" s="150" t="str">
        <f t="shared" si="47"/>
        <v>fx</v>
      </c>
      <c r="S1047" s="961">
        <v>3</v>
      </c>
      <c r="T1047" s="961">
        <v>28</v>
      </c>
      <c r="U1047" s="964">
        <v>1500</v>
      </c>
    </row>
    <row r="1048" spans="1:21" ht="15.75" thickBot="1" x14ac:dyDescent="0.3">
      <c r="A1048" s="976"/>
      <c r="B1048" s="175">
        <v>14030320</v>
      </c>
      <c r="C1048" s="96">
        <v>309</v>
      </c>
      <c r="D1048" s="411">
        <v>7</v>
      </c>
      <c r="E1048" s="411">
        <v>50</v>
      </c>
      <c r="F1048" s="665">
        <v>49</v>
      </c>
      <c r="G1048" s="144" t="s">
        <v>237</v>
      </c>
      <c r="H1048" s="167">
        <v>0.30208333333333331</v>
      </c>
      <c r="I1048" s="167">
        <v>0.79166666666666663</v>
      </c>
      <c r="J1048" s="181">
        <v>7.6388888888888895E-2</v>
      </c>
      <c r="K1048" s="179">
        <f t="shared" si="46"/>
        <v>0.41319444444444442</v>
      </c>
      <c r="L1048" s="411">
        <v>37</v>
      </c>
      <c r="M1048" s="411">
        <v>1</v>
      </c>
      <c r="N1048" s="959"/>
      <c r="O1048" s="411"/>
      <c r="P1048" s="411"/>
      <c r="Q1048" s="963"/>
      <c r="R1048" s="413" t="str">
        <f t="shared" si="47"/>
        <v>fx</v>
      </c>
      <c r="S1048" s="959"/>
      <c r="T1048" s="959"/>
      <c r="U1048" s="965"/>
    </row>
    <row r="1049" spans="1:21" ht="15.75" thickBot="1" x14ac:dyDescent="0.3">
      <c r="A1049" s="976"/>
      <c r="B1049" s="175">
        <v>14030320</v>
      </c>
      <c r="C1049" s="96">
        <v>309</v>
      </c>
      <c r="D1049" s="411">
        <v>7</v>
      </c>
      <c r="E1049" s="411">
        <v>50</v>
      </c>
      <c r="F1049" s="199">
        <v>49</v>
      </c>
      <c r="G1049" s="144" t="s">
        <v>237</v>
      </c>
      <c r="H1049" s="167">
        <v>0.30208333333333331</v>
      </c>
      <c r="I1049" s="167">
        <v>0.79166666666666663</v>
      </c>
      <c r="J1049" s="181">
        <v>7.6388888888888895E-2</v>
      </c>
      <c r="K1049" s="179">
        <f t="shared" si="46"/>
        <v>0.41319444444444442</v>
      </c>
      <c r="L1049" s="411">
        <v>38</v>
      </c>
      <c r="M1049" s="411">
        <v>2</v>
      </c>
      <c r="N1049" s="959"/>
      <c r="O1049" s="411"/>
      <c r="P1049" s="411"/>
      <c r="Q1049" s="963"/>
      <c r="R1049" s="413" t="str">
        <f t="shared" si="47"/>
        <v>fx</v>
      </c>
      <c r="S1049" s="959"/>
      <c r="T1049" s="959"/>
      <c r="U1049" s="965"/>
    </row>
    <row r="1050" spans="1:21" ht="15.75" thickBot="1" x14ac:dyDescent="0.3">
      <c r="A1050" s="976"/>
      <c r="B1050" s="175">
        <v>14030320</v>
      </c>
      <c r="C1050" s="96">
        <v>309</v>
      </c>
      <c r="D1050" s="411">
        <v>7</v>
      </c>
      <c r="E1050" s="411">
        <v>50</v>
      </c>
      <c r="F1050" s="665">
        <v>49</v>
      </c>
      <c r="G1050" s="144" t="s">
        <v>237</v>
      </c>
      <c r="H1050" s="167">
        <v>0.30208333333333331</v>
      </c>
      <c r="I1050" s="167">
        <v>0.79166666666666663</v>
      </c>
      <c r="J1050" s="181">
        <v>7.6388888888888895E-2</v>
      </c>
      <c r="K1050" s="179">
        <f t="shared" si="46"/>
        <v>0.41319444444444442</v>
      </c>
      <c r="L1050" s="411">
        <v>39</v>
      </c>
      <c r="M1050" s="411">
        <v>3</v>
      </c>
      <c r="N1050" s="959"/>
      <c r="O1050" s="411"/>
      <c r="P1050" s="411"/>
      <c r="Q1050" s="963"/>
      <c r="R1050" s="413" t="str">
        <f t="shared" si="47"/>
        <v>fx</v>
      </c>
      <c r="S1050" s="959"/>
      <c r="T1050" s="959"/>
      <c r="U1050" s="965"/>
    </row>
    <row r="1051" spans="1:21" ht="15.75" thickBot="1" x14ac:dyDescent="0.3">
      <c r="A1051" s="976"/>
      <c r="B1051" s="175">
        <v>14030320</v>
      </c>
      <c r="C1051" s="96">
        <v>309</v>
      </c>
      <c r="D1051" s="411">
        <v>7</v>
      </c>
      <c r="E1051" s="411">
        <v>50</v>
      </c>
      <c r="F1051" s="199">
        <v>49</v>
      </c>
      <c r="G1051" s="144" t="s">
        <v>237</v>
      </c>
      <c r="H1051" s="167">
        <v>0.30208333333333331</v>
      </c>
      <c r="I1051" s="167">
        <v>0.79166666666666663</v>
      </c>
      <c r="J1051" s="181">
        <v>7.6388888888888895E-2</v>
      </c>
      <c r="K1051" s="179">
        <f t="shared" si="46"/>
        <v>0.41319444444444442</v>
      </c>
      <c r="L1051" s="411">
        <v>40</v>
      </c>
      <c r="M1051" s="411">
        <v>2</v>
      </c>
      <c r="N1051" s="959"/>
      <c r="O1051" s="411"/>
      <c r="P1051" s="411"/>
      <c r="Q1051" s="963"/>
      <c r="R1051" s="413" t="str">
        <f t="shared" si="47"/>
        <v>fx</v>
      </c>
      <c r="S1051" s="959"/>
      <c r="T1051" s="959"/>
      <c r="U1051" s="965"/>
    </row>
    <row r="1052" spans="1:21" ht="15.75" thickBot="1" x14ac:dyDescent="0.3">
      <c r="A1052" s="976"/>
      <c r="B1052" s="407">
        <v>14030320</v>
      </c>
      <c r="C1052" s="96">
        <v>309</v>
      </c>
      <c r="D1052" s="411">
        <v>7</v>
      </c>
      <c r="E1052" s="411">
        <v>50</v>
      </c>
      <c r="F1052" s="665">
        <v>49</v>
      </c>
      <c r="G1052" s="144" t="s">
        <v>237</v>
      </c>
      <c r="H1052" s="167">
        <v>0.30208333333333331</v>
      </c>
      <c r="I1052" s="167">
        <v>0.79166666666666663</v>
      </c>
      <c r="J1052" s="181">
        <v>7.6388888888888895E-2</v>
      </c>
      <c r="K1052" s="179">
        <f t="shared" si="46"/>
        <v>0.41319444444444442</v>
      </c>
      <c r="L1052" s="411">
        <v>41</v>
      </c>
      <c r="M1052" s="411">
        <v>1</v>
      </c>
      <c r="N1052" s="960"/>
      <c r="O1052" s="411"/>
      <c r="P1052" s="411"/>
      <c r="Q1052" s="963"/>
      <c r="R1052" s="413" t="str">
        <f t="shared" si="47"/>
        <v>fx</v>
      </c>
      <c r="S1052" s="959"/>
      <c r="T1052" s="959"/>
      <c r="U1052" s="965"/>
    </row>
    <row r="1053" spans="1:21" ht="15.75" thickBot="1" x14ac:dyDescent="0.3">
      <c r="A1053" s="976"/>
      <c r="B1053" s="174">
        <v>14030320</v>
      </c>
      <c r="C1053" s="96">
        <v>350</v>
      </c>
      <c r="D1053" s="411">
        <v>7</v>
      </c>
      <c r="E1053" s="411">
        <v>50</v>
      </c>
      <c r="F1053" s="199">
        <v>49</v>
      </c>
      <c r="G1053" s="144" t="s">
        <v>237</v>
      </c>
      <c r="H1053" s="167">
        <v>0.30208333333333331</v>
      </c>
      <c r="I1053" s="167">
        <v>0.79166666666666663</v>
      </c>
      <c r="J1053" s="181">
        <v>7.6388888888888895E-2</v>
      </c>
      <c r="K1053" s="179">
        <f t="shared" si="46"/>
        <v>0.41319444444444442</v>
      </c>
      <c r="L1053" s="411">
        <v>39</v>
      </c>
      <c r="M1053" s="411">
        <v>1</v>
      </c>
      <c r="N1053" s="958">
        <v>576</v>
      </c>
      <c r="O1053" s="411"/>
      <c r="P1053" s="411"/>
      <c r="Q1053" s="963"/>
      <c r="R1053" s="413" t="str">
        <f t="shared" si="47"/>
        <v>fx</v>
      </c>
      <c r="S1053" s="959"/>
      <c r="T1053" s="959"/>
      <c r="U1053" s="965"/>
    </row>
    <row r="1054" spans="1:21" ht="15.75" thickBot="1" x14ac:dyDescent="0.3">
      <c r="A1054" s="976"/>
      <c r="B1054" s="175">
        <v>14030320</v>
      </c>
      <c r="C1054" s="96">
        <v>350</v>
      </c>
      <c r="D1054" s="411">
        <v>7</v>
      </c>
      <c r="E1054" s="411">
        <v>50</v>
      </c>
      <c r="F1054" s="665">
        <v>49</v>
      </c>
      <c r="G1054" s="144" t="s">
        <v>237</v>
      </c>
      <c r="H1054" s="167">
        <v>0.30208333333333331</v>
      </c>
      <c r="I1054" s="167">
        <v>0.79166666666666663</v>
      </c>
      <c r="J1054" s="181">
        <v>7.6388888888888895E-2</v>
      </c>
      <c r="K1054" s="179">
        <f t="shared" si="46"/>
        <v>0.41319444444444442</v>
      </c>
      <c r="L1054" s="411">
        <v>40</v>
      </c>
      <c r="M1054" s="411">
        <v>1</v>
      </c>
      <c r="N1054" s="959"/>
      <c r="O1054" s="411"/>
      <c r="P1054" s="411"/>
      <c r="Q1054" s="963"/>
      <c r="R1054" s="413" t="str">
        <f t="shared" si="47"/>
        <v>fx</v>
      </c>
      <c r="S1054" s="959"/>
      <c r="T1054" s="959"/>
      <c r="U1054" s="965"/>
    </row>
    <row r="1055" spans="1:21" ht="15.75" thickBot="1" x14ac:dyDescent="0.3">
      <c r="A1055" s="976"/>
      <c r="B1055" s="175">
        <v>14030320</v>
      </c>
      <c r="C1055" s="96">
        <v>350</v>
      </c>
      <c r="D1055" s="411">
        <v>7</v>
      </c>
      <c r="E1055" s="411">
        <v>50</v>
      </c>
      <c r="F1055" s="199">
        <v>49</v>
      </c>
      <c r="G1055" s="144" t="s">
        <v>237</v>
      </c>
      <c r="H1055" s="167">
        <v>0.30208333333333331</v>
      </c>
      <c r="I1055" s="167">
        <v>0.79166666666666663</v>
      </c>
      <c r="J1055" s="181">
        <v>7.6388888888888895E-2</v>
      </c>
      <c r="K1055" s="179">
        <f t="shared" si="46"/>
        <v>0.41319444444444442</v>
      </c>
      <c r="L1055" s="411">
        <v>41</v>
      </c>
      <c r="M1055" s="411">
        <v>1</v>
      </c>
      <c r="N1055" s="959"/>
      <c r="O1055" s="411"/>
      <c r="P1055" s="411"/>
      <c r="Q1055" s="963"/>
      <c r="R1055" s="413" t="str">
        <f t="shared" si="47"/>
        <v>fx</v>
      </c>
      <c r="S1055" s="959"/>
      <c r="T1055" s="959"/>
      <c r="U1055" s="965"/>
    </row>
    <row r="1056" spans="1:21" ht="15.75" thickBot="1" x14ac:dyDescent="0.3">
      <c r="A1056" s="976"/>
      <c r="B1056" s="175">
        <v>14030320</v>
      </c>
      <c r="C1056" s="96">
        <v>350</v>
      </c>
      <c r="D1056" s="411">
        <v>7</v>
      </c>
      <c r="E1056" s="411">
        <v>50</v>
      </c>
      <c r="F1056" s="665">
        <v>49</v>
      </c>
      <c r="G1056" s="144" t="s">
        <v>237</v>
      </c>
      <c r="H1056" s="167">
        <v>0.30208333333333331</v>
      </c>
      <c r="I1056" s="167">
        <v>0.79166666666666663</v>
      </c>
      <c r="J1056" s="181">
        <v>7.6388888888888895E-2</v>
      </c>
      <c r="K1056" s="179">
        <f t="shared" ref="K1056:K1119" si="49">IF(H1056&gt;I1056,(H1056-I1056)-J1056,(I1056-H1056)-J1056)</f>
        <v>0.41319444444444442</v>
      </c>
      <c r="L1056" s="411">
        <v>42</v>
      </c>
      <c r="M1056" s="411">
        <v>2</v>
      </c>
      <c r="N1056" s="959"/>
      <c r="O1056" s="411"/>
      <c r="P1056" s="411"/>
      <c r="Q1056" s="963"/>
      <c r="R1056" s="413" t="str">
        <f t="shared" ref="R1056:R1119" si="50">IF(C1056=370,"p500","fx")</f>
        <v>fx</v>
      </c>
      <c r="S1056" s="959"/>
      <c r="T1056" s="959"/>
      <c r="U1056" s="965"/>
    </row>
    <row r="1057" spans="1:21" ht="15.75" thickBot="1" x14ac:dyDescent="0.3">
      <c r="A1057" s="976"/>
      <c r="B1057" s="175">
        <v>14030320</v>
      </c>
      <c r="C1057" s="96">
        <v>350</v>
      </c>
      <c r="D1057" s="411">
        <v>7</v>
      </c>
      <c r="E1057" s="411">
        <v>50</v>
      </c>
      <c r="F1057" s="199">
        <v>49</v>
      </c>
      <c r="G1057" s="144" t="s">
        <v>237</v>
      </c>
      <c r="H1057" s="167">
        <v>0.30208333333333331</v>
      </c>
      <c r="I1057" s="167">
        <v>0.79166666666666663</v>
      </c>
      <c r="J1057" s="181">
        <v>7.6388888888888895E-2</v>
      </c>
      <c r="K1057" s="179">
        <f t="shared" si="49"/>
        <v>0.41319444444444442</v>
      </c>
      <c r="L1057" s="411">
        <v>43</v>
      </c>
      <c r="M1057" s="411">
        <v>2</v>
      </c>
      <c r="N1057" s="959"/>
      <c r="O1057" s="411"/>
      <c r="P1057" s="411"/>
      <c r="Q1057" s="963"/>
      <c r="R1057" s="413" t="str">
        <f t="shared" si="50"/>
        <v>fx</v>
      </c>
      <c r="S1057" s="959"/>
      <c r="T1057" s="959"/>
      <c r="U1057" s="965"/>
    </row>
    <row r="1058" spans="1:21" ht="15.75" thickBot="1" x14ac:dyDescent="0.3">
      <c r="A1058" s="976"/>
      <c r="B1058" s="407">
        <v>14030320</v>
      </c>
      <c r="C1058" s="96">
        <v>350</v>
      </c>
      <c r="D1058" s="411">
        <v>7</v>
      </c>
      <c r="E1058" s="411">
        <v>50</v>
      </c>
      <c r="F1058" s="665">
        <v>49</v>
      </c>
      <c r="G1058" s="144" t="s">
        <v>237</v>
      </c>
      <c r="H1058" s="167">
        <v>0.30208333333333331</v>
      </c>
      <c r="I1058" s="167">
        <v>0.79166666666666663</v>
      </c>
      <c r="J1058" s="181">
        <v>7.6388888888888895E-2</v>
      </c>
      <c r="K1058" s="179">
        <f t="shared" si="49"/>
        <v>0.41319444444444442</v>
      </c>
      <c r="L1058" s="411">
        <v>44</v>
      </c>
      <c r="M1058" s="411">
        <v>1</v>
      </c>
      <c r="N1058" s="960"/>
      <c r="O1058" s="411"/>
      <c r="P1058" s="411"/>
      <c r="Q1058" s="963"/>
      <c r="R1058" s="413" t="str">
        <f t="shared" si="50"/>
        <v>fx</v>
      </c>
      <c r="S1058" s="959"/>
      <c r="T1058" s="959"/>
      <c r="U1058" s="965"/>
    </row>
    <row r="1059" spans="1:21" ht="15.75" thickBot="1" x14ac:dyDescent="0.3">
      <c r="A1059" s="976"/>
      <c r="B1059" s="174">
        <v>14030320</v>
      </c>
      <c r="C1059" s="96">
        <v>370</v>
      </c>
      <c r="D1059" s="411">
        <v>7</v>
      </c>
      <c r="E1059" s="411">
        <v>50</v>
      </c>
      <c r="F1059" s="199">
        <v>49</v>
      </c>
      <c r="G1059" s="144" t="s">
        <v>237</v>
      </c>
      <c r="H1059" s="167">
        <v>0.30208333333333331</v>
      </c>
      <c r="I1059" s="167">
        <v>0.79166666666666663</v>
      </c>
      <c r="J1059" s="181">
        <v>7.6388888888888895E-2</v>
      </c>
      <c r="K1059" s="179">
        <f t="shared" si="49"/>
        <v>0.41319444444444442</v>
      </c>
      <c r="L1059" s="411">
        <v>39</v>
      </c>
      <c r="M1059" s="411">
        <v>1</v>
      </c>
      <c r="N1059" s="958">
        <v>576</v>
      </c>
      <c r="O1059" s="411"/>
      <c r="P1059" s="411"/>
      <c r="Q1059" s="963"/>
      <c r="R1059" s="413" t="str">
        <f t="shared" si="50"/>
        <v>p500</v>
      </c>
      <c r="S1059" s="959"/>
      <c r="T1059" s="959"/>
      <c r="U1059" s="965"/>
    </row>
    <row r="1060" spans="1:21" ht="15.75" thickBot="1" x14ac:dyDescent="0.3">
      <c r="A1060" s="976"/>
      <c r="B1060" s="175">
        <v>14030320</v>
      </c>
      <c r="C1060" s="96">
        <v>370</v>
      </c>
      <c r="D1060" s="411">
        <v>7</v>
      </c>
      <c r="E1060" s="411">
        <v>50</v>
      </c>
      <c r="F1060" s="665">
        <v>49</v>
      </c>
      <c r="G1060" s="144" t="s">
        <v>237</v>
      </c>
      <c r="H1060" s="167">
        <v>0.30208333333333331</v>
      </c>
      <c r="I1060" s="167">
        <v>0.79166666666666663</v>
      </c>
      <c r="J1060" s="181">
        <v>7.6388888888888895E-2</v>
      </c>
      <c r="K1060" s="179">
        <f t="shared" si="49"/>
        <v>0.41319444444444442</v>
      </c>
      <c r="L1060" s="411">
        <v>40</v>
      </c>
      <c r="M1060" s="411">
        <v>1</v>
      </c>
      <c r="N1060" s="959"/>
      <c r="O1060" s="411"/>
      <c r="P1060" s="411"/>
      <c r="Q1060" s="963"/>
      <c r="R1060" s="413" t="str">
        <f t="shared" si="50"/>
        <v>p500</v>
      </c>
      <c r="S1060" s="959"/>
      <c r="T1060" s="959"/>
      <c r="U1060" s="965"/>
    </row>
    <row r="1061" spans="1:21" ht="15.75" thickBot="1" x14ac:dyDescent="0.3">
      <c r="A1061" s="976"/>
      <c r="B1061" s="175">
        <v>14030320</v>
      </c>
      <c r="C1061" s="96">
        <v>370</v>
      </c>
      <c r="D1061" s="411">
        <v>7</v>
      </c>
      <c r="E1061" s="411">
        <v>50</v>
      </c>
      <c r="F1061" s="199">
        <v>49</v>
      </c>
      <c r="G1061" s="144" t="s">
        <v>237</v>
      </c>
      <c r="H1061" s="167">
        <v>0.30208333333333331</v>
      </c>
      <c r="I1061" s="167">
        <v>0.79166666666666663</v>
      </c>
      <c r="J1061" s="181">
        <v>7.6388888888888895E-2</v>
      </c>
      <c r="K1061" s="179">
        <f t="shared" si="49"/>
        <v>0.41319444444444442</v>
      </c>
      <c r="L1061" s="411">
        <v>42</v>
      </c>
      <c r="M1061" s="411">
        <v>2</v>
      </c>
      <c r="N1061" s="959"/>
      <c r="O1061" s="411"/>
      <c r="P1061" s="411"/>
      <c r="Q1061" s="963"/>
      <c r="R1061" s="413" t="str">
        <f t="shared" si="50"/>
        <v>p500</v>
      </c>
      <c r="S1061" s="959"/>
      <c r="T1061" s="959"/>
      <c r="U1061" s="965"/>
    </row>
    <row r="1062" spans="1:21" ht="15.75" thickBot="1" x14ac:dyDescent="0.3">
      <c r="A1062" s="976"/>
      <c r="B1062" s="175">
        <v>14030320</v>
      </c>
      <c r="C1062" s="96">
        <v>370</v>
      </c>
      <c r="D1062" s="411">
        <v>7</v>
      </c>
      <c r="E1062" s="411">
        <v>50</v>
      </c>
      <c r="F1062" s="665">
        <v>49</v>
      </c>
      <c r="G1062" s="144" t="s">
        <v>237</v>
      </c>
      <c r="H1062" s="167">
        <v>0.30208333333333331</v>
      </c>
      <c r="I1062" s="167">
        <v>0.79166666666666663</v>
      </c>
      <c r="J1062" s="181">
        <v>7.6388888888888895E-2</v>
      </c>
      <c r="K1062" s="179">
        <f t="shared" si="49"/>
        <v>0.41319444444444442</v>
      </c>
      <c r="L1062" s="411">
        <v>43</v>
      </c>
      <c r="M1062" s="411">
        <v>2</v>
      </c>
      <c r="N1062" s="959"/>
      <c r="O1062" s="411"/>
      <c r="P1062" s="411"/>
      <c r="Q1062" s="963"/>
      <c r="R1062" s="413" t="str">
        <f t="shared" si="50"/>
        <v>p500</v>
      </c>
      <c r="S1062" s="959"/>
      <c r="T1062" s="959"/>
      <c r="U1062" s="965"/>
    </row>
    <row r="1063" spans="1:21" ht="15.75" thickBot="1" x14ac:dyDescent="0.3">
      <c r="A1063" s="976"/>
      <c r="B1063" s="407">
        <v>14030320</v>
      </c>
      <c r="C1063" s="96">
        <v>370</v>
      </c>
      <c r="D1063" s="411">
        <v>7</v>
      </c>
      <c r="E1063" s="411">
        <v>50</v>
      </c>
      <c r="F1063" s="199">
        <v>49</v>
      </c>
      <c r="G1063" s="144" t="s">
        <v>237</v>
      </c>
      <c r="H1063" s="167">
        <v>0.30208333333333331</v>
      </c>
      <c r="I1063" s="167">
        <v>0.79166666666666663</v>
      </c>
      <c r="J1063" s="181">
        <v>7.6388888888888895E-2</v>
      </c>
      <c r="K1063" s="179">
        <f t="shared" si="49"/>
        <v>0.41319444444444442</v>
      </c>
      <c r="L1063" s="411">
        <v>44</v>
      </c>
      <c r="M1063" s="411">
        <v>2</v>
      </c>
      <c r="N1063" s="960"/>
      <c r="O1063" s="411"/>
      <c r="P1063" s="411"/>
      <c r="Q1063" s="963"/>
      <c r="R1063" s="413" t="str">
        <f t="shared" si="50"/>
        <v>p500</v>
      </c>
      <c r="S1063" s="959"/>
      <c r="T1063" s="959"/>
      <c r="U1063" s="965"/>
    </row>
    <row r="1064" spans="1:21" ht="15.75" thickBot="1" x14ac:dyDescent="0.3">
      <c r="A1064" s="976"/>
      <c r="B1064" s="174">
        <v>14030320</v>
      </c>
      <c r="C1064" s="96">
        <v>379</v>
      </c>
      <c r="D1064" s="411">
        <v>7</v>
      </c>
      <c r="E1064" s="411">
        <v>50</v>
      </c>
      <c r="F1064" s="665">
        <v>49</v>
      </c>
      <c r="G1064" s="144" t="s">
        <v>237</v>
      </c>
      <c r="H1064" s="167">
        <v>0.30208333333333331</v>
      </c>
      <c r="I1064" s="167">
        <v>0.79166666666666663</v>
      </c>
      <c r="J1064" s="181">
        <v>7.6388888888888895E-2</v>
      </c>
      <c r="K1064" s="179">
        <f t="shared" si="49"/>
        <v>0.41319444444444442</v>
      </c>
      <c r="L1064" s="411">
        <v>37</v>
      </c>
      <c r="M1064" s="411">
        <v>1</v>
      </c>
      <c r="N1064" s="958">
        <v>360</v>
      </c>
      <c r="O1064" s="411"/>
      <c r="P1064" s="411"/>
      <c r="Q1064" s="963"/>
      <c r="R1064" s="413" t="str">
        <f t="shared" si="50"/>
        <v>fx</v>
      </c>
      <c r="S1064" s="959"/>
      <c r="T1064" s="959"/>
      <c r="U1064" s="965"/>
    </row>
    <row r="1065" spans="1:21" ht="15.75" thickBot="1" x14ac:dyDescent="0.3">
      <c r="A1065" s="976"/>
      <c r="B1065" s="175">
        <v>14030320</v>
      </c>
      <c r="C1065" s="96">
        <v>379</v>
      </c>
      <c r="D1065" s="411">
        <v>7</v>
      </c>
      <c r="E1065" s="411">
        <v>50</v>
      </c>
      <c r="F1065" s="199">
        <v>49</v>
      </c>
      <c r="G1065" s="144" t="s">
        <v>237</v>
      </c>
      <c r="H1065" s="167">
        <v>0.30208333333333331</v>
      </c>
      <c r="I1065" s="167">
        <v>0.79166666666666663</v>
      </c>
      <c r="J1065" s="181">
        <v>7.6388888888888895E-2</v>
      </c>
      <c r="K1065" s="179">
        <f t="shared" si="49"/>
        <v>0.41319444444444442</v>
      </c>
      <c r="L1065" s="411">
        <v>38</v>
      </c>
      <c r="M1065" s="411">
        <v>1</v>
      </c>
      <c r="N1065" s="959"/>
      <c r="O1065" s="411"/>
      <c r="P1065" s="411"/>
      <c r="Q1065" s="963"/>
      <c r="R1065" s="413" t="str">
        <f t="shared" si="50"/>
        <v>fx</v>
      </c>
      <c r="S1065" s="959"/>
      <c r="T1065" s="959"/>
      <c r="U1065" s="965"/>
    </row>
    <row r="1066" spans="1:21" ht="15.75" thickBot="1" x14ac:dyDescent="0.3">
      <c r="A1066" s="976"/>
      <c r="B1066" s="175">
        <v>14030320</v>
      </c>
      <c r="C1066" s="96">
        <v>379</v>
      </c>
      <c r="D1066" s="411">
        <v>7</v>
      </c>
      <c r="E1066" s="411">
        <v>50</v>
      </c>
      <c r="F1066" s="665">
        <v>49</v>
      </c>
      <c r="G1066" s="144" t="s">
        <v>237</v>
      </c>
      <c r="H1066" s="167">
        <v>0.30208333333333331</v>
      </c>
      <c r="I1066" s="167">
        <v>0.79166666666666663</v>
      </c>
      <c r="J1066" s="181">
        <v>7.6388888888888895E-2</v>
      </c>
      <c r="K1066" s="179">
        <f t="shared" si="49"/>
        <v>0.41319444444444442</v>
      </c>
      <c r="L1066" s="411">
        <v>39</v>
      </c>
      <c r="M1066" s="411">
        <v>1</v>
      </c>
      <c r="N1066" s="959"/>
      <c r="O1066" s="411"/>
      <c r="P1066" s="411"/>
      <c r="Q1066" s="963"/>
      <c r="R1066" s="413" t="str">
        <f t="shared" si="50"/>
        <v>fx</v>
      </c>
      <c r="S1066" s="959"/>
      <c r="T1066" s="959"/>
      <c r="U1066" s="965"/>
    </row>
    <row r="1067" spans="1:21" ht="15.75" thickBot="1" x14ac:dyDescent="0.3">
      <c r="A1067" s="976"/>
      <c r="B1067" s="175">
        <v>14030320</v>
      </c>
      <c r="C1067" s="96">
        <v>379</v>
      </c>
      <c r="D1067" s="411">
        <v>7</v>
      </c>
      <c r="E1067" s="411">
        <v>50</v>
      </c>
      <c r="F1067" s="199">
        <v>49</v>
      </c>
      <c r="G1067" s="144" t="s">
        <v>237</v>
      </c>
      <c r="H1067" s="167">
        <v>0.30208333333333331</v>
      </c>
      <c r="I1067" s="167">
        <v>0.79166666666666663</v>
      </c>
      <c r="J1067" s="181">
        <v>7.6388888888888895E-2</v>
      </c>
      <c r="K1067" s="179">
        <f t="shared" si="49"/>
        <v>0.41319444444444442</v>
      </c>
      <c r="L1067" s="411">
        <v>40</v>
      </c>
      <c r="M1067" s="411">
        <v>1</v>
      </c>
      <c r="N1067" s="959"/>
      <c r="O1067" s="411"/>
      <c r="P1067" s="411"/>
      <c r="Q1067" s="963"/>
      <c r="R1067" s="413" t="str">
        <f t="shared" si="50"/>
        <v>fx</v>
      </c>
      <c r="S1067" s="959"/>
      <c r="T1067" s="959"/>
      <c r="U1067" s="965"/>
    </row>
    <row r="1068" spans="1:21" ht="15.75" thickBot="1" x14ac:dyDescent="0.3">
      <c r="A1068" s="976"/>
      <c r="B1068" s="407">
        <v>14030320</v>
      </c>
      <c r="C1068" s="96">
        <v>379</v>
      </c>
      <c r="D1068" s="411">
        <v>7</v>
      </c>
      <c r="E1068" s="411">
        <v>50</v>
      </c>
      <c r="F1068" s="665">
        <v>49</v>
      </c>
      <c r="G1068" s="144" t="s">
        <v>237</v>
      </c>
      <c r="H1068" s="167">
        <v>0.30208333333333331</v>
      </c>
      <c r="I1068" s="167">
        <v>0.79166666666666663</v>
      </c>
      <c r="J1068" s="181">
        <v>7.6388888888888895E-2</v>
      </c>
      <c r="K1068" s="179">
        <f t="shared" si="49"/>
        <v>0.41319444444444442</v>
      </c>
      <c r="L1068" s="411">
        <v>41</v>
      </c>
      <c r="M1068" s="411">
        <v>1</v>
      </c>
      <c r="N1068" s="960"/>
      <c r="O1068" s="411"/>
      <c r="P1068" s="411"/>
      <c r="Q1068" s="963"/>
      <c r="R1068" s="413" t="str">
        <f t="shared" si="50"/>
        <v>fx</v>
      </c>
      <c r="S1068" s="959"/>
      <c r="T1068" s="959"/>
      <c r="U1068" s="965"/>
    </row>
    <row r="1069" spans="1:21" ht="15.75" thickBot="1" x14ac:dyDescent="0.3">
      <c r="A1069" s="976"/>
      <c r="B1069" s="174">
        <v>14030320</v>
      </c>
      <c r="C1069" s="96">
        <v>380</v>
      </c>
      <c r="D1069" s="411">
        <v>7</v>
      </c>
      <c r="E1069" s="411">
        <v>50</v>
      </c>
      <c r="F1069" s="199">
        <v>49</v>
      </c>
      <c r="G1069" s="144" t="s">
        <v>237</v>
      </c>
      <c r="H1069" s="167">
        <v>0.30208333333333331</v>
      </c>
      <c r="I1069" s="167">
        <v>0.79166666666666663</v>
      </c>
      <c r="J1069" s="181">
        <v>7.6388888888888895E-2</v>
      </c>
      <c r="K1069" s="179">
        <f t="shared" si="49"/>
        <v>0.41319444444444442</v>
      </c>
      <c r="L1069" s="411">
        <v>37</v>
      </c>
      <c r="M1069" s="411">
        <v>1</v>
      </c>
      <c r="N1069" s="958">
        <v>350</v>
      </c>
      <c r="O1069" s="411"/>
      <c r="P1069" s="411"/>
      <c r="Q1069" s="963"/>
      <c r="R1069" s="413" t="str">
        <f t="shared" si="50"/>
        <v>fx</v>
      </c>
      <c r="S1069" s="959"/>
      <c r="T1069" s="959"/>
      <c r="U1069" s="965"/>
    </row>
    <row r="1070" spans="1:21" ht="15.75" thickBot="1" x14ac:dyDescent="0.3">
      <c r="A1070" s="976"/>
      <c r="B1070" s="175">
        <v>14030320</v>
      </c>
      <c r="C1070" s="96">
        <v>380</v>
      </c>
      <c r="D1070" s="411">
        <v>7</v>
      </c>
      <c r="E1070" s="411">
        <v>50</v>
      </c>
      <c r="F1070" s="665">
        <v>49</v>
      </c>
      <c r="G1070" s="144" t="s">
        <v>237</v>
      </c>
      <c r="H1070" s="167">
        <v>0.30208333333333331</v>
      </c>
      <c r="I1070" s="167">
        <v>0.79166666666666663</v>
      </c>
      <c r="J1070" s="181">
        <v>7.6388888888888895E-2</v>
      </c>
      <c r="K1070" s="179">
        <f t="shared" si="49"/>
        <v>0.41319444444444442</v>
      </c>
      <c r="L1070" s="411">
        <v>38</v>
      </c>
      <c r="M1070" s="411">
        <v>1</v>
      </c>
      <c r="N1070" s="959"/>
      <c r="O1070" s="411"/>
      <c r="P1070" s="411"/>
      <c r="Q1070" s="963"/>
      <c r="R1070" s="413" t="str">
        <f t="shared" si="50"/>
        <v>fx</v>
      </c>
      <c r="S1070" s="959"/>
      <c r="T1070" s="959"/>
      <c r="U1070" s="965"/>
    </row>
    <row r="1071" spans="1:21" ht="15.75" thickBot="1" x14ac:dyDescent="0.3">
      <c r="A1071" s="976"/>
      <c r="B1071" s="175">
        <v>14030320</v>
      </c>
      <c r="C1071" s="96">
        <v>380</v>
      </c>
      <c r="D1071" s="411">
        <v>7</v>
      </c>
      <c r="E1071" s="411">
        <v>50</v>
      </c>
      <c r="F1071" s="199">
        <v>49</v>
      </c>
      <c r="G1071" s="144" t="s">
        <v>237</v>
      </c>
      <c r="H1071" s="167">
        <v>0.30208333333333331</v>
      </c>
      <c r="I1071" s="167">
        <v>0.79166666666666663</v>
      </c>
      <c r="J1071" s="181">
        <v>7.6388888888888895E-2</v>
      </c>
      <c r="K1071" s="179">
        <f t="shared" si="49"/>
        <v>0.41319444444444442</v>
      </c>
      <c r="L1071" s="411">
        <v>39</v>
      </c>
      <c r="M1071" s="411">
        <v>1</v>
      </c>
      <c r="N1071" s="959"/>
      <c r="O1071" s="411"/>
      <c r="P1071" s="411"/>
      <c r="Q1071" s="963"/>
      <c r="R1071" s="413" t="str">
        <f t="shared" si="50"/>
        <v>fx</v>
      </c>
      <c r="S1071" s="959"/>
      <c r="T1071" s="959"/>
      <c r="U1071" s="965"/>
    </row>
    <row r="1072" spans="1:21" ht="15.75" thickBot="1" x14ac:dyDescent="0.3">
      <c r="A1072" s="976"/>
      <c r="B1072" s="175">
        <v>14030320</v>
      </c>
      <c r="C1072" s="96">
        <v>380</v>
      </c>
      <c r="D1072" s="411">
        <v>7</v>
      </c>
      <c r="E1072" s="411">
        <v>50</v>
      </c>
      <c r="F1072" s="665">
        <v>49</v>
      </c>
      <c r="G1072" s="144" t="s">
        <v>237</v>
      </c>
      <c r="H1072" s="167">
        <v>0.30208333333333331</v>
      </c>
      <c r="I1072" s="167">
        <v>0.79166666666666663</v>
      </c>
      <c r="J1072" s="181">
        <v>7.6388888888888895E-2</v>
      </c>
      <c r="K1072" s="179">
        <f t="shared" si="49"/>
        <v>0.41319444444444442</v>
      </c>
      <c r="L1072" s="411">
        <v>40</v>
      </c>
      <c r="M1072" s="411">
        <v>1</v>
      </c>
      <c r="N1072" s="959"/>
      <c r="O1072" s="411"/>
      <c r="P1072" s="411"/>
      <c r="Q1072" s="963"/>
      <c r="R1072" s="413" t="str">
        <f t="shared" si="50"/>
        <v>fx</v>
      </c>
      <c r="S1072" s="959"/>
      <c r="T1072" s="959"/>
      <c r="U1072" s="965"/>
    </row>
    <row r="1073" spans="1:21" ht="15.75" thickBot="1" x14ac:dyDescent="0.3">
      <c r="A1073" s="976"/>
      <c r="B1073" s="407">
        <v>14030320</v>
      </c>
      <c r="C1073" s="96">
        <v>380</v>
      </c>
      <c r="D1073" s="411">
        <v>7</v>
      </c>
      <c r="E1073" s="411">
        <v>50</v>
      </c>
      <c r="F1073" s="199">
        <v>49</v>
      </c>
      <c r="G1073" s="144" t="s">
        <v>237</v>
      </c>
      <c r="H1073" s="167">
        <v>0.30208333333333331</v>
      </c>
      <c r="I1073" s="167">
        <v>0.79166666666666663</v>
      </c>
      <c r="J1073" s="181">
        <v>7.6388888888888895E-2</v>
      </c>
      <c r="K1073" s="179">
        <f t="shared" si="49"/>
        <v>0.41319444444444442</v>
      </c>
      <c r="L1073" s="411">
        <v>41</v>
      </c>
      <c r="M1073" s="411">
        <v>1</v>
      </c>
      <c r="N1073" s="960"/>
      <c r="O1073" s="411"/>
      <c r="P1073" s="411"/>
      <c r="Q1073" s="963"/>
      <c r="R1073" s="413" t="str">
        <f t="shared" si="50"/>
        <v>fx</v>
      </c>
      <c r="S1073" s="959"/>
      <c r="T1073" s="959"/>
      <c r="U1073" s="965"/>
    </row>
    <row r="1074" spans="1:21" ht="15.75" thickBot="1" x14ac:dyDescent="0.3">
      <c r="A1074" s="976"/>
      <c r="B1074" s="174">
        <v>14030320</v>
      </c>
      <c r="C1074" s="96">
        <v>309</v>
      </c>
      <c r="D1074" s="411">
        <v>7</v>
      </c>
      <c r="E1074" s="411">
        <v>50</v>
      </c>
      <c r="F1074" s="665">
        <v>49</v>
      </c>
      <c r="G1074" s="144" t="s">
        <v>237</v>
      </c>
      <c r="H1074" s="167">
        <v>0.30208333333333331</v>
      </c>
      <c r="I1074" s="167">
        <v>0.79166666666666663</v>
      </c>
      <c r="J1074" s="181">
        <v>7.6388888888888895E-2</v>
      </c>
      <c r="K1074" s="179">
        <f t="shared" si="49"/>
        <v>0.41319444444444442</v>
      </c>
      <c r="L1074" s="411">
        <v>40</v>
      </c>
      <c r="M1074" s="411">
        <v>1</v>
      </c>
      <c r="N1074" s="958">
        <v>360</v>
      </c>
      <c r="O1074" s="411"/>
      <c r="P1074" s="411"/>
      <c r="Q1074" s="963"/>
      <c r="R1074" s="413" t="str">
        <f t="shared" si="50"/>
        <v>fx</v>
      </c>
      <c r="S1074" s="959"/>
      <c r="T1074" s="959"/>
      <c r="U1074" s="965"/>
    </row>
    <row r="1075" spans="1:21" ht="15.75" thickBot="1" x14ac:dyDescent="0.3">
      <c r="A1075" s="976"/>
      <c r="B1075" s="175">
        <v>14030320</v>
      </c>
      <c r="C1075" s="96">
        <v>309</v>
      </c>
      <c r="D1075" s="411">
        <v>7</v>
      </c>
      <c r="E1075" s="411">
        <v>50</v>
      </c>
      <c r="F1075" s="199">
        <v>49</v>
      </c>
      <c r="G1075" s="144" t="s">
        <v>237</v>
      </c>
      <c r="H1075" s="167">
        <v>0.30208333333333331</v>
      </c>
      <c r="I1075" s="167">
        <v>0.79166666666666663</v>
      </c>
      <c r="J1075" s="181">
        <v>7.6388888888888895E-2</v>
      </c>
      <c r="K1075" s="179">
        <f t="shared" si="49"/>
        <v>0.41319444444444442</v>
      </c>
      <c r="L1075" s="411">
        <v>41</v>
      </c>
      <c r="M1075" s="411">
        <v>1</v>
      </c>
      <c r="N1075" s="959"/>
      <c r="O1075" s="411"/>
      <c r="P1075" s="411"/>
      <c r="Q1075" s="963"/>
      <c r="R1075" s="413" t="str">
        <f t="shared" si="50"/>
        <v>fx</v>
      </c>
      <c r="S1075" s="959"/>
      <c r="T1075" s="959"/>
      <c r="U1075" s="965"/>
    </row>
    <row r="1076" spans="1:21" ht="15.75" thickBot="1" x14ac:dyDescent="0.3">
      <c r="A1076" s="976"/>
      <c r="B1076" s="175">
        <v>14030320</v>
      </c>
      <c r="C1076" s="96">
        <v>309</v>
      </c>
      <c r="D1076" s="411">
        <v>7</v>
      </c>
      <c r="E1076" s="411">
        <v>50</v>
      </c>
      <c r="F1076" s="665">
        <v>49</v>
      </c>
      <c r="G1076" s="144" t="s">
        <v>237</v>
      </c>
      <c r="H1076" s="167">
        <v>0.30208333333333331</v>
      </c>
      <c r="I1076" s="167">
        <v>0.79166666666666663</v>
      </c>
      <c r="J1076" s="181">
        <v>7.6388888888888895E-2</v>
      </c>
      <c r="K1076" s="179">
        <f t="shared" si="49"/>
        <v>0.41319444444444442</v>
      </c>
      <c r="L1076" s="411">
        <v>42</v>
      </c>
      <c r="M1076" s="411">
        <v>1</v>
      </c>
      <c r="N1076" s="959"/>
      <c r="O1076" s="411"/>
      <c r="P1076" s="411"/>
      <c r="Q1076" s="963"/>
      <c r="R1076" s="413" t="str">
        <f t="shared" si="50"/>
        <v>fx</v>
      </c>
      <c r="S1076" s="959"/>
      <c r="T1076" s="959"/>
      <c r="U1076" s="965"/>
    </row>
    <row r="1077" spans="1:21" ht="15.75" thickBot="1" x14ac:dyDescent="0.3">
      <c r="A1077" s="976"/>
      <c r="B1077" s="175">
        <v>14030320</v>
      </c>
      <c r="C1077" s="96">
        <v>309</v>
      </c>
      <c r="D1077" s="411">
        <v>7</v>
      </c>
      <c r="E1077" s="411">
        <v>50</v>
      </c>
      <c r="F1077" s="199">
        <v>49</v>
      </c>
      <c r="G1077" s="144" t="s">
        <v>237</v>
      </c>
      <c r="H1077" s="167">
        <v>0.30208333333333331</v>
      </c>
      <c r="I1077" s="167">
        <v>0.79166666666666663</v>
      </c>
      <c r="J1077" s="181">
        <v>7.6388888888888895E-2</v>
      </c>
      <c r="K1077" s="179">
        <f t="shared" si="49"/>
        <v>0.41319444444444442</v>
      </c>
      <c r="L1077" s="411">
        <v>43</v>
      </c>
      <c r="M1077" s="411">
        <v>1</v>
      </c>
      <c r="N1077" s="959"/>
      <c r="O1077" s="411"/>
      <c r="P1077" s="411"/>
      <c r="Q1077" s="963"/>
      <c r="R1077" s="413" t="str">
        <f t="shared" si="50"/>
        <v>fx</v>
      </c>
      <c r="S1077" s="959"/>
      <c r="T1077" s="959"/>
      <c r="U1077" s="965"/>
    </row>
    <row r="1078" spans="1:21" ht="15.75" thickBot="1" x14ac:dyDescent="0.3">
      <c r="A1078" s="977"/>
      <c r="B1078" s="407">
        <v>14030320</v>
      </c>
      <c r="C1078" s="164">
        <v>309</v>
      </c>
      <c r="D1078" s="418">
        <v>7</v>
      </c>
      <c r="E1078" s="418">
        <v>50</v>
      </c>
      <c r="F1078" s="151">
        <v>49</v>
      </c>
      <c r="G1078" s="161" t="s">
        <v>237</v>
      </c>
      <c r="H1078" s="171">
        <v>0.30208333333333331</v>
      </c>
      <c r="I1078" s="171">
        <v>0.79166666666666663</v>
      </c>
      <c r="J1078" s="185">
        <v>7.6388888888888895E-2</v>
      </c>
      <c r="K1078" s="186">
        <f t="shared" si="49"/>
        <v>0.41319444444444442</v>
      </c>
      <c r="L1078" s="418">
        <v>44</v>
      </c>
      <c r="M1078" s="418">
        <v>1</v>
      </c>
      <c r="N1078" s="966"/>
      <c r="O1078" s="418"/>
      <c r="P1078" s="418"/>
      <c r="Q1078" s="967"/>
      <c r="R1078" s="151" t="str">
        <f t="shared" si="50"/>
        <v>fx</v>
      </c>
      <c r="S1078" s="966"/>
      <c r="T1078" s="966"/>
      <c r="U1078" s="968"/>
    </row>
    <row r="1079" spans="1:21" ht="15.75" thickBot="1" x14ac:dyDescent="0.3">
      <c r="A1079" s="975" t="str">
        <f t="shared" ref="A1079:A1116" si="51">IF(H1079&gt;I1079,"شب","روز")</f>
        <v>روز</v>
      </c>
      <c r="B1079" s="174">
        <v>14030321</v>
      </c>
      <c r="C1079" s="163">
        <v>309</v>
      </c>
      <c r="D1079" s="419">
        <v>7</v>
      </c>
      <c r="E1079" s="419">
        <v>50</v>
      </c>
      <c r="F1079" s="150">
        <v>44</v>
      </c>
      <c r="G1079" s="159" t="s">
        <v>205</v>
      </c>
      <c r="H1079" s="168">
        <v>0.30208333333333331</v>
      </c>
      <c r="I1079" s="168">
        <v>0.79166666666666663</v>
      </c>
      <c r="J1079" s="179">
        <v>7.6388888888888895E-2</v>
      </c>
      <c r="K1079" s="179">
        <f t="shared" si="49"/>
        <v>0.41319444444444442</v>
      </c>
      <c r="L1079" s="419">
        <v>36</v>
      </c>
      <c r="M1079" s="419">
        <v>1</v>
      </c>
      <c r="N1079" s="961">
        <v>306</v>
      </c>
      <c r="O1079" s="419"/>
      <c r="P1079" s="419"/>
      <c r="Q1079" s="962">
        <v>473.42</v>
      </c>
      <c r="R1079" s="150" t="str">
        <f t="shared" si="50"/>
        <v>fx</v>
      </c>
      <c r="S1079" s="961">
        <v>2.5</v>
      </c>
      <c r="T1079" s="961">
        <v>20</v>
      </c>
      <c r="U1079" s="964">
        <v>500</v>
      </c>
    </row>
    <row r="1080" spans="1:21" ht="15.75" thickBot="1" x14ac:dyDescent="0.3">
      <c r="A1080" s="976"/>
      <c r="B1080" s="175">
        <v>14030321</v>
      </c>
      <c r="C1080" s="96">
        <v>309</v>
      </c>
      <c r="D1080" s="411">
        <v>7</v>
      </c>
      <c r="E1080" s="411">
        <v>50</v>
      </c>
      <c r="F1080" s="199">
        <v>44</v>
      </c>
      <c r="G1080" s="144" t="s">
        <v>205</v>
      </c>
      <c r="H1080" s="167">
        <v>0.30208333333333331</v>
      </c>
      <c r="I1080" s="167">
        <v>0.79166666666666663</v>
      </c>
      <c r="J1080" s="181">
        <v>7.6388888888888895E-2</v>
      </c>
      <c r="K1080" s="179">
        <f t="shared" si="49"/>
        <v>0.41319444444444442</v>
      </c>
      <c r="L1080" s="411">
        <v>37</v>
      </c>
      <c r="M1080" s="411">
        <v>1</v>
      </c>
      <c r="N1080" s="959"/>
      <c r="O1080" s="411"/>
      <c r="P1080" s="411"/>
      <c r="Q1080" s="963"/>
      <c r="R1080" s="413" t="str">
        <f t="shared" si="50"/>
        <v>fx</v>
      </c>
      <c r="S1080" s="959"/>
      <c r="T1080" s="959"/>
      <c r="U1080" s="965"/>
    </row>
    <row r="1081" spans="1:21" ht="15.75" thickBot="1" x14ac:dyDescent="0.3">
      <c r="A1081" s="976"/>
      <c r="B1081" s="175">
        <v>14030321</v>
      </c>
      <c r="C1081" s="96">
        <v>309</v>
      </c>
      <c r="D1081" s="411">
        <v>7</v>
      </c>
      <c r="E1081" s="411">
        <v>50</v>
      </c>
      <c r="F1081" s="199">
        <v>44</v>
      </c>
      <c r="G1081" s="144" t="s">
        <v>205</v>
      </c>
      <c r="H1081" s="167">
        <v>0.30208333333333331</v>
      </c>
      <c r="I1081" s="167">
        <v>0.79166666666666663</v>
      </c>
      <c r="J1081" s="181">
        <v>7.6388888888888895E-2</v>
      </c>
      <c r="K1081" s="179">
        <f t="shared" si="49"/>
        <v>0.41319444444444442</v>
      </c>
      <c r="L1081" s="411">
        <v>38</v>
      </c>
      <c r="M1081" s="411">
        <v>1</v>
      </c>
      <c r="N1081" s="959"/>
      <c r="O1081" s="411"/>
      <c r="P1081" s="411"/>
      <c r="Q1081" s="963"/>
      <c r="R1081" s="413" t="str">
        <f t="shared" si="50"/>
        <v>fx</v>
      </c>
      <c r="S1081" s="959"/>
      <c r="T1081" s="959"/>
      <c r="U1081" s="965"/>
    </row>
    <row r="1082" spans="1:21" ht="15.75" thickBot="1" x14ac:dyDescent="0.3">
      <c r="A1082" s="976"/>
      <c r="B1082" s="175">
        <v>14030321</v>
      </c>
      <c r="C1082" s="96">
        <v>309</v>
      </c>
      <c r="D1082" s="411">
        <v>7</v>
      </c>
      <c r="E1082" s="411">
        <v>50</v>
      </c>
      <c r="F1082" s="199">
        <v>44</v>
      </c>
      <c r="G1082" s="144" t="s">
        <v>205</v>
      </c>
      <c r="H1082" s="167">
        <v>0.30208333333333331</v>
      </c>
      <c r="I1082" s="167">
        <v>0.79166666666666663</v>
      </c>
      <c r="J1082" s="181">
        <v>7.6388888888888895E-2</v>
      </c>
      <c r="K1082" s="179">
        <f t="shared" si="49"/>
        <v>0.41319444444444442</v>
      </c>
      <c r="L1082" s="411">
        <v>39</v>
      </c>
      <c r="M1082" s="411">
        <v>2</v>
      </c>
      <c r="N1082" s="959"/>
      <c r="O1082" s="411"/>
      <c r="P1082" s="411"/>
      <c r="Q1082" s="963"/>
      <c r="R1082" s="413" t="str">
        <f t="shared" si="50"/>
        <v>fx</v>
      </c>
      <c r="S1082" s="959"/>
      <c r="T1082" s="959"/>
      <c r="U1082" s="965"/>
    </row>
    <row r="1083" spans="1:21" ht="15.75" thickBot="1" x14ac:dyDescent="0.3">
      <c r="A1083" s="976"/>
      <c r="B1083" s="175">
        <v>14030321</v>
      </c>
      <c r="C1083" s="96">
        <v>309</v>
      </c>
      <c r="D1083" s="411">
        <v>7</v>
      </c>
      <c r="E1083" s="411">
        <v>50</v>
      </c>
      <c r="F1083" s="199">
        <v>44</v>
      </c>
      <c r="G1083" s="144" t="s">
        <v>205</v>
      </c>
      <c r="H1083" s="167">
        <v>0.30208333333333331</v>
      </c>
      <c r="I1083" s="167">
        <v>0.79166666666666663</v>
      </c>
      <c r="J1083" s="181">
        <v>7.6388888888888895E-2</v>
      </c>
      <c r="K1083" s="179">
        <f t="shared" si="49"/>
        <v>0.41319444444444442</v>
      </c>
      <c r="L1083" s="411">
        <v>40</v>
      </c>
      <c r="M1083" s="411">
        <v>2</v>
      </c>
      <c r="N1083" s="959"/>
      <c r="O1083" s="411"/>
      <c r="P1083" s="411"/>
      <c r="Q1083" s="963"/>
      <c r="R1083" s="413" t="str">
        <f t="shared" si="50"/>
        <v>fx</v>
      </c>
      <c r="S1083" s="959"/>
      <c r="T1083" s="959"/>
      <c r="U1083" s="965"/>
    </row>
    <row r="1084" spans="1:21" ht="15.75" thickBot="1" x14ac:dyDescent="0.3">
      <c r="A1084" s="976"/>
      <c r="B1084" s="407">
        <v>14030321</v>
      </c>
      <c r="C1084" s="96">
        <v>309</v>
      </c>
      <c r="D1084" s="411">
        <v>7</v>
      </c>
      <c r="E1084" s="411">
        <v>50</v>
      </c>
      <c r="F1084" s="199">
        <v>44</v>
      </c>
      <c r="G1084" s="144" t="s">
        <v>205</v>
      </c>
      <c r="H1084" s="167">
        <v>0.30208333333333331</v>
      </c>
      <c r="I1084" s="167">
        <v>0.79166666666666663</v>
      </c>
      <c r="J1084" s="181">
        <v>7.6388888888888895E-2</v>
      </c>
      <c r="K1084" s="179">
        <f t="shared" si="49"/>
        <v>0.41319444444444442</v>
      </c>
      <c r="L1084" s="411">
        <v>41</v>
      </c>
      <c r="M1084" s="411">
        <v>1</v>
      </c>
      <c r="N1084" s="960"/>
      <c r="O1084" s="411"/>
      <c r="P1084" s="411"/>
      <c r="Q1084" s="963"/>
      <c r="R1084" s="413" t="str">
        <f t="shared" si="50"/>
        <v>fx</v>
      </c>
      <c r="S1084" s="959"/>
      <c r="T1084" s="959"/>
      <c r="U1084" s="965"/>
    </row>
    <row r="1085" spans="1:21" ht="15.75" thickBot="1" x14ac:dyDescent="0.3">
      <c r="A1085" s="976"/>
      <c r="B1085" s="174">
        <v>14030321</v>
      </c>
      <c r="C1085" s="96">
        <v>350</v>
      </c>
      <c r="D1085" s="411">
        <v>7</v>
      </c>
      <c r="E1085" s="411">
        <v>50</v>
      </c>
      <c r="F1085" s="199">
        <v>44</v>
      </c>
      <c r="G1085" s="144" t="s">
        <v>205</v>
      </c>
      <c r="H1085" s="167">
        <v>0.30208333333333331</v>
      </c>
      <c r="I1085" s="167">
        <v>0.79166666666666663</v>
      </c>
      <c r="J1085" s="181">
        <v>7.6388888888888895E-2</v>
      </c>
      <c r="K1085" s="179">
        <f t="shared" si="49"/>
        <v>0.41319444444444442</v>
      </c>
      <c r="L1085" s="411">
        <v>39</v>
      </c>
      <c r="M1085" s="411">
        <v>1</v>
      </c>
      <c r="N1085" s="958">
        <v>344</v>
      </c>
      <c r="O1085" s="411"/>
      <c r="P1085" s="411"/>
      <c r="Q1085" s="963"/>
      <c r="R1085" s="413" t="str">
        <f t="shared" si="50"/>
        <v>fx</v>
      </c>
      <c r="S1085" s="959"/>
      <c r="T1085" s="959"/>
      <c r="U1085" s="965"/>
    </row>
    <row r="1086" spans="1:21" ht="15.75" thickBot="1" x14ac:dyDescent="0.3">
      <c r="A1086" s="976"/>
      <c r="B1086" s="175">
        <v>14030321</v>
      </c>
      <c r="C1086" s="96">
        <v>350</v>
      </c>
      <c r="D1086" s="411">
        <v>7</v>
      </c>
      <c r="E1086" s="411">
        <v>50</v>
      </c>
      <c r="F1086" s="199">
        <v>44</v>
      </c>
      <c r="G1086" s="144" t="s">
        <v>205</v>
      </c>
      <c r="H1086" s="167">
        <v>0.30208333333333331</v>
      </c>
      <c r="I1086" s="167">
        <v>0.79166666666666663</v>
      </c>
      <c r="J1086" s="181">
        <v>7.6388888888888895E-2</v>
      </c>
      <c r="K1086" s="179">
        <f t="shared" si="49"/>
        <v>0.41319444444444442</v>
      </c>
      <c r="L1086" s="411">
        <v>40</v>
      </c>
      <c r="M1086" s="411">
        <v>1</v>
      </c>
      <c r="N1086" s="959"/>
      <c r="O1086" s="411"/>
      <c r="P1086" s="411"/>
      <c r="Q1086" s="963"/>
      <c r="R1086" s="413" t="str">
        <f t="shared" si="50"/>
        <v>fx</v>
      </c>
      <c r="S1086" s="959"/>
      <c r="T1086" s="959"/>
      <c r="U1086" s="965"/>
    </row>
    <row r="1087" spans="1:21" ht="15.75" thickBot="1" x14ac:dyDescent="0.3">
      <c r="A1087" s="976"/>
      <c r="B1087" s="175">
        <v>14030321</v>
      </c>
      <c r="C1087" s="96">
        <v>350</v>
      </c>
      <c r="D1087" s="411">
        <v>7</v>
      </c>
      <c r="E1087" s="411">
        <v>50</v>
      </c>
      <c r="F1087" s="199">
        <v>44</v>
      </c>
      <c r="G1087" s="144" t="s">
        <v>205</v>
      </c>
      <c r="H1087" s="167">
        <v>0.30208333333333331</v>
      </c>
      <c r="I1087" s="167">
        <v>0.79166666666666663</v>
      </c>
      <c r="J1087" s="181">
        <v>7.6388888888888895E-2</v>
      </c>
      <c r="K1087" s="179">
        <f t="shared" si="49"/>
        <v>0.41319444444444442</v>
      </c>
      <c r="L1087" s="411">
        <v>41</v>
      </c>
      <c r="M1087" s="411">
        <v>1</v>
      </c>
      <c r="N1087" s="959"/>
      <c r="O1087" s="411"/>
      <c r="P1087" s="411"/>
      <c r="Q1087" s="963"/>
      <c r="R1087" s="413" t="str">
        <f t="shared" si="50"/>
        <v>fx</v>
      </c>
      <c r="S1087" s="959"/>
      <c r="T1087" s="959"/>
      <c r="U1087" s="965"/>
    </row>
    <row r="1088" spans="1:21" ht="15.75" thickBot="1" x14ac:dyDescent="0.3">
      <c r="A1088" s="976"/>
      <c r="B1088" s="175">
        <v>14030321</v>
      </c>
      <c r="C1088" s="96">
        <v>350</v>
      </c>
      <c r="D1088" s="411">
        <v>7</v>
      </c>
      <c r="E1088" s="411">
        <v>50</v>
      </c>
      <c r="F1088" s="199">
        <v>44</v>
      </c>
      <c r="G1088" s="144" t="s">
        <v>205</v>
      </c>
      <c r="H1088" s="167">
        <v>0.30208333333333331</v>
      </c>
      <c r="I1088" s="167">
        <v>0.79166666666666663</v>
      </c>
      <c r="J1088" s="181">
        <v>7.6388888888888895E-2</v>
      </c>
      <c r="K1088" s="179">
        <f t="shared" si="49"/>
        <v>0.41319444444444442</v>
      </c>
      <c r="L1088" s="411">
        <v>42</v>
      </c>
      <c r="M1088" s="411">
        <v>2</v>
      </c>
      <c r="N1088" s="959"/>
      <c r="O1088" s="411"/>
      <c r="P1088" s="411"/>
      <c r="Q1088" s="963"/>
      <c r="R1088" s="413" t="str">
        <f t="shared" si="50"/>
        <v>fx</v>
      </c>
      <c r="S1088" s="959"/>
      <c r="T1088" s="959"/>
      <c r="U1088" s="965"/>
    </row>
    <row r="1089" spans="1:21" ht="15.75" thickBot="1" x14ac:dyDescent="0.3">
      <c r="A1089" s="976"/>
      <c r="B1089" s="175">
        <v>14030321</v>
      </c>
      <c r="C1089" s="96">
        <v>350</v>
      </c>
      <c r="D1089" s="411">
        <v>7</v>
      </c>
      <c r="E1089" s="411">
        <v>50</v>
      </c>
      <c r="F1089" s="199">
        <v>44</v>
      </c>
      <c r="G1089" s="144" t="s">
        <v>205</v>
      </c>
      <c r="H1089" s="167">
        <v>0.30208333333333331</v>
      </c>
      <c r="I1089" s="167">
        <v>0.79166666666666663</v>
      </c>
      <c r="J1089" s="181">
        <v>7.6388888888888895E-2</v>
      </c>
      <c r="K1089" s="179">
        <f t="shared" si="49"/>
        <v>0.41319444444444442</v>
      </c>
      <c r="L1089" s="411">
        <v>43</v>
      </c>
      <c r="M1089" s="411">
        <v>2</v>
      </c>
      <c r="N1089" s="959"/>
      <c r="O1089" s="411"/>
      <c r="P1089" s="411"/>
      <c r="Q1089" s="963"/>
      <c r="R1089" s="413" t="str">
        <f t="shared" si="50"/>
        <v>fx</v>
      </c>
      <c r="S1089" s="959"/>
      <c r="T1089" s="959"/>
      <c r="U1089" s="965"/>
    </row>
    <row r="1090" spans="1:21" ht="15.75" thickBot="1" x14ac:dyDescent="0.3">
      <c r="A1090" s="976"/>
      <c r="B1090" s="407">
        <v>14030321</v>
      </c>
      <c r="C1090" s="96">
        <v>350</v>
      </c>
      <c r="D1090" s="411">
        <v>7</v>
      </c>
      <c r="E1090" s="411">
        <v>50</v>
      </c>
      <c r="F1090" s="199">
        <v>44</v>
      </c>
      <c r="G1090" s="144" t="s">
        <v>205</v>
      </c>
      <c r="H1090" s="167">
        <v>0.30208333333333331</v>
      </c>
      <c r="I1090" s="167">
        <v>0.79166666666666663</v>
      </c>
      <c r="J1090" s="181">
        <v>7.6388888888888895E-2</v>
      </c>
      <c r="K1090" s="179">
        <f t="shared" si="49"/>
        <v>0.41319444444444442</v>
      </c>
      <c r="L1090" s="411">
        <v>44</v>
      </c>
      <c r="M1090" s="411">
        <v>1</v>
      </c>
      <c r="N1090" s="960"/>
      <c r="O1090" s="411"/>
      <c r="P1090" s="411"/>
      <c r="Q1090" s="963"/>
      <c r="R1090" s="413" t="str">
        <f t="shared" si="50"/>
        <v>fx</v>
      </c>
      <c r="S1090" s="959"/>
      <c r="T1090" s="959"/>
      <c r="U1090" s="965"/>
    </row>
    <row r="1091" spans="1:21" ht="15.75" thickBot="1" x14ac:dyDescent="0.3">
      <c r="A1091" s="976"/>
      <c r="B1091" s="174">
        <v>14030321</v>
      </c>
      <c r="C1091" s="96">
        <v>370</v>
      </c>
      <c r="D1091" s="411">
        <v>7</v>
      </c>
      <c r="E1091" s="411">
        <v>50</v>
      </c>
      <c r="F1091" s="199">
        <v>44</v>
      </c>
      <c r="G1091" s="144" t="s">
        <v>205</v>
      </c>
      <c r="H1091" s="167">
        <v>0.30208333333333331</v>
      </c>
      <c r="I1091" s="167">
        <v>0.79166666666666663</v>
      </c>
      <c r="J1091" s="181">
        <v>7.6388888888888895E-2</v>
      </c>
      <c r="K1091" s="179">
        <f t="shared" si="49"/>
        <v>0.41319444444444442</v>
      </c>
      <c r="L1091" s="411">
        <v>39</v>
      </c>
      <c r="M1091" s="411">
        <v>1</v>
      </c>
      <c r="N1091" s="958">
        <v>344</v>
      </c>
      <c r="O1091" s="411"/>
      <c r="P1091" s="411"/>
      <c r="Q1091" s="963"/>
      <c r="R1091" s="413" t="str">
        <f t="shared" si="50"/>
        <v>p500</v>
      </c>
      <c r="S1091" s="959"/>
      <c r="T1091" s="959"/>
      <c r="U1091" s="965"/>
    </row>
    <row r="1092" spans="1:21" ht="15.75" thickBot="1" x14ac:dyDescent="0.3">
      <c r="A1092" s="976"/>
      <c r="B1092" s="175">
        <v>14030321</v>
      </c>
      <c r="C1092" s="96">
        <v>370</v>
      </c>
      <c r="D1092" s="411">
        <v>7</v>
      </c>
      <c r="E1092" s="411">
        <v>50</v>
      </c>
      <c r="F1092" s="199">
        <v>44</v>
      </c>
      <c r="G1092" s="144" t="s">
        <v>205</v>
      </c>
      <c r="H1092" s="167">
        <v>0.30208333333333331</v>
      </c>
      <c r="I1092" s="167">
        <v>0.79166666666666663</v>
      </c>
      <c r="J1092" s="181">
        <v>7.6388888888888895E-2</v>
      </c>
      <c r="K1092" s="179">
        <f t="shared" si="49"/>
        <v>0.41319444444444442</v>
      </c>
      <c r="L1092" s="411">
        <v>40</v>
      </c>
      <c r="M1092" s="411">
        <v>1</v>
      </c>
      <c r="N1092" s="959"/>
      <c r="O1092" s="411"/>
      <c r="P1092" s="411"/>
      <c r="Q1092" s="963"/>
      <c r="R1092" s="413" t="str">
        <f t="shared" si="50"/>
        <v>p500</v>
      </c>
      <c r="S1092" s="959"/>
      <c r="T1092" s="959"/>
      <c r="U1092" s="965"/>
    </row>
    <row r="1093" spans="1:21" ht="15.75" thickBot="1" x14ac:dyDescent="0.3">
      <c r="A1093" s="976"/>
      <c r="B1093" s="175">
        <v>14030321</v>
      </c>
      <c r="C1093" s="96">
        <v>370</v>
      </c>
      <c r="D1093" s="411">
        <v>7</v>
      </c>
      <c r="E1093" s="411">
        <v>50</v>
      </c>
      <c r="F1093" s="199">
        <v>44</v>
      </c>
      <c r="G1093" s="144" t="s">
        <v>205</v>
      </c>
      <c r="H1093" s="167">
        <v>0.30208333333333331</v>
      </c>
      <c r="I1093" s="167">
        <v>0.79166666666666663</v>
      </c>
      <c r="J1093" s="181">
        <v>7.6388888888888895E-2</v>
      </c>
      <c r="K1093" s="179">
        <f t="shared" si="49"/>
        <v>0.41319444444444442</v>
      </c>
      <c r="L1093" s="411">
        <v>42</v>
      </c>
      <c r="M1093" s="411">
        <v>2</v>
      </c>
      <c r="N1093" s="959"/>
      <c r="O1093" s="411"/>
      <c r="P1093" s="411"/>
      <c r="Q1093" s="963"/>
      <c r="R1093" s="413" t="str">
        <f t="shared" si="50"/>
        <v>p500</v>
      </c>
      <c r="S1093" s="959"/>
      <c r="T1093" s="959"/>
      <c r="U1093" s="965"/>
    </row>
    <row r="1094" spans="1:21" ht="15.75" thickBot="1" x14ac:dyDescent="0.3">
      <c r="A1094" s="976"/>
      <c r="B1094" s="175">
        <v>14030321</v>
      </c>
      <c r="C1094" s="96">
        <v>370</v>
      </c>
      <c r="D1094" s="411">
        <v>7</v>
      </c>
      <c r="E1094" s="411">
        <v>50</v>
      </c>
      <c r="F1094" s="199">
        <v>44</v>
      </c>
      <c r="G1094" s="144" t="s">
        <v>205</v>
      </c>
      <c r="H1094" s="167">
        <v>0.30208333333333331</v>
      </c>
      <c r="I1094" s="167">
        <v>0.79166666666666663</v>
      </c>
      <c r="J1094" s="181">
        <v>7.6388888888888895E-2</v>
      </c>
      <c r="K1094" s="179">
        <f t="shared" si="49"/>
        <v>0.41319444444444442</v>
      </c>
      <c r="L1094" s="411">
        <v>43</v>
      </c>
      <c r="M1094" s="411">
        <v>2</v>
      </c>
      <c r="N1094" s="959"/>
      <c r="O1094" s="411"/>
      <c r="P1094" s="411"/>
      <c r="Q1094" s="963"/>
      <c r="R1094" s="413" t="str">
        <f t="shared" si="50"/>
        <v>p500</v>
      </c>
      <c r="S1094" s="959"/>
      <c r="T1094" s="959"/>
      <c r="U1094" s="965"/>
    </row>
    <row r="1095" spans="1:21" ht="15.75" thickBot="1" x14ac:dyDescent="0.3">
      <c r="A1095" s="976"/>
      <c r="B1095" s="407">
        <v>14030321</v>
      </c>
      <c r="C1095" s="96">
        <v>370</v>
      </c>
      <c r="D1095" s="411">
        <v>7</v>
      </c>
      <c r="E1095" s="411">
        <v>50</v>
      </c>
      <c r="F1095" s="199">
        <v>44</v>
      </c>
      <c r="G1095" s="144" t="s">
        <v>205</v>
      </c>
      <c r="H1095" s="167">
        <v>0.30208333333333331</v>
      </c>
      <c r="I1095" s="167">
        <v>0.79166666666666663</v>
      </c>
      <c r="J1095" s="181">
        <v>7.6388888888888895E-2</v>
      </c>
      <c r="K1095" s="179">
        <f t="shared" si="49"/>
        <v>0.41319444444444442</v>
      </c>
      <c r="L1095" s="411">
        <v>44</v>
      </c>
      <c r="M1095" s="411">
        <v>2</v>
      </c>
      <c r="N1095" s="960"/>
      <c r="O1095" s="411"/>
      <c r="P1095" s="411"/>
      <c r="Q1095" s="963"/>
      <c r="R1095" s="413" t="str">
        <f t="shared" si="50"/>
        <v>p500</v>
      </c>
      <c r="S1095" s="959"/>
      <c r="T1095" s="959"/>
      <c r="U1095" s="965"/>
    </row>
    <row r="1096" spans="1:21" ht="15.75" thickBot="1" x14ac:dyDescent="0.3">
      <c r="A1096" s="976"/>
      <c r="B1096" s="174">
        <v>14030321</v>
      </c>
      <c r="C1096" s="96">
        <v>379</v>
      </c>
      <c r="D1096" s="411">
        <v>7</v>
      </c>
      <c r="E1096" s="411">
        <v>50</v>
      </c>
      <c r="F1096" s="199">
        <v>44</v>
      </c>
      <c r="G1096" s="144" t="s">
        <v>205</v>
      </c>
      <c r="H1096" s="167">
        <v>0.30208333333333331</v>
      </c>
      <c r="I1096" s="167">
        <v>0.79166666666666663</v>
      </c>
      <c r="J1096" s="181">
        <v>7.6388888888888895E-2</v>
      </c>
      <c r="K1096" s="179">
        <f t="shared" si="49"/>
        <v>0.41319444444444442</v>
      </c>
      <c r="L1096" s="411">
        <v>37</v>
      </c>
      <c r="M1096" s="411">
        <v>1</v>
      </c>
      <c r="N1096" s="958">
        <v>215</v>
      </c>
      <c r="O1096" s="411"/>
      <c r="P1096" s="411"/>
      <c r="Q1096" s="963"/>
      <c r="R1096" s="413" t="str">
        <f t="shared" si="50"/>
        <v>fx</v>
      </c>
      <c r="S1096" s="959"/>
      <c r="T1096" s="959"/>
      <c r="U1096" s="965"/>
    </row>
    <row r="1097" spans="1:21" ht="15.75" thickBot="1" x14ac:dyDescent="0.3">
      <c r="A1097" s="976"/>
      <c r="B1097" s="175">
        <v>14030321</v>
      </c>
      <c r="C1097" s="96">
        <v>379</v>
      </c>
      <c r="D1097" s="411">
        <v>7</v>
      </c>
      <c r="E1097" s="411">
        <v>50</v>
      </c>
      <c r="F1097" s="199">
        <v>44</v>
      </c>
      <c r="G1097" s="144" t="s">
        <v>205</v>
      </c>
      <c r="H1097" s="167">
        <v>0.30208333333333331</v>
      </c>
      <c r="I1097" s="167">
        <v>0.79166666666666663</v>
      </c>
      <c r="J1097" s="181">
        <v>7.6388888888888895E-2</v>
      </c>
      <c r="K1097" s="179">
        <f t="shared" si="49"/>
        <v>0.41319444444444442</v>
      </c>
      <c r="L1097" s="411">
        <v>38</v>
      </c>
      <c r="M1097" s="411">
        <v>1</v>
      </c>
      <c r="N1097" s="959"/>
      <c r="O1097" s="411"/>
      <c r="P1097" s="411"/>
      <c r="Q1097" s="963"/>
      <c r="R1097" s="413" t="str">
        <f t="shared" si="50"/>
        <v>fx</v>
      </c>
      <c r="S1097" s="959"/>
      <c r="T1097" s="959"/>
      <c r="U1097" s="965"/>
    </row>
    <row r="1098" spans="1:21" ht="15.75" thickBot="1" x14ac:dyDescent="0.3">
      <c r="A1098" s="976"/>
      <c r="B1098" s="175">
        <v>14030321</v>
      </c>
      <c r="C1098" s="96">
        <v>379</v>
      </c>
      <c r="D1098" s="411">
        <v>7</v>
      </c>
      <c r="E1098" s="411">
        <v>50</v>
      </c>
      <c r="F1098" s="199">
        <v>44</v>
      </c>
      <c r="G1098" s="144" t="s">
        <v>205</v>
      </c>
      <c r="H1098" s="167">
        <v>0.30208333333333331</v>
      </c>
      <c r="I1098" s="167">
        <v>0.79166666666666663</v>
      </c>
      <c r="J1098" s="181">
        <v>7.6388888888888895E-2</v>
      </c>
      <c r="K1098" s="179">
        <f t="shared" si="49"/>
        <v>0.41319444444444442</v>
      </c>
      <c r="L1098" s="411">
        <v>39</v>
      </c>
      <c r="M1098" s="411">
        <v>1</v>
      </c>
      <c r="N1098" s="959"/>
      <c r="O1098" s="411"/>
      <c r="P1098" s="411"/>
      <c r="Q1098" s="963"/>
      <c r="R1098" s="413" t="str">
        <f t="shared" si="50"/>
        <v>fx</v>
      </c>
      <c r="S1098" s="959"/>
      <c r="T1098" s="959"/>
      <c r="U1098" s="965"/>
    </row>
    <row r="1099" spans="1:21" ht="15.75" thickBot="1" x14ac:dyDescent="0.3">
      <c r="A1099" s="976"/>
      <c r="B1099" s="175">
        <v>14030321</v>
      </c>
      <c r="C1099" s="96">
        <v>379</v>
      </c>
      <c r="D1099" s="411">
        <v>7</v>
      </c>
      <c r="E1099" s="411">
        <v>50</v>
      </c>
      <c r="F1099" s="199">
        <v>44</v>
      </c>
      <c r="G1099" s="144" t="s">
        <v>205</v>
      </c>
      <c r="H1099" s="167">
        <v>0.30208333333333331</v>
      </c>
      <c r="I1099" s="167">
        <v>0.79166666666666663</v>
      </c>
      <c r="J1099" s="181">
        <v>7.6388888888888895E-2</v>
      </c>
      <c r="K1099" s="179">
        <f t="shared" si="49"/>
        <v>0.41319444444444442</v>
      </c>
      <c r="L1099" s="411">
        <v>40</v>
      </c>
      <c r="M1099" s="411">
        <v>1</v>
      </c>
      <c r="N1099" s="959"/>
      <c r="O1099" s="411"/>
      <c r="P1099" s="411"/>
      <c r="Q1099" s="963"/>
      <c r="R1099" s="413" t="str">
        <f t="shared" si="50"/>
        <v>fx</v>
      </c>
      <c r="S1099" s="959"/>
      <c r="T1099" s="959"/>
      <c r="U1099" s="965"/>
    </row>
    <row r="1100" spans="1:21" ht="15.75" thickBot="1" x14ac:dyDescent="0.3">
      <c r="A1100" s="976"/>
      <c r="B1100" s="407">
        <v>14030321</v>
      </c>
      <c r="C1100" s="96">
        <v>379</v>
      </c>
      <c r="D1100" s="411">
        <v>7</v>
      </c>
      <c r="E1100" s="411">
        <v>50</v>
      </c>
      <c r="F1100" s="199">
        <v>44</v>
      </c>
      <c r="G1100" s="144" t="s">
        <v>205</v>
      </c>
      <c r="H1100" s="167">
        <v>0.30208333333333331</v>
      </c>
      <c r="I1100" s="167">
        <v>0.79166666666666663</v>
      </c>
      <c r="J1100" s="181">
        <v>7.6388888888888895E-2</v>
      </c>
      <c r="K1100" s="179">
        <f t="shared" si="49"/>
        <v>0.41319444444444442</v>
      </c>
      <c r="L1100" s="411">
        <v>41</v>
      </c>
      <c r="M1100" s="411">
        <v>1</v>
      </c>
      <c r="N1100" s="960"/>
      <c r="O1100" s="411"/>
      <c r="P1100" s="411"/>
      <c r="Q1100" s="963"/>
      <c r="R1100" s="413" t="str">
        <f t="shared" si="50"/>
        <v>fx</v>
      </c>
      <c r="S1100" s="959"/>
      <c r="T1100" s="959"/>
      <c r="U1100" s="965"/>
    </row>
    <row r="1101" spans="1:21" ht="15.75" thickBot="1" x14ac:dyDescent="0.3">
      <c r="A1101" s="976"/>
      <c r="B1101" s="174">
        <v>14030321</v>
      </c>
      <c r="C1101" s="96">
        <v>379</v>
      </c>
      <c r="D1101" s="411">
        <v>7</v>
      </c>
      <c r="E1101" s="411">
        <v>50</v>
      </c>
      <c r="F1101" s="199">
        <v>44</v>
      </c>
      <c r="G1101" s="144" t="s">
        <v>205</v>
      </c>
      <c r="H1101" s="167">
        <v>0.30208333333333331</v>
      </c>
      <c r="I1101" s="167">
        <v>0.79166666666666663</v>
      </c>
      <c r="J1101" s="181">
        <v>7.6388888888888895E-2</v>
      </c>
      <c r="K1101" s="179">
        <f t="shared" si="49"/>
        <v>0.41319444444444442</v>
      </c>
      <c r="L1101" s="411">
        <v>37</v>
      </c>
      <c r="M1101" s="411">
        <v>1</v>
      </c>
      <c r="N1101" s="958">
        <v>215</v>
      </c>
      <c r="O1101" s="411"/>
      <c r="P1101" s="411"/>
      <c r="Q1101" s="963"/>
      <c r="R1101" s="413" t="str">
        <f t="shared" si="50"/>
        <v>fx</v>
      </c>
      <c r="S1101" s="959"/>
      <c r="T1101" s="959"/>
      <c r="U1101" s="965"/>
    </row>
    <row r="1102" spans="1:21" ht="15.75" thickBot="1" x14ac:dyDescent="0.3">
      <c r="A1102" s="976"/>
      <c r="B1102" s="175">
        <v>14030321</v>
      </c>
      <c r="C1102" s="96">
        <v>379</v>
      </c>
      <c r="D1102" s="411">
        <v>7</v>
      </c>
      <c r="E1102" s="411">
        <v>50</v>
      </c>
      <c r="F1102" s="199">
        <v>44</v>
      </c>
      <c r="G1102" s="144" t="s">
        <v>205</v>
      </c>
      <c r="H1102" s="167">
        <v>0.30208333333333331</v>
      </c>
      <c r="I1102" s="167">
        <v>0.79166666666666663</v>
      </c>
      <c r="J1102" s="181">
        <v>7.6388888888888895E-2</v>
      </c>
      <c r="K1102" s="179">
        <f t="shared" si="49"/>
        <v>0.41319444444444442</v>
      </c>
      <c r="L1102" s="411">
        <v>38</v>
      </c>
      <c r="M1102" s="411">
        <v>1</v>
      </c>
      <c r="N1102" s="959"/>
      <c r="O1102" s="411"/>
      <c r="P1102" s="411"/>
      <c r="Q1102" s="963"/>
      <c r="R1102" s="413" t="str">
        <f t="shared" si="50"/>
        <v>fx</v>
      </c>
      <c r="S1102" s="959"/>
      <c r="T1102" s="959"/>
      <c r="U1102" s="965"/>
    </row>
    <row r="1103" spans="1:21" ht="15.75" thickBot="1" x14ac:dyDescent="0.3">
      <c r="A1103" s="976"/>
      <c r="B1103" s="175">
        <v>14030321</v>
      </c>
      <c r="C1103" s="96">
        <v>379</v>
      </c>
      <c r="D1103" s="411">
        <v>7</v>
      </c>
      <c r="E1103" s="411">
        <v>50</v>
      </c>
      <c r="F1103" s="199">
        <v>44</v>
      </c>
      <c r="G1103" s="144" t="s">
        <v>205</v>
      </c>
      <c r="H1103" s="167">
        <v>0.30208333333333331</v>
      </c>
      <c r="I1103" s="167">
        <v>0.79166666666666663</v>
      </c>
      <c r="J1103" s="181">
        <v>7.6388888888888895E-2</v>
      </c>
      <c r="K1103" s="179">
        <f t="shared" si="49"/>
        <v>0.41319444444444442</v>
      </c>
      <c r="L1103" s="411">
        <v>39</v>
      </c>
      <c r="M1103" s="411">
        <v>1</v>
      </c>
      <c r="N1103" s="959"/>
      <c r="O1103" s="411"/>
      <c r="P1103" s="411"/>
      <c r="Q1103" s="963"/>
      <c r="R1103" s="413" t="str">
        <f t="shared" si="50"/>
        <v>fx</v>
      </c>
      <c r="S1103" s="959"/>
      <c r="T1103" s="959"/>
      <c r="U1103" s="965"/>
    </row>
    <row r="1104" spans="1:21" ht="15.75" thickBot="1" x14ac:dyDescent="0.3">
      <c r="A1104" s="976"/>
      <c r="B1104" s="175">
        <v>14030321</v>
      </c>
      <c r="C1104" s="96">
        <v>379</v>
      </c>
      <c r="D1104" s="411">
        <v>7</v>
      </c>
      <c r="E1104" s="411">
        <v>50</v>
      </c>
      <c r="F1104" s="199">
        <v>44</v>
      </c>
      <c r="G1104" s="144" t="s">
        <v>205</v>
      </c>
      <c r="H1104" s="167">
        <v>0.30208333333333331</v>
      </c>
      <c r="I1104" s="167">
        <v>0.79166666666666663</v>
      </c>
      <c r="J1104" s="181">
        <v>7.6388888888888895E-2</v>
      </c>
      <c r="K1104" s="179">
        <f t="shared" si="49"/>
        <v>0.41319444444444442</v>
      </c>
      <c r="L1104" s="411">
        <v>40</v>
      </c>
      <c r="M1104" s="411">
        <v>1</v>
      </c>
      <c r="N1104" s="959"/>
      <c r="O1104" s="411"/>
      <c r="P1104" s="411"/>
      <c r="Q1104" s="963"/>
      <c r="R1104" s="413" t="str">
        <f t="shared" si="50"/>
        <v>fx</v>
      </c>
      <c r="S1104" s="959"/>
      <c r="T1104" s="959"/>
      <c r="U1104" s="965"/>
    </row>
    <row r="1105" spans="1:21" ht="15.75" thickBot="1" x14ac:dyDescent="0.3">
      <c r="A1105" s="976"/>
      <c r="B1105" s="407">
        <v>14030321</v>
      </c>
      <c r="C1105" s="96">
        <v>379</v>
      </c>
      <c r="D1105" s="411">
        <v>7</v>
      </c>
      <c r="E1105" s="411">
        <v>50</v>
      </c>
      <c r="F1105" s="199">
        <v>44</v>
      </c>
      <c r="G1105" s="144" t="s">
        <v>205</v>
      </c>
      <c r="H1105" s="167">
        <v>0.30208333333333331</v>
      </c>
      <c r="I1105" s="167">
        <v>0.79166666666666663</v>
      </c>
      <c r="J1105" s="181">
        <v>7.6388888888888895E-2</v>
      </c>
      <c r="K1105" s="179">
        <f t="shared" si="49"/>
        <v>0.41319444444444442</v>
      </c>
      <c r="L1105" s="411">
        <v>41</v>
      </c>
      <c r="M1105" s="411">
        <v>1</v>
      </c>
      <c r="N1105" s="960"/>
      <c r="O1105" s="411"/>
      <c r="P1105" s="411"/>
      <c r="Q1105" s="963"/>
      <c r="R1105" s="413" t="str">
        <f t="shared" si="50"/>
        <v>fx</v>
      </c>
      <c r="S1105" s="959"/>
      <c r="T1105" s="959"/>
      <c r="U1105" s="965"/>
    </row>
    <row r="1106" spans="1:21" ht="15.75" thickBot="1" x14ac:dyDescent="0.3">
      <c r="A1106" s="976"/>
      <c r="B1106" s="174">
        <v>14030321</v>
      </c>
      <c r="C1106" s="96">
        <v>356</v>
      </c>
      <c r="D1106" s="411">
        <v>7</v>
      </c>
      <c r="E1106" s="411">
        <v>50</v>
      </c>
      <c r="F1106" s="199">
        <v>44</v>
      </c>
      <c r="G1106" s="144" t="s">
        <v>205</v>
      </c>
      <c r="H1106" s="167">
        <v>0.30208333333333331</v>
      </c>
      <c r="I1106" s="167">
        <v>0.79166666666666663</v>
      </c>
      <c r="J1106" s="181">
        <v>7.6388888888888895E-2</v>
      </c>
      <c r="K1106" s="179">
        <f t="shared" si="49"/>
        <v>0.41319444444444442</v>
      </c>
      <c r="L1106" s="411">
        <v>37</v>
      </c>
      <c r="M1106" s="411">
        <v>1</v>
      </c>
      <c r="N1106" s="958">
        <v>150</v>
      </c>
      <c r="O1106" s="411"/>
      <c r="P1106" s="411"/>
      <c r="Q1106" s="963"/>
      <c r="R1106" s="413" t="str">
        <f t="shared" si="50"/>
        <v>fx</v>
      </c>
      <c r="S1106" s="959"/>
      <c r="T1106" s="959"/>
      <c r="U1106" s="965"/>
    </row>
    <row r="1107" spans="1:21" ht="15.75" thickBot="1" x14ac:dyDescent="0.3">
      <c r="A1107" s="976"/>
      <c r="B1107" s="175">
        <v>14030321</v>
      </c>
      <c r="C1107" s="96">
        <v>356</v>
      </c>
      <c r="D1107" s="411">
        <v>7</v>
      </c>
      <c r="E1107" s="411">
        <v>50</v>
      </c>
      <c r="F1107" s="199">
        <v>44</v>
      </c>
      <c r="G1107" s="144" t="s">
        <v>205</v>
      </c>
      <c r="H1107" s="167">
        <v>0.30208333333333331</v>
      </c>
      <c r="I1107" s="167">
        <v>0.79166666666666663</v>
      </c>
      <c r="J1107" s="181">
        <v>7.6388888888888895E-2</v>
      </c>
      <c r="K1107" s="179">
        <f t="shared" si="49"/>
        <v>0.41319444444444442</v>
      </c>
      <c r="L1107" s="411">
        <v>38</v>
      </c>
      <c r="M1107" s="411">
        <v>1</v>
      </c>
      <c r="N1107" s="959"/>
      <c r="O1107" s="411"/>
      <c r="P1107" s="411"/>
      <c r="Q1107" s="963"/>
      <c r="R1107" s="413" t="str">
        <f t="shared" si="50"/>
        <v>fx</v>
      </c>
      <c r="S1107" s="959"/>
      <c r="T1107" s="959"/>
      <c r="U1107" s="965"/>
    </row>
    <row r="1108" spans="1:21" ht="15.75" thickBot="1" x14ac:dyDescent="0.3">
      <c r="A1108" s="976"/>
      <c r="B1108" s="175">
        <v>14030321</v>
      </c>
      <c r="C1108" s="96">
        <v>356</v>
      </c>
      <c r="D1108" s="411">
        <v>7</v>
      </c>
      <c r="E1108" s="411">
        <v>50</v>
      </c>
      <c r="F1108" s="199">
        <v>44</v>
      </c>
      <c r="G1108" s="144" t="s">
        <v>205</v>
      </c>
      <c r="H1108" s="167">
        <v>0.30208333333333331</v>
      </c>
      <c r="I1108" s="167">
        <v>0.79166666666666663</v>
      </c>
      <c r="J1108" s="181">
        <v>7.6388888888888895E-2</v>
      </c>
      <c r="K1108" s="179">
        <f t="shared" si="49"/>
        <v>0.41319444444444442</v>
      </c>
      <c r="L1108" s="411">
        <v>39</v>
      </c>
      <c r="M1108" s="411">
        <v>1</v>
      </c>
      <c r="N1108" s="959"/>
      <c r="O1108" s="411"/>
      <c r="P1108" s="411"/>
      <c r="Q1108" s="963"/>
      <c r="R1108" s="413" t="str">
        <f t="shared" si="50"/>
        <v>fx</v>
      </c>
      <c r="S1108" s="959"/>
      <c r="T1108" s="959"/>
      <c r="U1108" s="965"/>
    </row>
    <row r="1109" spans="1:21" ht="15.75" thickBot="1" x14ac:dyDescent="0.3">
      <c r="A1109" s="976"/>
      <c r="B1109" s="175">
        <v>14030321</v>
      </c>
      <c r="C1109" s="96">
        <v>356</v>
      </c>
      <c r="D1109" s="411">
        <v>7</v>
      </c>
      <c r="E1109" s="411">
        <v>50</v>
      </c>
      <c r="F1109" s="199">
        <v>44</v>
      </c>
      <c r="G1109" s="144" t="s">
        <v>205</v>
      </c>
      <c r="H1109" s="167">
        <v>0.30208333333333331</v>
      </c>
      <c r="I1109" s="167">
        <v>0.79166666666666663</v>
      </c>
      <c r="J1109" s="181">
        <v>7.6388888888888895E-2</v>
      </c>
      <c r="K1109" s="179">
        <f t="shared" si="49"/>
        <v>0.41319444444444442</v>
      </c>
      <c r="L1109" s="411">
        <v>40</v>
      </c>
      <c r="M1109" s="411">
        <v>1</v>
      </c>
      <c r="N1109" s="959"/>
      <c r="O1109" s="411"/>
      <c r="P1109" s="411"/>
      <c r="Q1109" s="963"/>
      <c r="R1109" s="413" t="str">
        <f t="shared" si="50"/>
        <v>fx</v>
      </c>
      <c r="S1109" s="959"/>
      <c r="T1109" s="959"/>
      <c r="U1109" s="965"/>
    </row>
    <row r="1110" spans="1:21" ht="15.75" thickBot="1" x14ac:dyDescent="0.3">
      <c r="A1110" s="976"/>
      <c r="B1110" s="407">
        <v>14030321</v>
      </c>
      <c r="C1110" s="96">
        <v>356</v>
      </c>
      <c r="D1110" s="411">
        <v>7</v>
      </c>
      <c r="E1110" s="411">
        <v>50</v>
      </c>
      <c r="F1110" s="199">
        <v>44</v>
      </c>
      <c r="G1110" s="144" t="s">
        <v>205</v>
      </c>
      <c r="H1110" s="167">
        <v>0.30208333333333331</v>
      </c>
      <c r="I1110" s="167">
        <v>0.79166666666666663</v>
      </c>
      <c r="J1110" s="181">
        <v>7.6388888888888895E-2</v>
      </c>
      <c r="K1110" s="179">
        <f t="shared" si="49"/>
        <v>0.41319444444444442</v>
      </c>
      <c r="L1110" s="411">
        <v>41</v>
      </c>
      <c r="M1110" s="411">
        <v>1</v>
      </c>
      <c r="N1110" s="960"/>
      <c r="O1110" s="411"/>
      <c r="P1110" s="411"/>
      <c r="Q1110" s="963"/>
      <c r="R1110" s="413" t="str">
        <f t="shared" si="50"/>
        <v>fx</v>
      </c>
      <c r="S1110" s="959"/>
      <c r="T1110" s="959"/>
      <c r="U1110" s="965"/>
    </row>
    <row r="1111" spans="1:21" ht="15.75" thickBot="1" x14ac:dyDescent="0.3">
      <c r="A1111" s="976"/>
      <c r="B1111" s="174">
        <v>14030321</v>
      </c>
      <c r="C1111" s="96">
        <v>380</v>
      </c>
      <c r="D1111" s="411">
        <v>7</v>
      </c>
      <c r="E1111" s="411">
        <v>50</v>
      </c>
      <c r="F1111" s="199">
        <v>44</v>
      </c>
      <c r="G1111" s="144" t="s">
        <v>205</v>
      </c>
      <c r="H1111" s="167">
        <v>0.30208333333333331</v>
      </c>
      <c r="I1111" s="167">
        <v>0.79166666666666663</v>
      </c>
      <c r="J1111" s="181">
        <v>7.6388888888888895E-2</v>
      </c>
      <c r="K1111" s="179">
        <f t="shared" si="49"/>
        <v>0.41319444444444442</v>
      </c>
      <c r="L1111" s="411">
        <v>40</v>
      </c>
      <c r="M1111" s="411">
        <v>1</v>
      </c>
      <c r="N1111" s="958">
        <v>215</v>
      </c>
      <c r="O1111" s="411"/>
      <c r="P1111" s="411"/>
      <c r="Q1111" s="963"/>
      <c r="R1111" s="413" t="str">
        <f t="shared" si="50"/>
        <v>fx</v>
      </c>
      <c r="S1111" s="959"/>
      <c r="T1111" s="959"/>
      <c r="U1111" s="965"/>
    </row>
    <row r="1112" spans="1:21" ht="15.75" thickBot="1" x14ac:dyDescent="0.3">
      <c r="A1112" s="976"/>
      <c r="B1112" s="175">
        <v>14030321</v>
      </c>
      <c r="C1112" s="96">
        <v>380</v>
      </c>
      <c r="D1112" s="411">
        <v>7</v>
      </c>
      <c r="E1112" s="411">
        <v>50</v>
      </c>
      <c r="F1112" s="199">
        <v>44</v>
      </c>
      <c r="G1112" s="144" t="s">
        <v>205</v>
      </c>
      <c r="H1112" s="167">
        <v>0.30208333333333331</v>
      </c>
      <c r="I1112" s="167">
        <v>0.79166666666666663</v>
      </c>
      <c r="J1112" s="181">
        <v>7.6388888888888895E-2</v>
      </c>
      <c r="K1112" s="179">
        <f t="shared" si="49"/>
        <v>0.41319444444444442</v>
      </c>
      <c r="L1112" s="411">
        <v>41</v>
      </c>
      <c r="M1112" s="411">
        <v>1</v>
      </c>
      <c r="N1112" s="959"/>
      <c r="O1112" s="411"/>
      <c r="P1112" s="411"/>
      <c r="Q1112" s="963"/>
      <c r="R1112" s="413" t="str">
        <f t="shared" si="50"/>
        <v>fx</v>
      </c>
      <c r="S1112" s="959"/>
      <c r="T1112" s="959"/>
      <c r="U1112" s="965"/>
    </row>
    <row r="1113" spans="1:21" ht="15.75" thickBot="1" x14ac:dyDescent="0.3">
      <c r="A1113" s="976"/>
      <c r="B1113" s="175">
        <v>14030321</v>
      </c>
      <c r="C1113" s="96">
        <v>380</v>
      </c>
      <c r="D1113" s="411">
        <v>7</v>
      </c>
      <c r="E1113" s="411">
        <v>50</v>
      </c>
      <c r="F1113" s="199">
        <v>44</v>
      </c>
      <c r="G1113" s="144" t="s">
        <v>205</v>
      </c>
      <c r="H1113" s="167">
        <v>0.30208333333333331</v>
      </c>
      <c r="I1113" s="167">
        <v>0.79166666666666663</v>
      </c>
      <c r="J1113" s="181">
        <v>7.6388888888888895E-2</v>
      </c>
      <c r="K1113" s="179">
        <f t="shared" si="49"/>
        <v>0.41319444444444442</v>
      </c>
      <c r="L1113" s="411">
        <v>42</v>
      </c>
      <c r="M1113" s="411">
        <v>1</v>
      </c>
      <c r="N1113" s="959"/>
      <c r="O1113" s="411"/>
      <c r="P1113" s="411"/>
      <c r="Q1113" s="963"/>
      <c r="R1113" s="413" t="str">
        <f t="shared" si="50"/>
        <v>fx</v>
      </c>
      <c r="S1113" s="959"/>
      <c r="T1113" s="959"/>
      <c r="U1113" s="965"/>
    </row>
    <row r="1114" spans="1:21" ht="15.75" thickBot="1" x14ac:dyDescent="0.3">
      <c r="A1114" s="976"/>
      <c r="B1114" s="175">
        <v>14030321</v>
      </c>
      <c r="C1114" s="96">
        <v>380</v>
      </c>
      <c r="D1114" s="411">
        <v>7</v>
      </c>
      <c r="E1114" s="411">
        <v>50</v>
      </c>
      <c r="F1114" s="199">
        <v>44</v>
      </c>
      <c r="G1114" s="144" t="s">
        <v>205</v>
      </c>
      <c r="H1114" s="167">
        <v>0.30208333333333331</v>
      </c>
      <c r="I1114" s="167">
        <v>0.79166666666666663</v>
      </c>
      <c r="J1114" s="181">
        <v>7.6388888888888895E-2</v>
      </c>
      <c r="K1114" s="179">
        <f t="shared" si="49"/>
        <v>0.41319444444444442</v>
      </c>
      <c r="L1114" s="411">
        <v>43</v>
      </c>
      <c r="M1114" s="411">
        <v>1</v>
      </c>
      <c r="N1114" s="959"/>
      <c r="O1114" s="411"/>
      <c r="P1114" s="411"/>
      <c r="Q1114" s="963"/>
      <c r="R1114" s="413" t="str">
        <f t="shared" si="50"/>
        <v>fx</v>
      </c>
      <c r="S1114" s="959"/>
      <c r="T1114" s="959"/>
      <c r="U1114" s="965"/>
    </row>
    <row r="1115" spans="1:21" ht="15.75" thickBot="1" x14ac:dyDescent="0.3">
      <c r="A1115" s="977"/>
      <c r="B1115" s="407">
        <v>14030321</v>
      </c>
      <c r="C1115" s="164">
        <v>380</v>
      </c>
      <c r="D1115" s="418">
        <v>7</v>
      </c>
      <c r="E1115" s="418">
        <v>50</v>
      </c>
      <c r="F1115" s="388">
        <v>44</v>
      </c>
      <c r="G1115" s="161" t="s">
        <v>205</v>
      </c>
      <c r="H1115" s="171">
        <v>0.30208333333333331</v>
      </c>
      <c r="I1115" s="171">
        <v>0.79166666666666663</v>
      </c>
      <c r="J1115" s="185">
        <v>7.6388888888888895E-2</v>
      </c>
      <c r="K1115" s="186">
        <f t="shared" si="49"/>
        <v>0.41319444444444442</v>
      </c>
      <c r="L1115" s="418">
        <v>44</v>
      </c>
      <c r="M1115" s="418">
        <v>1</v>
      </c>
      <c r="N1115" s="966"/>
      <c r="O1115" s="418"/>
      <c r="P1115" s="418"/>
      <c r="Q1115" s="967"/>
      <c r="R1115" s="151" t="str">
        <f t="shared" si="50"/>
        <v>fx</v>
      </c>
      <c r="S1115" s="966"/>
      <c r="T1115" s="966"/>
      <c r="U1115" s="968"/>
    </row>
    <row r="1116" spans="1:21" ht="15.75" thickBot="1" x14ac:dyDescent="0.3">
      <c r="A1116" s="975" t="str">
        <f t="shared" si="51"/>
        <v>روز</v>
      </c>
      <c r="B1116" s="174">
        <v>14030322</v>
      </c>
      <c r="C1116" s="163">
        <v>309</v>
      </c>
      <c r="D1116" s="419">
        <v>7</v>
      </c>
      <c r="E1116" s="419">
        <v>50</v>
      </c>
      <c r="F1116" s="683">
        <v>41</v>
      </c>
      <c r="G1116" s="159" t="s">
        <v>404</v>
      </c>
      <c r="H1116" s="168">
        <v>0.30208333333333331</v>
      </c>
      <c r="I1116" s="168">
        <v>0.625</v>
      </c>
      <c r="J1116" s="179">
        <v>7.2916666666666671E-2</v>
      </c>
      <c r="K1116" s="179">
        <f t="shared" si="49"/>
        <v>0.25</v>
      </c>
      <c r="L1116" s="419">
        <v>38</v>
      </c>
      <c r="M1116" s="419">
        <v>1</v>
      </c>
      <c r="N1116" s="961">
        <v>171</v>
      </c>
      <c r="O1116" s="419"/>
      <c r="P1116" s="419"/>
      <c r="Q1116" s="962">
        <v>494.44</v>
      </c>
      <c r="R1116" s="150" t="str">
        <f t="shared" si="50"/>
        <v>fx</v>
      </c>
      <c r="S1116" s="961">
        <v>2.5</v>
      </c>
      <c r="T1116" s="961">
        <v>20</v>
      </c>
      <c r="U1116" s="964">
        <v>500</v>
      </c>
    </row>
    <row r="1117" spans="1:21" ht="15.75" thickBot="1" x14ac:dyDescent="0.3">
      <c r="A1117" s="976"/>
      <c r="B1117" s="175">
        <v>14030322</v>
      </c>
      <c r="C1117" s="96">
        <v>309</v>
      </c>
      <c r="D1117" s="411">
        <v>7</v>
      </c>
      <c r="E1117" s="411">
        <v>50</v>
      </c>
      <c r="F1117" s="665">
        <v>41</v>
      </c>
      <c r="G1117" s="144" t="s">
        <v>404</v>
      </c>
      <c r="H1117" s="167">
        <v>0.30208333333333331</v>
      </c>
      <c r="I1117" s="167">
        <v>0.625</v>
      </c>
      <c r="J1117" s="181">
        <v>7.2916666666666671E-2</v>
      </c>
      <c r="K1117" s="179">
        <f t="shared" si="49"/>
        <v>0.25</v>
      </c>
      <c r="L1117" s="411">
        <v>39</v>
      </c>
      <c r="M1117" s="411">
        <v>3</v>
      </c>
      <c r="N1117" s="959"/>
      <c r="O1117" s="411"/>
      <c r="P1117" s="411"/>
      <c r="Q1117" s="963"/>
      <c r="R1117" s="413" t="str">
        <f t="shared" si="50"/>
        <v>fx</v>
      </c>
      <c r="S1117" s="959"/>
      <c r="T1117" s="959"/>
      <c r="U1117" s="965"/>
    </row>
    <row r="1118" spans="1:21" ht="15.75" thickBot="1" x14ac:dyDescent="0.3">
      <c r="A1118" s="976"/>
      <c r="B1118" s="407">
        <v>14030322</v>
      </c>
      <c r="C1118" s="96">
        <v>309</v>
      </c>
      <c r="D1118" s="411">
        <v>7</v>
      </c>
      <c r="E1118" s="411">
        <v>50</v>
      </c>
      <c r="F1118" s="665">
        <v>41</v>
      </c>
      <c r="G1118" s="144" t="s">
        <v>404</v>
      </c>
      <c r="H1118" s="167">
        <v>0.30208333333333331</v>
      </c>
      <c r="I1118" s="167">
        <v>0.625</v>
      </c>
      <c r="J1118" s="181">
        <v>7.2916666666666671E-2</v>
      </c>
      <c r="K1118" s="179">
        <f t="shared" si="49"/>
        <v>0.25</v>
      </c>
      <c r="L1118" s="411">
        <v>41</v>
      </c>
      <c r="M1118" s="411">
        <v>1</v>
      </c>
      <c r="N1118" s="960"/>
      <c r="O1118" s="411"/>
      <c r="P1118" s="411"/>
      <c r="Q1118" s="963"/>
      <c r="R1118" s="413" t="str">
        <f t="shared" si="50"/>
        <v>fx</v>
      </c>
      <c r="S1118" s="959"/>
      <c r="T1118" s="959"/>
      <c r="U1118" s="965"/>
    </row>
    <row r="1119" spans="1:21" ht="15.75" thickBot="1" x14ac:dyDescent="0.3">
      <c r="A1119" s="976"/>
      <c r="B1119" s="174">
        <v>14030322</v>
      </c>
      <c r="C1119" s="96">
        <v>350</v>
      </c>
      <c r="D1119" s="411">
        <v>7</v>
      </c>
      <c r="E1119" s="411">
        <v>50</v>
      </c>
      <c r="F1119" s="665">
        <v>41</v>
      </c>
      <c r="G1119" s="144" t="s">
        <v>404</v>
      </c>
      <c r="H1119" s="167">
        <v>0.30208333333333331</v>
      </c>
      <c r="I1119" s="167">
        <v>0.625</v>
      </c>
      <c r="J1119" s="181">
        <v>7.2916666666666671E-2</v>
      </c>
      <c r="K1119" s="179">
        <f t="shared" si="49"/>
        <v>0.25</v>
      </c>
      <c r="L1119" s="411">
        <v>39</v>
      </c>
      <c r="M1119" s="411">
        <v>1</v>
      </c>
      <c r="N1119" s="958">
        <v>384</v>
      </c>
      <c r="O1119" s="411"/>
      <c r="P1119" s="411"/>
      <c r="Q1119" s="963"/>
      <c r="R1119" s="413" t="str">
        <f t="shared" si="50"/>
        <v>fx</v>
      </c>
      <c r="S1119" s="959"/>
      <c r="T1119" s="959"/>
      <c r="U1119" s="965"/>
    </row>
    <row r="1120" spans="1:21" ht="15.75" thickBot="1" x14ac:dyDescent="0.3">
      <c r="A1120" s="976"/>
      <c r="B1120" s="175">
        <v>14030322</v>
      </c>
      <c r="C1120" s="96">
        <v>350</v>
      </c>
      <c r="D1120" s="411">
        <v>7</v>
      </c>
      <c r="E1120" s="411">
        <v>50</v>
      </c>
      <c r="F1120" s="665">
        <v>41</v>
      </c>
      <c r="G1120" s="144" t="s">
        <v>404</v>
      </c>
      <c r="H1120" s="167">
        <v>0.30208333333333331</v>
      </c>
      <c r="I1120" s="167">
        <v>0.625</v>
      </c>
      <c r="J1120" s="181">
        <v>7.2916666666666671E-2</v>
      </c>
      <c r="K1120" s="179">
        <f t="shared" ref="K1120:K1183" si="52">IF(H1120&gt;I1120,(H1120-I1120)-J1120,(I1120-H1120)-J1120)</f>
        <v>0.25</v>
      </c>
      <c r="L1120" s="411">
        <v>40</v>
      </c>
      <c r="M1120" s="411">
        <v>1</v>
      </c>
      <c r="N1120" s="959"/>
      <c r="O1120" s="411"/>
      <c r="P1120" s="411"/>
      <c r="Q1120" s="963"/>
      <c r="R1120" s="413" t="str">
        <f t="shared" ref="R1120:R1183" si="53">IF(C1120=370,"p500","fx")</f>
        <v>fx</v>
      </c>
      <c r="S1120" s="959"/>
      <c r="T1120" s="959"/>
      <c r="U1120" s="965"/>
    </row>
    <row r="1121" spans="1:21" ht="15.75" thickBot="1" x14ac:dyDescent="0.3">
      <c r="A1121" s="976"/>
      <c r="B1121" s="175">
        <v>14030322</v>
      </c>
      <c r="C1121" s="96">
        <v>350</v>
      </c>
      <c r="D1121" s="411">
        <v>7</v>
      </c>
      <c r="E1121" s="411">
        <v>50</v>
      </c>
      <c r="F1121" s="665">
        <v>41</v>
      </c>
      <c r="G1121" s="144" t="s">
        <v>404</v>
      </c>
      <c r="H1121" s="167">
        <v>0.30208333333333331</v>
      </c>
      <c r="I1121" s="167">
        <v>0.625</v>
      </c>
      <c r="J1121" s="181">
        <v>7.2916666666666671E-2</v>
      </c>
      <c r="K1121" s="179">
        <f t="shared" si="52"/>
        <v>0.25</v>
      </c>
      <c r="L1121" s="411">
        <v>41</v>
      </c>
      <c r="M1121" s="411">
        <v>1</v>
      </c>
      <c r="N1121" s="959"/>
      <c r="O1121" s="411"/>
      <c r="P1121" s="411"/>
      <c r="Q1121" s="963"/>
      <c r="R1121" s="413" t="str">
        <f t="shared" si="53"/>
        <v>fx</v>
      </c>
      <c r="S1121" s="959"/>
      <c r="T1121" s="959"/>
      <c r="U1121" s="965"/>
    </row>
    <row r="1122" spans="1:21" ht="15.75" thickBot="1" x14ac:dyDescent="0.3">
      <c r="A1122" s="976"/>
      <c r="B1122" s="175">
        <v>14030322</v>
      </c>
      <c r="C1122" s="96">
        <v>350</v>
      </c>
      <c r="D1122" s="411">
        <v>7</v>
      </c>
      <c r="E1122" s="411">
        <v>50</v>
      </c>
      <c r="F1122" s="665">
        <v>41</v>
      </c>
      <c r="G1122" s="144" t="s">
        <v>404</v>
      </c>
      <c r="H1122" s="167">
        <v>0.30208333333333331</v>
      </c>
      <c r="I1122" s="167">
        <v>0.625</v>
      </c>
      <c r="J1122" s="181">
        <v>7.2916666666666671E-2</v>
      </c>
      <c r="K1122" s="179">
        <f t="shared" si="52"/>
        <v>0.25</v>
      </c>
      <c r="L1122" s="411">
        <v>42</v>
      </c>
      <c r="M1122" s="411">
        <v>2</v>
      </c>
      <c r="N1122" s="959"/>
      <c r="O1122" s="411"/>
      <c r="P1122" s="411"/>
      <c r="Q1122" s="963"/>
      <c r="R1122" s="413" t="str">
        <f t="shared" si="53"/>
        <v>fx</v>
      </c>
      <c r="S1122" s="959"/>
      <c r="T1122" s="959"/>
      <c r="U1122" s="965"/>
    </row>
    <row r="1123" spans="1:21" ht="15.75" thickBot="1" x14ac:dyDescent="0.3">
      <c r="A1123" s="976"/>
      <c r="B1123" s="175">
        <v>14030322</v>
      </c>
      <c r="C1123" s="96">
        <v>350</v>
      </c>
      <c r="D1123" s="411">
        <v>7</v>
      </c>
      <c r="E1123" s="411">
        <v>50</v>
      </c>
      <c r="F1123" s="665">
        <v>41</v>
      </c>
      <c r="G1123" s="144" t="s">
        <v>404</v>
      </c>
      <c r="H1123" s="167">
        <v>0.30208333333333331</v>
      </c>
      <c r="I1123" s="167">
        <v>0.625</v>
      </c>
      <c r="J1123" s="181">
        <v>7.2916666666666671E-2</v>
      </c>
      <c r="K1123" s="179">
        <f t="shared" si="52"/>
        <v>0.25</v>
      </c>
      <c r="L1123" s="411">
        <v>43</v>
      </c>
      <c r="M1123" s="411">
        <v>2</v>
      </c>
      <c r="N1123" s="959"/>
      <c r="O1123" s="411"/>
      <c r="P1123" s="411"/>
      <c r="Q1123" s="963"/>
      <c r="R1123" s="413" t="str">
        <f t="shared" si="53"/>
        <v>fx</v>
      </c>
      <c r="S1123" s="959"/>
      <c r="T1123" s="959"/>
      <c r="U1123" s="965"/>
    </row>
    <row r="1124" spans="1:21" ht="15.75" thickBot="1" x14ac:dyDescent="0.3">
      <c r="A1124" s="976"/>
      <c r="B1124" s="407">
        <v>14030322</v>
      </c>
      <c r="C1124" s="96">
        <v>350</v>
      </c>
      <c r="D1124" s="411">
        <v>7</v>
      </c>
      <c r="E1124" s="411">
        <v>50</v>
      </c>
      <c r="F1124" s="665">
        <v>41</v>
      </c>
      <c r="G1124" s="144" t="s">
        <v>404</v>
      </c>
      <c r="H1124" s="167">
        <v>0.30208333333333331</v>
      </c>
      <c r="I1124" s="167">
        <v>0.625</v>
      </c>
      <c r="J1124" s="181">
        <v>7.2916666666666671E-2</v>
      </c>
      <c r="K1124" s="179">
        <f t="shared" si="52"/>
        <v>0.25</v>
      </c>
      <c r="L1124" s="411">
        <v>44</v>
      </c>
      <c r="M1124" s="411">
        <v>1</v>
      </c>
      <c r="N1124" s="960"/>
      <c r="O1124" s="411"/>
      <c r="P1124" s="411"/>
      <c r="Q1124" s="963"/>
      <c r="R1124" s="413" t="str">
        <f t="shared" si="53"/>
        <v>fx</v>
      </c>
      <c r="S1124" s="959"/>
      <c r="T1124" s="959"/>
      <c r="U1124" s="965"/>
    </row>
    <row r="1125" spans="1:21" ht="15.75" thickBot="1" x14ac:dyDescent="0.3">
      <c r="A1125" s="976"/>
      <c r="B1125" s="174">
        <v>14030322</v>
      </c>
      <c r="C1125" s="96">
        <v>370</v>
      </c>
      <c r="D1125" s="411">
        <v>7</v>
      </c>
      <c r="E1125" s="411">
        <v>50</v>
      </c>
      <c r="F1125" s="665">
        <v>41</v>
      </c>
      <c r="G1125" s="144" t="s">
        <v>404</v>
      </c>
      <c r="H1125" s="167">
        <v>0.30208333333333331</v>
      </c>
      <c r="I1125" s="167">
        <v>0.625</v>
      </c>
      <c r="J1125" s="181">
        <v>7.2916666666666671E-2</v>
      </c>
      <c r="K1125" s="179">
        <f t="shared" si="52"/>
        <v>0.25</v>
      </c>
      <c r="L1125" s="411">
        <v>39</v>
      </c>
      <c r="M1125" s="411">
        <v>1</v>
      </c>
      <c r="N1125" s="958">
        <v>384</v>
      </c>
      <c r="O1125" s="411"/>
      <c r="P1125" s="411"/>
      <c r="Q1125" s="963"/>
      <c r="R1125" s="413" t="str">
        <f t="shared" si="53"/>
        <v>p500</v>
      </c>
      <c r="S1125" s="959"/>
      <c r="T1125" s="959"/>
      <c r="U1125" s="965"/>
    </row>
    <row r="1126" spans="1:21" ht="15.75" thickBot="1" x14ac:dyDescent="0.3">
      <c r="A1126" s="976"/>
      <c r="B1126" s="175">
        <v>14030322</v>
      </c>
      <c r="C1126" s="96">
        <v>370</v>
      </c>
      <c r="D1126" s="411">
        <v>7</v>
      </c>
      <c r="E1126" s="411">
        <v>50</v>
      </c>
      <c r="F1126" s="665">
        <v>41</v>
      </c>
      <c r="G1126" s="144" t="s">
        <v>404</v>
      </c>
      <c r="H1126" s="167">
        <v>0.30208333333333331</v>
      </c>
      <c r="I1126" s="167">
        <v>0.625</v>
      </c>
      <c r="J1126" s="181">
        <v>7.2916666666666671E-2</v>
      </c>
      <c r="K1126" s="179">
        <f t="shared" si="52"/>
        <v>0.25</v>
      </c>
      <c r="L1126" s="411">
        <v>40</v>
      </c>
      <c r="M1126" s="411">
        <v>1</v>
      </c>
      <c r="N1126" s="959"/>
      <c r="O1126" s="411"/>
      <c r="P1126" s="411"/>
      <c r="Q1126" s="963"/>
      <c r="R1126" s="413" t="str">
        <f t="shared" si="53"/>
        <v>p500</v>
      </c>
      <c r="S1126" s="959"/>
      <c r="T1126" s="959"/>
      <c r="U1126" s="965"/>
    </row>
    <row r="1127" spans="1:21" ht="15.75" thickBot="1" x14ac:dyDescent="0.3">
      <c r="A1127" s="976"/>
      <c r="B1127" s="175">
        <v>14030322</v>
      </c>
      <c r="C1127" s="96">
        <v>370</v>
      </c>
      <c r="D1127" s="411">
        <v>7</v>
      </c>
      <c r="E1127" s="411">
        <v>50</v>
      </c>
      <c r="F1127" s="665">
        <v>41</v>
      </c>
      <c r="G1127" s="144" t="s">
        <v>404</v>
      </c>
      <c r="H1127" s="167">
        <v>0.30208333333333331</v>
      </c>
      <c r="I1127" s="167">
        <v>0.625</v>
      </c>
      <c r="J1127" s="181">
        <v>7.2916666666666671E-2</v>
      </c>
      <c r="K1127" s="179">
        <f t="shared" si="52"/>
        <v>0.25</v>
      </c>
      <c r="L1127" s="411">
        <v>42</v>
      </c>
      <c r="M1127" s="411">
        <v>2</v>
      </c>
      <c r="N1127" s="959"/>
      <c r="O1127" s="411"/>
      <c r="P1127" s="411"/>
      <c r="Q1127" s="963"/>
      <c r="R1127" s="413" t="str">
        <f t="shared" si="53"/>
        <v>p500</v>
      </c>
      <c r="S1127" s="959"/>
      <c r="T1127" s="959"/>
      <c r="U1127" s="965"/>
    </row>
    <row r="1128" spans="1:21" ht="15.75" thickBot="1" x14ac:dyDescent="0.3">
      <c r="A1128" s="976"/>
      <c r="B1128" s="175">
        <v>14030322</v>
      </c>
      <c r="C1128" s="96">
        <v>370</v>
      </c>
      <c r="D1128" s="411">
        <v>7</v>
      </c>
      <c r="E1128" s="411">
        <v>50</v>
      </c>
      <c r="F1128" s="665">
        <v>41</v>
      </c>
      <c r="G1128" s="144" t="s">
        <v>404</v>
      </c>
      <c r="H1128" s="167">
        <v>0.30208333333333331</v>
      </c>
      <c r="I1128" s="167">
        <v>0.625</v>
      </c>
      <c r="J1128" s="181">
        <v>7.2916666666666671E-2</v>
      </c>
      <c r="K1128" s="179">
        <f t="shared" si="52"/>
        <v>0.25</v>
      </c>
      <c r="L1128" s="411">
        <v>43</v>
      </c>
      <c r="M1128" s="411">
        <v>2</v>
      </c>
      <c r="N1128" s="959"/>
      <c r="O1128" s="411"/>
      <c r="P1128" s="411"/>
      <c r="Q1128" s="963"/>
      <c r="R1128" s="413" t="str">
        <f t="shared" si="53"/>
        <v>p500</v>
      </c>
      <c r="S1128" s="959"/>
      <c r="T1128" s="959"/>
      <c r="U1128" s="965"/>
    </row>
    <row r="1129" spans="1:21" ht="15.75" thickBot="1" x14ac:dyDescent="0.3">
      <c r="A1129" s="976"/>
      <c r="B1129" s="407">
        <v>14030322</v>
      </c>
      <c r="C1129" s="96">
        <v>370</v>
      </c>
      <c r="D1129" s="411">
        <v>7</v>
      </c>
      <c r="E1129" s="411">
        <v>50</v>
      </c>
      <c r="F1129" s="665">
        <v>41</v>
      </c>
      <c r="G1129" s="144" t="s">
        <v>404</v>
      </c>
      <c r="H1129" s="167">
        <v>0.30208333333333331</v>
      </c>
      <c r="I1129" s="167">
        <v>0.625</v>
      </c>
      <c r="J1129" s="181">
        <v>7.2916666666666671E-2</v>
      </c>
      <c r="K1129" s="179">
        <f t="shared" si="52"/>
        <v>0.25</v>
      </c>
      <c r="L1129" s="411">
        <v>44</v>
      </c>
      <c r="M1129" s="411">
        <v>2</v>
      </c>
      <c r="N1129" s="960"/>
      <c r="O1129" s="411"/>
      <c r="P1129" s="411"/>
      <c r="Q1129" s="963"/>
      <c r="R1129" s="413" t="str">
        <f t="shared" si="53"/>
        <v>p500</v>
      </c>
      <c r="S1129" s="959"/>
      <c r="T1129" s="959"/>
      <c r="U1129" s="965"/>
    </row>
    <row r="1130" spans="1:21" ht="15.75" thickBot="1" x14ac:dyDescent="0.3">
      <c r="A1130" s="976"/>
      <c r="B1130" s="174">
        <v>14030322</v>
      </c>
      <c r="C1130" s="96">
        <v>356</v>
      </c>
      <c r="D1130" s="411">
        <v>7</v>
      </c>
      <c r="E1130" s="411">
        <v>50</v>
      </c>
      <c r="F1130" s="665">
        <v>41</v>
      </c>
      <c r="G1130" s="144" t="s">
        <v>404</v>
      </c>
      <c r="H1130" s="167">
        <v>0.30208333333333331</v>
      </c>
      <c r="I1130" s="167">
        <v>0.625</v>
      </c>
      <c r="J1130" s="181">
        <v>7.2916666666666671E-2</v>
      </c>
      <c r="K1130" s="179">
        <f t="shared" si="52"/>
        <v>0.25</v>
      </c>
      <c r="L1130" s="411">
        <v>37</v>
      </c>
      <c r="M1130" s="411">
        <v>1</v>
      </c>
      <c r="N1130" s="958">
        <v>192</v>
      </c>
      <c r="O1130" s="411"/>
      <c r="P1130" s="411"/>
      <c r="Q1130" s="963"/>
      <c r="R1130" s="413" t="str">
        <f t="shared" si="53"/>
        <v>fx</v>
      </c>
      <c r="S1130" s="959"/>
      <c r="T1130" s="959"/>
      <c r="U1130" s="965"/>
    </row>
    <row r="1131" spans="1:21" ht="15.75" thickBot="1" x14ac:dyDescent="0.3">
      <c r="A1131" s="976"/>
      <c r="B1131" s="175">
        <v>14030322</v>
      </c>
      <c r="C1131" s="96">
        <v>356</v>
      </c>
      <c r="D1131" s="411">
        <v>7</v>
      </c>
      <c r="E1131" s="411">
        <v>50</v>
      </c>
      <c r="F1131" s="665">
        <v>41</v>
      </c>
      <c r="G1131" s="144" t="s">
        <v>404</v>
      </c>
      <c r="H1131" s="167">
        <v>0.30208333333333331</v>
      </c>
      <c r="I1131" s="167">
        <v>0.625</v>
      </c>
      <c r="J1131" s="181">
        <v>7.2916666666666671E-2</v>
      </c>
      <c r="K1131" s="179">
        <f t="shared" si="52"/>
        <v>0.25</v>
      </c>
      <c r="L1131" s="411">
        <v>38</v>
      </c>
      <c r="M1131" s="411">
        <v>1</v>
      </c>
      <c r="N1131" s="959"/>
      <c r="O1131" s="411"/>
      <c r="P1131" s="411"/>
      <c r="Q1131" s="963"/>
      <c r="R1131" s="413" t="str">
        <f t="shared" si="53"/>
        <v>fx</v>
      </c>
      <c r="S1131" s="959"/>
      <c r="T1131" s="959"/>
      <c r="U1131" s="965"/>
    </row>
    <row r="1132" spans="1:21" ht="15.75" thickBot="1" x14ac:dyDescent="0.3">
      <c r="A1132" s="976"/>
      <c r="B1132" s="175">
        <v>14030322</v>
      </c>
      <c r="C1132" s="96">
        <v>356</v>
      </c>
      <c r="D1132" s="411">
        <v>7</v>
      </c>
      <c r="E1132" s="411">
        <v>50</v>
      </c>
      <c r="F1132" s="665">
        <v>41</v>
      </c>
      <c r="G1132" s="144" t="s">
        <v>404</v>
      </c>
      <c r="H1132" s="167">
        <v>0.30208333333333331</v>
      </c>
      <c r="I1132" s="167">
        <v>0.625</v>
      </c>
      <c r="J1132" s="181">
        <v>7.2916666666666671E-2</v>
      </c>
      <c r="K1132" s="179">
        <f t="shared" si="52"/>
        <v>0.25</v>
      </c>
      <c r="L1132" s="411">
        <v>39</v>
      </c>
      <c r="M1132" s="411">
        <v>1</v>
      </c>
      <c r="N1132" s="959"/>
      <c r="O1132" s="411"/>
      <c r="P1132" s="411"/>
      <c r="Q1132" s="963"/>
      <c r="R1132" s="413" t="str">
        <f t="shared" si="53"/>
        <v>fx</v>
      </c>
      <c r="S1132" s="959"/>
      <c r="T1132" s="959"/>
      <c r="U1132" s="965"/>
    </row>
    <row r="1133" spans="1:21" ht="15.75" thickBot="1" x14ac:dyDescent="0.3">
      <c r="A1133" s="976"/>
      <c r="B1133" s="175">
        <v>14030322</v>
      </c>
      <c r="C1133" s="96">
        <v>356</v>
      </c>
      <c r="D1133" s="411">
        <v>7</v>
      </c>
      <c r="E1133" s="411">
        <v>50</v>
      </c>
      <c r="F1133" s="665">
        <v>41</v>
      </c>
      <c r="G1133" s="144" t="s">
        <v>404</v>
      </c>
      <c r="H1133" s="167">
        <v>0.30208333333333331</v>
      </c>
      <c r="I1133" s="167">
        <v>0.625</v>
      </c>
      <c r="J1133" s="181">
        <v>7.2916666666666671E-2</v>
      </c>
      <c r="K1133" s="179">
        <f t="shared" si="52"/>
        <v>0.25</v>
      </c>
      <c r="L1133" s="411">
        <v>40</v>
      </c>
      <c r="M1133" s="411">
        <v>1</v>
      </c>
      <c r="N1133" s="959"/>
      <c r="O1133" s="411"/>
      <c r="P1133" s="411"/>
      <c r="Q1133" s="963"/>
      <c r="R1133" s="413" t="str">
        <f t="shared" si="53"/>
        <v>fx</v>
      </c>
      <c r="S1133" s="959"/>
      <c r="T1133" s="959"/>
      <c r="U1133" s="965"/>
    </row>
    <row r="1134" spans="1:21" ht="15.75" thickBot="1" x14ac:dyDescent="0.3">
      <c r="A1134" s="976"/>
      <c r="B1134" s="407">
        <v>14030322</v>
      </c>
      <c r="C1134" s="96">
        <v>356</v>
      </c>
      <c r="D1134" s="411">
        <v>7</v>
      </c>
      <c r="E1134" s="411">
        <v>50</v>
      </c>
      <c r="F1134" s="665">
        <v>41</v>
      </c>
      <c r="G1134" s="144" t="s">
        <v>404</v>
      </c>
      <c r="H1134" s="167">
        <v>0.30208333333333331</v>
      </c>
      <c r="I1134" s="167">
        <v>0.625</v>
      </c>
      <c r="J1134" s="181">
        <v>7.2916666666666671E-2</v>
      </c>
      <c r="K1134" s="179">
        <f t="shared" si="52"/>
        <v>0.25</v>
      </c>
      <c r="L1134" s="411">
        <v>41</v>
      </c>
      <c r="M1134" s="411">
        <v>1</v>
      </c>
      <c r="N1134" s="960"/>
      <c r="O1134" s="411"/>
      <c r="P1134" s="411"/>
      <c r="Q1134" s="963"/>
      <c r="R1134" s="413" t="str">
        <f t="shared" si="53"/>
        <v>fx</v>
      </c>
      <c r="S1134" s="959"/>
      <c r="T1134" s="959"/>
      <c r="U1134" s="965"/>
    </row>
    <row r="1135" spans="1:21" ht="15.75" thickBot="1" x14ac:dyDescent="0.3">
      <c r="A1135" s="976"/>
      <c r="B1135" s="174">
        <v>14030322</v>
      </c>
      <c r="C1135" s="96">
        <v>379</v>
      </c>
      <c r="D1135" s="411">
        <v>7</v>
      </c>
      <c r="E1135" s="411">
        <v>50</v>
      </c>
      <c r="F1135" s="665">
        <v>41</v>
      </c>
      <c r="G1135" s="144" t="s">
        <v>404</v>
      </c>
      <c r="H1135" s="167">
        <v>0.30208333333333331</v>
      </c>
      <c r="I1135" s="167">
        <v>0.625</v>
      </c>
      <c r="J1135" s="181">
        <v>7.2916666666666671E-2</v>
      </c>
      <c r="K1135" s="179">
        <f t="shared" si="52"/>
        <v>0.25</v>
      </c>
      <c r="L1135" s="411">
        <v>38</v>
      </c>
      <c r="M1135" s="411">
        <v>1</v>
      </c>
      <c r="N1135" s="958">
        <v>144</v>
      </c>
      <c r="O1135" s="411"/>
      <c r="P1135" s="411"/>
      <c r="Q1135" s="963"/>
      <c r="R1135" s="413" t="str">
        <f t="shared" si="53"/>
        <v>fx</v>
      </c>
      <c r="S1135" s="959"/>
      <c r="T1135" s="959"/>
      <c r="U1135" s="965"/>
    </row>
    <row r="1136" spans="1:21" ht="15.75" thickBot="1" x14ac:dyDescent="0.3">
      <c r="A1136" s="976"/>
      <c r="B1136" s="175">
        <v>14030322</v>
      </c>
      <c r="C1136" s="96">
        <v>379</v>
      </c>
      <c r="D1136" s="411">
        <v>7</v>
      </c>
      <c r="E1136" s="411">
        <v>50</v>
      </c>
      <c r="F1136" s="665">
        <v>41</v>
      </c>
      <c r="G1136" s="144" t="s">
        <v>404</v>
      </c>
      <c r="H1136" s="167">
        <v>0.30208333333333331</v>
      </c>
      <c r="I1136" s="167">
        <v>0.625</v>
      </c>
      <c r="J1136" s="181">
        <v>7.2916666666666671E-2</v>
      </c>
      <c r="K1136" s="179">
        <f t="shared" si="52"/>
        <v>0.25</v>
      </c>
      <c r="L1136" s="411">
        <v>39</v>
      </c>
      <c r="M1136" s="411">
        <v>1</v>
      </c>
      <c r="N1136" s="959"/>
      <c r="O1136" s="411"/>
      <c r="P1136" s="411"/>
      <c r="Q1136" s="963"/>
      <c r="R1136" s="413" t="str">
        <f t="shared" si="53"/>
        <v>fx</v>
      </c>
      <c r="S1136" s="959"/>
      <c r="T1136" s="959"/>
      <c r="U1136" s="965"/>
    </row>
    <row r="1137" spans="1:21" ht="15.75" thickBot="1" x14ac:dyDescent="0.3">
      <c r="A1137" s="976"/>
      <c r="B1137" s="407">
        <v>14030322</v>
      </c>
      <c r="C1137" s="96">
        <v>379</v>
      </c>
      <c r="D1137" s="411">
        <v>7</v>
      </c>
      <c r="E1137" s="411">
        <v>50</v>
      </c>
      <c r="F1137" s="665">
        <v>41</v>
      </c>
      <c r="G1137" s="144" t="s">
        <v>404</v>
      </c>
      <c r="H1137" s="167">
        <v>0.30208333333333331</v>
      </c>
      <c r="I1137" s="167">
        <v>0.625</v>
      </c>
      <c r="J1137" s="181">
        <v>7.2916666666666671E-2</v>
      </c>
      <c r="K1137" s="179">
        <f t="shared" si="52"/>
        <v>0.25</v>
      </c>
      <c r="L1137" s="411">
        <v>40</v>
      </c>
      <c r="M1137" s="411">
        <v>1</v>
      </c>
      <c r="N1137" s="960"/>
      <c r="O1137" s="411"/>
      <c r="P1137" s="411"/>
      <c r="Q1137" s="963"/>
      <c r="R1137" s="413" t="str">
        <f t="shared" si="53"/>
        <v>fx</v>
      </c>
      <c r="S1137" s="959"/>
      <c r="T1137" s="959"/>
      <c r="U1137" s="965"/>
    </row>
    <row r="1138" spans="1:21" ht="15.75" thickBot="1" x14ac:dyDescent="0.3">
      <c r="A1138" s="976"/>
      <c r="B1138" s="174">
        <v>14030322</v>
      </c>
      <c r="C1138" s="96">
        <v>379</v>
      </c>
      <c r="D1138" s="411">
        <v>7</v>
      </c>
      <c r="E1138" s="411">
        <v>50</v>
      </c>
      <c r="F1138" s="665">
        <v>41</v>
      </c>
      <c r="G1138" s="144" t="s">
        <v>404</v>
      </c>
      <c r="H1138" s="167">
        <v>0.30208333333333331</v>
      </c>
      <c r="I1138" s="167">
        <v>0.625</v>
      </c>
      <c r="J1138" s="181">
        <v>7.2916666666666671E-2</v>
      </c>
      <c r="K1138" s="179">
        <f t="shared" si="52"/>
        <v>0.25</v>
      </c>
      <c r="L1138" s="411">
        <v>37</v>
      </c>
      <c r="M1138" s="411">
        <v>1</v>
      </c>
      <c r="N1138" s="958">
        <v>218</v>
      </c>
      <c r="O1138" s="411"/>
      <c r="P1138" s="411"/>
      <c r="Q1138" s="963"/>
      <c r="R1138" s="413" t="str">
        <f t="shared" si="53"/>
        <v>fx</v>
      </c>
      <c r="S1138" s="959"/>
      <c r="T1138" s="959"/>
      <c r="U1138" s="965"/>
    </row>
    <row r="1139" spans="1:21" ht="15.75" thickBot="1" x14ac:dyDescent="0.3">
      <c r="A1139" s="976"/>
      <c r="B1139" s="175">
        <v>14030322</v>
      </c>
      <c r="C1139" s="96">
        <v>379</v>
      </c>
      <c r="D1139" s="411">
        <v>7</v>
      </c>
      <c r="E1139" s="411">
        <v>50</v>
      </c>
      <c r="F1139" s="665">
        <v>41</v>
      </c>
      <c r="G1139" s="144" t="s">
        <v>404</v>
      </c>
      <c r="H1139" s="167">
        <v>0.30208333333333331</v>
      </c>
      <c r="I1139" s="167">
        <v>0.625</v>
      </c>
      <c r="J1139" s="181">
        <v>7.2916666666666671E-2</v>
      </c>
      <c r="K1139" s="179">
        <f t="shared" si="52"/>
        <v>0.25</v>
      </c>
      <c r="L1139" s="411">
        <v>38</v>
      </c>
      <c r="M1139" s="411">
        <v>1</v>
      </c>
      <c r="N1139" s="959"/>
      <c r="O1139" s="411"/>
      <c r="P1139" s="411"/>
      <c r="Q1139" s="963"/>
      <c r="R1139" s="413" t="str">
        <f t="shared" si="53"/>
        <v>fx</v>
      </c>
      <c r="S1139" s="959"/>
      <c r="T1139" s="959"/>
      <c r="U1139" s="965"/>
    </row>
    <row r="1140" spans="1:21" ht="15.75" thickBot="1" x14ac:dyDescent="0.3">
      <c r="A1140" s="976"/>
      <c r="B1140" s="175">
        <v>14030322</v>
      </c>
      <c r="C1140" s="96">
        <v>379</v>
      </c>
      <c r="D1140" s="411">
        <v>7</v>
      </c>
      <c r="E1140" s="411">
        <v>50</v>
      </c>
      <c r="F1140" s="665">
        <v>41</v>
      </c>
      <c r="G1140" s="144" t="s">
        <v>404</v>
      </c>
      <c r="H1140" s="167">
        <v>0.30208333333333331</v>
      </c>
      <c r="I1140" s="167">
        <v>0.625</v>
      </c>
      <c r="J1140" s="181">
        <v>7.2916666666666671E-2</v>
      </c>
      <c r="K1140" s="179">
        <f t="shared" si="52"/>
        <v>0.25</v>
      </c>
      <c r="L1140" s="411">
        <v>39</v>
      </c>
      <c r="M1140" s="411">
        <v>1</v>
      </c>
      <c r="N1140" s="959"/>
      <c r="O1140" s="411"/>
      <c r="P1140" s="411"/>
      <c r="Q1140" s="963"/>
      <c r="R1140" s="413" t="str">
        <f t="shared" si="53"/>
        <v>fx</v>
      </c>
      <c r="S1140" s="959"/>
      <c r="T1140" s="959"/>
      <c r="U1140" s="965"/>
    </row>
    <row r="1141" spans="1:21" ht="15.75" thickBot="1" x14ac:dyDescent="0.3">
      <c r="A1141" s="976"/>
      <c r="B1141" s="175">
        <v>14030322</v>
      </c>
      <c r="C1141" s="96">
        <v>379</v>
      </c>
      <c r="D1141" s="411">
        <v>7</v>
      </c>
      <c r="E1141" s="411">
        <v>50</v>
      </c>
      <c r="F1141" s="665">
        <v>41</v>
      </c>
      <c r="G1141" s="144" t="s">
        <v>404</v>
      </c>
      <c r="H1141" s="167">
        <v>0.30208333333333331</v>
      </c>
      <c r="I1141" s="167">
        <v>0.625</v>
      </c>
      <c r="J1141" s="181">
        <v>7.2916666666666671E-2</v>
      </c>
      <c r="K1141" s="179">
        <f t="shared" si="52"/>
        <v>0.25</v>
      </c>
      <c r="L1141" s="411">
        <v>40</v>
      </c>
      <c r="M1141" s="411">
        <v>1</v>
      </c>
      <c r="N1141" s="959"/>
      <c r="O1141" s="411"/>
      <c r="P1141" s="411"/>
      <c r="Q1141" s="963"/>
      <c r="R1141" s="413" t="str">
        <f t="shared" si="53"/>
        <v>fx</v>
      </c>
      <c r="S1141" s="959"/>
      <c r="T1141" s="959"/>
      <c r="U1141" s="965"/>
    </row>
    <row r="1142" spans="1:21" ht="15.75" thickBot="1" x14ac:dyDescent="0.3">
      <c r="A1142" s="976"/>
      <c r="B1142" s="407">
        <v>14030322</v>
      </c>
      <c r="C1142" s="96">
        <v>379</v>
      </c>
      <c r="D1142" s="411">
        <v>7</v>
      </c>
      <c r="E1142" s="411">
        <v>50</v>
      </c>
      <c r="F1142" s="665">
        <v>41</v>
      </c>
      <c r="G1142" s="144" t="s">
        <v>404</v>
      </c>
      <c r="H1142" s="167">
        <v>0.30208333333333331</v>
      </c>
      <c r="I1142" s="167">
        <v>0.625</v>
      </c>
      <c r="J1142" s="181">
        <v>7.2916666666666671E-2</v>
      </c>
      <c r="K1142" s="179">
        <f t="shared" si="52"/>
        <v>0.25</v>
      </c>
      <c r="L1142" s="411">
        <v>41</v>
      </c>
      <c r="M1142" s="411">
        <v>1</v>
      </c>
      <c r="N1142" s="960"/>
      <c r="O1142" s="411"/>
      <c r="P1142" s="411"/>
      <c r="Q1142" s="963"/>
      <c r="R1142" s="413" t="str">
        <f t="shared" si="53"/>
        <v>fx</v>
      </c>
      <c r="S1142" s="959"/>
      <c r="T1142" s="959"/>
      <c r="U1142" s="965"/>
    </row>
    <row r="1143" spans="1:21" ht="15.75" thickBot="1" x14ac:dyDescent="0.3">
      <c r="A1143" s="976"/>
      <c r="B1143" s="174">
        <v>14030322</v>
      </c>
      <c r="C1143" s="96">
        <v>380</v>
      </c>
      <c r="D1143" s="411">
        <v>7</v>
      </c>
      <c r="E1143" s="411">
        <v>50</v>
      </c>
      <c r="F1143" s="665">
        <v>41</v>
      </c>
      <c r="G1143" s="144" t="s">
        <v>404</v>
      </c>
      <c r="H1143" s="167">
        <v>0.30208333333333331</v>
      </c>
      <c r="I1143" s="167">
        <v>0.625</v>
      </c>
      <c r="J1143" s="181">
        <v>7.2916666666666671E-2</v>
      </c>
      <c r="K1143" s="179">
        <f t="shared" si="52"/>
        <v>0.25</v>
      </c>
      <c r="L1143" s="411">
        <v>40</v>
      </c>
      <c r="M1143" s="411">
        <v>1</v>
      </c>
      <c r="N1143" s="958">
        <v>240</v>
      </c>
      <c r="O1143" s="411"/>
      <c r="P1143" s="411"/>
      <c r="Q1143" s="963"/>
      <c r="R1143" s="413" t="str">
        <f t="shared" si="53"/>
        <v>fx</v>
      </c>
      <c r="S1143" s="959"/>
      <c r="T1143" s="959"/>
      <c r="U1143" s="965"/>
    </row>
    <row r="1144" spans="1:21" ht="15.75" thickBot="1" x14ac:dyDescent="0.3">
      <c r="A1144" s="976"/>
      <c r="B1144" s="175">
        <v>14030322</v>
      </c>
      <c r="C1144" s="96">
        <v>380</v>
      </c>
      <c r="D1144" s="411">
        <v>7</v>
      </c>
      <c r="E1144" s="411">
        <v>50</v>
      </c>
      <c r="F1144" s="665">
        <v>41</v>
      </c>
      <c r="G1144" s="144" t="s">
        <v>404</v>
      </c>
      <c r="H1144" s="167">
        <v>0.30208333333333331</v>
      </c>
      <c r="I1144" s="167">
        <v>0.625</v>
      </c>
      <c r="J1144" s="181">
        <v>7.2916666666666671E-2</v>
      </c>
      <c r="K1144" s="179">
        <f t="shared" si="52"/>
        <v>0.25</v>
      </c>
      <c r="L1144" s="411">
        <v>41</v>
      </c>
      <c r="M1144" s="411">
        <v>1</v>
      </c>
      <c r="N1144" s="959"/>
      <c r="O1144" s="411"/>
      <c r="P1144" s="411"/>
      <c r="Q1144" s="963"/>
      <c r="R1144" s="413" t="str">
        <f t="shared" si="53"/>
        <v>fx</v>
      </c>
      <c r="S1144" s="959"/>
      <c r="T1144" s="959"/>
      <c r="U1144" s="965"/>
    </row>
    <row r="1145" spans="1:21" ht="15.75" thickBot="1" x14ac:dyDescent="0.3">
      <c r="A1145" s="976"/>
      <c r="B1145" s="175">
        <v>14030322</v>
      </c>
      <c r="C1145" s="96">
        <v>380</v>
      </c>
      <c r="D1145" s="411">
        <v>7</v>
      </c>
      <c r="E1145" s="411">
        <v>50</v>
      </c>
      <c r="F1145" s="665">
        <v>41</v>
      </c>
      <c r="G1145" s="144" t="s">
        <v>404</v>
      </c>
      <c r="H1145" s="167">
        <v>0.30208333333333331</v>
      </c>
      <c r="I1145" s="167">
        <v>0.625</v>
      </c>
      <c r="J1145" s="181">
        <v>7.2916666666666671E-2</v>
      </c>
      <c r="K1145" s="179">
        <f t="shared" si="52"/>
        <v>0.25</v>
      </c>
      <c r="L1145" s="411">
        <v>42</v>
      </c>
      <c r="M1145" s="411">
        <v>1</v>
      </c>
      <c r="N1145" s="959"/>
      <c r="O1145" s="411"/>
      <c r="P1145" s="411"/>
      <c r="Q1145" s="963"/>
      <c r="R1145" s="413" t="str">
        <f t="shared" si="53"/>
        <v>fx</v>
      </c>
      <c r="S1145" s="959"/>
      <c r="T1145" s="959"/>
      <c r="U1145" s="965"/>
    </row>
    <row r="1146" spans="1:21" ht="15.75" thickBot="1" x14ac:dyDescent="0.3">
      <c r="A1146" s="976"/>
      <c r="B1146" s="175">
        <v>14030322</v>
      </c>
      <c r="C1146" s="96">
        <v>380</v>
      </c>
      <c r="D1146" s="411">
        <v>7</v>
      </c>
      <c r="E1146" s="411">
        <v>50</v>
      </c>
      <c r="F1146" s="665">
        <v>41</v>
      </c>
      <c r="G1146" s="144" t="s">
        <v>404</v>
      </c>
      <c r="H1146" s="167">
        <v>0.30208333333333331</v>
      </c>
      <c r="I1146" s="167">
        <v>0.625</v>
      </c>
      <c r="J1146" s="181">
        <v>7.2916666666666671E-2</v>
      </c>
      <c r="K1146" s="179">
        <f t="shared" si="52"/>
        <v>0.25</v>
      </c>
      <c r="L1146" s="411">
        <v>43</v>
      </c>
      <c r="M1146" s="411">
        <v>1</v>
      </c>
      <c r="N1146" s="959"/>
      <c r="O1146" s="411"/>
      <c r="P1146" s="411"/>
      <c r="Q1146" s="963"/>
      <c r="R1146" s="413" t="str">
        <f t="shared" si="53"/>
        <v>fx</v>
      </c>
      <c r="S1146" s="959"/>
      <c r="T1146" s="959"/>
      <c r="U1146" s="965"/>
    </row>
    <row r="1147" spans="1:21" ht="15.75" thickBot="1" x14ac:dyDescent="0.3">
      <c r="A1147" s="976"/>
      <c r="B1147" s="407">
        <v>14030322</v>
      </c>
      <c r="C1147" s="96">
        <v>380</v>
      </c>
      <c r="D1147" s="411">
        <v>7</v>
      </c>
      <c r="E1147" s="411">
        <v>50</v>
      </c>
      <c r="F1147" s="665">
        <v>41</v>
      </c>
      <c r="G1147" s="144" t="s">
        <v>404</v>
      </c>
      <c r="H1147" s="167">
        <v>0.30208333333333331</v>
      </c>
      <c r="I1147" s="167">
        <v>0.625</v>
      </c>
      <c r="J1147" s="181">
        <v>7.2916666666666671E-2</v>
      </c>
      <c r="K1147" s="179">
        <f t="shared" si="52"/>
        <v>0.25</v>
      </c>
      <c r="L1147" s="411">
        <v>44</v>
      </c>
      <c r="M1147" s="411">
        <v>1</v>
      </c>
      <c r="N1147" s="960"/>
      <c r="O1147" s="411"/>
      <c r="P1147" s="411"/>
      <c r="Q1147" s="963"/>
      <c r="R1147" s="413" t="str">
        <f t="shared" si="53"/>
        <v>fx</v>
      </c>
      <c r="S1147" s="959"/>
      <c r="T1147" s="959"/>
      <c r="U1147" s="965"/>
    </row>
    <row r="1148" spans="1:21" ht="15.75" thickBot="1" x14ac:dyDescent="0.3">
      <c r="A1148" s="976"/>
      <c r="B1148" s="174">
        <v>14030322</v>
      </c>
      <c r="C1148" s="96">
        <v>351</v>
      </c>
      <c r="D1148" s="411">
        <v>7</v>
      </c>
      <c r="E1148" s="411">
        <v>50</v>
      </c>
      <c r="F1148" s="665">
        <v>41</v>
      </c>
      <c r="G1148" s="144" t="s">
        <v>404</v>
      </c>
      <c r="H1148" s="167">
        <v>0.30208333333333331</v>
      </c>
      <c r="I1148" s="167">
        <v>0.625</v>
      </c>
      <c r="J1148" s="181">
        <v>7.2916666666666671E-2</v>
      </c>
      <c r="K1148" s="179">
        <f t="shared" si="52"/>
        <v>0.25</v>
      </c>
      <c r="L1148" s="411">
        <v>39</v>
      </c>
      <c r="M1148" s="411">
        <v>1</v>
      </c>
      <c r="N1148" s="958">
        <v>45</v>
      </c>
      <c r="O1148" s="411"/>
      <c r="P1148" s="411"/>
      <c r="Q1148" s="963"/>
      <c r="R1148" s="413" t="str">
        <f t="shared" si="53"/>
        <v>fx</v>
      </c>
      <c r="S1148" s="959"/>
      <c r="T1148" s="959"/>
      <c r="U1148" s="965"/>
    </row>
    <row r="1149" spans="1:21" ht="15.75" thickBot="1" x14ac:dyDescent="0.3">
      <c r="A1149" s="977"/>
      <c r="B1149" s="407">
        <v>14030322</v>
      </c>
      <c r="C1149" s="164">
        <v>351</v>
      </c>
      <c r="D1149" s="418">
        <v>7</v>
      </c>
      <c r="E1149" s="418">
        <v>50</v>
      </c>
      <c r="F1149" s="151">
        <v>41</v>
      </c>
      <c r="G1149" s="161" t="s">
        <v>404</v>
      </c>
      <c r="H1149" s="171">
        <v>0.30208333333333331</v>
      </c>
      <c r="I1149" s="171">
        <v>0.625</v>
      </c>
      <c r="J1149" s="185">
        <v>7.2916666666666671E-2</v>
      </c>
      <c r="K1149" s="186">
        <f t="shared" si="52"/>
        <v>0.25</v>
      </c>
      <c r="L1149" s="418">
        <v>40</v>
      </c>
      <c r="M1149" s="418">
        <v>1</v>
      </c>
      <c r="N1149" s="966"/>
      <c r="O1149" s="418"/>
      <c r="P1149" s="418"/>
      <c r="Q1149" s="967"/>
      <c r="R1149" s="151" t="str">
        <f t="shared" si="53"/>
        <v>fx</v>
      </c>
      <c r="S1149" s="966"/>
      <c r="T1149" s="966"/>
      <c r="U1149" s="968"/>
    </row>
    <row r="1150" spans="1:21" ht="15.75" thickBot="1" x14ac:dyDescent="0.3">
      <c r="A1150" s="975" t="str">
        <f t="shared" ref="A1150" si="54">IF(H1150&gt;I1150,"شب","روز")</f>
        <v>روز</v>
      </c>
      <c r="B1150" s="174">
        <v>14030323</v>
      </c>
      <c r="C1150" s="163">
        <v>309</v>
      </c>
      <c r="D1150" s="419">
        <v>7</v>
      </c>
      <c r="E1150" s="419">
        <v>50</v>
      </c>
      <c r="F1150" s="150">
        <v>43</v>
      </c>
      <c r="G1150" s="159" t="s">
        <v>266</v>
      </c>
      <c r="H1150" s="168">
        <v>0.30208333333333331</v>
      </c>
      <c r="I1150" s="168">
        <v>0.625</v>
      </c>
      <c r="J1150" s="179">
        <v>7.6388888888888895E-2</v>
      </c>
      <c r="K1150" s="179">
        <f t="shared" si="52"/>
        <v>0.24652777777777779</v>
      </c>
      <c r="L1150" s="419">
        <v>39</v>
      </c>
      <c r="M1150" s="419">
        <v>3</v>
      </c>
      <c r="N1150" s="961">
        <v>204</v>
      </c>
      <c r="O1150" s="419"/>
      <c r="P1150" s="419"/>
      <c r="Q1150" s="962">
        <v>494.1</v>
      </c>
      <c r="R1150" s="150" t="str">
        <f t="shared" si="53"/>
        <v>fx</v>
      </c>
      <c r="S1150" s="961">
        <v>2.5</v>
      </c>
      <c r="T1150" s="961">
        <v>21</v>
      </c>
      <c r="U1150" s="964">
        <v>1000</v>
      </c>
    </row>
    <row r="1151" spans="1:21" ht="15.75" thickBot="1" x14ac:dyDescent="0.3">
      <c r="A1151" s="976"/>
      <c r="B1151" s="175">
        <v>14030323</v>
      </c>
      <c r="C1151" s="96">
        <v>309</v>
      </c>
      <c r="D1151" s="411">
        <v>7</v>
      </c>
      <c r="E1151" s="411">
        <v>50</v>
      </c>
      <c r="F1151" s="665">
        <v>43</v>
      </c>
      <c r="G1151" s="144" t="s">
        <v>266</v>
      </c>
      <c r="H1151" s="167">
        <v>0.30208333333333331</v>
      </c>
      <c r="I1151" s="167">
        <v>0.625</v>
      </c>
      <c r="J1151" s="181">
        <v>7.6388888888888895E-2</v>
      </c>
      <c r="K1151" s="179">
        <f t="shared" si="52"/>
        <v>0.24652777777777779</v>
      </c>
      <c r="L1151" s="411">
        <v>40</v>
      </c>
      <c r="M1151" s="411">
        <v>1</v>
      </c>
      <c r="N1151" s="959"/>
      <c r="O1151" s="411"/>
      <c r="P1151" s="411"/>
      <c r="Q1151" s="963"/>
      <c r="R1151" s="413" t="str">
        <f t="shared" si="53"/>
        <v>fx</v>
      </c>
      <c r="S1151" s="959"/>
      <c r="T1151" s="959"/>
      <c r="U1151" s="965"/>
    </row>
    <row r="1152" spans="1:21" ht="15.75" thickBot="1" x14ac:dyDescent="0.3">
      <c r="A1152" s="976"/>
      <c r="B1152" s="407">
        <v>14030323</v>
      </c>
      <c r="C1152" s="96">
        <v>309</v>
      </c>
      <c r="D1152" s="411">
        <v>7</v>
      </c>
      <c r="E1152" s="411">
        <v>50</v>
      </c>
      <c r="F1152" s="665">
        <v>43</v>
      </c>
      <c r="G1152" s="144" t="s">
        <v>266</v>
      </c>
      <c r="H1152" s="167">
        <v>0.30208333333333331</v>
      </c>
      <c r="I1152" s="167">
        <v>0.625</v>
      </c>
      <c r="J1152" s="181">
        <v>7.6388888888888895E-2</v>
      </c>
      <c r="K1152" s="179">
        <f t="shared" si="52"/>
        <v>0.24652777777777779</v>
      </c>
      <c r="L1152" s="411">
        <v>41</v>
      </c>
      <c r="M1152" s="411">
        <v>1</v>
      </c>
      <c r="N1152" s="960"/>
      <c r="O1152" s="411"/>
      <c r="P1152" s="411"/>
      <c r="Q1152" s="963"/>
      <c r="R1152" s="413" t="str">
        <f t="shared" si="53"/>
        <v>fx</v>
      </c>
      <c r="S1152" s="959"/>
      <c r="T1152" s="959"/>
      <c r="U1152" s="965"/>
    </row>
    <row r="1153" spans="1:21" ht="15.75" thickBot="1" x14ac:dyDescent="0.3">
      <c r="A1153" s="976"/>
      <c r="B1153" s="174">
        <v>14030323</v>
      </c>
      <c r="C1153" s="96">
        <v>350</v>
      </c>
      <c r="D1153" s="411">
        <v>7</v>
      </c>
      <c r="E1153" s="411">
        <v>50</v>
      </c>
      <c r="F1153" s="665">
        <v>43</v>
      </c>
      <c r="G1153" s="144" t="s">
        <v>266</v>
      </c>
      <c r="H1153" s="167">
        <v>0.30208333333333331</v>
      </c>
      <c r="I1153" s="167">
        <v>0.625</v>
      </c>
      <c r="J1153" s="181">
        <v>7.6388888888888895E-2</v>
      </c>
      <c r="K1153" s="179">
        <f t="shared" si="52"/>
        <v>0.24652777777777779</v>
      </c>
      <c r="L1153" s="411">
        <v>39</v>
      </c>
      <c r="M1153" s="411">
        <v>1</v>
      </c>
      <c r="N1153" s="958">
        <v>368</v>
      </c>
      <c r="O1153" s="411"/>
      <c r="P1153" s="411"/>
      <c r="Q1153" s="963"/>
      <c r="R1153" s="413" t="str">
        <f t="shared" si="53"/>
        <v>fx</v>
      </c>
      <c r="S1153" s="959"/>
      <c r="T1153" s="959"/>
      <c r="U1153" s="965"/>
    </row>
    <row r="1154" spans="1:21" ht="15.75" thickBot="1" x14ac:dyDescent="0.3">
      <c r="A1154" s="976"/>
      <c r="B1154" s="175">
        <v>14030323</v>
      </c>
      <c r="C1154" s="96">
        <v>350</v>
      </c>
      <c r="D1154" s="411">
        <v>7</v>
      </c>
      <c r="E1154" s="411">
        <v>50</v>
      </c>
      <c r="F1154" s="665">
        <v>43</v>
      </c>
      <c r="G1154" s="144" t="s">
        <v>266</v>
      </c>
      <c r="H1154" s="167">
        <v>0.30208333333333331</v>
      </c>
      <c r="I1154" s="167">
        <v>0.625</v>
      </c>
      <c r="J1154" s="181">
        <v>7.6388888888888895E-2</v>
      </c>
      <c r="K1154" s="179">
        <f t="shared" si="52"/>
        <v>0.24652777777777779</v>
      </c>
      <c r="L1154" s="411">
        <v>40</v>
      </c>
      <c r="M1154" s="411">
        <v>1</v>
      </c>
      <c r="N1154" s="959"/>
      <c r="O1154" s="411"/>
      <c r="P1154" s="411"/>
      <c r="Q1154" s="963"/>
      <c r="R1154" s="413" t="str">
        <f t="shared" si="53"/>
        <v>fx</v>
      </c>
      <c r="S1154" s="959"/>
      <c r="T1154" s="959"/>
      <c r="U1154" s="965"/>
    </row>
    <row r="1155" spans="1:21" ht="15.75" thickBot="1" x14ac:dyDescent="0.3">
      <c r="A1155" s="976"/>
      <c r="B1155" s="175">
        <v>14030323</v>
      </c>
      <c r="C1155" s="96">
        <v>350</v>
      </c>
      <c r="D1155" s="411">
        <v>7</v>
      </c>
      <c r="E1155" s="411">
        <v>50</v>
      </c>
      <c r="F1155" s="665">
        <v>43</v>
      </c>
      <c r="G1155" s="144" t="s">
        <v>266</v>
      </c>
      <c r="H1155" s="167">
        <v>0.30208333333333331</v>
      </c>
      <c r="I1155" s="167">
        <v>0.625</v>
      </c>
      <c r="J1155" s="181">
        <v>7.6388888888888895E-2</v>
      </c>
      <c r="K1155" s="179">
        <f t="shared" si="52"/>
        <v>0.24652777777777779</v>
      </c>
      <c r="L1155" s="411">
        <v>41</v>
      </c>
      <c r="M1155" s="411">
        <v>1</v>
      </c>
      <c r="N1155" s="959"/>
      <c r="O1155" s="411"/>
      <c r="P1155" s="411"/>
      <c r="Q1155" s="963"/>
      <c r="R1155" s="413" t="str">
        <f t="shared" si="53"/>
        <v>fx</v>
      </c>
      <c r="S1155" s="959"/>
      <c r="T1155" s="959"/>
      <c r="U1155" s="965"/>
    </row>
    <row r="1156" spans="1:21" ht="15.75" thickBot="1" x14ac:dyDescent="0.3">
      <c r="A1156" s="976"/>
      <c r="B1156" s="175">
        <v>14030323</v>
      </c>
      <c r="C1156" s="96">
        <v>350</v>
      </c>
      <c r="D1156" s="411">
        <v>7</v>
      </c>
      <c r="E1156" s="411">
        <v>50</v>
      </c>
      <c r="F1156" s="665">
        <v>43</v>
      </c>
      <c r="G1156" s="144" t="s">
        <v>266</v>
      </c>
      <c r="H1156" s="167">
        <v>0.30208333333333331</v>
      </c>
      <c r="I1156" s="167">
        <v>0.625</v>
      </c>
      <c r="J1156" s="181">
        <v>7.6388888888888895E-2</v>
      </c>
      <c r="K1156" s="179">
        <f t="shared" si="52"/>
        <v>0.24652777777777779</v>
      </c>
      <c r="L1156" s="411">
        <v>42</v>
      </c>
      <c r="M1156" s="411">
        <v>2</v>
      </c>
      <c r="N1156" s="959"/>
      <c r="O1156" s="411"/>
      <c r="P1156" s="411"/>
      <c r="Q1156" s="963"/>
      <c r="R1156" s="413" t="str">
        <f t="shared" si="53"/>
        <v>fx</v>
      </c>
      <c r="S1156" s="959"/>
      <c r="T1156" s="959"/>
      <c r="U1156" s="965"/>
    </row>
    <row r="1157" spans="1:21" ht="15.75" thickBot="1" x14ac:dyDescent="0.3">
      <c r="A1157" s="976"/>
      <c r="B1157" s="175">
        <v>14030323</v>
      </c>
      <c r="C1157" s="96">
        <v>350</v>
      </c>
      <c r="D1157" s="411">
        <v>7</v>
      </c>
      <c r="E1157" s="411">
        <v>50</v>
      </c>
      <c r="F1157" s="665">
        <v>43</v>
      </c>
      <c r="G1157" s="144" t="s">
        <v>266</v>
      </c>
      <c r="H1157" s="167">
        <v>0.30208333333333331</v>
      </c>
      <c r="I1157" s="167">
        <v>0.625</v>
      </c>
      <c r="J1157" s="181">
        <v>7.6388888888888895E-2</v>
      </c>
      <c r="K1157" s="179">
        <f t="shared" si="52"/>
        <v>0.24652777777777779</v>
      </c>
      <c r="L1157" s="411">
        <v>43</v>
      </c>
      <c r="M1157" s="411">
        <v>2</v>
      </c>
      <c r="N1157" s="959"/>
      <c r="O1157" s="411"/>
      <c r="P1157" s="411"/>
      <c r="Q1157" s="963"/>
      <c r="R1157" s="413" t="str">
        <f t="shared" si="53"/>
        <v>fx</v>
      </c>
      <c r="S1157" s="959"/>
      <c r="T1157" s="959"/>
      <c r="U1157" s="965"/>
    </row>
    <row r="1158" spans="1:21" ht="15.75" thickBot="1" x14ac:dyDescent="0.3">
      <c r="A1158" s="976"/>
      <c r="B1158" s="407">
        <v>14030323</v>
      </c>
      <c r="C1158" s="96">
        <v>350</v>
      </c>
      <c r="D1158" s="411">
        <v>7</v>
      </c>
      <c r="E1158" s="411">
        <v>50</v>
      </c>
      <c r="F1158" s="665">
        <v>43</v>
      </c>
      <c r="G1158" s="144" t="s">
        <v>266</v>
      </c>
      <c r="H1158" s="167">
        <v>0.30208333333333331</v>
      </c>
      <c r="I1158" s="167">
        <v>0.625</v>
      </c>
      <c r="J1158" s="181">
        <v>7.6388888888888895E-2</v>
      </c>
      <c r="K1158" s="179">
        <f t="shared" si="52"/>
        <v>0.24652777777777779</v>
      </c>
      <c r="L1158" s="411">
        <v>44</v>
      </c>
      <c r="M1158" s="411">
        <v>1</v>
      </c>
      <c r="N1158" s="960"/>
      <c r="O1158" s="411"/>
      <c r="P1158" s="411"/>
      <c r="Q1158" s="963"/>
      <c r="R1158" s="413" t="str">
        <f t="shared" si="53"/>
        <v>fx</v>
      </c>
      <c r="S1158" s="959"/>
      <c r="T1158" s="959"/>
      <c r="U1158" s="965"/>
    </row>
    <row r="1159" spans="1:21" ht="15.75" thickBot="1" x14ac:dyDescent="0.3">
      <c r="A1159" s="976"/>
      <c r="B1159" s="174">
        <v>14030323</v>
      </c>
      <c r="C1159" s="96">
        <v>370</v>
      </c>
      <c r="D1159" s="411">
        <v>7</v>
      </c>
      <c r="E1159" s="411">
        <v>50</v>
      </c>
      <c r="F1159" s="665">
        <v>43</v>
      </c>
      <c r="G1159" s="144" t="s">
        <v>266</v>
      </c>
      <c r="H1159" s="167">
        <v>0.30208333333333331</v>
      </c>
      <c r="I1159" s="167">
        <v>0.625</v>
      </c>
      <c r="J1159" s="181">
        <v>7.6388888888888895E-2</v>
      </c>
      <c r="K1159" s="179">
        <f t="shared" si="52"/>
        <v>0.24652777777777779</v>
      </c>
      <c r="L1159" s="411">
        <v>39</v>
      </c>
      <c r="M1159" s="411">
        <v>1</v>
      </c>
      <c r="N1159" s="958">
        <v>368</v>
      </c>
      <c r="O1159" s="411"/>
      <c r="P1159" s="411"/>
      <c r="Q1159" s="963"/>
      <c r="R1159" s="413" t="str">
        <f t="shared" si="53"/>
        <v>p500</v>
      </c>
      <c r="S1159" s="959"/>
      <c r="T1159" s="959"/>
      <c r="U1159" s="965"/>
    </row>
    <row r="1160" spans="1:21" ht="15.75" thickBot="1" x14ac:dyDescent="0.3">
      <c r="A1160" s="976"/>
      <c r="B1160" s="175">
        <v>14030323</v>
      </c>
      <c r="C1160" s="96">
        <v>370</v>
      </c>
      <c r="D1160" s="411">
        <v>7</v>
      </c>
      <c r="E1160" s="411">
        <v>50</v>
      </c>
      <c r="F1160" s="665">
        <v>43</v>
      </c>
      <c r="G1160" s="144" t="s">
        <v>266</v>
      </c>
      <c r="H1160" s="167">
        <v>0.30208333333333331</v>
      </c>
      <c r="I1160" s="167">
        <v>0.625</v>
      </c>
      <c r="J1160" s="181">
        <v>7.6388888888888895E-2</v>
      </c>
      <c r="K1160" s="179">
        <f t="shared" si="52"/>
        <v>0.24652777777777779</v>
      </c>
      <c r="L1160" s="411">
        <v>40</v>
      </c>
      <c r="M1160" s="411">
        <v>1</v>
      </c>
      <c r="N1160" s="959"/>
      <c r="O1160" s="411"/>
      <c r="P1160" s="411"/>
      <c r="Q1160" s="963"/>
      <c r="R1160" s="413" t="str">
        <f t="shared" si="53"/>
        <v>p500</v>
      </c>
      <c r="S1160" s="959"/>
      <c r="T1160" s="959"/>
      <c r="U1160" s="965"/>
    </row>
    <row r="1161" spans="1:21" ht="15.75" thickBot="1" x14ac:dyDescent="0.3">
      <c r="A1161" s="976"/>
      <c r="B1161" s="175">
        <v>14030323</v>
      </c>
      <c r="C1161" s="96">
        <v>370</v>
      </c>
      <c r="D1161" s="411">
        <v>7</v>
      </c>
      <c r="E1161" s="411">
        <v>50</v>
      </c>
      <c r="F1161" s="665">
        <v>43</v>
      </c>
      <c r="G1161" s="144" t="s">
        <v>266</v>
      </c>
      <c r="H1161" s="167">
        <v>0.30208333333333331</v>
      </c>
      <c r="I1161" s="167">
        <v>0.625</v>
      </c>
      <c r="J1161" s="181">
        <v>7.6388888888888895E-2</v>
      </c>
      <c r="K1161" s="179">
        <f t="shared" si="52"/>
        <v>0.24652777777777779</v>
      </c>
      <c r="L1161" s="411">
        <v>42</v>
      </c>
      <c r="M1161" s="411">
        <v>2</v>
      </c>
      <c r="N1161" s="959"/>
      <c r="O1161" s="411"/>
      <c r="P1161" s="411"/>
      <c r="Q1161" s="963"/>
      <c r="R1161" s="413" t="str">
        <f t="shared" si="53"/>
        <v>p500</v>
      </c>
      <c r="S1161" s="959"/>
      <c r="T1161" s="959"/>
      <c r="U1161" s="965"/>
    </row>
    <row r="1162" spans="1:21" ht="15.75" thickBot="1" x14ac:dyDescent="0.3">
      <c r="A1162" s="976"/>
      <c r="B1162" s="175">
        <v>14030323</v>
      </c>
      <c r="C1162" s="96">
        <v>370</v>
      </c>
      <c r="D1162" s="411">
        <v>7</v>
      </c>
      <c r="E1162" s="411">
        <v>50</v>
      </c>
      <c r="F1162" s="665">
        <v>43</v>
      </c>
      <c r="G1162" s="144" t="s">
        <v>266</v>
      </c>
      <c r="H1162" s="167">
        <v>0.30208333333333331</v>
      </c>
      <c r="I1162" s="167">
        <v>0.625</v>
      </c>
      <c r="J1162" s="181">
        <v>7.6388888888888895E-2</v>
      </c>
      <c r="K1162" s="179">
        <f t="shared" si="52"/>
        <v>0.24652777777777779</v>
      </c>
      <c r="L1162" s="411">
        <v>43</v>
      </c>
      <c r="M1162" s="411">
        <v>2</v>
      </c>
      <c r="N1162" s="959"/>
      <c r="O1162" s="411"/>
      <c r="P1162" s="411"/>
      <c r="Q1162" s="963"/>
      <c r="R1162" s="413" t="str">
        <f t="shared" si="53"/>
        <v>p500</v>
      </c>
      <c r="S1162" s="959"/>
      <c r="T1162" s="959"/>
      <c r="U1162" s="965"/>
    </row>
    <row r="1163" spans="1:21" ht="15.75" thickBot="1" x14ac:dyDescent="0.3">
      <c r="A1163" s="976"/>
      <c r="B1163" s="407">
        <v>14030323</v>
      </c>
      <c r="C1163" s="96">
        <v>370</v>
      </c>
      <c r="D1163" s="411">
        <v>7</v>
      </c>
      <c r="E1163" s="411">
        <v>50</v>
      </c>
      <c r="F1163" s="665">
        <v>43</v>
      </c>
      <c r="G1163" s="144" t="s">
        <v>266</v>
      </c>
      <c r="H1163" s="167">
        <v>0.30208333333333331</v>
      </c>
      <c r="I1163" s="167">
        <v>0.625</v>
      </c>
      <c r="J1163" s="181">
        <v>7.6388888888888895E-2</v>
      </c>
      <c r="K1163" s="179">
        <f t="shared" si="52"/>
        <v>0.24652777777777779</v>
      </c>
      <c r="L1163" s="411">
        <v>44</v>
      </c>
      <c r="M1163" s="411">
        <v>2</v>
      </c>
      <c r="N1163" s="960"/>
      <c r="O1163" s="411"/>
      <c r="P1163" s="411"/>
      <c r="Q1163" s="963"/>
      <c r="R1163" s="413" t="str">
        <f t="shared" si="53"/>
        <v>p500</v>
      </c>
      <c r="S1163" s="959"/>
      <c r="T1163" s="959"/>
      <c r="U1163" s="965"/>
    </row>
    <row r="1164" spans="1:21" ht="15.75" thickBot="1" x14ac:dyDescent="0.3">
      <c r="A1164" s="976"/>
      <c r="B1164" s="174">
        <v>14030323</v>
      </c>
      <c r="C1164" s="96">
        <v>356</v>
      </c>
      <c r="D1164" s="411">
        <v>7</v>
      </c>
      <c r="E1164" s="411">
        <v>50</v>
      </c>
      <c r="F1164" s="665">
        <v>43</v>
      </c>
      <c r="G1164" s="144" t="s">
        <v>266</v>
      </c>
      <c r="H1164" s="167">
        <v>0.30208333333333331</v>
      </c>
      <c r="I1164" s="167">
        <v>0.625</v>
      </c>
      <c r="J1164" s="181">
        <v>7.6388888888888895E-2</v>
      </c>
      <c r="K1164" s="179">
        <f t="shared" si="52"/>
        <v>0.24652777777777779</v>
      </c>
      <c r="L1164" s="411">
        <v>37</v>
      </c>
      <c r="M1164" s="411">
        <v>1</v>
      </c>
      <c r="N1164" s="958">
        <v>150</v>
      </c>
      <c r="O1164" s="411"/>
      <c r="P1164" s="411"/>
      <c r="Q1164" s="963"/>
      <c r="R1164" s="413" t="str">
        <f t="shared" si="53"/>
        <v>fx</v>
      </c>
      <c r="S1164" s="959"/>
      <c r="T1164" s="959"/>
      <c r="U1164" s="965"/>
    </row>
    <row r="1165" spans="1:21" ht="15.75" thickBot="1" x14ac:dyDescent="0.3">
      <c r="A1165" s="976"/>
      <c r="B1165" s="175">
        <v>14030323</v>
      </c>
      <c r="C1165" s="96">
        <v>356</v>
      </c>
      <c r="D1165" s="411">
        <v>7</v>
      </c>
      <c r="E1165" s="411">
        <v>50</v>
      </c>
      <c r="F1165" s="665">
        <v>43</v>
      </c>
      <c r="G1165" s="144" t="s">
        <v>266</v>
      </c>
      <c r="H1165" s="167">
        <v>0.30208333333333331</v>
      </c>
      <c r="I1165" s="167">
        <v>0.625</v>
      </c>
      <c r="J1165" s="181">
        <v>7.6388888888888895E-2</v>
      </c>
      <c r="K1165" s="179">
        <f t="shared" si="52"/>
        <v>0.24652777777777779</v>
      </c>
      <c r="L1165" s="411">
        <v>38</v>
      </c>
      <c r="M1165" s="411">
        <v>1</v>
      </c>
      <c r="N1165" s="959"/>
      <c r="O1165" s="411"/>
      <c r="P1165" s="411"/>
      <c r="Q1165" s="963"/>
      <c r="R1165" s="413" t="str">
        <f t="shared" si="53"/>
        <v>fx</v>
      </c>
      <c r="S1165" s="959"/>
      <c r="T1165" s="959"/>
      <c r="U1165" s="965"/>
    </row>
    <row r="1166" spans="1:21" ht="15.75" thickBot="1" x14ac:dyDescent="0.3">
      <c r="A1166" s="976"/>
      <c r="B1166" s="175">
        <v>14030323</v>
      </c>
      <c r="C1166" s="96">
        <v>356</v>
      </c>
      <c r="D1166" s="411">
        <v>7</v>
      </c>
      <c r="E1166" s="411">
        <v>50</v>
      </c>
      <c r="F1166" s="665">
        <v>43</v>
      </c>
      <c r="G1166" s="144" t="s">
        <v>266</v>
      </c>
      <c r="H1166" s="167">
        <v>0.30208333333333331</v>
      </c>
      <c r="I1166" s="167">
        <v>0.625</v>
      </c>
      <c r="J1166" s="181">
        <v>7.6388888888888895E-2</v>
      </c>
      <c r="K1166" s="179">
        <f t="shared" si="52"/>
        <v>0.24652777777777779</v>
      </c>
      <c r="L1166" s="411">
        <v>39</v>
      </c>
      <c r="M1166" s="411">
        <v>1</v>
      </c>
      <c r="N1166" s="959"/>
      <c r="O1166" s="411"/>
      <c r="P1166" s="411"/>
      <c r="Q1166" s="963"/>
      <c r="R1166" s="413" t="str">
        <f t="shared" si="53"/>
        <v>fx</v>
      </c>
      <c r="S1166" s="959"/>
      <c r="T1166" s="959"/>
      <c r="U1166" s="965"/>
    </row>
    <row r="1167" spans="1:21" ht="15.75" thickBot="1" x14ac:dyDescent="0.3">
      <c r="A1167" s="976"/>
      <c r="B1167" s="175">
        <v>14030323</v>
      </c>
      <c r="C1167" s="96">
        <v>356</v>
      </c>
      <c r="D1167" s="411">
        <v>7</v>
      </c>
      <c r="E1167" s="411">
        <v>50</v>
      </c>
      <c r="F1167" s="665">
        <v>43</v>
      </c>
      <c r="G1167" s="144" t="s">
        <v>266</v>
      </c>
      <c r="H1167" s="167">
        <v>0.30208333333333331</v>
      </c>
      <c r="I1167" s="167">
        <v>0.625</v>
      </c>
      <c r="J1167" s="181">
        <v>7.6388888888888895E-2</v>
      </c>
      <c r="K1167" s="179">
        <f t="shared" si="52"/>
        <v>0.24652777777777779</v>
      </c>
      <c r="L1167" s="411">
        <v>40</v>
      </c>
      <c r="M1167" s="411">
        <v>1</v>
      </c>
      <c r="N1167" s="959"/>
      <c r="O1167" s="411"/>
      <c r="P1167" s="411"/>
      <c r="Q1167" s="963"/>
      <c r="R1167" s="413" t="str">
        <f t="shared" si="53"/>
        <v>fx</v>
      </c>
      <c r="S1167" s="959"/>
      <c r="T1167" s="959"/>
      <c r="U1167" s="965"/>
    </row>
    <row r="1168" spans="1:21" ht="15.75" thickBot="1" x14ac:dyDescent="0.3">
      <c r="A1168" s="976"/>
      <c r="B1168" s="407">
        <v>14030323</v>
      </c>
      <c r="C1168" s="96">
        <v>356</v>
      </c>
      <c r="D1168" s="411">
        <v>7</v>
      </c>
      <c r="E1168" s="411">
        <v>50</v>
      </c>
      <c r="F1168" s="665">
        <v>43</v>
      </c>
      <c r="G1168" s="144" t="s">
        <v>266</v>
      </c>
      <c r="H1168" s="167">
        <v>0.30208333333333331</v>
      </c>
      <c r="I1168" s="167">
        <v>0.625</v>
      </c>
      <c r="J1168" s="181">
        <v>7.6388888888888895E-2</v>
      </c>
      <c r="K1168" s="179">
        <f t="shared" si="52"/>
        <v>0.24652777777777779</v>
      </c>
      <c r="L1168" s="411">
        <v>41</v>
      </c>
      <c r="M1168" s="411">
        <v>1</v>
      </c>
      <c r="N1168" s="960"/>
      <c r="O1168" s="411"/>
      <c r="P1168" s="411"/>
      <c r="Q1168" s="963"/>
      <c r="R1168" s="413" t="str">
        <f t="shared" si="53"/>
        <v>fx</v>
      </c>
      <c r="S1168" s="959"/>
      <c r="T1168" s="959"/>
      <c r="U1168" s="965"/>
    </row>
    <row r="1169" spans="1:21" ht="15.75" thickBot="1" x14ac:dyDescent="0.3">
      <c r="A1169" s="976"/>
      <c r="B1169" s="174">
        <v>14030323</v>
      </c>
      <c r="C1169" s="96">
        <v>379</v>
      </c>
      <c r="D1169" s="411">
        <v>7</v>
      </c>
      <c r="E1169" s="411">
        <v>50</v>
      </c>
      <c r="F1169" s="665">
        <v>43</v>
      </c>
      <c r="G1169" s="144" t="s">
        <v>266</v>
      </c>
      <c r="H1169" s="167">
        <v>0.30208333333333331</v>
      </c>
      <c r="I1169" s="167">
        <v>0.625</v>
      </c>
      <c r="J1169" s="181">
        <v>7.6388888888888895E-2</v>
      </c>
      <c r="K1169" s="179">
        <f t="shared" si="52"/>
        <v>0.24652777777777779</v>
      </c>
      <c r="L1169" s="411">
        <v>38</v>
      </c>
      <c r="M1169" s="411">
        <v>1</v>
      </c>
      <c r="N1169" s="958">
        <v>138</v>
      </c>
      <c r="O1169" s="411"/>
      <c r="P1169" s="411"/>
      <c r="Q1169" s="963"/>
      <c r="R1169" s="413" t="str">
        <f t="shared" si="53"/>
        <v>fx</v>
      </c>
      <c r="S1169" s="959"/>
      <c r="T1169" s="959"/>
      <c r="U1169" s="965"/>
    </row>
    <row r="1170" spans="1:21" ht="15.75" thickBot="1" x14ac:dyDescent="0.3">
      <c r="A1170" s="976"/>
      <c r="B1170" s="175">
        <v>14030323</v>
      </c>
      <c r="C1170" s="96">
        <v>379</v>
      </c>
      <c r="D1170" s="411">
        <v>7</v>
      </c>
      <c r="E1170" s="411">
        <v>50</v>
      </c>
      <c r="F1170" s="665">
        <v>43</v>
      </c>
      <c r="G1170" s="144" t="s">
        <v>266</v>
      </c>
      <c r="H1170" s="167">
        <v>0.30208333333333331</v>
      </c>
      <c r="I1170" s="167">
        <v>0.625</v>
      </c>
      <c r="J1170" s="181">
        <v>7.6388888888888895E-2</v>
      </c>
      <c r="K1170" s="179">
        <f t="shared" si="52"/>
        <v>0.24652777777777779</v>
      </c>
      <c r="L1170" s="411">
        <v>39</v>
      </c>
      <c r="M1170" s="411">
        <v>1</v>
      </c>
      <c r="N1170" s="959"/>
      <c r="O1170" s="411"/>
      <c r="P1170" s="411"/>
      <c r="Q1170" s="963"/>
      <c r="R1170" s="413" t="str">
        <f t="shared" si="53"/>
        <v>fx</v>
      </c>
      <c r="S1170" s="959"/>
      <c r="T1170" s="959"/>
      <c r="U1170" s="965"/>
    </row>
    <row r="1171" spans="1:21" ht="15.75" thickBot="1" x14ac:dyDescent="0.3">
      <c r="A1171" s="976"/>
      <c r="B1171" s="407">
        <v>14030323</v>
      </c>
      <c r="C1171" s="96">
        <v>379</v>
      </c>
      <c r="D1171" s="411">
        <v>7</v>
      </c>
      <c r="E1171" s="411">
        <v>50</v>
      </c>
      <c r="F1171" s="665">
        <v>43</v>
      </c>
      <c r="G1171" s="144" t="s">
        <v>266</v>
      </c>
      <c r="H1171" s="167">
        <v>0.30208333333333331</v>
      </c>
      <c r="I1171" s="167">
        <v>0.625</v>
      </c>
      <c r="J1171" s="181">
        <v>7.6388888888888895E-2</v>
      </c>
      <c r="K1171" s="179">
        <f t="shared" si="52"/>
        <v>0.24652777777777779</v>
      </c>
      <c r="L1171" s="411">
        <v>40</v>
      </c>
      <c r="M1171" s="411">
        <v>1</v>
      </c>
      <c r="N1171" s="960"/>
      <c r="O1171" s="411"/>
      <c r="P1171" s="411"/>
      <c r="Q1171" s="963"/>
      <c r="R1171" s="413" t="str">
        <f t="shared" si="53"/>
        <v>fx</v>
      </c>
      <c r="S1171" s="959"/>
      <c r="T1171" s="959"/>
      <c r="U1171" s="965"/>
    </row>
    <row r="1172" spans="1:21" ht="15.75" thickBot="1" x14ac:dyDescent="0.3">
      <c r="A1172" s="976"/>
      <c r="B1172" s="174">
        <v>14030323</v>
      </c>
      <c r="C1172" s="96">
        <v>379</v>
      </c>
      <c r="D1172" s="411">
        <v>7</v>
      </c>
      <c r="E1172" s="411">
        <v>50</v>
      </c>
      <c r="F1172" s="665">
        <v>43</v>
      </c>
      <c r="G1172" s="144" t="s">
        <v>266</v>
      </c>
      <c r="H1172" s="167">
        <v>0.30208333333333331</v>
      </c>
      <c r="I1172" s="167">
        <v>0.625</v>
      </c>
      <c r="J1172" s="181">
        <v>7.6388888888888895E-2</v>
      </c>
      <c r="K1172" s="179">
        <f t="shared" si="52"/>
        <v>0.24652777777777779</v>
      </c>
      <c r="L1172" s="411">
        <v>38</v>
      </c>
      <c r="M1172" s="411">
        <v>1</v>
      </c>
      <c r="N1172" s="958">
        <v>128</v>
      </c>
      <c r="O1172" s="411"/>
      <c r="P1172" s="411"/>
      <c r="Q1172" s="963"/>
      <c r="R1172" s="413" t="str">
        <f t="shared" si="53"/>
        <v>fx</v>
      </c>
      <c r="S1172" s="959"/>
      <c r="T1172" s="959"/>
      <c r="U1172" s="965"/>
    </row>
    <row r="1173" spans="1:21" ht="15.75" thickBot="1" x14ac:dyDescent="0.3">
      <c r="A1173" s="976"/>
      <c r="B1173" s="175">
        <v>14030323</v>
      </c>
      <c r="C1173" s="96">
        <v>379</v>
      </c>
      <c r="D1173" s="411">
        <v>7</v>
      </c>
      <c r="E1173" s="411">
        <v>50</v>
      </c>
      <c r="F1173" s="665">
        <v>43</v>
      </c>
      <c r="G1173" s="144" t="s">
        <v>266</v>
      </c>
      <c r="H1173" s="167">
        <v>0.30208333333333331</v>
      </c>
      <c r="I1173" s="167">
        <v>0.625</v>
      </c>
      <c r="J1173" s="181">
        <v>7.6388888888888895E-2</v>
      </c>
      <c r="K1173" s="179">
        <f t="shared" si="52"/>
        <v>0.24652777777777779</v>
      </c>
      <c r="L1173" s="411">
        <v>39</v>
      </c>
      <c r="M1173" s="411">
        <v>1</v>
      </c>
      <c r="N1173" s="959"/>
      <c r="O1173" s="411"/>
      <c r="P1173" s="411"/>
      <c r="Q1173" s="963"/>
      <c r="R1173" s="413" t="str">
        <f t="shared" si="53"/>
        <v>fx</v>
      </c>
      <c r="S1173" s="959"/>
      <c r="T1173" s="959"/>
      <c r="U1173" s="965"/>
    </row>
    <row r="1174" spans="1:21" ht="15.75" thickBot="1" x14ac:dyDescent="0.3">
      <c r="A1174" s="976"/>
      <c r="B1174" s="407">
        <v>14030323</v>
      </c>
      <c r="C1174" s="96">
        <v>379</v>
      </c>
      <c r="D1174" s="411">
        <v>7</v>
      </c>
      <c r="E1174" s="411">
        <v>50</v>
      </c>
      <c r="F1174" s="665">
        <v>43</v>
      </c>
      <c r="G1174" s="144" t="s">
        <v>266</v>
      </c>
      <c r="H1174" s="167">
        <v>0.30208333333333331</v>
      </c>
      <c r="I1174" s="167">
        <v>0.625</v>
      </c>
      <c r="J1174" s="181">
        <v>7.6388888888888895E-2</v>
      </c>
      <c r="K1174" s="179">
        <f t="shared" si="52"/>
        <v>0.24652777777777779</v>
      </c>
      <c r="L1174" s="411">
        <v>40</v>
      </c>
      <c r="M1174" s="411">
        <v>1</v>
      </c>
      <c r="N1174" s="960"/>
      <c r="O1174" s="411"/>
      <c r="P1174" s="411"/>
      <c r="Q1174" s="963"/>
      <c r="R1174" s="413" t="str">
        <f t="shared" si="53"/>
        <v>fx</v>
      </c>
      <c r="S1174" s="959"/>
      <c r="T1174" s="959"/>
      <c r="U1174" s="965"/>
    </row>
    <row r="1175" spans="1:21" ht="15.75" thickBot="1" x14ac:dyDescent="0.3">
      <c r="A1175" s="976"/>
      <c r="B1175" s="174">
        <v>14030323</v>
      </c>
      <c r="C1175" s="96">
        <v>380</v>
      </c>
      <c r="D1175" s="411">
        <v>7</v>
      </c>
      <c r="E1175" s="411">
        <v>50</v>
      </c>
      <c r="F1175" s="665">
        <v>43</v>
      </c>
      <c r="G1175" s="144" t="s">
        <v>266</v>
      </c>
      <c r="H1175" s="167">
        <v>0.30208333333333331</v>
      </c>
      <c r="I1175" s="167">
        <v>0.625</v>
      </c>
      <c r="J1175" s="181">
        <v>7.6388888888888895E-2</v>
      </c>
      <c r="K1175" s="179">
        <f t="shared" si="52"/>
        <v>0.24652777777777779</v>
      </c>
      <c r="L1175" s="411">
        <v>40</v>
      </c>
      <c r="M1175" s="411">
        <v>1</v>
      </c>
      <c r="N1175" s="958">
        <v>230</v>
      </c>
      <c r="O1175" s="411"/>
      <c r="P1175" s="411"/>
      <c r="Q1175" s="963"/>
      <c r="R1175" s="413" t="str">
        <f t="shared" si="53"/>
        <v>fx</v>
      </c>
      <c r="S1175" s="959"/>
      <c r="T1175" s="959"/>
      <c r="U1175" s="965"/>
    </row>
    <row r="1176" spans="1:21" ht="15.75" thickBot="1" x14ac:dyDescent="0.3">
      <c r="A1176" s="976"/>
      <c r="B1176" s="175">
        <v>14030323</v>
      </c>
      <c r="C1176" s="96">
        <v>380</v>
      </c>
      <c r="D1176" s="411">
        <v>7</v>
      </c>
      <c r="E1176" s="411">
        <v>50</v>
      </c>
      <c r="F1176" s="665">
        <v>43</v>
      </c>
      <c r="G1176" s="144" t="s">
        <v>266</v>
      </c>
      <c r="H1176" s="167">
        <v>0.30208333333333331</v>
      </c>
      <c r="I1176" s="167">
        <v>0.625</v>
      </c>
      <c r="J1176" s="181">
        <v>7.6388888888888895E-2</v>
      </c>
      <c r="K1176" s="179">
        <f t="shared" si="52"/>
        <v>0.24652777777777779</v>
      </c>
      <c r="L1176" s="411">
        <v>41</v>
      </c>
      <c r="M1176" s="411">
        <v>1</v>
      </c>
      <c r="N1176" s="959"/>
      <c r="O1176" s="411"/>
      <c r="P1176" s="411"/>
      <c r="Q1176" s="963"/>
      <c r="R1176" s="413" t="str">
        <f t="shared" si="53"/>
        <v>fx</v>
      </c>
      <c r="S1176" s="959"/>
      <c r="T1176" s="959"/>
      <c r="U1176" s="965"/>
    </row>
    <row r="1177" spans="1:21" ht="15.75" thickBot="1" x14ac:dyDescent="0.3">
      <c r="A1177" s="976"/>
      <c r="B1177" s="175">
        <v>14030323</v>
      </c>
      <c r="C1177" s="96">
        <v>380</v>
      </c>
      <c r="D1177" s="411">
        <v>7</v>
      </c>
      <c r="E1177" s="411">
        <v>50</v>
      </c>
      <c r="F1177" s="665">
        <v>43</v>
      </c>
      <c r="G1177" s="144" t="s">
        <v>266</v>
      </c>
      <c r="H1177" s="167">
        <v>0.30208333333333331</v>
      </c>
      <c r="I1177" s="167">
        <v>0.625</v>
      </c>
      <c r="J1177" s="181">
        <v>7.6388888888888895E-2</v>
      </c>
      <c r="K1177" s="179">
        <f t="shared" si="52"/>
        <v>0.24652777777777779</v>
      </c>
      <c r="L1177" s="411">
        <v>42</v>
      </c>
      <c r="M1177" s="411">
        <v>1</v>
      </c>
      <c r="N1177" s="959"/>
      <c r="O1177" s="411"/>
      <c r="P1177" s="411"/>
      <c r="Q1177" s="963"/>
      <c r="R1177" s="413" t="str">
        <f t="shared" si="53"/>
        <v>fx</v>
      </c>
      <c r="S1177" s="959"/>
      <c r="T1177" s="959"/>
      <c r="U1177" s="965"/>
    </row>
    <row r="1178" spans="1:21" ht="15.75" thickBot="1" x14ac:dyDescent="0.3">
      <c r="A1178" s="976"/>
      <c r="B1178" s="175">
        <v>14030323</v>
      </c>
      <c r="C1178" s="96">
        <v>380</v>
      </c>
      <c r="D1178" s="411">
        <v>7</v>
      </c>
      <c r="E1178" s="411">
        <v>50</v>
      </c>
      <c r="F1178" s="665">
        <v>43</v>
      </c>
      <c r="G1178" s="144" t="s">
        <v>266</v>
      </c>
      <c r="H1178" s="167">
        <v>0.30208333333333331</v>
      </c>
      <c r="I1178" s="167">
        <v>0.625</v>
      </c>
      <c r="J1178" s="181">
        <v>7.6388888888888895E-2</v>
      </c>
      <c r="K1178" s="179">
        <f t="shared" si="52"/>
        <v>0.24652777777777779</v>
      </c>
      <c r="L1178" s="411">
        <v>43</v>
      </c>
      <c r="M1178" s="411">
        <v>1</v>
      </c>
      <c r="N1178" s="959"/>
      <c r="O1178" s="411"/>
      <c r="P1178" s="411"/>
      <c r="Q1178" s="963"/>
      <c r="R1178" s="413" t="str">
        <f t="shared" si="53"/>
        <v>fx</v>
      </c>
      <c r="S1178" s="959"/>
      <c r="T1178" s="959"/>
      <c r="U1178" s="965"/>
    </row>
    <row r="1179" spans="1:21" ht="15.75" thickBot="1" x14ac:dyDescent="0.3">
      <c r="A1179" s="976"/>
      <c r="B1179" s="407">
        <v>14030323</v>
      </c>
      <c r="C1179" s="96">
        <v>380</v>
      </c>
      <c r="D1179" s="411">
        <v>7</v>
      </c>
      <c r="E1179" s="411">
        <v>50</v>
      </c>
      <c r="F1179" s="665">
        <v>43</v>
      </c>
      <c r="G1179" s="144" t="s">
        <v>266</v>
      </c>
      <c r="H1179" s="167">
        <v>0.30208333333333331</v>
      </c>
      <c r="I1179" s="167">
        <v>0.625</v>
      </c>
      <c r="J1179" s="181">
        <v>7.6388888888888895E-2</v>
      </c>
      <c r="K1179" s="179">
        <f t="shared" si="52"/>
        <v>0.24652777777777779</v>
      </c>
      <c r="L1179" s="411">
        <v>44</v>
      </c>
      <c r="M1179" s="411">
        <v>1</v>
      </c>
      <c r="N1179" s="960"/>
      <c r="O1179" s="411"/>
      <c r="P1179" s="411"/>
      <c r="Q1179" s="963"/>
      <c r="R1179" s="413" t="str">
        <f t="shared" si="53"/>
        <v>fx</v>
      </c>
      <c r="S1179" s="959"/>
      <c r="T1179" s="959"/>
      <c r="U1179" s="965"/>
    </row>
    <row r="1180" spans="1:21" ht="15.75" thickBot="1" x14ac:dyDescent="0.3">
      <c r="A1180" s="976"/>
      <c r="B1180" s="174">
        <v>14030323</v>
      </c>
      <c r="C1180" s="96">
        <v>346</v>
      </c>
      <c r="D1180" s="411">
        <v>7</v>
      </c>
      <c r="E1180" s="411">
        <v>50</v>
      </c>
      <c r="F1180" s="665">
        <v>43</v>
      </c>
      <c r="G1180" s="144" t="s">
        <v>266</v>
      </c>
      <c r="H1180" s="167">
        <v>0.30208333333333331</v>
      </c>
      <c r="I1180" s="167">
        <v>0.625</v>
      </c>
      <c r="J1180" s="181">
        <v>7.6388888888888895E-2</v>
      </c>
      <c r="K1180" s="179">
        <f t="shared" si="52"/>
        <v>0.24652777777777779</v>
      </c>
      <c r="L1180" s="411">
        <v>31</v>
      </c>
      <c r="M1180" s="411">
        <v>1</v>
      </c>
      <c r="N1180" s="958">
        <v>276</v>
      </c>
      <c r="O1180" s="411"/>
      <c r="P1180" s="411"/>
      <c r="Q1180" s="963"/>
      <c r="R1180" s="413" t="str">
        <f t="shared" si="53"/>
        <v>fx</v>
      </c>
      <c r="S1180" s="959"/>
      <c r="T1180" s="959"/>
      <c r="U1180" s="965"/>
    </row>
    <row r="1181" spans="1:21" ht="15.75" thickBot="1" x14ac:dyDescent="0.3">
      <c r="A1181" s="976"/>
      <c r="B1181" s="175">
        <v>14030323</v>
      </c>
      <c r="C1181" s="96">
        <v>346</v>
      </c>
      <c r="D1181" s="411">
        <v>7</v>
      </c>
      <c r="E1181" s="411">
        <v>50</v>
      </c>
      <c r="F1181" s="665">
        <v>43</v>
      </c>
      <c r="G1181" s="144" t="s">
        <v>266</v>
      </c>
      <c r="H1181" s="167">
        <v>0.30208333333333331</v>
      </c>
      <c r="I1181" s="167">
        <v>0.625</v>
      </c>
      <c r="J1181" s="181">
        <v>7.6388888888888895E-2</v>
      </c>
      <c r="K1181" s="179">
        <f t="shared" si="52"/>
        <v>0.24652777777777779</v>
      </c>
      <c r="L1181" s="411">
        <v>32</v>
      </c>
      <c r="M1181" s="411">
        <v>1</v>
      </c>
      <c r="N1181" s="959"/>
      <c r="O1181" s="411"/>
      <c r="P1181" s="411"/>
      <c r="Q1181" s="963"/>
      <c r="R1181" s="413" t="str">
        <f t="shared" si="53"/>
        <v>fx</v>
      </c>
      <c r="S1181" s="959"/>
      <c r="T1181" s="959"/>
      <c r="U1181" s="965"/>
    </row>
    <row r="1182" spans="1:21" ht="15.75" thickBot="1" x14ac:dyDescent="0.3">
      <c r="A1182" s="976"/>
      <c r="B1182" s="175">
        <v>14030323</v>
      </c>
      <c r="C1182" s="96">
        <v>346</v>
      </c>
      <c r="D1182" s="411">
        <v>7</v>
      </c>
      <c r="E1182" s="411">
        <v>50</v>
      </c>
      <c r="F1182" s="665">
        <v>43</v>
      </c>
      <c r="G1182" s="144" t="s">
        <v>266</v>
      </c>
      <c r="H1182" s="167">
        <v>0.30208333333333331</v>
      </c>
      <c r="I1182" s="167">
        <v>0.625</v>
      </c>
      <c r="J1182" s="181">
        <v>7.6388888888888895E-2</v>
      </c>
      <c r="K1182" s="179">
        <f t="shared" si="52"/>
        <v>0.24652777777777779</v>
      </c>
      <c r="L1182" s="411">
        <v>33</v>
      </c>
      <c r="M1182" s="411">
        <v>1</v>
      </c>
      <c r="N1182" s="959"/>
      <c r="O1182" s="411"/>
      <c r="P1182" s="411"/>
      <c r="Q1182" s="963"/>
      <c r="R1182" s="413" t="str">
        <f t="shared" si="53"/>
        <v>fx</v>
      </c>
      <c r="S1182" s="959"/>
      <c r="T1182" s="959"/>
      <c r="U1182" s="965"/>
    </row>
    <row r="1183" spans="1:21" ht="15.75" thickBot="1" x14ac:dyDescent="0.3">
      <c r="A1183" s="976"/>
      <c r="B1183" s="175">
        <v>14030323</v>
      </c>
      <c r="C1183" s="96">
        <v>346</v>
      </c>
      <c r="D1183" s="411">
        <v>7</v>
      </c>
      <c r="E1183" s="411">
        <v>50</v>
      </c>
      <c r="F1183" s="665">
        <v>43</v>
      </c>
      <c r="G1183" s="144" t="s">
        <v>266</v>
      </c>
      <c r="H1183" s="167">
        <v>0.30208333333333331</v>
      </c>
      <c r="I1183" s="167">
        <v>0.625</v>
      </c>
      <c r="J1183" s="181">
        <v>7.6388888888888895E-2</v>
      </c>
      <c r="K1183" s="179">
        <f t="shared" si="52"/>
        <v>0.24652777777777779</v>
      </c>
      <c r="L1183" s="411">
        <v>34</v>
      </c>
      <c r="M1183" s="411">
        <v>1</v>
      </c>
      <c r="N1183" s="959"/>
      <c r="O1183" s="411"/>
      <c r="P1183" s="411"/>
      <c r="Q1183" s="963"/>
      <c r="R1183" s="413" t="str">
        <f t="shared" si="53"/>
        <v>fx</v>
      </c>
      <c r="S1183" s="959"/>
      <c r="T1183" s="959"/>
      <c r="U1183" s="965"/>
    </row>
    <row r="1184" spans="1:21" ht="15.75" thickBot="1" x14ac:dyDescent="0.3">
      <c r="A1184" s="976"/>
      <c r="B1184" s="175">
        <v>14030323</v>
      </c>
      <c r="C1184" s="96">
        <v>346</v>
      </c>
      <c r="D1184" s="411">
        <v>7</v>
      </c>
      <c r="E1184" s="411">
        <v>50</v>
      </c>
      <c r="F1184" s="665">
        <v>43</v>
      </c>
      <c r="G1184" s="144" t="s">
        <v>266</v>
      </c>
      <c r="H1184" s="167">
        <v>0.30208333333333331</v>
      </c>
      <c r="I1184" s="167">
        <v>0.625</v>
      </c>
      <c r="J1184" s="181">
        <v>7.6388888888888895E-2</v>
      </c>
      <c r="K1184" s="179">
        <f t="shared" ref="K1184:K1198" si="55">IF(H1184&gt;I1184,(H1184-I1184)-J1184,(I1184-H1184)-J1184)</f>
        <v>0.24652777777777779</v>
      </c>
      <c r="L1184" s="411">
        <v>35</v>
      </c>
      <c r="M1184" s="411">
        <v>1</v>
      </c>
      <c r="N1184" s="959"/>
      <c r="O1184" s="411"/>
      <c r="P1184" s="411"/>
      <c r="Q1184" s="963"/>
      <c r="R1184" s="413" t="str">
        <f t="shared" ref="R1184:R1198" si="56">IF(C1184=370,"p500","fx")</f>
        <v>fx</v>
      </c>
      <c r="S1184" s="959"/>
      <c r="T1184" s="959"/>
      <c r="U1184" s="965"/>
    </row>
    <row r="1185" spans="1:21" ht="15.75" thickBot="1" x14ac:dyDescent="0.3">
      <c r="A1185" s="977"/>
      <c r="B1185" s="407">
        <v>14030323</v>
      </c>
      <c r="C1185" s="164">
        <v>346</v>
      </c>
      <c r="D1185" s="418">
        <v>7</v>
      </c>
      <c r="E1185" s="418">
        <v>50</v>
      </c>
      <c r="F1185" s="151">
        <v>43</v>
      </c>
      <c r="G1185" s="161" t="s">
        <v>266</v>
      </c>
      <c r="H1185" s="171">
        <v>0.30208333333333331</v>
      </c>
      <c r="I1185" s="171">
        <v>0.625</v>
      </c>
      <c r="J1185" s="185">
        <v>7.6388888888888895E-2</v>
      </c>
      <c r="K1185" s="186">
        <f t="shared" si="55"/>
        <v>0.24652777777777779</v>
      </c>
      <c r="L1185" s="418">
        <v>36</v>
      </c>
      <c r="M1185" s="418">
        <v>1</v>
      </c>
      <c r="N1185" s="966"/>
      <c r="O1185" s="418"/>
      <c r="P1185" s="418"/>
      <c r="Q1185" s="967"/>
      <c r="R1185" s="151" t="str">
        <f t="shared" si="56"/>
        <v>fx</v>
      </c>
      <c r="S1185" s="966"/>
      <c r="T1185" s="966"/>
      <c r="U1185" s="968"/>
    </row>
    <row r="1186" spans="1:21" ht="15.75" thickBot="1" x14ac:dyDescent="0.3">
      <c r="A1186" s="975" t="str">
        <f t="shared" ref="A1186" si="57">IF(H1186&gt;I1186,"شب","روز")</f>
        <v>روز</v>
      </c>
      <c r="B1186" s="174">
        <v>14030324</v>
      </c>
      <c r="C1186" s="163">
        <v>309</v>
      </c>
      <c r="D1186" s="419">
        <v>7</v>
      </c>
      <c r="E1186" s="419">
        <v>50</v>
      </c>
      <c r="F1186" s="150">
        <v>43</v>
      </c>
      <c r="G1186" s="159" t="s">
        <v>488</v>
      </c>
      <c r="H1186" s="168">
        <v>0.30208333333333331</v>
      </c>
      <c r="I1186" s="168">
        <v>0.625</v>
      </c>
      <c r="J1186" s="179">
        <v>8.3333333333333329E-2</v>
      </c>
      <c r="K1186" s="179">
        <f t="shared" si="55"/>
        <v>0.23958333333333337</v>
      </c>
      <c r="L1186" s="419">
        <v>39</v>
      </c>
      <c r="M1186" s="419">
        <v>3</v>
      </c>
      <c r="N1186" s="961">
        <v>230</v>
      </c>
      <c r="O1186" s="419"/>
      <c r="P1186" s="419"/>
      <c r="Q1186" s="962" t="s">
        <v>489</v>
      </c>
      <c r="R1186" s="150" t="str">
        <f t="shared" si="56"/>
        <v>fx</v>
      </c>
      <c r="S1186" s="961">
        <v>2</v>
      </c>
      <c r="T1186" s="961">
        <v>20</v>
      </c>
      <c r="U1186" s="964">
        <v>1000</v>
      </c>
    </row>
    <row r="1187" spans="1:21" ht="15.75" thickBot="1" x14ac:dyDescent="0.3">
      <c r="A1187" s="976"/>
      <c r="B1187" s="175">
        <v>14030324</v>
      </c>
      <c r="C1187" s="96">
        <v>309</v>
      </c>
      <c r="D1187" s="411">
        <v>7</v>
      </c>
      <c r="E1187" s="411">
        <v>50</v>
      </c>
      <c r="F1187" s="665">
        <v>43</v>
      </c>
      <c r="G1187" s="88" t="s">
        <v>488</v>
      </c>
      <c r="H1187" s="167">
        <v>0.30208333333333331</v>
      </c>
      <c r="I1187" s="167">
        <v>0.625</v>
      </c>
      <c r="J1187" s="181">
        <v>8.3333333333333329E-2</v>
      </c>
      <c r="K1187" s="179">
        <f t="shared" si="55"/>
        <v>0.23958333333333337</v>
      </c>
      <c r="L1187" s="411">
        <v>40</v>
      </c>
      <c r="M1187" s="411">
        <v>1</v>
      </c>
      <c r="N1187" s="959"/>
      <c r="O1187" s="411"/>
      <c r="P1187" s="411"/>
      <c r="Q1187" s="963"/>
      <c r="R1187" s="413" t="str">
        <f t="shared" si="56"/>
        <v>fx</v>
      </c>
      <c r="S1187" s="959"/>
      <c r="T1187" s="959"/>
      <c r="U1187" s="965"/>
    </row>
    <row r="1188" spans="1:21" ht="15.75" thickBot="1" x14ac:dyDescent="0.3">
      <c r="A1188" s="976"/>
      <c r="B1188" s="407">
        <v>14030324</v>
      </c>
      <c r="C1188" s="96">
        <v>309</v>
      </c>
      <c r="D1188" s="411">
        <v>7</v>
      </c>
      <c r="E1188" s="411">
        <v>50</v>
      </c>
      <c r="F1188" s="665">
        <v>43</v>
      </c>
      <c r="G1188" s="88" t="s">
        <v>488</v>
      </c>
      <c r="H1188" s="167">
        <v>0.30208333333333331</v>
      </c>
      <c r="I1188" s="167">
        <v>0.625</v>
      </c>
      <c r="J1188" s="181">
        <v>8.3333333333333329E-2</v>
      </c>
      <c r="K1188" s="179">
        <f t="shared" si="55"/>
        <v>0.23958333333333337</v>
      </c>
      <c r="L1188" s="411">
        <v>41</v>
      </c>
      <c r="M1188" s="411">
        <v>1</v>
      </c>
      <c r="N1188" s="960"/>
      <c r="O1188" s="411"/>
      <c r="P1188" s="411"/>
      <c r="Q1188" s="963"/>
      <c r="R1188" s="413" t="str">
        <f t="shared" si="56"/>
        <v>fx</v>
      </c>
      <c r="S1188" s="959"/>
      <c r="T1188" s="959"/>
      <c r="U1188" s="965"/>
    </row>
    <row r="1189" spans="1:21" ht="15.75" thickBot="1" x14ac:dyDescent="0.3">
      <c r="A1189" s="976"/>
      <c r="B1189" s="174">
        <v>14030324</v>
      </c>
      <c r="C1189" s="96">
        <v>350</v>
      </c>
      <c r="D1189" s="411">
        <v>7</v>
      </c>
      <c r="E1189" s="411">
        <v>50</v>
      </c>
      <c r="F1189" s="665">
        <v>43</v>
      </c>
      <c r="G1189" s="88" t="s">
        <v>488</v>
      </c>
      <c r="H1189" s="167">
        <v>0.30208333333333331</v>
      </c>
      <c r="I1189" s="167">
        <v>0.625</v>
      </c>
      <c r="J1189" s="181">
        <v>8.3333333333333329E-2</v>
      </c>
      <c r="K1189" s="179">
        <f t="shared" si="55"/>
        <v>0.23958333333333337</v>
      </c>
      <c r="L1189" s="411">
        <v>39</v>
      </c>
      <c r="M1189" s="411">
        <v>1</v>
      </c>
      <c r="N1189" s="958">
        <v>352</v>
      </c>
      <c r="O1189" s="411"/>
      <c r="P1189" s="411"/>
      <c r="Q1189" s="963"/>
      <c r="R1189" s="413" t="str">
        <f t="shared" si="56"/>
        <v>fx</v>
      </c>
      <c r="S1189" s="959"/>
      <c r="T1189" s="959"/>
      <c r="U1189" s="965"/>
    </row>
    <row r="1190" spans="1:21" ht="15.75" thickBot="1" x14ac:dyDescent="0.3">
      <c r="A1190" s="976"/>
      <c r="B1190" s="175">
        <v>14030324</v>
      </c>
      <c r="C1190" s="96">
        <v>350</v>
      </c>
      <c r="D1190" s="411">
        <v>7</v>
      </c>
      <c r="E1190" s="411">
        <v>50</v>
      </c>
      <c r="F1190" s="665">
        <v>43</v>
      </c>
      <c r="G1190" s="88" t="s">
        <v>488</v>
      </c>
      <c r="H1190" s="167">
        <v>0.30208333333333331</v>
      </c>
      <c r="I1190" s="167">
        <v>0.625</v>
      </c>
      <c r="J1190" s="181">
        <v>8.3333333333333329E-2</v>
      </c>
      <c r="K1190" s="179">
        <f t="shared" si="55"/>
        <v>0.23958333333333337</v>
      </c>
      <c r="L1190" s="411">
        <v>40</v>
      </c>
      <c r="M1190" s="411">
        <v>1</v>
      </c>
      <c r="N1190" s="959"/>
      <c r="O1190" s="411"/>
      <c r="P1190" s="411"/>
      <c r="Q1190" s="963"/>
      <c r="R1190" s="413" t="str">
        <f t="shared" si="56"/>
        <v>fx</v>
      </c>
      <c r="S1190" s="959"/>
      <c r="T1190" s="959"/>
      <c r="U1190" s="965"/>
    </row>
    <row r="1191" spans="1:21" ht="15.75" thickBot="1" x14ac:dyDescent="0.3">
      <c r="A1191" s="976"/>
      <c r="B1191" s="175">
        <v>14030324</v>
      </c>
      <c r="C1191" s="96">
        <v>350</v>
      </c>
      <c r="D1191" s="411">
        <v>7</v>
      </c>
      <c r="E1191" s="411">
        <v>50</v>
      </c>
      <c r="F1191" s="665">
        <v>43</v>
      </c>
      <c r="G1191" s="88" t="s">
        <v>488</v>
      </c>
      <c r="H1191" s="167">
        <v>0.30208333333333331</v>
      </c>
      <c r="I1191" s="167">
        <v>0.625</v>
      </c>
      <c r="J1191" s="181">
        <v>8.3333333333333329E-2</v>
      </c>
      <c r="K1191" s="179">
        <f t="shared" si="55"/>
        <v>0.23958333333333337</v>
      </c>
      <c r="L1191" s="411">
        <v>41</v>
      </c>
      <c r="M1191" s="411">
        <v>1</v>
      </c>
      <c r="N1191" s="959"/>
      <c r="O1191" s="411"/>
      <c r="P1191" s="411"/>
      <c r="Q1191" s="963"/>
      <c r="R1191" s="413" t="str">
        <f t="shared" si="56"/>
        <v>fx</v>
      </c>
      <c r="S1191" s="959"/>
      <c r="T1191" s="959"/>
      <c r="U1191" s="965"/>
    </row>
    <row r="1192" spans="1:21" ht="15.75" thickBot="1" x14ac:dyDescent="0.3">
      <c r="A1192" s="976"/>
      <c r="B1192" s="175">
        <v>14030324</v>
      </c>
      <c r="C1192" s="96">
        <v>350</v>
      </c>
      <c r="D1192" s="411">
        <v>7</v>
      </c>
      <c r="E1192" s="411">
        <v>50</v>
      </c>
      <c r="F1192" s="665">
        <v>43</v>
      </c>
      <c r="G1192" s="88" t="s">
        <v>488</v>
      </c>
      <c r="H1192" s="167">
        <v>0.30208333333333331</v>
      </c>
      <c r="I1192" s="167">
        <v>0.625</v>
      </c>
      <c r="J1192" s="181">
        <v>8.3333333333333329E-2</v>
      </c>
      <c r="K1192" s="179">
        <f t="shared" si="55"/>
        <v>0.23958333333333337</v>
      </c>
      <c r="L1192" s="411">
        <v>42</v>
      </c>
      <c r="M1192" s="411">
        <v>2</v>
      </c>
      <c r="N1192" s="959"/>
      <c r="O1192" s="411"/>
      <c r="P1192" s="411"/>
      <c r="Q1192" s="963"/>
      <c r="R1192" s="413" t="str">
        <f t="shared" si="56"/>
        <v>fx</v>
      </c>
      <c r="S1192" s="959"/>
      <c r="T1192" s="959"/>
      <c r="U1192" s="965"/>
    </row>
    <row r="1193" spans="1:21" ht="15.75" thickBot="1" x14ac:dyDescent="0.3">
      <c r="A1193" s="976"/>
      <c r="B1193" s="175">
        <v>14030324</v>
      </c>
      <c r="C1193" s="96">
        <v>350</v>
      </c>
      <c r="D1193" s="411">
        <v>7</v>
      </c>
      <c r="E1193" s="411">
        <v>50</v>
      </c>
      <c r="F1193" s="665">
        <v>43</v>
      </c>
      <c r="G1193" s="88" t="s">
        <v>488</v>
      </c>
      <c r="H1193" s="167">
        <v>0.30208333333333331</v>
      </c>
      <c r="I1193" s="167">
        <v>0.625</v>
      </c>
      <c r="J1193" s="181">
        <v>8.3333333333333329E-2</v>
      </c>
      <c r="K1193" s="179">
        <f t="shared" si="55"/>
        <v>0.23958333333333337</v>
      </c>
      <c r="L1193" s="411">
        <v>43</v>
      </c>
      <c r="M1193" s="411">
        <v>2</v>
      </c>
      <c r="N1193" s="959"/>
      <c r="O1193" s="411"/>
      <c r="P1193" s="411"/>
      <c r="Q1193" s="963"/>
      <c r="R1193" s="413" t="str">
        <f t="shared" si="56"/>
        <v>fx</v>
      </c>
      <c r="S1193" s="959"/>
      <c r="T1193" s="959"/>
      <c r="U1193" s="965"/>
    </row>
    <row r="1194" spans="1:21" ht="15.75" thickBot="1" x14ac:dyDescent="0.3">
      <c r="A1194" s="976"/>
      <c r="B1194" s="407">
        <v>14030324</v>
      </c>
      <c r="C1194" s="96">
        <v>350</v>
      </c>
      <c r="D1194" s="411">
        <v>7</v>
      </c>
      <c r="E1194" s="411">
        <v>50</v>
      </c>
      <c r="F1194" s="665">
        <v>43</v>
      </c>
      <c r="G1194" s="88" t="s">
        <v>488</v>
      </c>
      <c r="H1194" s="167">
        <v>0.30208333333333331</v>
      </c>
      <c r="I1194" s="167">
        <v>0.625</v>
      </c>
      <c r="J1194" s="181">
        <v>8.3333333333333329E-2</v>
      </c>
      <c r="K1194" s="179">
        <f t="shared" si="55"/>
        <v>0.23958333333333337</v>
      </c>
      <c r="L1194" s="411">
        <v>44</v>
      </c>
      <c r="M1194" s="411">
        <v>1</v>
      </c>
      <c r="N1194" s="960"/>
      <c r="O1194" s="411"/>
      <c r="P1194" s="411"/>
      <c r="Q1194" s="963"/>
      <c r="R1194" s="413" t="str">
        <f t="shared" si="56"/>
        <v>fx</v>
      </c>
      <c r="S1194" s="959"/>
      <c r="T1194" s="959"/>
      <c r="U1194" s="965"/>
    </row>
    <row r="1195" spans="1:21" ht="15.75" thickBot="1" x14ac:dyDescent="0.3">
      <c r="A1195" s="976"/>
      <c r="B1195" s="174">
        <v>14030324</v>
      </c>
      <c r="C1195" s="96">
        <v>370</v>
      </c>
      <c r="D1195" s="411">
        <v>7</v>
      </c>
      <c r="E1195" s="411">
        <v>50</v>
      </c>
      <c r="F1195" s="665">
        <v>43</v>
      </c>
      <c r="G1195" s="88" t="s">
        <v>488</v>
      </c>
      <c r="H1195" s="167">
        <v>0.30208333333333331</v>
      </c>
      <c r="I1195" s="167">
        <v>0.625</v>
      </c>
      <c r="J1195" s="181">
        <v>8.3333333333333329E-2</v>
      </c>
      <c r="K1195" s="179">
        <f t="shared" si="55"/>
        <v>0.23958333333333337</v>
      </c>
      <c r="L1195" s="411">
        <v>39</v>
      </c>
      <c r="M1195" s="411">
        <v>1</v>
      </c>
      <c r="N1195" s="958">
        <v>352</v>
      </c>
      <c r="O1195" s="411"/>
      <c r="P1195" s="411"/>
      <c r="Q1195" s="963"/>
      <c r="R1195" s="413" t="str">
        <f t="shared" si="56"/>
        <v>p500</v>
      </c>
      <c r="S1195" s="959"/>
      <c r="T1195" s="959"/>
      <c r="U1195" s="965"/>
    </row>
    <row r="1196" spans="1:21" ht="15.75" thickBot="1" x14ac:dyDescent="0.3">
      <c r="A1196" s="976"/>
      <c r="B1196" s="175">
        <v>14030324</v>
      </c>
      <c r="C1196" s="96">
        <v>370</v>
      </c>
      <c r="D1196" s="411">
        <v>7</v>
      </c>
      <c r="E1196" s="411">
        <v>50</v>
      </c>
      <c r="F1196" s="665">
        <v>43</v>
      </c>
      <c r="G1196" s="88" t="s">
        <v>488</v>
      </c>
      <c r="H1196" s="167">
        <v>0.30208333333333331</v>
      </c>
      <c r="I1196" s="167">
        <v>0.625</v>
      </c>
      <c r="J1196" s="181">
        <v>8.3333333333333329E-2</v>
      </c>
      <c r="K1196" s="179">
        <f t="shared" si="55"/>
        <v>0.23958333333333337</v>
      </c>
      <c r="L1196" s="411">
        <v>40</v>
      </c>
      <c r="M1196" s="411">
        <v>1</v>
      </c>
      <c r="N1196" s="959"/>
      <c r="O1196" s="411"/>
      <c r="P1196" s="411"/>
      <c r="Q1196" s="963"/>
      <c r="R1196" s="413" t="str">
        <f t="shared" si="56"/>
        <v>p500</v>
      </c>
      <c r="S1196" s="959"/>
      <c r="T1196" s="959"/>
      <c r="U1196" s="965"/>
    </row>
    <row r="1197" spans="1:21" ht="15.75" thickBot="1" x14ac:dyDescent="0.3">
      <c r="A1197" s="976"/>
      <c r="B1197" s="175">
        <v>14030324</v>
      </c>
      <c r="C1197" s="96">
        <v>370</v>
      </c>
      <c r="D1197" s="411">
        <v>7</v>
      </c>
      <c r="E1197" s="411">
        <v>50</v>
      </c>
      <c r="F1197" s="665">
        <v>43</v>
      </c>
      <c r="G1197" s="88" t="s">
        <v>488</v>
      </c>
      <c r="H1197" s="167">
        <v>0.30208333333333331</v>
      </c>
      <c r="I1197" s="167">
        <v>0.625</v>
      </c>
      <c r="J1197" s="181">
        <v>8.3333333333333329E-2</v>
      </c>
      <c r="K1197" s="179">
        <f t="shared" si="55"/>
        <v>0.23958333333333337</v>
      </c>
      <c r="L1197" s="411">
        <v>42</v>
      </c>
      <c r="M1197" s="411">
        <v>2</v>
      </c>
      <c r="N1197" s="959"/>
      <c r="O1197" s="411"/>
      <c r="P1197" s="411"/>
      <c r="Q1197" s="963"/>
      <c r="R1197" s="413" t="str">
        <f t="shared" si="56"/>
        <v>p500</v>
      </c>
      <c r="S1197" s="959"/>
      <c r="T1197" s="959"/>
      <c r="U1197" s="965"/>
    </row>
    <row r="1198" spans="1:21" ht="15.75" thickBot="1" x14ac:dyDescent="0.3">
      <c r="A1198" s="976"/>
      <c r="B1198" s="175">
        <v>14030324</v>
      </c>
      <c r="C1198" s="96">
        <v>370</v>
      </c>
      <c r="D1198" s="411">
        <v>7</v>
      </c>
      <c r="E1198" s="411">
        <v>50</v>
      </c>
      <c r="F1198" s="665">
        <v>43</v>
      </c>
      <c r="G1198" s="88" t="s">
        <v>488</v>
      </c>
      <c r="H1198" s="167">
        <v>0.30208333333333331</v>
      </c>
      <c r="I1198" s="167">
        <v>0.625</v>
      </c>
      <c r="J1198" s="181">
        <v>8.3333333333333329E-2</v>
      </c>
      <c r="K1198" s="179">
        <f t="shared" si="55"/>
        <v>0.23958333333333337</v>
      </c>
      <c r="L1198" s="411">
        <v>43</v>
      </c>
      <c r="M1198" s="411">
        <v>2</v>
      </c>
      <c r="N1198" s="959"/>
      <c r="O1198" s="411"/>
      <c r="P1198" s="411"/>
      <c r="Q1198" s="963"/>
      <c r="R1198" s="413" t="str">
        <f t="shared" si="56"/>
        <v>p500</v>
      </c>
      <c r="S1198" s="959"/>
      <c r="T1198" s="959"/>
      <c r="U1198" s="965"/>
    </row>
    <row r="1199" spans="1:21" ht="15.75" thickBot="1" x14ac:dyDescent="0.3">
      <c r="A1199" s="976"/>
      <c r="B1199" s="407">
        <v>14030324</v>
      </c>
      <c r="C1199" s="96">
        <v>370</v>
      </c>
      <c r="D1199" s="411">
        <v>7</v>
      </c>
      <c r="E1199" s="411">
        <v>50</v>
      </c>
      <c r="F1199" s="665">
        <v>43</v>
      </c>
      <c r="G1199" s="88" t="s">
        <v>488</v>
      </c>
      <c r="H1199" s="167">
        <v>0.30208333333333331</v>
      </c>
      <c r="I1199" s="167">
        <v>0.625</v>
      </c>
      <c r="J1199" s="181">
        <v>8.3333333333333329E-2</v>
      </c>
      <c r="K1199" s="179">
        <f t="shared" ref="K1199:K1262" si="58">IF(H1199&gt;I1199,(H1199-I1199)-J1199,(I1199-H1199)-J1199)</f>
        <v>0.23958333333333337</v>
      </c>
      <c r="L1199" s="411">
        <v>44</v>
      </c>
      <c r="M1199" s="411">
        <v>2</v>
      </c>
      <c r="N1199" s="960"/>
      <c r="O1199" s="411"/>
      <c r="P1199" s="411"/>
      <c r="Q1199" s="963"/>
      <c r="R1199" s="413" t="str">
        <f t="shared" ref="R1199:R1262" si="59">IF(C1199=370,"p500","fx")</f>
        <v>p500</v>
      </c>
      <c r="S1199" s="959"/>
      <c r="T1199" s="959"/>
      <c r="U1199" s="965"/>
    </row>
    <row r="1200" spans="1:21" ht="15.75" thickBot="1" x14ac:dyDescent="0.3">
      <c r="A1200" s="976"/>
      <c r="B1200" s="174">
        <v>14030324</v>
      </c>
      <c r="C1200" s="96">
        <v>380</v>
      </c>
      <c r="D1200" s="411">
        <v>7</v>
      </c>
      <c r="E1200" s="411">
        <v>50</v>
      </c>
      <c r="F1200" s="665">
        <v>43</v>
      </c>
      <c r="G1200" s="88" t="s">
        <v>488</v>
      </c>
      <c r="H1200" s="167">
        <v>0.30208333333333331</v>
      </c>
      <c r="I1200" s="167">
        <v>0.625</v>
      </c>
      <c r="J1200" s="181">
        <v>8.3333333333333329E-2</v>
      </c>
      <c r="K1200" s="179">
        <f t="shared" si="58"/>
        <v>0.23958333333333337</v>
      </c>
      <c r="L1200" s="411">
        <v>40</v>
      </c>
      <c r="M1200" s="411">
        <v>1</v>
      </c>
      <c r="N1200" s="958">
        <v>220</v>
      </c>
      <c r="O1200" s="411"/>
      <c r="P1200" s="411"/>
      <c r="Q1200" s="963"/>
      <c r="R1200" s="413" t="str">
        <f t="shared" si="59"/>
        <v>fx</v>
      </c>
      <c r="S1200" s="959"/>
      <c r="T1200" s="959"/>
      <c r="U1200" s="965"/>
    </row>
    <row r="1201" spans="1:21" ht="15.75" thickBot="1" x14ac:dyDescent="0.3">
      <c r="A1201" s="976"/>
      <c r="B1201" s="175">
        <v>14030324</v>
      </c>
      <c r="C1201" s="96">
        <v>380</v>
      </c>
      <c r="D1201" s="411">
        <v>7</v>
      </c>
      <c r="E1201" s="411">
        <v>50</v>
      </c>
      <c r="F1201" s="665">
        <v>43</v>
      </c>
      <c r="G1201" s="88" t="s">
        <v>488</v>
      </c>
      <c r="H1201" s="167">
        <v>0.30208333333333331</v>
      </c>
      <c r="I1201" s="167">
        <v>0.625</v>
      </c>
      <c r="J1201" s="181">
        <v>8.3333333333333329E-2</v>
      </c>
      <c r="K1201" s="179">
        <f t="shared" si="58"/>
        <v>0.23958333333333337</v>
      </c>
      <c r="L1201" s="411">
        <v>41</v>
      </c>
      <c r="M1201" s="411">
        <v>1</v>
      </c>
      <c r="N1201" s="959"/>
      <c r="O1201" s="411"/>
      <c r="P1201" s="411"/>
      <c r="Q1201" s="963"/>
      <c r="R1201" s="413" t="str">
        <f t="shared" si="59"/>
        <v>fx</v>
      </c>
      <c r="S1201" s="959"/>
      <c r="T1201" s="959"/>
      <c r="U1201" s="965"/>
    </row>
    <row r="1202" spans="1:21" ht="15.75" thickBot="1" x14ac:dyDescent="0.3">
      <c r="A1202" s="976"/>
      <c r="B1202" s="175">
        <v>14030324</v>
      </c>
      <c r="C1202" s="96">
        <v>380</v>
      </c>
      <c r="D1202" s="411">
        <v>7</v>
      </c>
      <c r="E1202" s="411">
        <v>50</v>
      </c>
      <c r="F1202" s="665">
        <v>43</v>
      </c>
      <c r="G1202" s="88" t="s">
        <v>488</v>
      </c>
      <c r="H1202" s="167">
        <v>0.30208333333333331</v>
      </c>
      <c r="I1202" s="167">
        <v>0.625</v>
      </c>
      <c r="J1202" s="181">
        <v>8.3333333333333329E-2</v>
      </c>
      <c r="K1202" s="179">
        <f t="shared" si="58"/>
        <v>0.23958333333333337</v>
      </c>
      <c r="L1202" s="411">
        <v>42</v>
      </c>
      <c r="M1202" s="411">
        <v>1</v>
      </c>
      <c r="N1202" s="959"/>
      <c r="O1202" s="411"/>
      <c r="P1202" s="411"/>
      <c r="Q1202" s="963"/>
      <c r="R1202" s="413" t="str">
        <f t="shared" si="59"/>
        <v>fx</v>
      </c>
      <c r="S1202" s="959"/>
      <c r="T1202" s="959"/>
      <c r="U1202" s="965"/>
    </row>
    <row r="1203" spans="1:21" ht="15.75" thickBot="1" x14ac:dyDescent="0.3">
      <c r="A1203" s="976"/>
      <c r="B1203" s="175">
        <v>14030324</v>
      </c>
      <c r="C1203" s="96">
        <v>380</v>
      </c>
      <c r="D1203" s="411">
        <v>7</v>
      </c>
      <c r="E1203" s="411">
        <v>50</v>
      </c>
      <c r="F1203" s="665">
        <v>43</v>
      </c>
      <c r="G1203" s="88" t="s">
        <v>488</v>
      </c>
      <c r="H1203" s="167">
        <v>0.30208333333333331</v>
      </c>
      <c r="I1203" s="167">
        <v>0.625</v>
      </c>
      <c r="J1203" s="181">
        <v>8.3333333333333329E-2</v>
      </c>
      <c r="K1203" s="179">
        <f t="shared" si="58"/>
        <v>0.23958333333333337</v>
      </c>
      <c r="L1203" s="411">
        <v>43</v>
      </c>
      <c r="M1203" s="411">
        <v>1</v>
      </c>
      <c r="N1203" s="959"/>
      <c r="O1203" s="411"/>
      <c r="P1203" s="411"/>
      <c r="Q1203" s="963"/>
      <c r="R1203" s="413" t="str">
        <f t="shared" si="59"/>
        <v>fx</v>
      </c>
      <c r="S1203" s="959"/>
      <c r="T1203" s="959"/>
      <c r="U1203" s="965"/>
    </row>
    <row r="1204" spans="1:21" ht="15.75" thickBot="1" x14ac:dyDescent="0.3">
      <c r="A1204" s="976"/>
      <c r="B1204" s="407">
        <v>14030324</v>
      </c>
      <c r="C1204" s="96">
        <v>380</v>
      </c>
      <c r="D1204" s="411">
        <v>7</v>
      </c>
      <c r="E1204" s="411">
        <v>50</v>
      </c>
      <c r="F1204" s="665">
        <v>43</v>
      </c>
      <c r="G1204" s="88" t="s">
        <v>488</v>
      </c>
      <c r="H1204" s="167">
        <v>0.30208333333333331</v>
      </c>
      <c r="I1204" s="167">
        <v>0.625</v>
      </c>
      <c r="J1204" s="181">
        <v>8.3333333333333329E-2</v>
      </c>
      <c r="K1204" s="179">
        <f t="shared" si="58"/>
        <v>0.23958333333333337</v>
      </c>
      <c r="L1204" s="411">
        <v>44</v>
      </c>
      <c r="M1204" s="411">
        <v>1</v>
      </c>
      <c r="N1204" s="960"/>
      <c r="O1204" s="411"/>
      <c r="P1204" s="411"/>
      <c r="Q1204" s="963"/>
      <c r="R1204" s="413" t="str">
        <f t="shared" si="59"/>
        <v>fx</v>
      </c>
      <c r="S1204" s="959"/>
      <c r="T1204" s="959"/>
      <c r="U1204" s="965"/>
    </row>
    <row r="1205" spans="1:21" ht="15.75" thickBot="1" x14ac:dyDescent="0.3">
      <c r="A1205" s="976"/>
      <c r="B1205" s="174">
        <v>14030324</v>
      </c>
      <c r="C1205" s="96">
        <v>379</v>
      </c>
      <c r="D1205" s="411">
        <v>7</v>
      </c>
      <c r="E1205" s="411">
        <v>50</v>
      </c>
      <c r="F1205" s="665">
        <v>43</v>
      </c>
      <c r="G1205" s="88" t="s">
        <v>488</v>
      </c>
      <c r="H1205" s="167">
        <v>0.30208333333333331</v>
      </c>
      <c r="I1205" s="167">
        <v>0.625</v>
      </c>
      <c r="J1205" s="181">
        <v>8.3333333333333329E-2</v>
      </c>
      <c r="K1205" s="179">
        <f t="shared" si="58"/>
        <v>0.23958333333333337</v>
      </c>
      <c r="L1205" s="411">
        <v>38</v>
      </c>
      <c r="M1205" s="411">
        <v>1</v>
      </c>
      <c r="N1205" s="958">
        <v>126</v>
      </c>
      <c r="O1205" s="411"/>
      <c r="P1205" s="411"/>
      <c r="Q1205" s="963"/>
      <c r="R1205" s="413" t="str">
        <f t="shared" si="59"/>
        <v>fx</v>
      </c>
      <c r="S1205" s="959"/>
      <c r="T1205" s="959"/>
      <c r="U1205" s="965"/>
    </row>
    <row r="1206" spans="1:21" ht="15.75" thickBot="1" x14ac:dyDescent="0.3">
      <c r="A1206" s="976"/>
      <c r="B1206" s="175">
        <v>14030324</v>
      </c>
      <c r="C1206" s="96">
        <v>379</v>
      </c>
      <c r="D1206" s="411">
        <v>7</v>
      </c>
      <c r="E1206" s="411">
        <v>50</v>
      </c>
      <c r="F1206" s="665">
        <v>43</v>
      </c>
      <c r="G1206" s="88" t="s">
        <v>488</v>
      </c>
      <c r="H1206" s="167">
        <v>0.30208333333333331</v>
      </c>
      <c r="I1206" s="167">
        <v>0.625</v>
      </c>
      <c r="J1206" s="181">
        <v>8.3333333333333329E-2</v>
      </c>
      <c r="K1206" s="179">
        <f t="shared" si="58"/>
        <v>0.23958333333333337</v>
      </c>
      <c r="L1206" s="411">
        <v>39</v>
      </c>
      <c r="M1206" s="411">
        <v>1</v>
      </c>
      <c r="N1206" s="959"/>
      <c r="O1206" s="411"/>
      <c r="P1206" s="411"/>
      <c r="Q1206" s="963"/>
      <c r="R1206" s="413" t="str">
        <f t="shared" si="59"/>
        <v>fx</v>
      </c>
      <c r="S1206" s="959"/>
      <c r="T1206" s="959"/>
      <c r="U1206" s="965"/>
    </row>
    <row r="1207" spans="1:21" ht="15.75" thickBot="1" x14ac:dyDescent="0.3">
      <c r="A1207" s="976"/>
      <c r="B1207" s="407">
        <v>14030324</v>
      </c>
      <c r="C1207" s="96">
        <v>379</v>
      </c>
      <c r="D1207" s="411">
        <v>7</v>
      </c>
      <c r="E1207" s="411">
        <v>50</v>
      </c>
      <c r="F1207" s="665">
        <v>43</v>
      </c>
      <c r="G1207" s="88" t="s">
        <v>488</v>
      </c>
      <c r="H1207" s="167">
        <v>0.30208333333333331</v>
      </c>
      <c r="I1207" s="167">
        <v>0.625</v>
      </c>
      <c r="J1207" s="181">
        <v>8.3333333333333329E-2</v>
      </c>
      <c r="K1207" s="179">
        <f t="shared" si="58"/>
        <v>0.23958333333333337</v>
      </c>
      <c r="L1207" s="411">
        <v>40</v>
      </c>
      <c r="M1207" s="411">
        <v>1</v>
      </c>
      <c r="N1207" s="960"/>
      <c r="O1207" s="411"/>
      <c r="P1207" s="411"/>
      <c r="Q1207" s="963"/>
      <c r="R1207" s="413" t="str">
        <f t="shared" si="59"/>
        <v>fx</v>
      </c>
      <c r="S1207" s="959"/>
      <c r="T1207" s="959"/>
      <c r="U1207" s="965"/>
    </row>
    <row r="1208" spans="1:21" ht="15.75" thickBot="1" x14ac:dyDescent="0.3">
      <c r="A1208" s="976"/>
      <c r="B1208" s="174">
        <v>14030324</v>
      </c>
      <c r="C1208" s="96">
        <v>379</v>
      </c>
      <c r="D1208" s="411">
        <v>7</v>
      </c>
      <c r="E1208" s="411">
        <v>50</v>
      </c>
      <c r="F1208" s="665">
        <v>43</v>
      </c>
      <c r="G1208" s="88" t="s">
        <v>488</v>
      </c>
      <c r="H1208" s="167">
        <v>0.30208333333333331</v>
      </c>
      <c r="I1208" s="167">
        <v>0.625</v>
      </c>
      <c r="J1208" s="181">
        <v>8.3333333333333329E-2</v>
      </c>
      <c r="K1208" s="179">
        <f t="shared" si="58"/>
        <v>0.23958333333333337</v>
      </c>
      <c r="L1208" s="411">
        <v>38</v>
      </c>
      <c r="M1208" s="411">
        <v>1</v>
      </c>
      <c r="N1208" s="958">
        <v>132</v>
      </c>
      <c r="O1208" s="411"/>
      <c r="P1208" s="411"/>
      <c r="Q1208" s="963"/>
      <c r="R1208" s="413" t="str">
        <f t="shared" si="59"/>
        <v>fx</v>
      </c>
      <c r="S1208" s="959"/>
      <c r="T1208" s="959"/>
      <c r="U1208" s="965"/>
    </row>
    <row r="1209" spans="1:21" ht="15.75" thickBot="1" x14ac:dyDescent="0.3">
      <c r="A1209" s="976"/>
      <c r="B1209" s="175">
        <v>14030324</v>
      </c>
      <c r="C1209" s="96">
        <v>379</v>
      </c>
      <c r="D1209" s="411">
        <v>7</v>
      </c>
      <c r="E1209" s="411">
        <v>50</v>
      </c>
      <c r="F1209" s="665">
        <v>43</v>
      </c>
      <c r="G1209" s="88" t="s">
        <v>488</v>
      </c>
      <c r="H1209" s="167">
        <v>0.30208333333333331</v>
      </c>
      <c r="I1209" s="167">
        <v>0.625</v>
      </c>
      <c r="J1209" s="181">
        <v>8.3333333333333329E-2</v>
      </c>
      <c r="K1209" s="179">
        <f t="shared" si="58"/>
        <v>0.23958333333333337</v>
      </c>
      <c r="L1209" s="411">
        <v>39</v>
      </c>
      <c r="M1209" s="411">
        <v>1</v>
      </c>
      <c r="N1209" s="959"/>
      <c r="O1209" s="411"/>
      <c r="P1209" s="411"/>
      <c r="Q1209" s="963"/>
      <c r="R1209" s="413" t="str">
        <f t="shared" si="59"/>
        <v>fx</v>
      </c>
      <c r="S1209" s="959"/>
      <c r="T1209" s="959"/>
      <c r="U1209" s="965"/>
    </row>
    <row r="1210" spans="1:21" ht="15.75" thickBot="1" x14ac:dyDescent="0.3">
      <c r="A1210" s="976"/>
      <c r="B1210" s="407">
        <v>14030324</v>
      </c>
      <c r="C1210" s="96">
        <v>379</v>
      </c>
      <c r="D1210" s="411">
        <v>7</v>
      </c>
      <c r="E1210" s="411">
        <v>50</v>
      </c>
      <c r="F1210" s="665">
        <v>43</v>
      </c>
      <c r="G1210" s="88" t="s">
        <v>488</v>
      </c>
      <c r="H1210" s="167">
        <v>0.30208333333333331</v>
      </c>
      <c r="I1210" s="167">
        <v>0.625</v>
      </c>
      <c r="J1210" s="181">
        <v>8.3333333333333329E-2</v>
      </c>
      <c r="K1210" s="179">
        <f t="shared" si="58"/>
        <v>0.23958333333333337</v>
      </c>
      <c r="L1210" s="411">
        <v>40</v>
      </c>
      <c r="M1210" s="411">
        <v>1</v>
      </c>
      <c r="N1210" s="960"/>
      <c r="O1210" s="411"/>
      <c r="P1210" s="411"/>
      <c r="Q1210" s="963"/>
      <c r="R1210" s="413" t="str">
        <f t="shared" si="59"/>
        <v>fx</v>
      </c>
      <c r="S1210" s="959"/>
      <c r="T1210" s="959"/>
      <c r="U1210" s="965"/>
    </row>
    <row r="1211" spans="1:21" ht="15.75" thickBot="1" x14ac:dyDescent="0.3">
      <c r="A1211" s="976"/>
      <c r="B1211" s="174">
        <v>14030324</v>
      </c>
      <c r="C1211" s="96">
        <v>346</v>
      </c>
      <c r="D1211" s="411">
        <v>7</v>
      </c>
      <c r="E1211" s="411">
        <v>50</v>
      </c>
      <c r="F1211" s="665">
        <v>43</v>
      </c>
      <c r="G1211" s="88" t="s">
        <v>488</v>
      </c>
      <c r="H1211" s="167">
        <v>0.30208333333333331</v>
      </c>
      <c r="I1211" s="167">
        <v>0.625</v>
      </c>
      <c r="J1211" s="181">
        <v>8.3333333333333329E-2</v>
      </c>
      <c r="K1211" s="179">
        <f t="shared" si="58"/>
        <v>0.23958333333333337</v>
      </c>
      <c r="L1211" s="411">
        <v>31</v>
      </c>
      <c r="M1211" s="411">
        <v>1</v>
      </c>
      <c r="N1211" s="958">
        <v>220</v>
      </c>
      <c r="O1211" s="411"/>
      <c r="P1211" s="411"/>
      <c r="Q1211" s="963"/>
      <c r="R1211" s="413" t="str">
        <f t="shared" si="59"/>
        <v>fx</v>
      </c>
      <c r="S1211" s="959"/>
      <c r="T1211" s="959"/>
      <c r="U1211" s="965"/>
    </row>
    <row r="1212" spans="1:21" ht="15.75" thickBot="1" x14ac:dyDescent="0.3">
      <c r="A1212" s="976"/>
      <c r="B1212" s="175">
        <v>14030324</v>
      </c>
      <c r="C1212" s="96">
        <v>346</v>
      </c>
      <c r="D1212" s="411">
        <v>7</v>
      </c>
      <c r="E1212" s="411">
        <v>50</v>
      </c>
      <c r="F1212" s="665">
        <v>43</v>
      </c>
      <c r="G1212" s="88" t="s">
        <v>488</v>
      </c>
      <c r="H1212" s="167">
        <v>0.30208333333333331</v>
      </c>
      <c r="I1212" s="167">
        <v>0.625</v>
      </c>
      <c r="J1212" s="181">
        <v>8.3333333333333329E-2</v>
      </c>
      <c r="K1212" s="179">
        <f t="shared" si="58"/>
        <v>0.23958333333333337</v>
      </c>
      <c r="L1212" s="411">
        <v>32</v>
      </c>
      <c r="M1212" s="411">
        <v>1</v>
      </c>
      <c r="N1212" s="959"/>
      <c r="O1212" s="411"/>
      <c r="P1212" s="411"/>
      <c r="Q1212" s="963"/>
      <c r="R1212" s="413" t="str">
        <f t="shared" si="59"/>
        <v>fx</v>
      </c>
      <c r="S1212" s="959"/>
      <c r="T1212" s="959"/>
      <c r="U1212" s="965"/>
    </row>
    <row r="1213" spans="1:21" ht="15.75" thickBot="1" x14ac:dyDescent="0.3">
      <c r="A1213" s="976"/>
      <c r="B1213" s="175">
        <v>14030324</v>
      </c>
      <c r="C1213" s="96">
        <v>346</v>
      </c>
      <c r="D1213" s="411">
        <v>7</v>
      </c>
      <c r="E1213" s="411">
        <v>50</v>
      </c>
      <c r="F1213" s="665">
        <v>43</v>
      </c>
      <c r="G1213" s="88" t="s">
        <v>488</v>
      </c>
      <c r="H1213" s="167">
        <v>0.30208333333333331</v>
      </c>
      <c r="I1213" s="167">
        <v>0.625</v>
      </c>
      <c r="J1213" s="181">
        <v>8.3333333333333329E-2</v>
      </c>
      <c r="K1213" s="179">
        <f t="shared" si="58"/>
        <v>0.23958333333333337</v>
      </c>
      <c r="L1213" s="411">
        <v>33</v>
      </c>
      <c r="M1213" s="411">
        <v>1</v>
      </c>
      <c r="N1213" s="959"/>
      <c r="O1213" s="411"/>
      <c r="P1213" s="411"/>
      <c r="Q1213" s="963"/>
      <c r="R1213" s="413" t="str">
        <f t="shared" si="59"/>
        <v>fx</v>
      </c>
      <c r="S1213" s="959"/>
      <c r="T1213" s="959"/>
      <c r="U1213" s="965"/>
    </row>
    <row r="1214" spans="1:21" ht="15.75" thickBot="1" x14ac:dyDescent="0.3">
      <c r="A1214" s="976"/>
      <c r="B1214" s="175">
        <v>14030324</v>
      </c>
      <c r="C1214" s="96">
        <v>346</v>
      </c>
      <c r="D1214" s="411">
        <v>7</v>
      </c>
      <c r="E1214" s="411">
        <v>50</v>
      </c>
      <c r="F1214" s="665">
        <v>43</v>
      </c>
      <c r="G1214" s="88" t="s">
        <v>488</v>
      </c>
      <c r="H1214" s="167">
        <v>0.30208333333333331</v>
      </c>
      <c r="I1214" s="167">
        <v>0.625</v>
      </c>
      <c r="J1214" s="181">
        <v>8.3333333333333329E-2</v>
      </c>
      <c r="K1214" s="179">
        <f t="shared" si="58"/>
        <v>0.23958333333333337</v>
      </c>
      <c r="L1214" s="411">
        <v>34</v>
      </c>
      <c r="M1214" s="411">
        <v>1</v>
      </c>
      <c r="N1214" s="959"/>
      <c r="O1214" s="411"/>
      <c r="P1214" s="411"/>
      <c r="Q1214" s="963"/>
      <c r="R1214" s="413" t="str">
        <f t="shared" si="59"/>
        <v>fx</v>
      </c>
      <c r="S1214" s="959"/>
      <c r="T1214" s="959"/>
      <c r="U1214" s="965"/>
    </row>
    <row r="1215" spans="1:21" ht="15.75" thickBot="1" x14ac:dyDescent="0.3">
      <c r="A1215" s="976"/>
      <c r="B1215" s="407">
        <v>14030324</v>
      </c>
      <c r="C1215" s="96">
        <v>346</v>
      </c>
      <c r="D1215" s="411">
        <v>7</v>
      </c>
      <c r="E1215" s="411">
        <v>50</v>
      </c>
      <c r="F1215" s="665">
        <v>43</v>
      </c>
      <c r="G1215" s="88" t="s">
        <v>488</v>
      </c>
      <c r="H1215" s="167">
        <v>0.30208333333333331</v>
      </c>
      <c r="I1215" s="167">
        <v>0.625</v>
      </c>
      <c r="J1215" s="181">
        <v>8.3333333333333329E-2</v>
      </c>
      <c r="K1215" s="179">
        <f t="shared" si="58"/>
        <v>0.23958333333333337</v>
      </c>
      <c r="L1215" s="411">
        <v>35</v>
      </c>
      <c r="M1215" s="411">
        <v>1</v>
      </c>
      <c r="N1215" s="960"/>
      <c r="O1215" s="411"/>
      <c r="P1215" s="411"/>
      <c r="Q1215" s="963"/>
      <c r="R1215" s="413" t="str">
        <f t="shared" si="59"/>
        <v>fx</v>
      </c>
      <c r="S1215" s="959"/>
      <c r="T1215" s="959"/>
      <c r="U1215" s="965"/>
    </row>
    <row r="1216" spans="1:21" ht="15.75" thickBot="1" x14ac:dyDescent="0.3">
      <c r="A1216" s="976"/>
      <c r="B1216" s="174">
        <v>14030324</v>
      </c>
      <c r="C1216" s="96">
        <v>339</v>
      </c>
      <c r="D1216" s="411">
        <v>7</v>
      </c>
      <c r="E1216" s="411">
        <v>50</v>
      </c>
      <c r="F1216" s="665">
        <v>43</v>
      </c>
      <c r="G1216" s="88" t="s">
        <v>488</v>
      </c>
      <c r="H1216" s="167">
        <v>0.30208333333333331</v>
      </c>
      <c r="I1216" s="167">
        <v>0.625</v>
      </c>
      <c r="J1216" s="181">
        <v>8.3333333333333329E-2</v>
      </c>
      <c r="K1216" s="179">
        <f t="shared" si="58"/>
        <v>0.23958333333333337</v>
      </c>
      <c r="L1216" s="411">
        <v>25</v>
      </c>
      <c r="M1216" s="411">
        <v>1</v>
      </c>
      <c r="N1216" s="958">
        <v>128</v>
      </c>
      <c r="O1216" s="411"/>
      <c r="P1216" s="411"/>
      <c r="Q1216" s="963"/>
      <c r="R1216" s="413" t="str">
        <f t="shared" si="59"/>
        <v>fx</v>
      </c>
      <c r="S1216" s="959"/>
      <c r="T1216" s="959"/>
      <c r="U1216" s="965"/>
    </row>
    <row r="1217" spans="1:21" ht="15.75" thickBot="1" x14ac:dyDescent="0.3">
      <c r="A1217" s="976"/>
      <c r="B1217" s="175">
        <v>14030324</v>
      </c>
      <c r="C1217" s="96">
        <v>339</v>
      </c>
      <c r="D1217" s="411">
        <v>7</v>
      </c>
      <c r="E1217" s="411">
        <v>50</v>
      </c>
      <c r="F1217" s="665">
        <v>43</v>
      </c>
      <c r="G1217" s="88" t="s">
        <v>488</v>
      </c>
      <c r="H1217" s="167">
        <v>0.30208333333333331</v>
      </c>
      <c r="I1217" s="167">
        <v>0.625</v>
      </c>
      <c r="J1217" s="181">
        <v>8.3333333333333329E-2</v>
      </c>
      <c r="K1217" s="179">
        <f t="shared" si="58"/>
        <v>0.23958333333333337</v>
      </c>
      <c r="L1217" s="411">
        <v>26</v>
      </c>
      <c r="M1217" s="411">
        <v>1</v>
      </c>
      <c r="N1217" s="959"/>
      <c r="O1217" s="411"/>
      <c r="P1217" s="411"/>
      <c r="Q1217" s="963"/>
      <c r="R1217" s="413" t="str">
        <f t="shared" si="59"/>
        <v>fx</v>
      </c>
      <c r="S1217" s="959"/>
      <c r="T1217" s="959"/>
      <c r="U1217" s="965"/>
    </row>
    <row r="1218" spans="1:21" ht="15.75" thickBot="1" x14ac:dyDescent="0.3">
      <c r="A1218" s="976"/>
      <c r="B1218" s="175">
        <v>14030324</v>
      </c>
      <c r="C1218" s="96">
        <v>339</v>
      </c>
      <c r="D1218" s="411">
        <v>7</v>
      </c>
      <c r="E1218" s="411">
        <v>50</v>
      </c>
      <c r="F1218" s="665">
        <v>43</v>
      </c>
      <c r="G1218" s="88" t="s">
        <v>488</v>
      </c>
      <c r="H1218" s="167">
        <v>0.30208333333333331</v>
      </c>
      <c r="I1218" s="167">
        <v>0.625</v>
      </c>
      <c r="J1218" s="181">
        <v>8.3333333333333329E-2</v>
      </c>
      <c r="K1218" s="179">
        <f t="shared" si="58"/>
        <v>0.23958333333333337</v>
      </c>
      <c r="L1218" s="411">
        <v>27</v>
      </c>
      <c r="M1218" s="411">
        <v>1</v>
      </c>
      <c r="N1218" s="959"/>
      <c r="O1218" s="411"/>
      <c r="P1218" s="411"/>
      <c r="Q1218" s="963"/>
      <c r="R1218" s="413" t="str">
        <f t="shared" si="59"/>
        <v>fx</v>
      </c>
      <c r="S1218" s="959"/>
      <c r="T1218" s="959"/>
      <c r="U1218" s="965"/>
    </row>
    <row r="1219" spans="1:21" ht="15.75" thickBot="1" x14ac:dyDescent="0.3">
      <c r="A1219" s="976"/>
      <c r="B1219" s="175">
        <v>14030324</v>
      </c>
      <c r="C1219" s="96">
        <v>339</v>
      </c>
      <c r="D1219" s="411">
        <v>7</v>
      </c>
      <c r="E1219" s="411">
        <v>50</v>
      </c>
      <c r="F1219" s="665">
        <v>43</v>
      </c>
      <c r="G1219" s="88" t="s">
        <v>488</v>
      </c>
      <c r="H1219" s="167">
        <v>0.30208333333333331</v>
      </c>
      <c r="I1219" s="167">
        <v>0.625</v>
      </c>
      <c r="J1219" s="181">
        <v>8.3333333333333329E-2</v>
      </c>
      <c r="K1219" s="179">
        <f t="shared" si="58"/>
        <v>0.23958333333333337</v>
      </c>
      <c r="L1219" s="411">
        <v>28</v>
      </c>
      <c r="M1219" s="411">
        <v>1</v>
      </c>
      <c r="N1219" s="959"/>
      <c r="O1219" s="411"/>
      <c r="P1219" s="411"/>
      <c r="Q1219" s="963"/>
      <c r="R1219" s="413" t="str">
        <f t="shared" si="59"/>
        <v>fx</v>
      </c>
      <c r="S1219" s="959"/>
      <c r="T1219" s="959"/>
      <c r="U1219" s="965"/>
    </row>
    <row r="1220" spans="1:21" ht="15.75" thickBot="1" x14ac:dyDescent="0.3">
      <c r="A1220" s="976"/>
      <c r="B1220" s="175">
        <v>14030324</v>
      </c>
      <c r="C1220" s="96">
        <v>339</v>
      </c>
      <c r="D1220" s="411">
        <v>7</v>
      </c>
      <c r="E1220" s="411">
        <v>50</v>
      </c>
      <c r="F1220" s="665">
        <v>43</v>
      </c>
      <c r="G1220" s="88" t="s">
        <v>488</v>
      </c>
      <c r="H1220" s="167">
        <v>0.30208333333333331</v>
      </c>
      <c r="I1220" s="167">
        <v>0.625</v>
      </c>
      <c r="J1220" s="181">
        <v>8.3333333333333329E-2</v>
      </c>
      <c r="K1220" s="179">
        <f t="shared" si="58"/>
        <v>0.23958333333333337</v>
      </c>
      <c r="L1220" s="411">
        <v>29</v>
      </c>
      <c r="M1220" s="411">
        <v>1</v>
      </c>
      <c r="N1220" s="959"/>
      <c r="O1220" s="411"/>
      <c r="P1220" s="411"/>
      <c r="Q1220" s="963"/>
      <c r="R1220" s="413" t="str">
        <f t="shared" si="59"/>
        <v>fx</v>
      </c>
      <c r="S1220" s="959"/>
      <c r="T1220" s="959"/>
      <c r="U1220" s="965"/>
    </row>
    <row r="1221" spans="1:21" ht="15.75" thickBot="1" x14ac:dyDescent="0.3">
      <c r="A1221" s="977"/>
      <c r="B1221" s="406">
        <v>14030324</v>
      </c>
      <c r="C1221" s="164">
        <v>339</v>
      </c>
      <c r="D1221" s="418">
        <v>7</v>
      </c>
      <c r="E1221" s="418">
        <v>50</v>
      </c>
      <c r="F1221" s="151">
        <v>43</v>
      </c>
      <c r="G1221" s="160" t="s">
        <v>488</v>
      </c>
      <c r="H1221" s="171">
        <v>0.30208333333333331</v>
      </c>
      <c r="I1221" s="171">
        <v>0.625</v>
      </c>
      <c r="J1221" s="185">
        <v>8.3333333333333329E-2</v>
      </c>
      <c r="K1221" s="186">
        <f t="shared" si="58"/>
        <v>0.23958333333333337</v>
      </c>
      <c r="L1221" s="418">
        <v>30</v>
      </c>
      <c r="M1221" s="418">
        <v>1</v>
      </c>
      <c r="N1221" s="966"/>
      <c r="O1221" s="418"/>
      <c r="P1221" s="418"/>
      <c r="Q1221" s="967"/>
      <c r="R1221" s="151" t="str">
        <f t="shared" si="59"/>
        <v>fx</v>
      </c>
      <c r="S1221" s="966"/>
      <c r="T1221" s="966"/>
      <c r="U1221" s="968"/>
    </row>
    <row r="1222" spans="1:21" ht="15.75" thickBot="1" x14ac:dyDescent="0.3">
      <c r="A1222" s="975" t="str">
        <f t="shared" ref="A1222:A1255" si="60">IF(H1222&gt;I1222,"شب","روز")</f>
        <v>روز</v>
      </c>
      <c r="B1222" s="174">
        <v>14030326</v>
      </c>
      <c r="C1222" s="163">
        <v>346</v>
      </c>
      <c r="D1222" s="419">
        <v>7</v>
      </c>
      <c r="E1222" s="419">
        <v>50</v>
      </c>
      <c r="F1222" s="150">
        <v>44</v>
      </c>
      <c r="G1222" s="159" t="s">
        <v>266</v>
      </c>
      <c r="H1222" s="168">
        <v>0.30208333333333331</v>
      </c>
      <c r="I1222" s="168">
        <v>0.625</v>
      </c>
      <c r="J1222" s="179">
        <v>7.6388888888888895E-2</v>
      </c>
      <c r="K1222" s="179">
        <f t="shared" si="58"/>
        <v>0.24652777777777779</v>
      </c>
      <c r="L1222" s="419">
        <v>31</v>
      </c>
      <c r="M1222" s="419">
        <v>1</v>
      </c>
      <c r="N1222" s="961">
        <v>174</v>
      </c>
      <c r="O1222" s="419"/>
      <c r="P1222" s="419"/>
      <c r="Q1222" s="962">
        <v>420.4</v>
      </c>
      <c r="R1222" s="150" t="str">
        <f t="shared" si="59"/>
        <v>fx</v>
      </c>
      <c r="S1222" s="961">
        <v>2</v>
      </c>
      <c r="T1222" s="961">
        <v>20</v>
      </c>
      <c r="U1222" s="964">
        <v>1000</v>
      </c>
    </row>
    <row r="1223" spans="1:21" ht="15.75" thickBot="1" x14ac:dyDescent="0.3">
      <c r="A1223" s="976"/>
      <c r="B1223" s="176">
        <v>14030326</v>
      </c>
      <c r="C1223" s="96">
        <v>346</v>
      </c>
      <c r="D1223" s="411">
        <v>7</v>
      </c>
      <c r="E1223" s="411">
        <v>50</v>
      </c>
      <c r="F1223" s="665">
        <v>44</v>
      </c>
      <c r="G1223" s="144" t="s">
        <v>266</v>
      </c>
      <c r="H1223" s="167">
        <v>0.30208333333333331</v>
      </c>
      <c r="I1223" s="167">
        <v>0.625</v>
      </c>
      <c r="J1223" s="181">
        <v>7.6388888888888895E-2</v>
      </c>
      <c r="K1223" s="179">
        <f t="shared" si="58"/>
        <v>0.24652777777777779</v>
      </c>
      <c r="L1223" s="411">
        <v>32</v>
      </c>
      <c r="M1223" s="411">
        <v>1</v>
      </c>
      <c r="N1223" s="959"/>
      <c r="O1223" s="411"/>
      <c r="P1223" s="411"/>
      <c r="Q1223" s="963"/>
      <c r="R1223" s="413" t="str">
        <f t="shared" si="59"/>
        <v>fx</v>
      </c>
      <c r="S1223" s="959"/>
      <c r="T1223" s="959"/>
      <c r="U1223" s="965"/>
    </row>
    <row r="1224" spans="1:21" ht="15.75" thickBot="1" x14ac:dyDescent="0.3">
      <c r="A1224" s="976"/>
      <c r="B1224" s="176">
        <v>14030326</v>
      </c>
      <c r="C1224" s="96">
        <v>346</v>
      </c>
      <c r="D1224" s="411">
        <v>7</v>
      </c>
      <c r="E1224" s="411">
        <v>50</v>
      </c>
      <c r="F1224" s="665">
        <v>44</v>
      </c>
      <c r="G1224" s="144" t="s">
        <v>266</v>
      </c>
      <c r="H1224" s="167">
        <v>0.30208333333333331</v>
      </c>
      <c r="I1224" s="167">
        <v>0.625</v>
      </c>
      <c r="J1224" s="181">
        <v>7.6388888888888895E-2</v>
      </c>
      <c r="K1224" s="179">
        <f t="shared" si="58"/>
        <v>0.24652777777777779</v>
      </c>
      <c r="L1224" s="411">
        <v>33</v>
      </c>
      <c r="M1224" s="411">
        <v>1</v>
      </c>
      <c r="N1224" s="959"/>
      <c r="O1224" s="411"/>
      <c r="P1224" s="411"/>
      <c r="Q1224" s="963"/>
      <c r="R1224" s="413" t="str">
        <f t="shared" si="59"/>
        <v>fx</v>
      </c>
      <c r="S1224" s="959"/>
      <c r="T1224" s="959"/>
      <c r="U1224" s="965"/>
    </row>
    <row r="1225" spans="1:21" ht="15.75" thickBot="1" x14ac:dyDescent="0.3">
      <c r="A1225" s="976"/>
      <c r="B1225" s="176">
        <v>14030326</v>
      </c>
      <c r="C1225" s="96">
        <v>346</v>
      </c>
      <c r="D1225" s="411">
        <v>7</v>
      </c>
      <c r="E1225" s="411">
        <v>50</v>
      </c>
      <c r="F1225" s="665">
        <v>44</v>
      </c>
      <c r="G1225" s="144" t="s">
        <v>266</v>
      </c>
      <c r="H1225" s="167">
        <v>0.30208333333333331</v>
      </c>
      <c r="I1225" s="167">
        <v>0.625</v>
      </c>
      <c r="J1225" s="181">
        <v>7.6388888888888895E-2</v>
      </c>
      <c r="K1225" s="179">
        <f t="shared" si="58"/>
        <v>0.24652777777777779</v>
      </c>
      <c r="L1225" s="411">
        <v>34</v>
      </c>
      <c r="M1225" s="411">
        <v>1</v>
      </c>
      <c r="N1225" s="959"/>
      <c r="O1225" s="411"/>
      <c r="P1225" s="411"/>
      <c r="Q1225" s="963"/>
      <c r="R1225" s="413" t="str">
        <f t="shared" si="59"/>
        <v>fx</v>
      </c>
      <c r="S1225" s="959"/>
      <c r="T1225" s="959"/>
      <c r="U1225" s="965"/>
    </row>
    <row r="1226" spans="1:21" ht="15.75" thickBot="1" x14ac:dyDescent="0.3">
      <c r="A1226" s="976"/>
      <c r="B1226" s="177">
        <v>14030326</v>
      </c>
      <c r="C1226" s="164">
        <v>346</v>
      </c>
      <c r="D1226" s="411">
        <v>7</v>
      </c>
      <c r="E1226" s="411">
        <v>50</v>
      </c>
      <c r="F1226" s="665">
        <v>44</v>
      </c>
      <c r="G1226" s="144" t="s">
        <v>266</v>
      </c>
      <c r="H1226" s="167">
        <v>0.30208333333333331</v>
      </c>
      <c r="I1226" s="167">
        <v>0.625</v>
      </c>
      <c r="J1226" s="181">
        <v>7.6388888888888895E-2</v>
      </c>
      <c r="K1226" s="179">
        <f t="shared" si="58"/>
        <v>0.24652777777777779</v>
      </c>
      <c r="L1226" s="411">
        <v>35</v>
      </c>
      <c r="M1226" s="411">
        <v>1</v>
      </c>
      <c r="N1226" s="960"/>
      <c r="O1226" s="411"/>
      <c r="P1226" s="411"/>
      <c r="Q1226" s="963"/>
      <c r="R1226" s="413" t="str">
        <f t="shared" si="59"/>
        <v>fx</v>
      </c>
      <c r="S1226" s="959"/>
      <c r="T1226" s="959"/>
      <c r="U1226" s="965"/>
    </row>
    <row r="1227" spans="1:21" ht="15.75" thickBot="1" x14ac:dyDescent="0.3">
      <c r="A1227" s="976"/>
      <c r="B1227" s="174">
        <v>14030326</v>
      </c>
      <c r="C1227" s="165">
        <v>379</v>
      </c>
      <c r="D1227" s="411">
        <v>7</v>
      </c>
      <c r="E1227" s="411">
        <v>50</v>
      </c>
      <c r="F1227" s="665">
        <v>44</v>
      </c>
      <c r="G1227" s="144" t="s">
        <v>266</v>
      </c>
      <c r="H1227" s="167">
        <v>0.30208333333333331</v>
      </c>
      <c r="I1227" s="167">
        <v>0.625</v>
      </c>
      <c r="J1227" s="181">
        <v>7.6388888888888895E-2</v>
      </c>
      <c r="K1227" s="179">
        <f t="shared" si="58"/>
        <v>0.24652777777777779</v>
      </c>
      <c r="L1227" s="411">
        <v>38</v>
      </c>
      <c r="M1227" s="411">
        <v>1</v>
      </c>
      <c r="N1227" s="958">
        <v>132</v>
      </c>
      <c r="O1227" s="411"/>
      <c r="P1227" s="411"/>
      <c r="Q1227" s="963"/>
      <c r="R1227" s="413" t="str">
        <f t="shared" si="59"/>
        <v>fx</v>
      </c>
      <c r="S1227" s="959"/>
      <c r="T1227" s="959"/>
      <c r="U1227" s="965"/>
    </row>
    <row r="1228" spans="1:21" ht="15.75" thickBot="1" x14ac:dyDescent="0.3">
      <c r="A1228" s="976"/>
      <c r="B1228" s="176">
        <v>14030326</v>
      </c>
      <c r="C1228" s="96">
        <v>379</v>
      </c>
      <c r="D1228" s="411">
        <v>7</v>
      </c>
      <c r="E1228" s="411">
        <v>50</v>
      </c>
      <c r="F1228" s="665">
        <v>44</v>
      </c>
      <c r="G1228" s="144" t="s">
        <v>266</v>
      </c>
      <c r="H1228" s="167">
        <v>0.30208333333333331</v>
      </c>
      <c r="I1228" s="167">
        <v>0.625</v>
      </c>
      <c r="J1228" s="181">
        <v>7.6388888888888895E-2</v>
      </c>
      <c r="K1228" s="179">
        <f t="shared" si="58"/>
        <v>0.24652777777777779</v>
      </c>
      <c r="L1228" s="411">
        <v>39</v>
      </c>
      <c r="M1228" s="411">
        <v>1</v>
      </c>
      <c r="N1228" s="959"/>
      <c r="O1228" s="411"/>
      <c r="P1228" s="411"/>
      <c r="Q1228" s="963"/>
      <c r="R1228" s="413" t="str">
        <f t="shared" si="59"/>
        <v>fx</v>
      </c>
      <c r="S1228" s="959"/>
      <c r="T1228" s="959"/>
      <c r="U1228" s="965"/>
    </row>
    <row r="1229" spans="1:21" ht="15.75" thickBot="1" x14ac:dyDescent="0.3">
      <c r="A1229" s="976"/>
      <c r="B1229" s="177">
        <v>14030326</v>
      </c>
      <c r="C1229" s="164">
        <v>379</v>
      </c>
      <c r="D1229" s="411">
        <v>7</v>
      </c>
      <c r="E1229" s="411">
        <v>50</v>
      </c>
      <c r="F1229" s="665">
        <v>44</v>
      </c>
      <c r="G1229" s="144" t="s">
        <v>266</v>
      </c>
      <c r="H1229" s="167">
        <v>0.30208333333333331</v>
      </c>
      <c r="I1229" s="167">
        <v>0.625</v>
      </c>
      <c r="J1229" s="181">
        <v>7.6388888888888895E-2</v>
      </c>
      <c r="K1229" s="179">
        <f t="shared" si="58"/>
        <v>0.24652777777777779</v>
      </c>
      <c r="L1229" s="411">
        <v>40</v>
      </c>
      <c r="M1229" s="411">
        <v>1</v>
      </c>
      <c r="N1229" s="960"/>
      <c r="O1229" s="411"/>
      <c r="P1229" s="411"/>
      <c r="Q1229" s="963"/>
      <c r="R1229" s="413" t="str">
        <f t="shared" si="59"/>
        <v>fx</v>
      </c>
      <c r="S1229" s="959"/>
      <c r="T1229" s="959"/>
      <c r="U1229" s="965"/>
    </row>
    <row r="1230" spans="1:21" ht="15.75" thickBot="1" x14ac:dyDescent="0.3">
      <c r="A1230" s="976"/>
      <c r="B1230" s="174">
        <v>14030326</v>
      </c>
      <c r="C1230" s="165">
        <v>370</v>
      </c>
      <c r="D1230" s="411">
        <v>7</v>
      </c>
      <c r="E1230" s="411">
        <v>50</v>
      </c>
      <c r="F1230" s="665">
        <v>44</v>
      </c>
      <c r="G1230" s="144" t="s">
        <v>266</v>
      </c>
      <c r="H1230" s="167">
        <v>0.30208333333333331</v>
      </c>
      <c r="I1230" s="167">
        <v>0.625</v>
      </c>
      <c r="J1230" s="181">
        <v>7.6388888888888895E-2</v>
      </c>
      <c r="K1230" s="179">
        <f t="shared" si="58"/>
        <v>0.24652777777777779</v>
      </c>
      <c r="L1230" s="411">
        <v>39</v>
      </c>
      <c r="M1230" s="411">
        <v>1</v>
      </c>
      <c r="N1230" s="958">
        <v>352</v>
      </c>
      <c r="O1230" s="411"/>
      <c r="P1230" s="411"/>
      <c r="Q1230" s="963"/>
      <c r="R1230" s="413" t="str">
        <f t="shared" si="59"/>
        <v>p500</v>
      </c>
      <c r="S1230" s="959"/>
      <c r="T1230" s="959"/>
      <c r="U1230" s="965"/>
    </row>
    <row r="1231" spans="1:21" ht="15.75" thickBot="1" x14ac:dyDescent="0.3">
      <c r="A1231" s="976"/>
      <c r="B1231" s="176">
        <v>14030326</v>
      </c>
      <c r="C1231" s="96">
        <v>370</v>
      </c>
      <c r="D1231" s="411">
        <v>7</v>
      </c>
      <c r="E1231" s="411">
        <v>50</v>
      </c>
      <c r="F1231" s="665">
        <v>44</v>
      </c>
      <c r="G1231" s="144" t="s">
        <v>266</v>
      </c>
      <c r="H1231" s="167">
        <v>0.30208333333333331</v>
      </c>
      <c r="I1231" s="167">
        <v>0.625</v>
      </c>
      <c r="J1231" s="181">
        <v>7.6388888888888895E-2</v>
      </c>
      <c r="K1231" s="179">
        <f t="shared" si="58"/>
        <v>0.24652777777777779</v>
      </c>
      <c r="L1231" s="411">
        <v>40</v>
      </c>
      <c r="M1231" s="411">
        <v>1</v>
      </c>
      <c r="N1231" s="959"/>
      <c r="O1231" s="411"/>
      <c r="P1231" s="411"/>
      <c r="Q1231" s="963"/>
      <c r="R1231" s="413" t="str">
        <f t="shared" si="59"/>
        <v>p500</v>
      </c>
      <c r="S1231" s="959"/>
      <c r="T1231" s="959"/>
      <c r="U1231" s="965"/>
    </row>
    <row r="1232" spans="1:21" ht="15.75" thickBot="1" x14ac:dyDescent="0.3">
      <c r="A1232" s="976"/>
      <c r="B1232" s="176">
        <v>14030326</v>
      </c>
      <c r="C1232" s="96">
        <v>370</v>
      </c>
      <c r="D1232" s="411">
        <v>7</v>
      </c>
      <c r="E1232" s="411">
        <v>50</v>
      </c>
      <c r="F1232" s="665">
        <v>44</v>
      </c>
      <c r="G1232" s="144" t="s">
        <v>266</v>
      </c>
      <c r="H1232" s="167">
        <v>0.30208333333333331</v>
      </c>
      <c r="I1232" s="167">
        <v>0.625</v>
      </c>
      <c r="J1232" s="181">
        <v>7.6388888888888895E-2</v>
      </c>
      <c r="K1232" s="179">
        <f t="shared" si="58"/>
        <v>0.24652777777777779</v>
      </c>
      <c r="L1232" s="411">
        <v>42</v>
      </c>
      <c r="M1232" s="411">
        <v>2</v>
      </c>
      <c r="N1232" s="959"/>
      <c r="O1232" s="411"/>
      <c r="P1232" s="411"/>
      <c r="Q1232" s="963"/>
      <c r="R1232" s="413" t="str">
        <f t="shared" si="59"/>
        <v>p500</v>
      </c>
      <c r="S1232" s="959"/>
      <c r="T1232" s="959"/>
      <c r="U1232" s="965"/>
    </row>
    <row r="1233" spans="1:21" ht="15.75" thickBot="1" x14ac:dyDescent="0.3">
      <c r="A1233" s="976"/>
      <c r="B1233" s="176">
        <v>14030326</v>
      </c>
      <c r="C1233" s="96">
        <v>370</v>
      </c>
      <c r="D1233" s="411">
        <v>7</v>
      </c>
      <c r="E1233" s="411">
        <v>50</v>
      </c>
      <c r="F1233" s="665">
        <v>44</v>
      </c>
      <c r="G1233" s="144" t="s">
        <v>266</v>
      </c>
      <c r="H1233" s="167">
        <v>0.30208333333333331</v>
      </c>
      <c r="I1233" s="167">
        <v>0.625</v>
      </c>
      <c r="J1233" s="181">
        <v>7.6388888888888895E-2</v>
      </c>
      <c r="K1233" s="179">
        <f t="shared" si="58"/>
        <v>0.24652777777777779</v>
      </c>
      <c r="L1233" s="411">
        <v>43</v>
      </c>
      <c r="M1233" s="411">
        <v>2</v>
      </c>
      <c r="N1233" s="959"/>
      <c r="O1233" s="411"/>
      <c r="P1233" s="411"/>
      <c r="Q1233" s="963"/>
      <c r="R1233" s="413" t="str">
        <f t="shared" si="59"/>
        <v>p500</v>
      </c>
      <c r="S1233" s="959"/>
      <c r="T1233" s="959"/>
      <c r="U1233" s="965"/>
    </row>
    <row r="1234" spans="1:21" ht="15.75" thickBot="1" x14ac:dyDescent="0.3">
      <c r="A1234" s="976"/>
      <c r="B1234" s="177">
        <v>14030326</v>
      </c>
      <c r="C1234" s="164">
        <v>370</v>
      </c>
      <c r="D1234" s="411">
        <v>7</v>
      </c>
      <c r="E1234" s="411">
        <v>50</v>
      </c>
      <c r="F1234" s="665">
        <v>44</v>
      </c>
      <c r="G1234" s="144" t="s">
        <v>266</v>
      </c>
      <c r="H1234" s="167">
        <v>0.30208333333333331</v>
      </c>
      <c r="I1234" s="167">
        <v>0.625</v>
      </c>
      <c r="J1234" s="181">
        <v>7.6388888888888895E-2</v>
      </c>
      <c r="K1234" s="179">
        <f t="shared" si="58"/>
        <v>0.24652777777777779</v>
      </c>
      <c r="L1234" s="411">
        <v>44</v>
      </c>
      <c r="M1234" s="411">
        <v>2</v>
      </c>
      <c r="N1234" s="960"/>
      <c r="O1234" s="411"/>
      <c r="P1234" s="411"/>
      <c r="Q1234" s="963"/>
      <c r="R1234" s="413" t="str">
        <f t="shared" si="59"/>
        <v>p500</v>
      </c>
      <c r="S1234" s="959"/>
      <c r="T1234" s="959"/>
      <c r="U1234" s="965"/>
    </row>
    <row r="1235" spans="1:21" ht="15.75" thickBot="1" x14ac:dyDescent="0.3">
      <c r="A1235" s="976"/>
      <c r="B1235" s="174">
        <v>14030326</v>
      </c>
      <c r="C1235" s="165">
        <v>380</v>
      </c>
      <c r="D1235" s="411">
        <v>7</v>
      </c>
      <c r="E1235" s="411">
        <v>50</v>
      </c>
      <c r="F1235" s="665">
        <v>44</v>
      </c>
      <c r="G1235" s="144" t="s">
        <v>266</v>
      </c>
      <c r="H1235" s="167">
        <v>0.30208333333333331</v>
      </c>
      <c r="I1235" s="167">
        <v>0.625</v>
      </c>
      <c r="J1235" s="181">
        <v>7.6388888888888895E-2</v>
      </c>
      <c r="K1235" s="179">
        <f t="shared" si="58"/>
        <v>0.24652777777777779</v>
      </c>
      <c r="L1235" s="411">
        <v>40</v>
      </c>
      <c r="M1235" s="411">
        <v>1</v>
      </c>
      <c r="N1235" s="958">
        <v>220</v>
      </c>
      <c r="O1235" s="411"/>
      <c r="P1235" s="411"/>
      <c r="Q1235" s="963"/>
      <c r="R1235" s="413" t="str">
        <f t="shared" si="59"/>
        <v>fx</v>
      </c>
      <c r="S1235" s="959"/>
      <c r="T1235" s="959"/>
      <c r="U1235" s="965"/>
    </row>
    <row r="1236" spans="1:21" ht="15.75" thickBot="1" x14ac:dyDescent="0.3">
      <c r="A1236" s="976"/>
      <c r="B1236" s="176">
        <v>14030326</v>
      </c>
      <c r="C1236" s="96">
        <v>380</v>
      </c>
      <c r="D1236" s="411">
        <v>7</v>
      </c>
      <c r="E1236" s="411">
        <v>50</v>
      </c>
      <c r="F1236" s="665">
        <v>44</v>
      </c>
      <c r="G1236" s="144" t="s">
        <v>266</v>
      </c>
      <c r="H1236" s="167">
        <v>0.30208333333333331</v>
      </c>
      <c r="I1236" s="167">
        <v>0.625</v>
      </c>
      <c r="J1236" s="181">
        <v>7.6388888888888895E-2</v>
      </c>
      <c r="K1236" s="179">
        <f t="shared" si="58"/>
        <v>0.24652777777777779</v>
      </c>
      <c r="L1236" s="411">
        <v>41</v>
      </c>
      <c r="M1236" s="411">
        <v>1</v>
      </c>
      <c r="N1236" s="959"/>
      <c r="O1236" s="411"/>
      <c r="P1236" s="411"/>
      <c r="Q1236" s="963"/>
      <c r="R1236" s="413" t="str">
        <f t="shared" si="59"/>
        <v>fx</v>
      </c>
      <c r="S1236" s="959"/>
      <c r="T1236" s="959"/>
      <c r="U1236" s="965"/>
    </row>
    <row r="1237" spans="1:21" ht="15.75" thickBot="1" x14ac:dyDescent="0.3">
      <c r="A1237" s="976"/>
      <c r="B1237" s="176">
        <v>14030326</v>
      </c>
      <c r="C1237" s="96">
        <v>380</v>
      </c>
      <c r="D1237" s="411">
        <v>7</v>
      </c>
      <c r="E1237" s="411">
        <v>50</v>
      </c>
      <c r="F1237" s="665">
        <v>44</v>
      </c>
      <c r="G1237" s="144" t="s">
        <v>266</v>
      </c>
      <c r="H1237" s="167">
        <v>0.30208333333333331</v>
      </c>
      <c r="I1237" s="167">
        <v>0.625</v>
      </c>
      <c r="J1237" s="181">
        <v>7.6388888888888895E-2</v>
      </c>
      <c r="K1237" s="179">
        <f t="shared" si="58"/>
        <v>0.24652777777777779</v>
      </c>
      <c r="L1237" s="411">
        <v>42</v>
      </c>
      <c r="M1237" s="411">
        <v>1</v>
      </c>
      <c r="N1237" s="959"/>
      <c r="O1237" s="411"/>
      <c r="P1237" s="411"/>
      <c r="Q1237" s="963"/>
      <c r="R1237" s="413" t="str">
        <f t="shared" si="59"/>
        <v>fx</v>
      </c>
      <c r="S1237" s="959"/>
      <c r="T1237" s="959"/>
      <c r="U1237" s="965"/>
    </row>
    <row r="1238" spans="1:21" ht="15.75" thickBot="1" x14ac:dyDescent="0.3">
      <c r="A1238" s="976"/>
      <c r="B1238" s="176">
        <v>14030326</v>
      </c>
      <c r="C1238" s="96">
        <v>380</v>
      </c>
      <c r="D1238" s="411">
        <v>7</v>
      </c>
      <c r="E1238" s="411">
        <v>50</v>
      </c>
      <c r="F1238" s="665">
        <v>44</v>
      </c>
      <c r="G1238" s="144" t="s">
        <v>266</v>
      </c>
      <c r="H1238" s="167">
        <v>0.30208333333333331</v>
      </c>
      <c r="I1238" s="167">
        <v>0.625</v>
      </c>
      <c r="J1238" s="181">
        <v>7.6388888888888895E-2</v>
      </c>
      <c r="K1238" s="179">
        <f t="shared" si="58"/>
        <v>0.24652777777777779</v>
      </c>
      <c r="L1238" s="411">
        <v>43</v>
      </c>
      <c r="M1238" s="411">
        <v>1</v>
      </c>
      <c r="N1238" s="959"/>
      <c r="O1238" s="411"/>
      <c r="P1238" s="411"/>
      <c r="Q1238" s="963"/>
      <c r="R1238" s="413" t="str">
        <f t="shared" si="59"/>
        <v>fx</v>
      </c>
      <c r="S1238" s="959"/>
      <c r="T1238" s="959"/>
      <c r="U1238" s="965"/>
    </row>
    <row r="1239" spans="1:21" ht="15.75" thickBot="1" x14ac:dyDescent="0.3">
      <c r="A1239" s="976"/>
      <c r="B1239" s="177">
        <v>14030326</v>
      </c>
      <c r="C1239" s="164">
        <v>380</v>
      </c>
      <c r="D1239" s="411">
        <v>7</v>
      </c>
      <c r="E1239" s="411">
        <v>50</v>
      </c>
      <c r="F1239" s="665">
        <v>44</v>
      </c>
      <c r="G1239" s="144" t="s">
        <v>266</v>
      </c>
      <c r="H1239" s="167">
        <v>0.30208333333333331</v>
      </c>
      <c r="I1239" s="167">
        <v>0.625</v>
      </c>
      <c r="J1239" s="181">
        <v>7.6388888888888895E-2</v>
      </c>
      <c r="K1239" s="179">
        <f t="shared" si="58"/>
        <v>0.24652777777777779</v>
      </c>
      <c r="L1239" s="411">
        <v>44</v>
      </c>
      <c r="M1239" s="411">
        <v>1</v>
      </c>
      <c r="N1239" s="960"/>
      <c r="O1239" s="411"/>
      <c r="P1239" s="411"/>
      <c r="Q1239" s="963"/>
      <c r="R1239" s="413" t="str">
        <f t="shared" si="59"/>
        <v>fx</v>
      </c>
      <c r="S1239" s="959"/>
      <c r="T1239" s="959"/>
      <c r="U1239" s="965"/>
    </row>
    <row r="1240" spans="1:21" ht="15.75" thickBot="1" x14ac:dyDescent="0.3">
      <c r="A1240" s="976"/>
      <c r="B1240" s="174">
        <v>14030326</v>
      </c>
      <c r="C1240" s="165">
        <v>307</v>
      </c>
      <c r="D1240" s="411">
        <v>7</v>
      </c>
      <c r="E1240" s="411">
        <v>50</v>
      </c>
      <c r="F1240" s="665">
        <v>44</v>
      </c>
      <c r="G1240" s="144" t="s">
        <v>266</v>
      </c>
      <c r="H1240" s="167">
        <v>0.30208333333333331</v>
      </c>
      <c r="I1240" s="167">
        <v>0.625</v>
      </c>
      <c r="J1240" s="181">
        <v>7.6388888888888895E-2</v>
      </c>
      <c r="K1240" s="179">
        <f t="shared" si="58"/>
        <v>0.24652777777777779</v>
      </c>
      <c r="L1240" s="411">
        <v>36</v>
      </c>
      <c r="M1240" s="411">
        <v>1</v>
      </c>
      <c r="N1240" s="958">
        <v>160</v>
      </c>
      <c r="O1240" s="411"/>
      <c r="P1240" s="411"/>
      <c r="Q1240" s="963"/>
      <c r="R1240" s="413" t="str">
        <f t="shared" si="59"/>
        <v>fx</v>
      </c>
      <c r="S1240" s="959"/>
      <c r="T1240" s="959"/>
      <c r="U1240" s="965"/>
    </row>
    <row r="1241" spans="1:21" ht="15.75" thickBot="1" x14ac:dyDescent="0.3">
      <c r="A1241" s="976"/>
      <c r="B1241" s="176">
        <v>14030326</v>
      </c>
      <c r="C1241" s="96">
        <v>307</v>
      </c>
      <c r="D1241" s="411">
        <v>7</v>
      </c>
      <c r="E1241" s="411">
        <v>50</v>
      </c>
      <c r="F1241" s="665">
        <v>44</v>
      </c>
      <c r="G1241" s="144" t="s">
        <v>266</v>
      </c>
      <c r="H1241" s="167">
        <v>0.30208333333333331</v>
      </c>
      <c r="I1241" s="167">
        <v>0.625</v>
      </c>
      <c r="J1241" s="181">
        <v>7.6388888888888895E-2</v>
      </c>
      <c r="K1241" s="179">
        <f t="shared" si="58"/>
        <v>0.24652777777777779</v>
      </c>
      <c r="L1241" s="411">
        <v>37</v>
      </c>
      <c r="M1241" s="411">
        <v>1</v>
      </c>
      <c r="N1241" s="959"/>
      <c r="O1241" s="411"/>
      <c r="P1241" s="411"/>
      <c r="Q1241" s="963"/>
      <c r="R1241" s="413" t="str">
        <f t="shared" si="59"/>
        <v>fx</v>
      </c>
      <c r="S1241" s="959"/>
      <c r="T1241" s="959"/>
      <c r="U1241" s="965"/>
    </row>
    <row r="1242" spans="1:21" ht="15.75" thickBot="1" x14ac:dyDescent="0.3">
      <c r="A1242" s="976"/>
      <c r="B1242" s="176">
        <v>14030326</v>
      </c>
      <c r="C1242" s="96">
        <v>307</v>
      </c>
      <c r="D1242" s="411">
        <v>7</v>
      </c>
      <c r="E1242" s="411">
        <v>50</v>
      </c>
      <c r="F1242" s="665">
        <v>44</v>
      </c>
      <c r="G1242" s="144" t="s">
        <v>266</v>
      </c>
      <c r="H1242" s="167">
        <v>0.30208333333333331</v>
      </c>
      <c r="I1242" s="167">
        <v>0.625</v>
      </c>
      <c r="J1242" s="181">
        <v>7.6388888888888895E-2</v>
      </c>
      <c r="K1242" s="179">
        <f t="shared" si="58"/>
        <v>0.24652777777777779</v>
      </c>
      <c r="L1242" s="411">
        <v>38</v>
      </c>
      <c r="M1242" s="411">
        <v>1</v>
      </c>
      <c r="N1242" s="959"/>
      <c r="O1242" s="411"/>
      <c r="P1242" s="411"/>
      <c r="Q1242" s="963"/>
      <c r="R1242" s="413" t="str">
        <f t="shared" si="59"/>
        <v>fx</v>
      </c>
      <c r="S1242" s="959"/>
      <c r="T1242" s="959"/>
      <c r="U1242" s="965"/>
    </row>
    <row r="1243" spans="1:21" ht="15.75" thickBot="1" x14ac:dyDescent="0.3">
      <c r="A1243" s="976"/>
      <c r="B1243" s="176">
        <v>14030326</v>
      </c>
      <c r="C1243" s="96">
        <v>307</v>
      </c>
      <c r="D1243" s="411">
        <v>7</v>
      </c>
      <c r="E1243" s="411">
        <v>50</v>
      </c>
      <c r="F1243" s="665">
        <v>44</v>
      </c>
      <c r="G1243" s="144" t="s">
        <v>266</v>
      </c>
      <c r="H1243" s="167">
        <v>0.30208333333333331</v>
      </c>
      <c r="I1243" s="167">
        <v>0.625</v>
      </c>
      <c r="J1243" s="181">
        <v>7.6388888888888895E-2</v>
      </c>
      <c r="K1243" s="179">
        <f t="shared" si="58"/>
        <v>0.24652777777777779</v>
      </c>
      <c r="L1243" s="411">
        <v>39</v>
      </c>
      <c r="M1243" s="411">
        <v>2</v>
      </c>
      <c r="N1243" s="959"/>
      <c r="O1243" s="411"/>
      <c r="P1243" s="411"/>
      <c r="Q1243" s="963"/>
      <c r="R1243" s="413" t="str">
        <f t="shared" si="59"/>
        <v>fx</v>
      </c>
      <c r="S1243" s="959"/>
      <c r="T1243" s="959"/>
      <c r="U1243" s="965"/>
    </row>
    <row r="1244" spans="1:21" ht="15.75" thickBot="1" x14ac:dyDescent="0.3">
      <c r="A1244" s="976"/>
      <c r="B1244" s="176">
        <v>14030326</v>
      </c>
      <c r="C1244" s="96">
        <v>307</v>
      </c>
      <c r="D1244" s="411">
        <v>7</v>
      </c>
      <c r="E1244" s="411">
        <v>50</v>
      </c>
      <c r="F1244" s="665">
        <v>44</v>
      </c>
      <c r="G1244" s="144" t="s">
        <v>266</v>
      </c>
      <c r="H1244" s="167">
        <v>0.30208333333333331</v>
      </c>
      <c r="I1244" s="167">
        <v>0.625</v>
      </c>
      <c r="J1244" s="181">
        <v>7.6388888888888895E-2</v>
      </c>
      <c r="K1244" s="179">
        <f t="shared" si="58"/>
        <v>0.24652777777777779</v>
      </c>
      <c r="L1244" s="411">
        <v>40</v>
      </c>
      <c r="M1244" s="411">
        <v>2</v>
      </c>
      <c r="N1244" s="959"/>
      <c r="O1244" s="411"/>
      <c r="P1244" s="411"/>
      <c r="Q1244" s="963"/>
      <c r="R1244" s="413" t="str">
        <f t="shared" si="59"/>
        <v>fx</v>
      </c>
      <c r="S1244" s="959"/>
      <c r="T1244" s="959"/>
      <c r="U1244" s="965"/>
    </row>
    <row r="1245" spans="1:21" ht="15.75" thickBot="1" x14ac:dyDescent="0.3">
      <c r="A1245" s="976"/>
      <c r="B1245" s="177">
        <v>14030326</v>
      </c>
      <c r="C1245" s="164">
        <v>307</v>
      </c>
      <c r="D1245" s="411">
        <v>7</v>
      </c>
      <c r="E1245" s="411">
        <v>50</v>
      </c>
      <c r="F1245" s="665">
        <v>44</v>
      </c>
      <c r="G1245" s="144" t="s">
        <v>266</v>
      </c>
      <c r="H1245" s="167">
        <v>0.30208333333333331</v>
      </c>
      <c r="I1245" s="167">
        <v>0.625</v>
      </c>
      <c r="J1245" s="181">
        <v>7.6388888888888895E-2</v>
      </c>
      <c r="K1245" s="179">
        <f t="shared" si="58"/>
        <v>0.24652777777777779</v>
      </c>
      <c r="L1245" s="411">
        <v>41</v>
      </c>
      <c r="M1245" s="411">
        <v>1</v>
      </c>
      <c r="N1245" s="960"/>
      <c r="O1245" s="411"/>
      <c r="P1245" s="411"/>
      <c r="Q1245" s="963"/>
      <c r="R1245" s="413" t="str">
        <f t="shared" si="59"/>
        <v>fx</v>
      </c>
      <c r="S1245" s="959"/>
      <c r="T1245" s="959"/>
      <c r="U1245" s="965"/>
    </row>
    <row r="1246" spans="1:21" ht="15.75" thickBot="1" x14ac:dyDescent="0.3">
      <c r="A1246" s="976"/>
      <c r="B1246" s="174">
        <v>14030326</v>
      </c>
      <c r="C1246" s="165">
        <v>309</v>
      </c>
      <c r="D1246" s="411">
        <v>7</v>
      </c>
      <c r="E1246" s="411">
        <v>50</v>
      </c>
      <c r="F1246" s="665">
        <v>44</v>
      </c>
      <c r="G1246" s="144" t="s">
        <v>266</v>
      </c>
      <c r="H1246" s="167">
        <v>0.30208333333333331</v>
      </c>
      <c r="I1246" s="167">
        <v>0.625</v>
      </c>
      <c r="J1246" s="181">
        <v>7.6388888888888895E-2</v>
      </c>
      <c r="K1246" s="179">
        <f t="shared" si="58"/>
        <v>0.24652777777777779</v>
      </c>
      <c r="L1246" s="411">
        <v>39</v>
      </c>
      <c r="M1246" s="411">
        <v>3</v>
      </c>
      <c r="N1246" s="958">
        <v>240</v>
      </c>
      <c r="O1246" s="411"/>
      <c r="P1246" s="411"/>
      <c r="Q1246" s="963"/>
      <c r="R1246" s="413" t="str">
        <f t="shared" si="59"/>
        <v>fx</v>
      </c>
      <c r="S1246" s="959"/>
      <c r="T1246" s="959"/>
      <c r="U1246" s="965"/>
    </row>
    <row r="1247" spans="1:21" ht="15.75" thickBot="1" x14ac:dyDescent="0.3">
      <c r="A1247" s="976"/>
      <c r="B1247" s="176">
        <v>14030326</v>
      </c>
      <c r="C1247" s="96">
        <v>309</v>
      </c>
      <c r="D1247" s="411">
        <v>7</v>
      </c>
      <c r="E1247" s="411">
        <v>50</v>
      </c>
      <c r="F1247" s="665">
        <v>44</v>
      </c>
      <c r="G1247" s="144" t="s">
        <v>266</v>
      </c>
      <c r="H1247" s="167">
        <v>0.30208333333333331</v>
      </c>
      <c r="I1247" s="167">
        <v>0.625</v>
      </c>
      <c r="J1247" s="181">
        <v>7.6388888888888895E-2</v>
      </c>
      <c r="K1247" s="179">
        <f t="shared" si="58"/>
        <v>0.24652777777777779</v>
      </c>
      <c r="L1247" s="411">
        <v>40</v>
      </c>
      <c r="M1247" s="411">
        <v>2</v>
      </c>
      <c r="N1247" s="959"/>
      <c r="O1247" s="411"/>
      <c r="P1247" s="411"/>
      <c r="Q1247" s="963"/>
      <c r="R1247" s="413" t="str">
        <f t="shared" si="59"/>
        <v>fx</v>
      </c>
      <c r="S1247" s="959"/>
      <c r="T1247" s="959"/>
      <c r="U1247" s="965"/>
    </row>
    <row r="1248" spans="1:21" ht="15.75" thickBot="1" x14ac:dyDescent="0.3">
      <c r="A1248" s="976"/>
      <c r="B1248" s="177">
        <v>14030326</v>
      </c>
      <c r="C1248" s="164">
        <v>309</v>
      </c>
      <c r="D1248" s="411">
        <v>7</v>
      </c>
      <c r="E1248" s="411">
        <v>50</v>
      </c>
      <c r="F1248" s="665">
        <v>44</v>
      </c>
      <c r="G1248" s="144" t="s">
        <v>266</v>
      </c>
      <c r="H1248" s="167">
        <v>0.30208333333333331</v>
      </c>
      <c r="I1248" s="167">
        <v>0.625</v>
      </c>
      <c r="J1248" s="181">
        <v>7.6388888888888895E-2</v>
      </c>
      <c r="K1248" s="179">
        <f t="shared" si="58"/>
        <v>0.24652777777777779</v>
      </c>
      <c r="L1248" s="411">
        <v>41</v>
      </c>
      <c r="M1248" s="411">
        <v>2</v>
      </c>
      <c r="N1248" s="960"/>
      <c r="O1248" s="411"/>
      <c r="P1248" s="411"/>
      <c r="Q1248" s="963"/>
      <c r="R1248" s="413" t="str">
        <f t="shared" si="59"/>
        <v>fx</v>
      </c>
      <c r="S1248" s="959"/>
      <c r="T1248" s="959"/>
      <c r="U1248" s="965"/>
    </row>
    <row r="1249" spans="1:21" ht="15.75" thickBot="1" x14ac:dyDescent="0.3">
      <c r="A1249" s="976"/>
      <c r="B1249" s="174">
        <v>14030326</v>
      </c>
      <c r="C1249" s="165">
        <v>350</v>
      </c>
      <c r="D1249" s="411">
        <v>7</v>
      </c>
      <c r="E1249" s="411">
        <v>50</v>
      </c>
      <c r="F1249" s="665">
        <v>44</v>
      </c>
      <c r="G1249" s="144" t="s">
        <v>266</v>
      </c>
      <c r="H1249" s="167">
        <v>0.30208333333333331</v>
      </c>
      <c r="I1249" s="167">
        <v>0.625</v>
      </c>
      <c r="J1249" s="181">
        <v>7.6388888888888895E-2</v>
      </c>
      <c r="K1249" s="179">
        <f t="shared" si="58"/>
        <v>0.24652777777777779</v>
      </c>
      <c r="L1249" s="411">
        <v>39</v>
      </c>
      <c r="M1249" s="411">
        <v>1</v>
      </c>
      <c r="N1249" s="958">
        <v>352</v>
      </c>
      <c r="O1249" s="411"/>
      <c r="P1249" s="411"/>
      <c r="Q1249" s="963"/>
      <c r="R1249" s="413" t="str">
        <f t="shared" si="59"/>
        <v>fx</v>
      </c>
      <c r="S1249" s="959"/>
      <c r="T1249" s="959"/>
      <c r="U1249" s="965"/>
    </row>
    <row r="1250" spans="1:21" ht="15.75" thickBot="1" x14ac:dyDescent="0.3">
      <c r="A1250" s="976"/>
      <c r="B1250" s="176">
        <v>14030326</v>
      </c>
      <c r="C1250" s="96">
        <v>350</v>
      </c>
      <c r="D1250" s="411">
        <v>7</v>
      </c>
      <c r="E1250" s="411">
        <v>50</v>
      </c>
      <c r="F1250" s="665">
        <v>44</v>
      </c>
      <c r="G1250" s="144" t="s">
        <v>266</v>
      </c>
      <c r="H1250" s="167">
        <v>0.30208333333333331</v>
      </c>
      <c r="I1250" s="167">
        <v>0.625</v>
      </c>
      <c r="J1250" s="181">
        <v>7.6388888888888895E-2</v>
      </c>
      <c r="K1250" s="179">
        <f t="shared" si="58"/>
        <v>0.24652777777777779</v>
      </c>
      <c r="L1250" s="411">
        <v>40</v>
      </c>
      <c r="M1250" s="411">
        <v>1</v>
      </c>
      <c r="N1250" s="959"/>
      <c r="O1250" s="411"/>
      <c r="P1250" s="411"/>
      <c r="Q1250" s="963"/>
      <c r="R1250" s="413" t="str">
        <f t="shared" si="59"/>
        <v>fx</v>
      </c>
      <c r="S1250" s="959"/>
      <c r="T1250" s="959"/>
      <c r="U1250" s="965"/>
    </row>
    <row r="1251" spans="1:21" ht="15.75" thickBot="1" x14ac:dyDescent="0.3">
      <c r="A1251" s="976"/>
      <c r="B1251" s="176">
        <v>14030326</v>
      </c>
      <c r="C1251" s="96">
        <v>350</v>
      </c>
      <c r="D1251" s="411">
        <v>7</v>
      </c>
      <c r="E1251" s="411">
        <v>50</v>
      </c>
      <c r="F1251" s="665">
        <v>44</v>
      </c>
      <c r="G1251" s="144" t="s">
        <v>266</v>
      </c>
      <c r="H1251" s="167">
        <v>0.30208333333333331</v>
      </c>
      <c r="I1251" s="167">
        <v>0.625</v>
      </c>
      <c r="J1251" s="181">
        <v>7.6388888888888895E-2</v>
      </c>
      <c r="K1251" s="179">
        <f t="shared" si="58"/>
        <v>0.24652777777777779</v>
      </c>
      <c r="L1251" s="411">
        <v>41</v>
      </c>
      <c r="M1251" s="411">
        <v>1</v>
      </c>
      <c r="N1251" s="959"/>
      <c r="O1251" s="411"/>
      <c r="P1251" s="411"/>
      <c r="Q1251" s="963"/>
      <c r="R1251" s="413" t="str">
        <f t="shared" si="59"/>
        <v>fx</v>
      </c>
      <c r="S1251" s="959"/>
      <c r="T1251" s="959"/>
      <c r="U1251" s="965"/>
    </row>
    <row r="1252" spans="1:21" ht="15.75" thickBot="1" x14ac:dyDescent="0.3">
      <c r="A1252" s="976"/>
      <c r="B1252" s="176">
        <v>14030326</v>
      </c>
      <c r="C1252" s="96">
        <v>350</v>
      </c>
      <c r="D1252" s="411">
        <v>7</v>
      </c>
      <c r="E1252" s="411">
        <v>50</v>
      </c>
      <c r="F1252" s="665">
        <v>44</v>
      </c>
      <c r="G1252" s="144" t="s">
        <v>266</v>
      </c>
      <c r="H1252" s="167">
        <v>0.30208333333333331</v>
      </c>
      <c r="I1252" s="167">
        <v>0.625</v>
      </c>
      <c r="J1252" s="181">
        <v>7.6388888888888895E-2</v>
      </c>
      <c r="K1252" s="179">
        <f t="shared" si="58"/>
        <v>0.24652777777777779</v>
      </c>
      <c r="L1252" s="411">
        <v>42</v>
      </c>
      <c r="M1252" s="411">
        <v>2</v>
      </c>
      <c r="N1252" s="959"/>
      <c r="O1252" s="411"/>
      <c r="P1252" s="411"/>
      <c r="Q1252" s="963"/>
      <c r="R1252" s="413" t="str">
        <f t="shared" si="59"/>
        <v>fx</v>
      </c>
      <c r="S1252" s="959"/>
      <c r="T1252" s="959"/>
      <c r="U1252" s="965"/>
    </row>
    <row r="1253" spans="1:21" ht="15.75" thickBot="1" x14ac:dyDescent="0.3">
      <c r="A1253" s="976"/>
      <c r="B1253" s="176">
        <v>14030326</v>
      </c>
      <c r="C1253" s="96">
        <v>350</v>
      </c>
      <c r="D1253" s="411">
        <v>7</v>
      </c>
      <c r="E1253" s="411">
        <v>50</v>
      </c>
      <c r="F1253" s="665">
        <v>44</v>
      </c>
      <c r="G1253" s="144" t="s">
        <v>266</v>
      </c>
      <c r="H1253" s="167">
        <v>0.30208333333333331</v>
      </c>
      <c r="I1253" s="167">
        <v>0.625</v>
      </c>
      <c r="J1253" s="181">
        <v>7.6388888888888895E-2</v>
      </c>
      <c r="K1253" s="179">
        <f t="shared" si="58"/>
        <v>0.24652777777777779</v>
      </c>
      <c r="L1253" s="411">
        <v>43</v>
      </c>
      <c r="M1253" s="411">
        <v>2</v>
      </c>
      <c r="N1253" s="959"/>
      <c r="O1253" s="411"/>
      <c r="P1253" s="411"/>
      <c r="Q1253" s="963"/>
      <c r="R1253" s="413" t="str">
        <f t="shared" si="59"/>
        <v>fx</v>
      </c>
      <c r="S1253" s="959"/>
      <c r="T1253" s="959"/>
      <c r="U1253" s="965"/>
    </row>
    <row r="1254" spans="1:21" ht="15.75" thickBot="1" x14ac:dyDescent="0.3">
      <c r="A1254" s="977"/>
      <c r="B1254" s="177">
        <v>14030326</v>
      </c>
      <c r="C1254" s="164">
        <v>350</v>
      </c>
      <c r="D1254" s="418">
        <v>7</v>
      </c>
      <c r="E1254" s="418">
        <v>50</v>
      </c>
      <c r="F1254" s="151">
        <v>44</v>
      </c>
      <c r="G1254" s="161" t="s">
        <v>266</v>
      </c>
      <c r="H1254" s="171">
        <v>0.30208333333333331</v>
      </c>
      <c r="I1254" s="171">
        <v>0.625</v>
      </c>
      <c r="J1254" s="185">
        <v>7.6388888888888895E-2</v>
      </c>
      <c r="K1254" s="186">
        <f t="shared" si="58"/>
        <v>0.24652777777777779</v>
      </c>
      <c r="L1254" s="418">
        <v>44</v>
      </c>
      <c r="M1254" s="418">
        <v>1</v>
      </c>
      <c r="N1254" s="966"/>
      <c r="O1254" s="418"/>
      <c r="P1254" s="418"/>
      <c r="Q1254" s="967"/>
      <c r="R1254" s="151" t="str">
        <f t="shared" si="59"/>
        <v>fx</v>
      </c>
      <c r="S1254" s="966"/>
      <c r="T1254" s="966"/>
      <c r="U1254" s="968"/>
    </row>
    <row r="1255" spans="1:21" ht="15.75" thickBot="1" x14ac:dyDescent="0.3">
      <c r="A1255" s="975" t="str">
        <f t="shared" si="60"/>
        <v>روز</v>
      </c>
      <c r="B1255" s="174">
        <v>14030327</v>
      </c>
      <c r="C1255" s="163">
        <v>309</v>
      </c>
      <c r="D1255" s="419">
        <v>7</v>
      </c>
      <c r="E1255" s="419">
        <v>50</v>
      </c>
      <c r="F1255" s="150">
        <v>44</v>
      </c>
      <c r="G1255" s="159" t="s">
        <v>401</v>
      </c>
      <c r="H1255" s="168">
        <v>0.30208333333333331</v>
      </c>
      <c r="I1255" s="168">
        <v>0.625</v>
      </c>
      <c r="J1255" s="179">
        <v>9.7222222222222224E-2</v>
      </c>
      <c r="K1255" s="179">
        <f t="shared" si="58"/>
        <v>0.22569444444444448</v>
      </c>
      <c r="L1255" s="419">
        <v>36</v>
      </c>
      <c r="M1255" s="419">
        <v>1</v>
      </c>
      <c r="N1255" s="961">
        <v>360</v>
      </c>
      <c r="O1255" s="419"/>
      <c r="P1255" s="419"/>
      <c r="Q1255" s="962">
        <v>441.86</v>
      </c>
      <c r="R1255" s="150" t="str">
        <f t="shared" si="59"/>
        <v>fx</v>
      </c>
      <c r="S1255" s="961">
        <v>2</v>
      </c>
      <c r="T1255" s="961">
        <v>20</v>
      </c>
      <c r="U1255" s="964">
        <v>2000</v>
      </c>
    </row>
    <row r="1256" spans="1:21" ht="15.75" thickBot="1" x14ac:dyDescent="0.3">
      <c r="A1256" s="976"/>
      <c r="B1256" s="176">
        <v>14030327</v>
      </c>
      <c r="C1256" s="96">
        <v>309</v>
      </c>
      <c r="D1256" s="411">
        <v>7</v>
      </c>
      <c r="E1256" s="411">
        <v>50</v>
      </c>
      <c r="F1256" s="665">
        <v>44</v>
      </c>
      <c r="G1256" s="144" t="s">
        <v>401</v>
      </c>
      <c r="H1256" s="167">
        <v>0.30208333333333331</v>
      </c>
      <c r="I1256" s="167">
        <v>0.625</v>
      </c>
      <c r="J1256" s="181">
        <v>9.7222222222222224E-2</v>
      </c>
      <c r="K1256" s="179">
        <f t="shared" si="58"/>
        <v>0.22569444444444448</v>
      </c>
      <c r="L1256" s="411">
        <v>37</v>
      </c>
      <c r="M1256" s="411">
        <v>1</v>
      </c>
      <c r="N1256" s="959"/>
      <c r="O1256" s="411"/>
      <c r="P1256" s="411"/>
      <c r="Q1256" s="963"/>
      <c r="R1256" s="413" t="str">
        <f t="shared" si="59"/>
        <v>fx</v>
      </c>
      <c r="S1256" s="959"/>
      <c r="T1256" s="959"/>
      <c r="U1256" s="965"/>
    </row>
    <row r="1257" spans="1:21" ht="15.75" thickBot="1" x14ac:dyDescent="0.3">
      <c r="A1257" s="976"/>
      <c r="B1257" s="176">
        <v>14030327</v>
      </c>
      <c r="C1257" s="96">
        <v>309</v>
      </c>
      <c r="D1257" s="411">
        <v>7</v>
      </c>
      <c r="E1257" s="411">
        <v>50</v>
      </c>
      <c r="F1257" s="665">
        <v>44</v>
      </c>
      <c r="G1257" s="144" t="s">
        <v>401</v>
      </c>
      <c r="H1257" s="167">
        <v>0.30208333333333331</v>
      </c>
      <c r="I1257" s="167">
        <v>0.625</v>
      </c>
      <c r="J1257" s="181">
        <v>9.7222222222222224E-2</v>
      </c>
      <c r="K1257" s="179">
        <f t="shared" si="58"/>
        <v>0.22569444444444448</v>
      </c>
      <c r="L1257" s="411">
        <v>38</v>
      </c>
      <c r="M1257" s="411">
        <v>2</v>
      </c>
      <c r="N1257" s="959"/>
      <c r="O1257" s="411"/>
      <c r="P1257" s="411"/>
      <c r="Q1257" s="963"/>
      <c r="R1257" s="413" t="str">
        <f t="shared" si="59"/>
        <v>fx</v>
      </c>
      <c r="S1257" s="959"/>
      <c r="T1257" s="959"/>
      <c r="U1257" s="965"/>
    </row>
    <row r="1258" spans="1:21" ht="15.75" thickBot="1" x14ac:dyDescent="0.3">
      <c r="A1258" s="976"/>
      <c r="B1258" s="175">
        <v>14030327</v>
      </c>
      <c r="C1258" s="96">
        <v>309</v>
      </c>
      <c r="D1258" s="411">
        <v>7</v>
      </c>
      <c r="E1258" s="411">
        <v>50</v>
      </c>
      <c r="F1258" s="665">
        <v>44</v>
      </c>
      <c r="G1258" s="144" t="s">
        <v>401</v>
      </c>
      <c r="H1258" s="167">
        <v>0.30208333333333331</v>
      </c>
      <c r="I1258" s="167">
        <v>0.625</v>
      </c>
      <c r="J1258" s="181">
        <v>9.7222222222222224E-2</v>
      </c>
      <c r="K1258" s="179">
        <f t="shared" si="58"/>
        <v>0.22569444444444448</v>
      </c>
      <c r="L1258" s="411">
        <v>39</v>
      </c>
      <c r="M1258" s="411">
        <v>2</v>
      </c>
      <c r="N1258" s="959"/>
      <c r="O1258" s="411"/>
      <c r="P1258" s="411"/>
      <c r="Q1258" s="963"/>
      <c r="R1258" s="413" t="str">
        <f t="shared" si="59"/>
        <v>fx</v>
      </c>
      <c r="S1258" s="959"/>
      <c r="T1258" s="959"/>
      <c r="U1258" s="965"/>
    </row>
    <row r="1259" spans="1:21" ht="15.75" thickBot="1" x14ac:dyDescent="0.3">
      <c r="A1259" s="976"/>
      <c r="B1259" s="176">
        <v>14030327</v>
      </c>
      <c r="C1259" s="96">
        <v>309</v>
      </c>
      <c r="D1259" s="411">
        <v>7</v>
      </c>
      <c r="E1259" s="411">
        <v>50</v>
      </c>
      <c r="F1259" s="665">
        <v>44</v>
      </c>
      <c r="G1259" s="144" t="s">
        <v>401</v>
      </c>
      <c r="H1259" s="167">
        <v>0.30208333333333331</v>
      </c>
      <c r="I1259" s="167">
        <v>0.625</v>
      </c>
      <c r="J1259" s="181">
        <v>9.7222222222222224E-2</v>
      </c>
      <c r="K1259" s="179">
        <f t="shared" si="58"/>
        <v>0.22569444444444448</v>
      </c>
      <c r="L1259" s="411">
        <v>40</v>
      </c>
      <c r="M1259" s="411">
        <v>2</v>
      </c>
      <c r="N1259" s="959"/>
      <c r="O1259" s="411"/>
      <c r="P1259" s="411"/>
      <c r="Q1259" s="963"/>
      <c r="R1259" s="413" t="str">
        <f t="shared" si="59"/>
        <v>fx</v>
      </c>
      <c r="S1259" s="959"/>
      <c r="T1259" s="959"/>
      <c r="U1259" s="965"/>
    </row>
    <row r="1260" spans="1:21" ht="15.75" thickBot="1" x14ac:dyDescent="0.3">
      <c r="A1260" s="976"/>
      <c r="B1260" s="177">
        <v>14030327</v>
      </c>
      <c r="C1260" s="96">
        <v>309</v>
      </c>
      <c r="D1260" s="411">
        <v>7</v>
      </c>
      <c r="E1260" s="411">
        <v>50</v>
      </c>
      <c r="F1260" s="665">
        <v>44</v>
      </c>
      <c r="G1260" s="144" t="s">
        <v>401</v>
      </c>
      <c r="H1260" s="167">
        <v>0.30208333333333331</v>
      </c>
      <c r="I1260" s="167">
        <v>0.625</v>
      </c>
      <c r="J1260" s="181">
        <v>9.7222222222222224E-2</v>
      </c>
      <c r="K1260" s="179">
        <f t="shared" si="58"/>
        <v>0.22569444444444448</v>
      </c>
      <c r="L1260" s="411">
        <v>41</v>
      </c>
      <c r="M1260" s="411">
        <v>2</v>
      </c>
      <c r="N1260" s="960"/>
      <c r="O1260" s="411"/>
      <c r="P1260" s="411"/>
      <c r="Q1260" s="963"/>
      <c r="R1260" s="413" t="str">
        <f t="shared" si="59"/>
        <v>fx</v>
      </c>
      <c r="S1260" s="959"/>
      <c r="T1260" s="959"/>
      <c r="U1260" s="965"/>
    </row>
    <row r="1261" spans="1:21" ht="15.75" thickBot="1" x14ac:dyDescent="0.3">
      <c r="A1261" s="976"/>
      <c r="B1261" s="174">
        <v>14030327</v>
      </c>
      <c r="C1261" s="411">
        <v>350</v>
      </c>
      <c r="D1261" s="411">
        <v>7</v>
      </c>
      <c r="E1261" s="411">
        <v>50</v>
      </c>
      <c r="F1261" s="665">
        <v>44</v>
      </c>
      <c r="G1261" s="144" t="s">
        <v>401</v>
      </c>
      <c r="H1261" s="167">
        <v>0.30208333333333331</v>
      </c>
      <c r="I1261" s="167">
        <v>0.625</v>
      </c>
      <c r="J1261" s="181">
        <v>9.7222222222222224E-2</v>
      </c>
      <c r="K1261" s="179">
        <f t="shared" si="58"/>
        <v>0.22569444444444448</v>
      </c>
      <c r="L1261" s="411">
        <v>39</v>
      </c>
      <c r="M1261" s="411">
        <v>1</v>
      </c>
      <c r="N1261" s="958">
        <v>304</v>
      </c>
      <c r="O1261" s="411"/>
      <c r="P1261" s="411"/>
      <c r="Q1261" s="963"/>
      <c r="R1261" s="413" t="str">
        <f t="shared" si="59"/>
        <v>fx</v>
      </c>
      <c r="S1261" s="959"/>
      <c r="T1261" s="959"/>
      <c r="U1261" s="965"/>
    </row>
    <row r="1262" spans="1:21" ht="15.75" thickBot="1" x14ac:dyDescent="0.3">
      <c r="A1262" s="976"/>
      <c r="B1262" s="176">
        <v>14030327</v>
      </c>
      <c r="C1262" s="411">
        <v>350</v>
      </c>
      <c r="D1262" s="411">
        <v>7</v>
      </c>
      <c r="E1262" s="411">
        <v>50</v>
      </c>
      <c r="F1262" s="665">
        <v>44</v>
      </c>
      <c r="G1262" s="144" t="s">
        <v>401</v>
      </c>
      <c r="H1262" s="167">
        <v>0.30208333333333331</v>
      </c>
      <c r="I1262" s="167">
        <v>0.625</v>
      </c>
      <c r="J1262" s="181">
        <v>9.7222222222222224E-2</v>
      </c>
      <c r="K1262" s="179">
        <f t="shared" si="58"/>
        <v>0.22569444444444448</v>
      </c>
      <c r="L1262" s="411">
        <v>40</v>
      </c>
      <c r="M1262" s="411">
        <v>1</v>
      </c>
      <c r="N1262" s="959"/>
      <c r="O1262" s="411"/>
      <c r="P1262" s="411"/>
      <c r="Q1262" s="963"/>
      <c r="R1262" s="413" t="str">
        <f t="shared" si="59"/>
        <v>fx</v>
      </c>
      <c r="S1262" s="959"/>
      <c r="T1262" s="959"/>
      <c r="U1262" s="965"/>
    </row>
    <row r="1263" spans="1:21" ht="15.75" thickBot="1" x14ac:dyDescent="0.3">
      <c r="A1263" s="976"/>
      <c r="B1263" s="176">
        <v>14030327</v>
      </c>
      <c r="C1263" s="411">
        <v>350</v>
      </c>
      <c r="D1263" s="411">
        <v>7</v>
      </c>
      <c r="E1263" s="411">
        <v>50</v>
      </c>
      <c r="F1263" s="665">
        <v>44</v>
      </c>
      <c r="G1263" s="144" t="s">
        <v>401</v>
      </c>
      <c r="H1263" s="167">
        <v>0.30208333333333331</v>
      </c>
      <c r="I1263" s="167">
        <v>0.625</v>
      </c>
      <c r="J1263" s="181">
        <v>9.7222222222222224E-2</v>
      </c>
      <c r="K1263" s="179">
        <f t="shared" ref="K1263:K1326" si="61">IF(H1263&gt;I1263,(H1263-I1263)-J1263,(I1263-H1263)-J1263)</f>
        <v>0.22569444444444448</v>
      </c>
      <c r="L1263" s="411">
        <v>41</v>
      </c>
      <c r="M1263" s="411">
        <v>1</v>
      </c>
      <c r="N1263" s="959"/>
      <c r="O1263" s="411"/>
      <c r="P1263" s="411"/>
      <c r="Q1263" s="963"/>
      <c r="R1263" s="413" t="str">
        <f t="shared" ref="R1263:R1326" si="62">IF(C1263=370,"p500","fx")</f>
        <v>fx</v>
      </c>
      <c r="S1263" s="959"/>
      <c r="T1263" s="959"/>
      <c r="U1263" s="965"/>
    </row>
    <row r="1264" spans="1:21" ht="15.75" thickBot="1" x14ac:dyDescent="0.3">
      <c r="A1264" s="976"/>
      <c r="B1264" s="175">
        <v>14030327</v>
      </c>
      <c r="C1264" s="411">
        <v>350</v>
      </c>
      <c r="D1264" s="411">
        <v>7</v>
      </c>
      <c r="E1264" s="411">
        <v>50</v>
      </c>
      <c r="F1264" s="665">
        <v>44</v>
      </c>
      <c r="G1264" s="144" t="s">
        <v>401</v>
      </c>
      <c r="H1264" s="167">
        <v>0.30208333333333331</v>
      </c>
      <c r="I1264" s="167">
        <v>0.625</v>
      </c>
      <c r="J1264" s="181">
        <v>9.7222222222222224E-2</v>
      </c>
      <c r="K1264" s="179">
        <f t="shared" si="61"/>
        <v>0.22569444444444448</v>
      </c>
      <c r="L1264" s="411">
        <v>42</v>
      </c>
      <c r="M1264" s="411">
        <v>2</v>
      </c>
      <c r="N1264" s="959"/>
      <c r="O1264" s="411"/>
      <c r="P1264" s="411"/>
      <c r="Q1264" s="963"/>
      <c r="R1264" s="413" t="str">
        <f t="shared" si="62"/>
        <v>fx</v>
      </c>
      <c r="S1264" s="959"/>
      <c r="T1264" s="959"/>
      <c r="U1264" s="965"/>
    </row>
    <row r="1265" spans="1:21" ht="15.75" thickBot="1" x14ac:dyDescent="0.3">
      <c r="A1265" s="976"/>
      <c r="B1265" s="176">
        <v>14030327</v>
      </c>
      <c r="C1265" s="411">
        <v>350</v>
      </c>
      <c r="D1265" s="411">
        <v>7</v>
      </c>
      <c r="E1265" s="411">
        <v>50</v>
      </c>
      <c r="F1265" s="665">
        <v>44</v>
      </c>
      <c r="G1265" s="144" t="s">
        <v>401</v>
      </c>
      <c r="H1265" s="167">
        <v>0.30208333333333331</v>
      </c>
      <c r="I1265" s="167">
        <v>0.625</v>
      </c>
      <c r="J1265" s="181">
        <v>9.7222222222222224E-2</v>
      </c>
      <c r="K1265" s="179">
        <f t="shared" si="61"/>
        <v>0.22569444444444448</v>
      </c>
      <c r="L1265" s="411">
        <v>43</v>
      </c>
      <c r="M1265" s="411">
        <v>2</v>
      </c>
      <c r="N1265" s="959"/>
      <c r="O1265" s="411"/>
      <c r="P1265" s="411"/>
      <c r="Q1265" s="963"/>
      <c r="R1265" s="413" t="str">
        <f t="shared" si="62"/>
        <v>fx</v>
      </c>
      <c r="S1265" s="959"/>
      <c r="T1265" s="959"/>
      <c r="U1265" s="965"/>
    </row>
    <row r="1266" spans="1:21" ht="15.75" thickBot="1" x14ac:dyDescent="0.3">
      <c r="A1266" s="976"/>
      <c r="B1266" s="177">
        <v>14030327</v>
      </c>
      <c r="C1266" s="411">
        <v>350</v>
      </c>
      <c r="D1266" s="411">
        <v>7</v>
      </c>
      <c r="E1266" s="411">
        <v>50</v>
      </c>
      <c r="F1266" s="665">
        <v>44</v>
      </c>
      <c r="G1266" s="144" t="s">
        <v>401</v>
      </c>
      <c r="H1266" s="167">
        <v>0.30208333333333331</v>
      </c>
      <c r="I1266" s="167">
        <v>0.625</v>
      </c>
      <c r="J1266" s="181">
        <v>9.7222222222222224E-2</v>
      </c>
      <c r="K1266" s="179">
        <f t="shared" si="61"/>
        <v>0.22569444444444448</v>
      </c>
      <c r="L1266" s="411">
        <v>44</v>
      </c>
      <c r="M1266" s="411">
        <v>1</v>
      </c>
      <c r="N1266" s="960"/>
      <c r="O1266" s="411"/>
      <c r="P1266" s="411"/>
      <c r="Q1266" s="963"/>
      <c r="R1266" s="413" t="str">
        <f t="shared" si="62"/>
        <v>fx</v>
      </c>
      <c r="S1266" s="959"/>
      <c r="T1266" s="959"/>
      <c r="U1266" s="965"/>
    </row>
    <row r="1267" spans="1:21" ht="15.75" thickBot="1" x14ac:dyDescent="0.3">
      <c r="A1267" s="976"/>
      <c r="B1267" s="174">
        <v>14030327</v>
      </c>
      <c r="C1267" s="411">
        <v>370</v>
      </c>
      <c r="D1267" s="411">
        <v>7</v>
      </c>
      <c r="E1267" s="411">
        <v>50</v>
      </c>
      <c r="F1267" s="665">
        <v>44</v>
      </c>
      <c r="G1267" s="144" t="s">
        <v>401</v>
      </c>
      <c r="H1267" s="167">
        <v>0.30208333333333331</v>
      </c>
      <c r="I1267" s="167">
        <v>0.625</v>
      </c>
      <c r="J1267" s="181">
        <v>9.7222222222222224E-2</v>
      </c>
      <c r="K1267" s="179">
        <f t="shared" si="61"/>
        <v>0.22569444444444448</v>
      </c>
      <c r="L1267" s="411">
        <v>39</v>
      </c>
      <c r="M1267" s="411">
        <v>1</v>
      </c>
      <c r="N1267" s="958">
        <v>304</v>
      </c>
      <c r="O1267" s="411"/>
      <c r="P1267" s="411"/>
      <c r="Q1267" s="963"/>
      <c r="R1267" s="413" t="str">
        <f t="shared" si="62"/>
        <v>p500</v>
      </c>
      <c r="S1267" s="959"/>
      <c r="T1267" s="959"/>
      <c r="U1267" s="965"/>
    </row>
    <row r="1268" spans="1:21" ht="15.75" thickBot="1" x14ac:dyDescent="0.3">
      <c r="A1268" s="976"/>
      <c r="B1268" s="175">
        <v>14030327</v>
      </c>
      <c r="C1268" s="411">
        <v>370</v>
      </c>
      <c r="D1268" s="411">
        <v>7</v>
      </c>
      <c r="E1268" s="411">
        <v>50</v>
      </c>
      <c r="F1268" s="665">
        <v>44</v>
      </c>
      <c r="G1268" s="144" t="s">
        <v>401</v>
      </c>
      <c r="H1268" s="167">
        <v>0.30208333333333331</v>
      </c>
      <c r="I1268" s="167">
        <v>0.625</v>
      </c>
      <c r="J1268" s="181">
        <v>9.7222222222222224E-2</v>
      </c>
      <c r="K1268" s="179">
        <f t="shared" si="61"/>
        <v>0.22569444444444448</v>
      </c>
      <c r="L1268" s="411">
        <v>40</v>
      </c>
      <c r="M1268" s="411">
        <v>1</v>
      </c>
      <c r="N1268" s="959"/>
      <c r="O1268" s="411"/>
      <c r="P1268" s="411"/>
      <c r="Q1268" s="963"/>
      <c r="R1268" s="413" t="str">
        <f t="shared" si="62"/>
        <v>p500</v>
      </c>
      <c r="S1268" s="959"/>
      <c r="T1268" s="959"/>
      <c r="U1268" s="965"/>
    </row>
    <row r="1269" spans="1:21" ht="15.75" thickBot="1" x14ac:dyDescent="0.3">
      <c r="A1269" s="976"/>
      <c r="B1269" s="175">
        <v>14030327</v>
      </c>
      <c r="C1269" s="411">
        <v>370</v>
      </c>
      <c r="D1269" s="411">
        <v>7</v>
      </c>
      <c r="E1269" s="411">
        <v>50</v>
      </c>
      <c r="F1269" s="665">
        <v>44</v>
      </c>
      <c r="G1269" s="144" t="s">
        <v>401</v>
      </c>
      <c r="H1269" s="167">
        <v>0.30208333333333331</v>
      </c>
      <c r="I1269" s="167">
        <v>0.625</v>
      </c>
      <c r="J1269" s="181">
        <v>9.7222222222222224E-2</v>
      </c>
      <c r="K1269" s="179">
        <f t="shared" si="61"/>
        <v>0.22569444444444448</v>
      </c>
      <c r="L1269" s="411">
        <v>42</v>
      </c>
      <c r="M1269" s="411">
        <v>2</v>
      </c>
      <c r="N1269" s="959"/>
      <c r="O1269" s="411"/>
      <c r="P1269" s="411"/>
      <c r="Q1269" s="963"/>
      <c r="R1269" s="413" t="str">
        <f t="shared" si="62"/>
        <v>p500</v>
      </c>
      <c r="S1269" s="959"/>
      <c r="T1269" s="959"/>
      <c r="U1269" s="965"/>
    </row>
    <row r="1270" spans="1:21" ht="15.75" thickBot="1" x14ac:dyDescent="0.3">
      <c r="A1270" s="976"/>
      <c r="B1270" s="175">
        <v>14030327</v>
      </c>
      <c r="C1270" s="411">
        <v>370</v>
      </c>
      <c r="D1270" s="411">
        <v>7</v>
      </c>
      <c r="E1270" s="411">
        <v>50</v>
      </c>
      <c r="F1270" s="665">
        <v>44</v>
      </c>
      <c r="G1270" s="144" t="s">
        <v>401</v>
      </c>
      <c r="H1270" s="167">
        <v>0.30208333333333331</v>
      </c>
      <c r="I1270" s="167">
        <v>0.625</v>
      </c>
      <c r="J1270" s="181">
        <v>9.7222222222222224E-2</v>
      </c>
      <c r="K1270" s="179">
        <f t="shared" si="61"/>
        <v>0.22569444444444448</v>
      </c>
      <c r="L1270" s="411">
        <v>43</v>
      </c>
      <c r="M1270" s="411">
        <v>2</v>
      </c>
      <c r="N1270" s="959"/>
      <c r="O1270" s="411"/>
      <c r="P1270" s="411"/>
      <c r="Q1270" s="963"/>
      <c r="R1270" s="413" t="str">
        <f t="shared" si="62"/>
        <v>p500</v>
      </c>
      <c r="S1270" s="959"/>
      <c r="T1270" s="959"/>
      <c r="U1270" s="965"/>
    </row>
    <row r="1271" spans="1:21" ht="15.75" thickBot="1" x14ac:dyDescent="0.3">
      <c r="A1271" s="976"/>
      <c r="B1271" s="406">
        <v>14030327</v>
      </c>
      <c r="C1271" s="411">
        <v>370</v>
      </c>
      <c r="D1271" s="411">
        <v>7</v>
      </c>
      <c r="E1271" s="411">
        <v>50</v>
      </c>
      <c r="F1271" s="665">
        <v>44</v>
      </c>
      <c r="G1271" s="144" t="s">
        <v>401</v>
      </c>
      <c r="H1271" s="167">
        <v>0.30208333333333331</v>
      </c>
      <c r="I1271" s="167">
        <v>0.625</v>
      </c>
      <c r="J1271" s="181">
        <v>9.7222222222222224E-2</v>
      </c>
      <c r="K1271" s="179">
        <f t="shared" si="61"/>
        <v>0.22569444444444448</v>
      </c>
      <c r="L1271" s="411">
        <v>44</v>
      </c>
      <c r="M1271" s="411">
        <v>2</v>
      </c>
      <c r="N1271" s="960"/>
      <c r="O1271" s="411"/>
      <c r="P1271" s="411"/>
      <c r="Q1271" s="963"/>
      <c r="R1271" s="413" t="str">
        <f t="shared" si="62"/>
        <v>p500</v>
      </c>
      <c r="S1271" s="959"/>
      <c r="T1271" s="959"/>
      <c r="U1271" s="965"/>
    </row>
    <row r="1272" spans="1:21" ht="15.75" thickBot="1" x14ac:dyDescent="0.3">
      <c r="A1272" s="976"/>
      <c r="B1272" s="174">
        <v>14030327</v>
      </c>
      <c r="C1272" s="96">
        <v>307</v>
      </c>
      <c r="D1272" s="411">
        <v>7</v>
      </c>
      <c r="E1272" s="411">
        <v>50</v>
      </c>
      <c r="F1272" s="665">
        <v>44</v>
      </c>
      <c r="G1272" s="144" t="s">
        <v>401</v>
      </c>
      <c r="H1272" s="167">
        <v>0.30208333333333331</v>
      </c>
      <c r="I1272" s="167">
        <v>0.625</v>
      </c>
      <c r="J1272" s="181">
        <v>9.7222222222222224E-2</v>
      </c>
      <c r="K1272" s="179">
        <f t="shared" si="61"/>
        <v>0.22569444444444448</v>
      </c>
      <c r="L1272" s="411">
        <v>36</v>
      </c>
      <c r="M1272" s="411">
        <v>1</v>
      </c>
      <c r="N1272" s="958">
        <v>304</v>
      </c>
      <c r="O1272" s="411"/>
      <c r="P1272" s="411"/>
      <c r="Q1272" s="963"/>
      <c r="R1272" s="413" t="str">
        <f t="shared" si="62"/>
        <v>fx</v>
      </c>
      <c r="S1272" s="959"/>
      <c r="T1272" s="959"/>
      <c r="U1272" s="965"/>
    </row>
    <row r="1273" spans="1:21" ht="15.75" thickBot="1" x14ac:dyDescent="0.3">
      <c r="A1273" s="976"/>
      <c r="B1273" s="176">
        <v>14030327</v>
      </c>
      <c r="C1273" s="96">
        <v>307</v>
      </c>
      <c r="D1273" s="411">
        <v>7</v>
      </c>
      <c r="E1273" s="411">
        <v>50</v>
      </c>
      <c r="F1273" s="665">
        <v>44</v>
      </c>
      <c r="G1273" s="144" t="s">
        <v>401</v>
      </c>
      <c r="H1273" s="167">
        <v>0.30208333333333331</v>
      </c>
      <c r="I1273" s="167">
        <v>0.625</v>
      </c>
      <c r="J1273" s="181">
        <v>9.7222222222222224E-2</v>
      </c>
      <c r="K1273" s="179">
        <f t="shared" si="61"/>
        <v>0.22569444444444448</v>
      </c>
      <c r="L1273" s="411">
        <v>37</v>
      </c>
      <c r="M1273" s="411">
        <v>1</v>
      </c>
      <c r="N1273" s="959"/>
      <c r="O1273" s="411"/>
      <c r="P1273" s="411"/>
      <c r="Q1273" s="963"/>
      <c r="R1273" s="413" t="str">
        <f t="shared" si="62"/>
        <v>fx</v>
      </c>
      <c r="S1273" s="959"/>
      <c r="T1273" s="959"/>
      <c r="U1273" s="965"/>
    </row>
    <row r="1274" spans="1:21" ht="15.75" thickBot="1" x14ac:dyDescent="0.3">
      <c r="A1274" s="976"/>
      <c r="B1274" s="176">
        <v>14030327</v>
      </c>
      <c r="C1274" s="96">
        <v>307</v>
      </c>
      <c r="D1274" s="411">
        <v>7</v>
      </c>
      <c r="E1274" s="411">
        <v>50</v>
      </c>
      <c r="F1274" s="665">
        <v>44</v>
      </c>
      <c r="G1274" s="144" t="s">
        <v>401</v>
      </c>
      <c r="H1274" s="167">
        <v>0.30208333333333331</v>
      </c>
      <c r="I1274" s="167">
        <v>0.625</v>
      </c>
      <c r="J1274" s="181">
        <v>9.7222222222222224E-2</v>
      </c>
      <c r="K1274" s="179">
        <f t="shared" si="61"/>
        <v>0.22569444444444448</v>
      </c>
      <c r="L1274" s="411">
        <v>38</v>
      </c>
      <c r="M1274" s="411">
        <v>1</v>
      </c>
      <c r="N1274" s="959"/>
      <c r="O1274" s="411"/>
      <c r="P1274" s="411"/>
      <c r="Q1274" s="963"/>
      <c r="R1274" s="413" t="str">
        <f t="shared" si="62"/>
        <v>fx</v>
      </c>
      <c r="S1274" s="959"/>
      <c r="T1274" s="959"/>
      <c r="U1274" s="965"/>
    </row>
    <row r="1275" spans="1:21" ht="15.75" thickBot="1" x14ac:dyDescent="0.3">
      <c r="A1275" s="976"/>
      <c r="B1275" s="176">
        <v>14030327</v>
      </c>
      <c r="C1275" s="96">
        <v>307</v>
      </c>
      <c r="D1275" s="411">
        <v>7</v>
      </c>
      <c r="E1275" s="411">
        <v>50</v>
      </c>
      <c r="F1275" s="665">
        <v>44</v>
      </c>
      <c r="G1275" s="144" t="s">
        <v>401</v>
      </c>
      <c r="H1275" s="167">
        <v>0.30208333333333331</v>
      </c>
      <c r="I1275" s="167">
        <v>0.625</v>
      </c>
      <c r="J1275" s="181">
        <v>9.7222222222222224E-2</v>
      </c>
      <c r="K1275" s="179">
        <f t="shared" si="61"/>
        <v>0.22569444444444448</v>
      </c>
      <c r="L1275" s="411">
        <v>39</v>
      </c>
      <c r="M1275" s="411">
        <v>2</v>
      </c>
      <c r="N1275" s="959"/>
      <c r="O1275" s="411"/>
      <c r="P1275" s="411"/>
      <c r="Q1275" s="963"/>
      <c r="R1275" s="413" t="str">
        <f t="shared" si="62"/>
        <v>fx</v>
      </c>
      <c r="S1275" s="959"/>
      <c r="T1275" s="959"/>
      <c r="U1275" s="965"/>
    </row>
    <row r="1276" spans="1:21" ht="15.75" thickBot="1" x14ac:dyDescent="0.3">
      <c r="A1276" s="976"/>
      <c r="B1276" s="176">
        <v>14030327</v>
      </c>
      <c r="C1276" s="96">
        <v>307</v>
      </c>
      <c r="D1276" s="411">
        <v>7</v>
      </c>
      <c r="E1276" s="411">
        <v>50</v>
      </c>
      <c r="F1276" s="665">
        <v>44</v>
      </c>
      <c r="G1276" s="144" t="s">
        <v>401</v>
      </c>
      <c r="H1276" s="167">
        <v>0.30208333333333331</v>
      </c>
      <c r="I1276" s="167">
        <v>0.625</v>
      </c>
      <c r="J1276" s="181">
        <v>9.7222222222222224E-2</v>
      </c>
      <c r="K1276" s="179">
        <f t="shared" si="61"/>
        <v>0.22569444444444448</v>
      </c>
      <c r="L1276" s="411">
        <v>40</v>
      </c>
      <c r="M1276" s="411">
        <v>2</v>
      </c>
      <c r="N1276" s="959"/>
      <c r="O1276" s="411"/>
      <c r="P1276" s="411"/>
      <c r="Q1276" s="963"/>
      <c r="R1276" s="413" t="str">
        <f t="shared" si="62"/>
        <v>fx</v>
      </c>
      <c r="S1276" s="959"/>
      <c r="T1276" s="959"/>
      <c r="U1276" s="965"/>
    </row>
    <row r="1277" spans="1:21" ht="15.75" thickBot="1" x14ac:dyDescent="0.3">
      <c r="A1277" s="976"/>
      <c r="B1277" s="177">
        <v>14030327</v>
      </c>
      <c r="C1277" s="96">
        <v>380</v>
      </c>
      <c r="D1277" s="411">
        <v>7</v>
      </c>
      <c r="E1277" s="411">
        <v>50</v>
      </c>
      <c r="F1277" s="665">
        <v>44</v>
      </c>
      <c r="G1277" s="144" t="s">
        <v>401</v>
      </c>
      <c r="H1277" s="167">
        <v>0.30208333333333331</v>
      </c>
      <c r="I1277" s="167">
        <v>0.625</v>
      </c>
      <c r="J1277" s="181">
        <v>9.7222222222222224E-2</v>
      </c>
      <c r="K1277" s="179">
        <f t="shared" si="61"/>
        <v>0.22569444444444448</v>
      </c>
      <c r="L1277" s="411">
        <v>41</v>
      </c>
      <c r="M1277" s="411">
        <v>1</v>
      </c>
      <c r="N1277" s="960"/>
      <c r="O1277" s="411"/>
      <c r="P1277" s="411"/>
      <c r="Q1277" s="963"/>
      <c r="R1277" s="413" t="str">
        <f t="shared" si="62"/>
        <v>fx</v>
      </c>
      <c r="S1277" s="959"/>
      <c r="T1277" s="959"/>
      <c r="U1277" s="965"/>
    </row>
    <row r="1278" spans="1:21" ht="15.75" thickBot="1" x14ac:dyDescent="0.3">
      <c r="A1278" s="976"/>
      <c r="B1278" s="175">
        <v>14030327</v>
      </c>
      <c r="C1278" s="411">
        <v>380</v>
      </c>
      <c r="D1278" s="411">
        <v>7</v>
      </c>
      <c r="E1278" s="411">
        <v>50</v>
      </c>
      <c r="F1278" s="665">
        <v>44</v>
      </c>
      <c r="G1278" s="144" t="s">
        <v>401</v>
      </c>
      <c r="H1278" s="167">
        <v>0.30208333333333331</v>
      </c>
      <c r="I1278" s="167">
        <v>0.625</v>
      </c>
      <c r="J1278" s="181">
        <v>9.7222222222222224E-2</v>
      </c>
      <c r="K1278" s="179">
        <f t="shared" si="61"/>
        <v>0.22569444444444448</v>
      </c>
      <c r="L1278" s="411">
        <v>40</v>
      </c>
      <c r="M1278" s="411">
        <v>1</v>
      </c>
      <c r="N1278" s="958">
        <v>190</v>
      </c>
      <c r="O1278" s="411"/>
      <c r="P1278" s="411"/>
      <c r="Q1278" s="963"/>
      <c r="R1278" s="413" t="str">
        <f t="shared" si="62"/>
        <v>fx</v>
      </c>
      <c r="S1278" s="959"/>
      <c r="T1278" s="959"/>
      <c r="U1278" s="965"/>
    </row>
    <row r="1279" spans="1:21" ht="15.75" thickBot="1" x14ac:dyDescent="0.3">
      <c r="A1279" s="976"/>
      <c r="B1279" s="175">
        <v>14030327</v>
      </c>
      <c r="C1279" s="411">
        <v>380</v>
      </c>
      <c r="D1279" s="411">
        <v>7</v>
      </c>
      <c r="E1279" s="411">
        <v>50</v>
      </c>
      <c r="F1279" s="665">
        <v>44</v>
      </c>
      <c r="G1279" s="144" t="s">
        <v>401</v>
      </c>
      <c r="H1279" s="167">
        <v>0.30208333333333331</v>
      </c>
      <c r="I1279" s="167">
        <v>0.625</v>
      </c>
      <c r="J1279" s="181">
        <v>9.7222222222222224E-2</v>
      </c>
      <c r="K1279" s="179">
        <f t="shared" si="61"/>
        <v>0.22569444444444448</v>
      </c>
      <c r="L1279" s="411">
        <v>41</v>
      </c>
      <c r="M1279" s="411">
        <v>1</v>
      </c>
      <c r="N1279" s="959"/>
      <c r="O1279" s="411"/>
      <c r="P1279" s="411"/>
      <c r="Q1279" s="963"/>
      <c r="R1279" s="413" t="str">
        <f t="shared" si="62"/>
        <v>fx</v>
      </c>
      <c r="S1279" s="959"/>
      <c r="T1279" s="959"/>
      <c r="U1279" s="965"/>
    </row>
    <row r="1280" spans="1:21" ht="15.75" thickBot="1" x14ac:dyDescent="0.3">
      <c r="A1280" s="976"/>
      <c r="B1280" s="175">
        <v>14030327</v>
      </c>
      <c r="C1280" s="411">
        <v>380</v>
      </c>
      <c r="D1280" s="411">
        <v>7</v>
      </c>
      <c r="E1280" s="411">
        <v>50</v>
      </c>
      <c r="F1280" s="665">
        <v>44</v>
      </c>
      <c r="G1280" s="144" t="s">
        <v>401</v>
      </c>
      <c r="H1280" s="167">
        <v>0.30208333333333331</v>
      </c>
      <c r="I1280" s="167">
        <v>0.625</v>
      </c>
      <c r="J1280" s="181">
        <v>9.7222222222222224E-2</v>
      </c>
      <c r="K1280" s="179">
        <f t="shared" si="61"/>
        <v>0.22569444444444448</v>
      </c>
      <c r="L1280" s="411">
        <v>42</v>
      </c>
      <c r="M1280" s="411">
        <v>1</v>
      </c>
      <c r="N1280" s="959"/>
      <c r="O1280" s="411"/>
      <c r="P1280" s="411"/>
      <c r="Q1280" s="963"/>
      <c r="R1280" s="413" t="str">
        <f t="shared" si="62"/>
        <v>fx</v>
      </c>
      <c r="S1280" s="959"/>
      <c r="T1280" s="959"/>
      <c r="U1280" s="965"/>
    </row>
    <row r="1281" spans="1:21" ht="15.75" thickBot="1" x14ac:dyDescent="0.3">
      <c r="A1281" s="976"/>
      <c r="B1281" s="175">
        <v>14030327</v>
      </c>
      <c r="C1281" s="411">
        <v>380</v>
      </c>
      <c r="D1281" s="411">
        <v>7</v>
      </c>
      <c r="E1281" s="411">
        <v>50</v>
      </c>
      <c r="F1281" s="665">
        <v>44</v>
      </c>
      <c r="G1281" s="144" t="s">
        <v>401</v>
      </c>
      <c r="H1281" s="167">
        <v>0.30208333333333331</v>
      </c>
      <c r="I1281" s="167">
        <v>0.625</v>
      </c>
      <c r="J1281" s="181">
        <v>9.7222222222222224E-2</v>
      </c>
      <c r="K1281" s="179">
        <f t="shared" si="61"/>
        <v>0.22569444444444448</v>
      </c>
      <c r="L1281" s="411">
        <v>43</v>
      </c>
      <c r="M1281" s="411">
        <v>1</v>
      </c>
      <c r="N1281" s="959"/>
      <c r="O1281" s="411"/>
      <c r="P1281" s="411"/>
      <c r="Q1281" s="963"/>
      <c r="R1281" s="413" t="str">
        <f t="shared" si="62"/>
        <v>fx</v>
      </c>
      <c r="S1281" s="959"/>
      <c r="T1281" s="959"/>
      <c r="U1281" s="965"/>
    </row>
    <row r="1282" spans="1:21" ht="15.75" thickBot="1" x14ac:dyDescent="0.3">
      <c r="A1282" s="976"/>
      <c r="B1282" s="407">
        <v>14030327</v>
      </c>
      <c r="C1282" s="411">
        <v>380</v>
      </c>
      <c r="D1282" s="411">
        <v>7</v>
      </c>
      <c r="E1282" s="411">
        <v>50</v>
      </c>
      <c r="F1282" s="665">
        <v>44</v>
      </c>
      <c r="G1282" s="144" t="s">
        <v>401</v>
      </c>
      <c r="H1282" s="167">
        <v>0.30208333333333331</v>
      </c>
      <c r="I1282" s="167">
        <v>0.625</v>
      </c>
      <c r="J1282" s="181">
        <v>9.7222222222222224E-2</v>
      </c>
      <c r="K1282" s="179">
        <f t="shared" si="61"/>
        <v>0.22569444444444448</v>
      </c>
      <c r="L1282" s="411">
        <v>44</v>
      </c>
      <c r="M1282" s="411">
        <v>1</v>
      </c>
      <c r="N1282" s="960"/>
      <c r="O1282" s="411"/>
      <c r="P1282" s="411"/>
      <c r="Q1282" s="963"/>
      <c r="R1282" s="413" t="str">
        <f t="shared" si="62"/>
        <v>fx</v>
      </c>
      <c r="S1282" s="959"/>
      <c r="T1282" s="959"/>
      <c r="U1282" s="965"/>
    </row>
    <row r="1283" spans="1:21" ht="15.75" thickBot="1" x14ac:dyDescent="0.3">
      <c r="A1283" s="976"/>
      <c r="B1283" s="174">
        <v>14030327</v>
      </c>
      <c r="C1283" s="411">
        <v>379</v>
      </c>
      <c r="D1283" s="411">
        <v>7</v>
      </c>
      <c r="E1283" s="411">
        <v>50</v>
      </c>
      <c r="F1283" s="665">
        <v>44</v>
      </c>
      <c r="G1283" s="144" t="s">
        <v>401</v>
      </c>
      <c r="H1283" s="167">
        <v>0.30208333333333331</v>
      </c>
      <c r="I1283" s="167">
        <v>0.625</v>
      </c>
      <c r="J1283" s="181">
        <v>9.7222222222222224E-2</v>
      </c>
      <c r="K1283" s="179">
        <f t="shared" si="61"/>
        <v>0.22569444444444448</v>
      </c>
      <c r="L1283" s="411">
        <v>38</v>
      </c>
      <c r="M1283" s="411">
        <v>1</v>
      </c>
      <c r="N1283" s="958">
        <v>190</v>
      </c>
      <c r="O1283" s="411"/>
      <c r="P1283" s="411"/>
      <c r="Q1283" s="963"/>
      <c r="R1283" s="413" t="str">
        <f t="shared" si="62"/>
        <v>fx</v>
      </c>
      <c r="S1283" s="959"/>
      <c r="T1283" s="959"/>
      <c r="U1283" s="965"/>
    </row>
    <row r="1284" spans="1:21" ht="15.75" thickBot="1" x14ac:dyDescent="0.3">
      <c r="A1284" s="976"/>
      <c r="B1284" s="175">
        <v>14030327</v>
      </c>
      <c r="C1284" s="411">
        <v>379</v>
      </c>
      <c r="D1284" s="411">
        <v>7</v>
      </c>
      <c r="E1284" s="411">
        <v>50</v>
      </c>
      <c r="F1284" s="665">
        <v>44</v>
      </c>
      <c r="G1284" s="144" t="s">
        <v>401</v>
      </c>
      <c r="H1284" s="167">
        <v>0.30208333333333331</v>
      </c>
      <c r="I1284" s="167">
        <v>0.625</v>
      </c>
      <c r="J1284" s="181">
        <v>9.7222222222222224E-2</v>
      </c>
      <c r="K1284" s="179">
        <f t="shared" si="61"/>
        <v>0.22569444444444448</v>
      </c>
      <c r="L1284" s="411">
        <v>38</v>
      </c>
      <c r="M1284" s="411">
        <v>1</v>
      </c>
      <c r="N1284" s="959"/>
      <c r="O1284" s="411"/>
      <c r="P1284" s="411"/>
      <c r="Q1284" s="963"/>
      <c r="R1284" s="413" t="str">
        <f t="shared" si="62"/>
        <v>fx</v>
      </c>
      <c r="S1284" s="959"/>
      <c r="T1284" s="959"/>
      <c r="U1284" s="965"/>
    </row>
    <row r="1285" spans="1:21" ht="15.75" thickBot="1" x14ac:dyDescent="0.3">
      <c r="A1285" s="976"/>
      <c r="B1285" s="175">
        <v>14030327</v>
      </c>
      <c r="C1285" s="411">
        <v>379</v>
      </c>
      <c r="D1285" s="411">
        <v>7</v>
      </c>
      <c r="E1285" s="411">
        <v>50</v>
      </c>
      <c r="F1285" s="665">
        <v>44</v>
      </c>
      <c r="G1285" s="144" t="s">
        <v>401</v>
      </c>
      <c r="H1285" s="167">
        <v>0.30208333333333331</v>
      </c>
      <c r="I1285" s="167">
        <v>0.625</v>
      </c>
      <c r="J1285" s="181">
        <v>9.7222222222222224E-2</v>
      </c>
      <c r="K1285" s="179">
        <f t="shared" si="61"/>
        <v>0.22569444444444448</v>
      </c>
      <c r="L1285" s="411">
        <v>38</v>
      </c>
      <c r="M1285" s="411">
        <v>1</v>
      </c>
      <c r="N1285" s="959"/>
      <c r="O1285" s="411"/>
      <c r="P1285" s="411"/>
      <c r="Q1285" s="963"/>
      <c r="R1285" s="413" t="str">
        <f t="shared" si="62"/>
        <v>fx</v>
      </c>
      <c r="S1285" s="959"/>
      <c r="T1285" s="959"/>
      <c r="U1285" s="965"/>
    </row>
    <row r="1286" spans="1:21" ht="15.75" thickBot="1" x14ac:dyDescent="0.3">
      <c r="A1286" s="976"/>
      <c r="B1286" s="175">
        <v>14030327</v>
      </c>
      <c r="C1286" s="411">
        <v>379</v>
      </c>
      <c r="D1286" s="411">
        <v>7</v>
      </c>
      <c r="E1286" s="411">
        <v>50</v>
      </c>
      <c r="F1286" s="665">
        <v>44</v>
      </c>
      <c r="G1286" s="144" t="s">
        <v>401</v>
      </c>
      <c r="H1286" s="167">
        <v>0.30208333333333331</v>
      </c>
      <c r="I1286" s="167">
        <v>0.625</v>
      </c>
      <c r="J1286" s="181">
        <v>9.7222222222222224E-2</v>
      </c>
      <c r="K1286" s="179">
        <f t="shared" si="61"/>
        <v>0.22569444444444448</v>
      </c>
      <c r="L1286" s="411">
        <v>38</v>
      </c>
      <c r="M1286" s="411">
        <v>1</v>
      </c>
      <c r="N1286" s="959"/>
      <c r="O1286" s="411"/>
      <c r="P1286" s="411"/>
      <c r="Q1286" s="963"/>
      <c r="R1286" s="413" t="str">
        <f t="shared" si="62"/>
        <v>fx</v>
      </c>
      <c r="S1286" s="959"/>
      <c r="T1286" s="959"/>
      <c r="U1286" s="965"/>
    </row>
    <row r="1287" spans="1:21" ht="15.75" thickBot="1" x14ac:dyDescent="0.3">
      <c r="A1287" s="977"/>
      <c r="B1287" s="407">
        <v>14030327</v>
      </c>
      <c r="C1287" s="418">
        <v>379</v>
      </c>
      <c r="D1287" s="418">
        <v>7</v>
      </c>
      <c r="E1287" s="418">
        <v>50</v>
      </c>
      <c r="F1287" s="151">
        <v>44</v>
      </c>
      <c r="G1287" s="161" t="s">
        <v>401</v>
      </c>
      <c r="H1287" s="171">
        <v>0.30208333333333331</v>
      </c>
      <c r="I1287" s="171">
        <v>0.625</v>
      </c>
      <c r="J1287" s="185">
        <v>9.7222222222222224E-2</v>
      </c>
      <c r="K1287" s="186">
        <f t="shared" si="61"/>
        <v>0.22569444444444448</v>
      </c>
      <c r="L1287" s="418">
        <v>39</v>
      </c>
      <c r="M1287" s="418">
        <v>1</v>
      </c>
      <c r="N1287" s="966"/>
      <c r="O1287" s="418"/>
      <c r="P1287" s="418"/>
      <c r="Q1287" s="967"/>
      <c r="R1287" s="151" t="str">
        <f t="shared" si="62"/>
        <v>fx</v>
      </c>
      <c r="S1287" s="966"/>
      <c r="T1287" s="966"/>
      <c r="U1287" s="968"/>
    </row>
    <row r="1288" spans="1:21" ht="15.75" thickBot="1" x14ac:dyDescent="0.3">
      <c r="A1288" s="975" t="str">
        <f t="shared" ref="A1288" si="63">IF(H1288&gt;I1288,"شب","روز")</f>
        <v>روز</v>
      </c>
      <c r="B1288" s="174">
        <v>14030329</v>
      </c>
      <c r="C1288" s="163">
        <v>309</v>
      </c>
      <c r="D1288" s="419">
        <v>7</v>
      </c>
      <c r="E1288" s="419">
        <v>50</v>
      </c>
      <c r="F1288" s="150">
        <v>66</v>
      </c>
      <c r="G1288" s="159" t="s">
        <v>401</v>
      </c>
      <c r="H1288" s="168">
        <v>0.30208333333333331</v>
      </c>
      <c r="I1288" s="168">
        <v>0.79166666666666663</v>
      </c>
      <c r="J1288" s="179">
        <v>0.125</v>
      </c>
      <c r="K1288" s="179">
        <f t="shared" si="61"/>
        <v>0.36458333333333331</v>
      </c>
      <c r="L1288" s="419">
        <v>36</v>
      </c>
      <c r="M1288" s="419">
        <v>1</v>
      </c>
      <c r="N1288" s="961">
        <v>460</v>
      </c>
      <c r="O1288" s="419"/>
      <c r="P1288" s="419"/>
      <c r="Q1288" s="962">
        <v>574.73</v>
      </c>
      <c r="R1288" s="150" t="str">
        <f t="shared" si="62"/>
        <v>fx</v>
      </c>
      <c r="S1288" s="961">
        <v>3</v>
      </c>
      <c r="T1288" s="961">
        <v>25</v>
      </c>
      <c r="U1288" s="964">
        <v>2000</v>
      </c>
    </row>
    <row r="1289" spans="1:21" ht="15.75" thickBot="1" x14ac:dyDescent="0.3">
      <c r="A1289" s="976"/>
      <c r="B1289" s="175">
        <v>14030329</v>
      </c>
      <c r="C1289" s="96">
        <v>309</v>
      </c>
      <c r="D1289" s="411">
        <v>7</v>
      </c>
      <c r="E1289" s="411">
        <v>50</v>
      </c>
      <c r="F1289" s="665">
        <v>66</v>
      </c>
      <c r="G1289" s="144" t="s">
        <v>401</v>
      </c>
      <c r="H1289" s="167">
        <v>0.30208333333333331</v>
      </c>
      <c r="I1289" s="167">
        <v>0.79166666666666663</v>
      </c>
      <c r="J1289" s="181">
        <v>0.125</v>
      </c>
      <c r="K1289" s="179">
        <f t="shared" si="61"/>
        <v>0.36458333333333331</v>
      </c>
      <c r="L1289" s="411">
        <v>37</v>
      </c>
      <c r="M1289" s="411">
        <v>1</v>
      </c>
      <c r="N1289" s="959"/>
      <c r="O1289" s="411"/>
      <c r="P1289" s="411"/>
      <c r="Q1289" s="963"/>
      <c r="R1289" s="413" t="str">
        <f t="shared" si="62"/>
        <v>fx</v>
      </c>
      <c r="S1289" s="959"/>
      <c r="T1289" s="959"/>
      <c r="U1289" s="965"/>
    </row>
    <row r="1290" spans="1:21" ht="15.75" thickBot="1" x14ac:dyDescent="0.3">
      <c r="A1290" s="976"/>
      <c r="B1290" s="175">
        <v>14030329</v>
      </c>
      <c r="C1290" s="96">
        <v>309</v>
      </c>
      <c r="D1290" s="411">
        <v>7</v>
      </c>
      <c r="E1290" s="411">
        <v>50</v>
      </c>
      <c r="F1290" s="665">
        <v>66</v>
      </c>
      <c r="G1290" s="144" t="s">
        <v>401</v>
      </c>
      <c r="H1290" s="167">
        <v>0.30208333333333331</v>
      </c>
      <c r="I1290" s="167">
        <v>0.79166666666666663</v>
      </c>
      <c r="J1290" s="181">
        <v>0.125</v>
      </c>
      <c r="K1290" s="179">
        <f t="shared" si="61"/>
        <v>0.36458333333333331</v>
      </c>
      <c r="L1290" s="411">
        <v>38</v>
      </c>
      <c r="M1290" s="411">
        <v>2</v>
      </c>
      <c r="N1290" s="959"/>
      <c r="O1290" s="411"/>
      <c r="P1290" s="411"/>
      <c r="Q1290" s="963"/>
      <c r="R1290" s="413" t="str">
        <f t="shared" si="62"/>
        <v>fx</v>
      </c>
      <c r="S1290" s="959"/>
      <c r="T1290" s="959"/>
      <c r="U1290" s="965"/>
    </row>
    <row r="1291" spans="1:21" ht="15.75" thickBot="1" x14ac:dyDescent="0.3">
      <c r="A1291" s="976"/>
      <c r="B1291" s="175">
        <v>14030329</v>
      </c>
      <c r="C1291" s="96">
        <v>309</v>
      </c>
      <c r="D1291" s="411">
        <v>7</v>
      </c>
      <c r="E1291" s="411">
        <v>50</v>
      </c>
      <c r="F1291" s="665">
        <v>66</v>
      </c>
      <c r="G1291" s="144" t="s">
        <v>401</v>
      </c>
      <c r="H1291" s="167">
        <v>0.30208333333333331</v>
      </c>
      <c r="I1291" s="167">
        <v>0.79166666666666663</v>
      </c>
      <c r="J1291" s="181">
        <v>0.125</v>
      </c>
      <c r="K1291" s="179">
        <f t="shared" si="61"/>
        <v>0.36458333333333331</v>
      </c>
      <c r="L1291" s="411">
        <v>39</v>
      </c>
      <c r="M1291" s="411">
        <v>2</v>
      </c>
      <c r="N1291" s="959"/>
      <c r="O1291" s="411"/>
      <c r="P1291" s="411"/>
      <c r="Q1291" s="963"/>
      <c r="R1291" s="413" t="str">
        <f t="shared" si="62"/>
        <v>fx</v>
      </c>
      <c r="S1291" s="959"/>
      <c r="T1291" s="959"/>
      <c r="U1291" s="965"/>
    </row>
    <row r="1292" spans="1:21" ht="15.75" thickBot="1" x14ac:dyDescent="0.3">
      <c r="A1292" s="976"/>
      <c r="B1292" s="175">
        <v>14030329</v>
      </c>
      <c r="C1292" s="96">
        <v>309</v>
      </c>
      <c r="D1292" s="411">
        <v>7</v>
      </c>
      <c r="E1292" s="411">
        <v>50</v>
      </c>
      <c r="F1292" s="665">
        <v>66</v>
      </c>
      <c r="G1292" s="144" t="s">
        <v>401</v>
      </c>
      <c r="H1292" s="167">
        <v>0.30208333333333331</v>
      </c>
      <c r="I1292" s="167">
        <v>0.79166666666666663</v>
      </c>
      <c r="J1292" s="181">
        <v>0.125</v>
      </c>
      <c r="K1292" s="179">
        <f t="shared" si="61"/>
        <v>0.36458333333333331</v>
      </c>
      <c r="L1292" s="411">
        <v>40</v>
      </c>
      <c r="M1292" s="411">
        <v>2</v>
      </c>
      <c r="N1292" s="959"/>
      <c r="O1292" s="411"/>
      <c r="P1292" s="411"/>
      <c r="Q1292" s="963"/>
      <c r="R1292" s="413" t="str">
        <f t="shared" si="62"/>
        <v>fx</v>
      </c>
      <c r="S1292" s="959"/>
      <c r="T1292" s="959"/>
      <c r="U1292" s="965"/>
    </row>
    <row r="1293" spans="1:21" ht="15.75" thickBot="1" x14ac:dyDescent="0.3">
      <c r="A1293" s="976"/>
      <c r="B1293" s="407">
        <v>14030329</v>
      </c>
      <c r="C1293" s="96">
        <v>309</v>
      </c>
      <c r="D1293" s="411">
        <v>7</v>
      </c>
      <c r="E1293" s="411">
        <v>50</v>
      </c>
      <c r="F1293" s="665">
        <v>66</v>
      </c>
      <c r="G1293" s="144" t="s">
        <v>401</v>
      </c>
      <c r="H1293" s="167">
        <v>0.30208333333333331</v>
      </c>
      <c r="I1293" s="167">
        <v>0.79166666666666663</v>
      </c>
      <c r="J1293" s="181">
        <v>0.125</v>
      </c>
      <c r="K1293" s="179">
        <f t="shared" si="61"/>
        <v>0.36458333333333331</v>
      </c>
      <c r="L1293" s="411">
        <v>41</v>
      </c>
      <c r="M1293" s="411">
        <v>2</v>
      </c>
      <c r="N1293" s="960"/>
      <c r="O1293" s="411"/>
      <c r="P1293" s="411"/>
      <c r="Q1293" s="963"/>
      <c r="R1293" s="413" t="str">
        <f t="shared" si="62"/>
        <v>fx</v>
      </c>
      <c r="S1293" s="959"/>
      <c r="T1293" s="959"/>
      <c r="U1293" s="965"/>
    </row>
    <row r="1294" spans="1:21" ht="15.75" thickBot="1" x14ac:dyDescent="0.3">
      <c r="A1294" s="976"/>
      <c r="B1294" s="174">
        <v>14030329</v>
      </c>
      <c r="C1294" s="96">
        <v>350</v>
      </c>
      <c r="D1294" s="411">
        <v>7</v>
      </c>
      <c r="E1294" s="411">
        <v>50</v>
      </c>
      <c r="F1294" s="665">
        <v>66</v>
      </c>
      <c r="G1294" s="144" t="s">
        <v>401</v>
      </c>
      <c r="H1294" s="167">
        <v>0.30208333333333331</v>
      </c>
      <c r="I1294" s="167">
        <v>0.79166666666666663</v>
      </c>
      <c r="J1294" s="181">
        <v>0.125</v>
      </c>
      <c r="K1294" s="179">
        <f t="shared" si="61"/>
        <v>0.36458333333333331</v>
      </c>
      <c r="L1294" s="411">
        <v>39</v>
      </c>
      <c r="M1294" s="411">
        <v>1</v>
      </c>
      <c r="N1294" s="958">
        <v>328</v>
      </c>
      <c r="O1294" s="411"/>
      <c r="P1294" s="411"/>
      <c r="Q1294" s="963"/>
      <c r="R1294" s="413" t="str">
        <f t="shared" si="62"/>
        <v>fx</v>
      </c>
      <c r="S1294" s="959"/>
      <c r="T1294" s="959"/>
      <c r="U1294" s="965"/>
    </row>
    <row r="1295" spans="1:21" ht="15.75" thickBot="1" x14ac:dyDescent="0.3">
      <c r="A1295" s="976"/>
      <c r="B1295" s="175">
        <v>14030329</v>
      </c>
      <c r="C1295" s="96">
        <v>350</v>
      </c>
      <c r="D1295" s="411">
        <v>7</v>
      </c>
      <c r="E1295" s="411">
        <v>50</v>
      </c>
      <c r="F1295" s="665">
        <v>66</v>
      </c>
      <c r="G1295" s="144" t="s">
        <v>401</v>
      </c>
      <c r="H1295" s="167">
        <v>0.30208333333333331</v>
      </c>
      <c r="I1295" s="167">
        <v>0.79166666666666663</v>
      </c>
      <c r="J1295" s="181">
        <v>0.125</v>
      </c>
      <c r="K1295" s="179">
        <f t="shared" si="61"/>
        <v>0.36458333333333331</v>
      </c>
      <c r="L1295" s="411">
        <v>40</v>
      </c>
      <c r="M1295" s="411">
        <v>1</v>
      </c>
      <c r="N1295" s="959"/>
      <c r="O1295" s="411"/>
      <c r="P1295" s="411"/>
      <c r="Q1295" s="963"/>
      <c r="R1295" s="413" t="str">
        <f t="shared" si="62"/>
        <v>fx</v>
      </c>
      <c r="S1295" s="959"/>
      <c r="T1295" s="959"/>
      <c r="U1295" s="965"/>
    </row>
    <row r="1296" spans="1:21" ht="15.75" thickBot="1" x14ac:dyDescent="0.3">
      <c r="A1296" s="976"/>
      <c r="B1296" s="175">
        <v>14030329</v>
      </c>
      <c r="C1296" s="96">
        <v>350</v>
      </c>
      <c r="D1296" s="411">
        <v>7</v>
      </c>
      <c r="E1296" s="411">
        <v>50</v>
      </c>
      <c r="F1296" s="665">
        <v>66</v>
      </c>
      <c r="G1296" s="144" t="s">
        <v>401</v>
      </c>
      <c r="H1296" s="167">
        <v>0.30208333333333331</v>
      </c>
      <c r="I1296" s="167">
        <v>0.79166666666666663</v>
      </c>
      <c r="J1296" s="181">
        <v>0.125</v>
      </c>
      <c r="K1296" s="179">
        <f t="shared" si="61"/>
        <v>0.36458333333333331</v>
      </c>
      <c r="L1296" s="411">
        <v>41</v>
      </c>
      <c r="M1296" s="411">
        <v>1</v>
      </c>
      <c r="N1296" s="959"/>
      <c r="O1296" s="411"/>
      <c r="P1296" s="411"/>
      <c r="Q1296" s="963"/>
      <c r="R1296" s="413" t="str">
        <f t="shared" si="62"/>
        <v>fx</v>
      </c>
      <c r="S1296" s="959"/>
      <c r="T1296" s="959"/>
      <c r="U1296" s="965"/>
    </row>
    <row r="1297" spans="1:21" ht="15.75" thickBot="1" x14ac:dyDescent="0.3">
      <c r="A1297" s="976"/>
      <c r="B1297" s="175">
        <v>14030329</v>
      </c>
      <c r="C1297" s="96">
        <v>350</v>
      </c>
      <c r="D1297" s="411">
        <v>7</v>
      </c>
      <c r="E1297" s="411">
        <v>50</v>
      </c>
      <c r="F1297" s="665">
        <v>66</v>
      </c>
      <c r="G1297" s="144" t="s">
        <v>401</v>
      </c>
      <c r="H1297" s="167">
        <v>0.30208333333333331</v>
      </c>
      <c r="I1297" s="167">
        <v>0.79166666666666663</v>
      </c>
      <c r="J1297" s="181">
        <v>0.125</v>
      </c>
      <c r="K1297" s="179">
        <f t="shared" si="61"/>
        <v>0.36458333333333331</v>
      </c>
      <c r="L1297" s="411">
        <v>42</v>
      </c>
      <c r="M1297" s="411">
        <v>2</v>
      </c>
      <c r="N1297" s="959"/>
      <c r="O1297" s="411"/>
      <c r="P1297" s="411"/>
      <c r="Q1297" s="963"/>
      <c r="R1297" s="413" t="str">
        <f t="shared" si="62"/>
        <v>fx</v>
      </c>
      <c r="S1297" s="959"/>
      <c r="T1297" s="959"/>
      <c r="U1297" s="965"/>
    </row>
    <row r="1298" spans="1:21" ht="15.75" thickBot="1" x14ac:dyDescent="0.3">
      <c r="A1298" s="976"/>
      <c r="B1298" s="175">
        <v>14030329</v>
      </c>
      <c r="C1298" s="96">
        <v>350</v>
      </c>
      <c r="D1298" s="411">
        <v>7</v>
      </c>
      <c r="E1298" s="411">
        <v>50</v>
      </c>
      <c r="F1298" s="665">
        <v>66</v>
      </c>
      <c r="G1298" s="144" t="s">
        <v>401</v>
      </c>
      <c r="H1298" s="167">
        <v>0.30208333333333331</v>
      </c>
      <c r="I1298" s="167">
        <v>0.79166666666666663</v>
      </c>
      <c r="J1298" s="181">
        <v>0.125</v>
      </c>
      <c r="K1298" s="179">
        <f t="shared" si="61"/>
        <v>0.36458333333333331</v>
      </c>
      <c r="L1298" s="411">
        <v>43</v>
      </c>
      <c r="M1298" s="411">
        <v>2</v>
      </c>
      <c r="N1298" s="959"/>
      <c r="O1298" s="411"/>
      <c r="P1298" s="411"/>
      <c r="Q1298" s="963"/>
      <c r="R1298" s="413" t="str">
        <f t="shared" si="62"/>
        <v>fx</v>
      </c>
      <c r="S1298" s="959"/>
      <c r="T1298" s="959"/>
      <c r="U1298" s="965"/>
    </row>
    <row r="1299" spans="1:21" ht="15.75" thickBot="1" x14ac:dyDescent="0.3">
      <c r="A1299" s="976"/>
      <c r="B1299" s="407">
        <v>14030329</v>
      </c>
      <c r="C1299" s="96">
        <v>350</v>
      </c>
      <c r="D1299" s="411">
        <v>7</v>
      </c>
      <c r="E1299" s="411">
        <v>50</v>
      </c>
      <c r="F1299" s="665">
        <v>66</v>
      </c>
      <c r="G1299" s="144" t="s">
        <v>401</v>
      </c>
      <c r="H1299" s="167">
        <v>0.30208333333333331</v>
      </c>
      <c r="I1299" s="167">
        <v>0.79166666666666663</v>
      </c>
      <c r="J1299" s="181">
        <v>0.125</v>
      </c>
      <c r="K1299" s="179">
        <f t="shared" si="61"/>
        <v>0.36458333333333331</v>
      </c>
      <c r="L1299" s="411">
        <v>44</v>
      </c>
      <c r="M1299" s="411">
        <v>1</v>
      </c>
      <c r="N1299" s="960"/>
      <c r="O1299" s="411"/>
      <c r="P1299" s="411"/>
      <c r="Q1299" s="963"/>
      <c r="R1299" s="413" t="str">
        <f t="shared" si="62"/>
        <v>fx</v>
      </c>
      <c r="S1299" s="959"/>
      <c r="T1299" s="959"/>
      <c r="U1299" s="965"/>
    </row>
    <row r="1300" spans="1:21" ht="15.75" thickBot="1" x14ac:dyDescent="0.3">
      <c r="A1300" s="976"/>
      <c r="B1300" s="174">
        <v>14030329</v>
      </c>
      <c r="C1300" s="96">
        <v>370</v>
      </c>
      <c r="D1300" s="411">
        <v>7</v>
      </c>
      <c r="E1300" s="411">
        <v>50</v>
      </c>
      <c r="F1300" s="665">
        <v>66</v>
      </c>
      <c r="G1300" s="144" t="s">
        <v>401</v>
      </c>
      <c r="H1300" s="167">
        <v>0.30208333333333331</v>
      </c>
      <c r="I1300" s="167">
        <v>0.79166666666666663</v>
      </c>
      <c r="J1300" s="181">
        <v>0.125</v>
      </c>
      <c r="K1300" s="179">
        <f t="shared" si="61"/>
        <v>0.36458333333333331</v>
      </c>
      <c r="L1300" s="411">
        <v>39</v>
      </c>
      <c r="M1300" s="411">
        <v>1</v>
      </c>
      <c r="N1300" s="958">
        <v>328</v>
      </c>
      <c r="O1300" s="411"/>
      <c r="P1300" s="411"/>
      <c r="Q1300" s="963"/>
      <c r="R1300" s="413" t="str">
        <f t="shared" si="62"/>
        <v>p500</v>
      </c>
      <c r="S1300" s="959"/>
      <c r="T1300" s="959"/>
      <c r="U1300" s="965"/>
    </row>
    <row r="1301" spans="1:21" ht="15.75" thickBot="1" x14ac:dyDescent="0.3">
      <c r="A1301" s="976"/>
      <c r="B1301" s="175">
        <v>14030329</v>
      </c>
      <c r="C1301" s="96">
        <v>370</v>
      </c>
      <c r="D1301" s="411">
        <v>7</v>
      </c>
      <c r="E1301" s="411">
        <v>50</v>
      </c>
      <c r="F1301" s="665">
        <v>66</v>
      </c>
      <c r="G1301" s="144" t="s">
        <v>401</v>
      </c>
      <c r="H1301" s="167">
        <v>0.30208333333333331</v>
      </c>
      <c r="I1301" s="167">
        <v>0.79166666666666663</v>
      </c>
      <c r="J1301" s="181">
        <v>0.125</v>
      </c>
      <c r="K1301" s="179">
        <f t="shared" si="61"/>
        <v>0.36458333333333331</v>
      </c>
      <c r="L1301" s="411">
        <v>40</v>
      </c>
      <c r="M1301" s="411">
        <v>1</v>
      </c>
      <c r="N1301" s="959"/>
      <c r="O1301" s="411"/>
      <c r="P1301" s="411"/>
      <c r="Q1301" s="963"/>
      <c r="R1301" s="413" t="str">
        <f t="shared" si="62"/>
        <v>p500</v>
      </c>
      <c r="S1301" s="959"/>
      <c r="T1301" s="959"/>
      <c r="U1301" s="965"/>
    </row>
    <row r="1302" spans="1:21" ht="15.75" thickBot="1" x14ac:dyDescent="0.3">
      <c r="A1302" s="976"/>
      <c r="B1302" s="175">
        <v>14030329</v>
      </c>
      <c r="C1302" s="96">
        <v>370</v>
      </c>
      <c r="D1302" s="411">
        <v>7</v>
      </c>
      <c r="E1302" s="411">
        <v>50</v>
      </c>
      <c r="F1302" s="665">
        <v>66</v>
      </c>
      <c r="G1302" s="144" t="s">
        <v>401</v>
      </c>
      <c r="H1302" s="167">
        <v>0.30208333333333331</v>
      </c>
      <c r="I1302" s="167">
        <v>0.79166666666666663</v>
      </c>
      <c r="J1302" s="181">
        <v>0.125</v>
      </c>
      <c r="K1302" s="179">
        <f t="shared" si="61"/>
        <v>0.36458333333333331</v>
      </c>
      <c r="L1302" s="411">
        <v>42</v>
      </c>
      <c r="M1302" s="411">
        <v>2</v>
      </c>
      <c r="N1302" s="959"/>
      <c r="O1302" s="411"/>
      <c r="P1302" s="411"/>
      <c r="Q1302" s="963"/>
      <c r="R1302" s="413" t="str">
        <f t="shared" si="62"/>
        <v>p500</v>
      </c>
      <c r="S1302" s="959"/>
      <c r="T1302" s="959"/>
      <c r="U1302" s="965"/>
    </row>
    <row r="1303" spans="1:21" ht="15.75" thickBot="1" x14ac:dyDescent="0.3">
      <c r="A1303" s="976"/>
      <c r="B1303" s="175">
        <v>14030329</v>
      </c>
      <c r="C1303" s="96">
        <v>370</v>
      </c>
      <c r="D1303" s="411">
        <v>7</v>
      </c>
      <c r="E1303" s="411">
        <v>50</v>
      </c>
      <c r="F1303" s="665">
        <v>66</v>
      </c>
      <c r="G1303" s="144" t="s">
        <v>401</v>
      </c>
      <c r="H1303" s="167">
        <v>0.30208333333333331</v>
      </c>
      <c r="I1303" s="167">
        <v>0.79166666666666663</v>
      </c>
      <c r="J1303" s="181">
        <v>0.125</v>
      </c>
      <c r="K1303" s="179">
        <f t="shared" si="61"/>
        <v>0.36458333333333331</v>
      </c>
      <c r="L1303" s="411">
        <v>43</v>
      </c>
      <c r="M1303" s="411">
        <v>2</v>
      </c>
      <c r="N1303" s="959"/>
      <c r="O1303" s="411"/>
      <c r="P1303" s="411"/>
      <c r="Q1303" s="963"/>
      <c r="R1303" s="413" t="str">
        <f t="shared" si="62"/>
        <v>p500</v>
      </c>
      <c r="S1303" s="959"/>
      <c r="T1303" s="959"/>
      <c r="U1303" s="965"/>
    </row>
    <row r="1304" spans="1:21" ht="15.75" thickBot="1" x14ac:dyDescent="0.3">
      <c r="A1304" s="976"/>
      <c r="B1304" s="407">
        <v>14030329</v>
      </c>
      <c r="C1304" s="96">
        <v>370</v>
      </c>
      <c r="D1304" s="411">
        <v>7</v>
      </c>
      <c r="E1304" s="411">
        <v>50</v>
      </c>
      <c r="F1304" s="665">
        <v>66</v>
      </c>
      <c r="G1304" s="144" t="s">
        <v>401</v>
      </c>
      <c r="H1304" s="167">
        <v>0.30208333333333331</v>
      </c>
      <c r="I1304" s="167">
        <v>0.79166666666666663</v>
      </c>
      <c r="J1304" s="181">
        <v>0.125</v>
      </c>
      <c r="K1304" s="179">
        <f t="shared" si="61"/>
        <v>0.36458333333333331</v>
      </c>
      <c r="L1304" s="411">
        <v>44</v>
      </c>
      <c r="M1304" s="411">
        <v>2</v>
      </c>
      <c r="N1304" s="960"/>
      <c r="O1304" s="411"/>
      <c r="P1304" s="411"/>
      <c r="Q1304" s="963"/>
      <c r="R1304" s="413" t="str">
        <f t="shared" si="62"/>
        <v>p500</v>
      </c>
      <c r="S1304" s="959"/>
      <c r="T1304" s="959"/>
      <c r="U1304" s="965"/>
    </row>
    <row r="1305" spans="1:21" ht="15.75" thickBot="1" x14ac:dyDescent="0.3">
      <c r="A1305" s="976"/>
      <c r="B1305" s="174">
        <v>14030329</v>
      </c>
      <c r="C1305" s="96">
        <v>307</v>
      </c>
      <c r="D1305" s="411">
        <v>7</v>
      </c>
      <c r="E1305" s="411">
        <v>50</v>
      </c>
      <c r="F1305" s="665">
        <v>66</v>
      </c>
      <c r="G1305" s="144" t="s">
        <v>401</v>
      </c>
      <c r="H1305" s="167">
        <v>0.30208333333333331</v>
      </c>
      <c r="I1305" s="167">
        <v>0.79166666666666663</v>
      </c>
      <c r="J1305" s="181">
        <v>0.125</v>
      </c>
      <c r="K1305" s="179">
        <f t="shared" si="61"/>
        <v>0.36458333333333331</v>
      </c>
      <c r="L1305" s="411">
        <v>36</v>
      </c>
      <c r="M1305" s="411">
        <v>1</v>
      </c>
      <c r="N1305" s="958">
        <v>328</v>
      </c>
      <c r="O1305" s="411"/>
      <c r="P1305" s="411"/>
      <c r="Q1305" s="963"/>
      <c r="R1305" s="413" t="str">
        <f t="shared" si="62"/>
        <v>fx</v>
      </c>
      <c r="S1305" s="959"/>
      <c r="T1305" s="959"/>
      <c r="U1305" s="965"/>
    </row>
    <row r="1306" spans="1:21" ht="15.75" thickBot="1" x14ac:dyDescent="0.3">
      <c r="A1306" s="976"/>
      <c r="B1306" s="175">
        <v>14030329</v>
      </c>
      <c r="C1306" s="96">
        <v>307</v>
      </c>
      <c r="D1306" s="411">
        <v>7</v>
      </c>
      <c r="E1306" s="411">
        <v>50</v>
      </c>
      <c r="F1306" s="665">
        <v>66</v>
      </c>
      <c r="G1306" s="144" t="s">
        <v>401</v>
      </c>
      <c r="H1306" s="167">
        <v>0.30208333333333331</v>
      </c>
      <c r="I1306" s="167">
        <v>0.79166666666666663</v>
      </c>
      <c r="J1306" s="181">
        <v>0.125</v>
      </c>
      <c r="K1306" s="179">
        <f t="shared" si="61"/>
        <v>0.36458333333333331</v>
      </c>
      <c r="L1306" s="411">
        <v>37</v>
      </c>
      <c r="M1306" s="411">
        <v>1</v>
      </c>
      <c r="N1306" s="959"/>
      <c r="O1306" s="411"/>
      <c r="P1306" s="411"/>
      <c r="Q1306" s="963"/>
      <c r="R1306" s="413" t="str">
        <f t="shared" si="62"/>
        <v>fx</v>
      </c>
      <c r="S1306" s="959"/>
      <c r="T1306" s="959"/>
      <c r="U1306" s="965"/>
    </row>
    <row r="1307" spans="1:21" ht="15.75" thickBot="1" x14ac:dyDescent="0.3">
      <c r="A1307" s="976"/>
      <c r="B1307" s="175">
        <v>14030329</v>
      </c>
      <c r="C1307" s="96">
        <v>307</v>
      </c>
      <c r="D1307" s="411">
        <v>7</v>
      </c>
      <c r="E1307" s="411">
        <v>50</v>
      </c>
      <c r="F1307" s="665">
        <v>66</v>
      </c>
      <c r="G1307" s="144" t="s">
        <v>401</v>
      </c>
      <c r="H1307" s="167">
        <v>0.30208333333333331</v>
      </c>
      <c r="I1307" s="167">
        <v>0.79166666666666663</v>
      </c>
      <c r="J1307" s="181">
        <v>0.125</v>
      </c>
      <c r="K1307" s="179">
        <f t="shared" si="61"/>
        <v>0.36458333333333331</v>
      </c>
      <c r="L1307" s="411">
        <v>38</v>
      </c>
      <c r="M1307" s="411">
        <v>1</v>
      </c>
      <c r="N1307" s="959"/>
      <c r="O1307" s="411"/>
      <c r="P1307" s="411"/>
      <c r="Q1307" s="963"/>
      <c r="R1307" s="413" t="str">
        <f t="shared" si="62"/>
        <v>fx</v>
      </c>
      <c r="S1307" s="959"/>
      <c r="T1307" s="959"/>
      <c r="U1307" s="965"/>
    </row>
    <row r="1308" spans="1:21" ht="15.75" thickBot="1" x14ac:dyDescent="0.3">
      <c r="A1308" s="976"/>
      <c r="B1308" s="175">
        <v>14030329</v>
      </c>
      <c r="C1308" s="96">
        <v>307</v>
      </c>
      <c r="D1308" s="411">
        <v>7</v>
      </c>
      <c r="E1308" s="411">
        <v>50</v>
      </c>
      <c r="F1308" s="665">
        <v>66</v>
      </c>
      <c r="G1308" s="144" t="s">
        <v>401</v>
      </c>
      <c r="H1308" s="167">
        <v>0.30208333333333331</v>
      </c>
      <c r="I1308" s="167">
        <v>0.79166666666666663</v>
      </c>
      <c r="J1308" s="181">
        <v>0.125</v>
      </c>
      <c r="K1308" s="179">
        <f t="shared" si="61"/>
        <v>0.36458333333333331</v>
      </c>
      <c r="L1308" s="411">
        <v>39</v>
      </c>
      <c r="M1308" s="411">
        <v>2</v>
      </c>
      <c r="N1308" s="959"/>
      <c r="O1308" s="411"/>
      <c r="P1308" s="411"/>
      <c r="Q1308" s="963"/>
      <c r="R1308" s="413" t="str">
        <f t="shared" si="62"/>
        <v>fx</v>
      </c>
      <c r="S1308" s="959"/>
      <c r="T1308" s="959"/>
      <c r="U1308" s="965"/>
    </row>
    <row r="1309" spans="1:21" ht="15.75" thickBot="1" x14ac:dyDescent="0.3">
      <c r="A1309" s="976"/>
      <c r="B1309" s="175">
        <v>14030329</v>
      </c>
      <c r="C1309" s="96">
        <v>307</v>
      </c>
      <c r="D1309" s="411">
        <v>7</v>
      </c>
      <c r="E1309" s="411">
        <v>50</v>
      </c>
      <c r="F1309" s="665">
        <v>66</v>
      </c>
      <c r="G1309" s="144" t="s">
        <v>401</v>
      </c>
      <c r="H1309" s="167">
        <v>0.30208333333333331</v>
      </c>
      <c r="I1309" s="167">
        <v>0.79166666666666663</v>
      </c>
      <c r="J1309" s="181">
        <v>0.125</v>
      </c>
      <c r="K1309" s="179">
        <f t="shared" si="61"/>
        <v>0.36458333333333331</v>
      </c>
      <c r="L1309" s="411">
        <v>40</v>
      </c>
      <c r="M1309" s="411">
        <v>2</v>
      </c>
      <c r="N1309" s="959"/>
      <c r="O1309" s="411"/>
      <c r="P1309" s="411"/>
      <c r="Q1309" s="963"/>
      <c r="R1309" s="413" t="str">
        <f t="shared" si="62"/>
        <v>fx</v>
      </c>
      <c r="S1309" s="959"/>
      <c r="T1309" s="959"/>
      <c r="U1309" s="965"/>
    </row>
    <row r="1310" spans="1:21" ht="15.75" thickBot="1" x14ac:dyDescent="0.3">
      <c r="A1310" s="976"/>
      <c r="B1310" s="407">
        <v>14030329</v>
      </c>
      <c r="C1310" s="96">
        <v>307</v>
      </c>
      <c r="D1310" s="411">
        <v>7</v>
      </c>
      <c r="E1310" s="411">
        <v>50</v>
      </c>
      <c r="F1310" s="665">
        <v>66</v>
      </c>
      <c r="G1310" s="144" t="s">
        <v>401</v>
      </c>
      <c r="H1310" s="167">
        <v>0.30208333333333331</v>
      </c>
      <c r="I1310" s="167">
        <v>0.79166666666666663</v>
      </c>
      <c r="J1310" s="181">
        <v>0.125</v>
      </c>
      <c r="K1310" s="179">
        <f t="shared" si="61"/>
        <v>0.36458333333333331</v>
      </c>
      <c r="L1310" s="411">
        <v>41</v>
      </c>
      <c r="M1310" s="411">
        <v>1</v>
      </c>
      <c r="N1310" s="960"/>
      <c r="O1310" s="411"/>
      <c r="P1310" s="411"/>
      <c r="Q1310" s="963"/>
      <c r="R1310" s="413" t="str">
        <f t="shared" si="62"/>
        <v>fx</v>
      </c>
      <c r="S1310" s="959"/>
      <c r="T1310" s="959"/>
      <c r="U1310" s="965"/>
    </row>
    <row r="1311" spans="1:21" ht="15.75" thickBot="1" x14ac:dyDescent="0.3">
      <c r="A1311" s="976"/>
      <c r="B1311" s="174">
        <v>14030329</v>
      </c>
      <c r="C1311" s="96">
        <v>380</v>
      </c>
      <c r="D1311" s="411">
        <v>7</v>
      </c>
      <c r="E1311" s="411">
        <v>50</v>
      </c>
      <c r="F1311" s="665">
        <v>66</v>
      </c>
      <c r="G1311" s="144" t="s">
        <v>401</v>
      </c>
      <c r="H1311" s="167">
        <v>0.30208333333333331</v>
      </c>
      <c r="I1311" s="167">
        <v>0.79166666666666663</v>
      </c>
      <c r="J1311" s="181">
        <v>0.125</v>
      </c>
      <c r="K1311" s="179">
        <f t="shared" si="61"/>
        <v>0.36458333333333331</v>
      </c>
      <c r="L1311" s="411">
        <v>40</v>
      </c>
      <c r="M1311" s="411">
        <v>1</v>
      </c>
      <c r="N1311" s="958">
        <v>301</v>
      </c>
      <c r="O1311" s="411"/>
      <c r="P1311" s="411"/>
      <c r="Q1311" s="963"/>
      <c r="R1311" s="413" t="str">
        <f t="shared" si="62"/>
        <v>fx</v>
      </c>
      <c r="S1311" s="959"/>
      <c r="T1311" s="959"/>
      <c r="U1311" s="965"/>
    </row>
    <row r="1312" spans="1:21" ht="15.75" thickBot="1" x14ac:dyDescent="0.3">
      <c r="A1312" s="976"/>
      <c r="B1312" s="175">
        <v>14030329</v>
      </c>
      <c r="C1312" s="96">
        <v>380</v>
      </c>
      <c r="D1312" s="411">
        <v>7</v>
      </c>
      <c r="E1312" s="411">
        <v>50</v>
      </c>
      <c r="F1312" s="665">
        <v>66</v>
      </c>
      <c r="G1312" s="144" t="s">
        <v>401</v>
      </c>
      <c r="H1312" s="167">
        <v>0.30208333333333331</v>
      </c>
      <c r="I1312" s="167">
        <v>0.79166666666666663</v>
      </c>
      <c r="J1312" s="181">
        <v>0.125</v>
      </c>
      <c r="K1312" s="179">
        <f t="shared" si="61"/>
        <v>0.36458333333333331</v>
      </c>
      <c r="L1312" s="411">
        <v>41</v>
      </c>
      <c r="M1312" s="411">
        <v>2</v>
      </c>
      <c r="N1312" s="959"/>
      <c r="O1312" s="411"/>
      <c r="P1312" s="411"/>
      <c r="Q1312" s="963"/>
      <c r="R1312" s="413" t="str">
        <f t="shared" si="62"/>
        <v>fx</v>
      </c>
      <c r="S1312" s="959"/>
      <c r="T1312" s="959"/>
      <c r="U1312" s="965"/>
    </row>
    <row r="1313" spans="1:21" ht="15.75" thickBot="1" x14ac:dyDescent="0.3">
      <c r="A1313" s="976"/>
      <c r="B1313" s="175">
        <v>14030329</v>
      </c>
      <c r="C1313" s="96">
        <v>380</v>
      </c>
      <c r="D1313" s="411">
        <v>7</v>
      </c>
      <c r="E1313" s="411">
        <v>50</v>
      </c>
      <c r="F1313" s="665">
        <v>66</v>
      </c>
      <c r="G1313" s="144" t="s">
        <v>401</v>
      </c>
      <c r="H1313" s="167">
        <v>0.30208333333333331</v>
      </c>
      <c r="I1313" s="167">
        <v>0.79166666666666663</v>
      </c>
      <c r="J1313" s="181">
        <v>0.125</v>
      </c>
      <c r="K1313" s="179">
        <f t="shared" si="61"/>
        <v>0.36458333333333331</v>
      </c>
      <c r="L1313" s="411">
        <v>42</v>
      </c>
      <c r="M1313" s="411">
        <v>2</v>
      </c>
      <c r="N1313" s="959"/>
      <c r="O1313" s="411"/>
      <c r="P1313" s="411"/>
      <c r="Q1313" s="963"/>
      <c r="R1313" s="413" t="str">
        <f t="shared" si="62"/>
        <v>fx</v>
      </c>
      <c r="S1313" s="959"/>
      <c r="T1313" s="959"/>
      <c r="U1313" s="965"/>
    </row>
    <row r="1314" spans="1:21" ht="15.75" thickBot="1" x14ac:dyDescent="0.3">
      <c r="A1314" s="976"/>
      <c r="B1314" s="175">
        <v>14030329</v>
      </c>
      <c r="C1314" s="96">
        <v>380</v>
      </c>
      <c r="D1314" s="411">
        <v>7</v>
      </c>
      <c r="E1314" s="411">
        <v>50</v>
      </c>
      <c r="F1314" s="665">
        <v>66</v>
      </c>
      <c r="G1314" s="144" t="s">
        <v>401</v>
      </c>
      <c r="H1314" s="167">
        <v>0.30208333333333331</v>
      </c>
      <c r="I1314" s="167">
        <v>0.79166666666666663</v>
      </c>
      <c r="J1314" s="181">
        <v>0.125</v>
      </c>
      <c r="K1314" s="179">
        <f t="shared" si="61"/>
        <v>0.36458333333333331</v>
      </c>
      <c r="L1314" s="411">
        <v>43</v>
      </c>
      <c r="M1314" s="411">
        <v>2</v>
      </c>
      <c r="N1314" s="959"/>
      <c r="O1314" s="411"/>
      <c r="P1314" s="411"/>
      <c r="Q1314" s="963"/>
      <c r="R1314" s="413" t="str">
        <f t="shared" si="62"/>
        <v>fx</v>
      </c>
      <c r="S1314" s="959"/>
      <c r="T1314" s="959"/>
      <c r="U1314" s="965"/>
    </row>
    <row r="1315" spans="1:21" ht="15.75" thickBot="1" x14ac:dyDescent="0.3">
      <c r="A1315" s="976"/>
      <c r="B1315" s="407">
        <v>14030329</v>
      </c>
      <c r="C1315" s="96">
        <v>380</v>
      </c>
      <c r="D1315" s="411">
        <v>7</v>
      </c>
      <c r="E1315" s="411">
        <v>50</v>
      </c>
      <c r="F1315" s="665">
        <v>66</v>
      </c>
      <c r="G1315" s="144" t="s">
        <v>401</v>
      </c>
      <c r="H1315" s="167">
        <v>0.30208333333333331</v>
      </c>
      <c r="I1315" s="167">
        <v>0.79166666666666663</v>
      </c>
      <c r="J1315" s="181">
        <v>0.125</v>
      </c>
      <c r="K1315" s="179">
        <f t="shared" si="61"/>
        <v>0.36458333333333331</v>
      </c>
      <c r="L1315" s="411">
        <v>44</v>
      </c>
      <c r="M1315" s="411">
        <v>1</v>
      </c>
      <c r="N1315" s="960"/>
      <c r="O1315" s="411"/>
      <c r="P1315" s="411"/>
      <c r="Q1315" s="963"/>
      <c r="R1315" s="413" t="str">
        <f t="shared" si="62"/>
        <v>fx</v>
      </c>
      <c r="S1315" s="959"/>
      <c r="T1315" s="959"/>
      <c r="U1315" s="965"/>
    </row>
    <row r="1316" spans="1:21" ht="15.75" thickBot="1" x14ac:dyDescent="0.3">
      <c r="A1316" s="976"/>
      <c r="B1316" s="174">
        <v>14030329</v>
      </c>
      <c r="C1316" s="96">
        <v>379</v>
      </c>
      <c r="D1316" s="411">
        <v>7</v>
      </c>
      <c r="E1316" s="411">
        <v>50</v>
      </c>
      <c r="F1316" s="665">
        <v>66</v>
      </c>
      <c r="G1316" s="144" t="s">
        <v>401</v>
      </c>
      <c r="H1316" s="167">
        <v>0.30208333333333331</v>
      </c>
      <c r="I1316" s="167">
        <v>0.79166666666666663</v>
      </c>
      <c r="J1316" s="181">
        <v>0.125</v>
      </c>
      <c r="K1316" s="179">
        <f t="shared" si="61"/>
        <v>0.36458333333333331</v>
      </c>
      <c r="L1316" s="411">
        <v>37</v>
      </c>
      <c r="M1316" s="411">
        <v>1</v>
      </c>
      <c r="N1316" s="958">
        <v>170</v>
      </c>
      <c r="O1316" s="411"/>
      <c r="P1316" s="411"/>
      <c r="Q1316" s="963"/>
      <c r="R1316" s="413" t="str">
        <f t="shared" si="62"/>
        <v>fx</v>
      </c>
      <c r="S1316" s="959"/>
      <c r="T1316" s="959"/>
      <c r="U1316" s="965"/>
    </row>
    <row r="1317" spans="1:21" ht="15.75" thickBot="1" x14ac:dyDescent="0.3">
      <c r="A1317" s="976"/>
      <c r="B1317" s="175">
        <v>14030329</v>
      </c>
      <c r="C1317" s="96">
        <v>379</v>
      </c>
      <c r="D1317" s="411">
        <v>7</v>
      </c>
      <c r="E1317" s="411">
        <v>50</v>
      </c>
      <c r="F1317" s="665">
        <v>66</v>
      </c>
      <c r="G1317" s="144" t="s">
        <v>401</v>
      </c>
      <c r="H1317" s="167">
        <v>0.30208333333333331</v>
      </c>
      <c r="I1317" s="167">
        <v>0.79166666666666663</v>
      </c>
      <c r="J1317" s="181">
        <v>0.125</v>
      </c>
      <c r="K1317" s="179">
        <f t="shared" si="61"/>
        <v>0.36458333333333331</v>
      </c>
      <c r="L1317" s="411">
        <v>38</v>
      </c>
      <c r="M1317" s="411">
        <v>2</v>
      </c>
      <c r="N1317" s="959"/>
      <c r="O1317" s="411"/>
      <c r="P1317" s="411"/>
      <c r="Q1317" s="963"/>
      <c r="R1317" s="413" t="str">
        <f t="shared" si="62"/>
        <v>fx</v>
      </c>
      <c r="S1317" s="959"/>
      <c r="T1317" s="959"/>
      <c r="U1317" s="965"/>
    </row>
    <row r="1318" spans="1:21" ht="15.75" thickBot="1" x14ac:dyDescent="0.3">
      <c r="A1318" s="976"/>
      <c r="B1318" s="175">
        <v>14030329</v>
      </c>
      <c r="C1318" s="96">
        <v>379</v>
      </c>
      <c r="D1318" s="411">
        <v>7</v>
      </c>
      <c r="E1318" s="411">
        <v>50</v>
      </c>
      <c r="F1318" s="665">
        <v>66</v>
      </c>
      <c r="G1318" s="144" t="s">
        <v>401</v>
      </c>
      <c r="H1318" s="167">
        <v>0.30208333333333331</v>
      </c>
      <c r="I1318" s="167">
        <v>0.79166666666666663</v>
      </c>
      <c r="J1318" s="181">
        <v>0.125</v>
      </c>
      <c r="K1318" s="179">
        <f t="shared" si="61"/>
        <v>0.36458333333333331</v>
      </c>
      <c r="L1318" s="411">
        <v>39</v>
      </c>
      <c r="M1318" s="411">
        <v>2</v>
      </c>
      <c r="N1318" s="959"/>
      <c r="O1318" s="411"/>
      <c r="P1318" s="411"/>
      <c r="Q1318" s="963"/>
      <c r="R1318" s="413" t="str">
        <f t="shared" si="62"/>
        <v>fx</v>
      </c>
      <c r="S1318" s="959"/>
      <c r="T1318" s="959"/>
      <c r="U1318" s="965"/>
    </row>
    <row r="1319" spans="1:21" ht="15.75" thickBot="1" x14ac:dyDescent="0.3">
      <c r="A1319" s="976"/>
      <c r="B1319" s="175">
        <v>14030329</v>
      </c>
      <c r="C1319" s="96">
        <v>379</v>
      </c>
      <c r="D1319" s="411">
        <v>7</v>
      </c>
      <c r="E1319" s="411">
        <v>50</v>
      </c>
      <c r="F1319" s="665">
        <v>66</v>
      </c>
      <c r="G1319" s="144" t="s">
        <v>401</v>
      </c>
      <c r="H1319" s="167">
        <v>0.30208333333333331</v>
      </c>
      <c r="I1319" s="167">
        <v>0.79166666666666663</v>
      </c>
      <c r="J1319" s="181">
        <v>0.125</v>
      </c>
      <c r="K1319" s="179">
        <f t="shared" si="61"/>
        <v>0.36458333333333331</v>
      </c>
      <c r="L1319" s="411">
        <v>40</v>
      </c>
      <c r="M1319" s="411">
        <v>2</v>
      </c>
      <c r="N1319" s="959"/>
      <c r="O1319" s="411"/>
      <c r="P1319" s="411"/>
      <c r="Q1319" s="963"/>
      <c r="R1319" s="413" t="str">
        <f t="shared" si="62"/>
        <v>fx</v>
      </c>
      <c r="S1319" s="959"/>
      <c r="T1319" s="959"/>
      <c r="U1319" s="965"/>
    </row>
    <row r="1320" spans="1:21" ht="15.75" thickBot="1" x14ac:dyDescent="0.3">
      <c r="A1320" s="976"/>
      <c r="B1320" s="407">
        <v>14030329</v>
      </c>
      <c r="C1320" s="96">
        <v>379</v>
      </c>
      <c r="D1320" s="411">
        <v>7</v>
      </c>
      <c r="E1320" s="411">
        <v>50</v>
      </c>
      <c r="F1320" s="665">
        <v>66</v>
      </c>
      <c r="G1320" s="144" t="s">
        <v>401</v>
      </c>
      <c r="H1320" s="167">
        <v>0.30208333333333331</v>
      </c>
      <c r="I1320" s="167">
        <v>0.79166666666666663</v>
      </c>
      <c r="J1320" s="181">
        <v>0.125</v>
      </c>
      <c r="K1320" s="179">
        <f t="shared" si="61"/>
        <v>0.36458333333333331</v>
      </c>
      <c r="L1320" s="411">
        <v>41</v>
      </c>
      <c r="M1320" s="411">
        <v>1</v>
      </c>
      <c r="N1320" s="960"/>
      <c r="O1320" s="411"/>
      <c r="P1320" s="411"/>
      <c r="Q1320" s="963"/>
      <c r="R1320" s="413" t="str">
        <f t="shared" si="62"/>
        <v>fx</v>
      </c>
      <c r="S1320" s="959"/>
      <c r="T1320" s="959"/>
      <c r="U1320" s="965"/>
    </row>
    <row r="1321" spans="1:21" ht="15.75" thickBot="1" x14ac:dyDescent="0.3">
      <c r="A1321" s="976"/>
      <c r="B1321" s="174">
        <v>14030329</v>
      </c>
      <c r="C1321" s="96">
        <v>306</v>
      </c>
      <c r="D1321" s="411">
        <v>7</v>
      </c>
      <c r="E1321" s="411">
        <v>50</v>
      </c>
      <c r="F1321" s="665">
        <v>66</v>
      </c>
      <c r="G1321" s="144" t="s">
        <v>401</v>
      </c>
      <c r="H1321" s="167">
        <v>0.30208333333333331</v>
      </c>
      <c r="I1321" s="167">
        <v>0.79166666666666663</v>
      </c>
      <c r="J1321" s="181">
        <v>0.125</v>
      </c>
      <c r="K1321" s="179">
        <f t="shared" si="61"/>
        <v>0.36458333333333331</v>
      </c>
      <c r="L1321" s="411">
        <v>25</v>
      </c>
      <c r="M1321" s="411">
        <v>1</v>
      </c>
      <c r="N1321" s="958">
        <v>306</v>
      </c>
      <c r="O1321" s="411"/>
      <c r="P1321" s="411"/>
      <c r="Q1321" s="963"/>
      <c r="R1321" s="413" t="str">
        <f t="shared" si="62"/>
        <v>fx</v>
      </c>
      <c r="S1321" s="959"/>
      <c r="T1321" s="959"/>
      <c r="U1321" s="965"/>
    </row>
    <row r="1322" spans="1:21" ht="15.75" thickBot="1" x14ac:dyDescent="0.3">
      <c r="A1322" s="976"/>
      <c r="B1322" s="175">
        <v>14030329</v>
      </c>
      <c r="C1322" s="96">
        <v>306</v>
      </c>
      <c r="D1322" s="411">
        <v>7</v>
      </c>
      <c r="E1322" s="411">
        <v>50</v>
      </c>
      <c r="F1322" s="665">
        <v>66</v>
      </c>
      <c r="G1322" s="144" t="s">
        <v>401</v>
      </c>
      <c r="H1322" s="167">
        <v>0.30208333333333331</v>
      </c>
      <c r="I1322" s="167">
        <v>0.79166666666666663</v>
      </c>
      <c r="J1322" s="181">
        <v>0.125</v>
      </c>
      <c r="K1322" s="179">
        <f t="shared" si="61"/>
        <v>0.36458333333333331</v>
      </c>
      <c r="L1322" s="411">
        <v>26</v>
      </c>
      <c r="M1322" s="411">
        <v>1</v>
      </c>
      <c r="N1322" s="959"/>
      <c r="O1322" s="411"/>
      <c r="P1322" s="411"/>
      <c r="Q1322" s="963"/>
      <c r="R1322" s="413" t="str">
        <f t="shared" si="62"/>
        <v>fx</v>
      </c>
      <c r="S1322" s="959"/>
      <c r="T1322" s="959"/>
      <c r="U1322" s="965"/>
    </row>
    <row r="1323" spans="1:21" ht="15.75" thickBot="1" x14ac:dyDescent="0.3">
      <c r="A1323" s="976"/>
      <c r="B1323" s="175">
        <v>14030329</v>
      </c>
      <c r="C1323" s="96">
        <v>306</v>
      </c>
      <c r="D1323" s="411">
        <v>7</v>
      </c>
      <c r="E1323" s="411">
        <v>50</v>
      </c>
      <c r="F1323" s="665">
        <v>66</v>
      </c>
      <c r="G1323" s="144" t="s">
        <v>401</v>
      </c>
      <c r="H1323" s="167">
        <v>0.30208333333333331</v>
      </c>
      <c r="I1323" s="167">
        <v>0.79166666666666663</v>
      </c>
      <c r="J1323" s="181">
        <v>0.125</v>
      </c>
      <c r="K1323" s="179">
        <f t="shared" si="61"/>
        <v>0.36458333333333331</v>
      </c>
      <c r="L1323" s="411">
        <v>27</v>
      </c>
      <c r="M1323" s="411">
        <v>1</v>
      </c>
      <c r="N1323" s="959"/>
      <c r="O1323" s="411"/>
      <c r="P1323" s="411"/>
      <c r="Q1323" s="963"/>
      <c r="R1323" s="413" t="str">
        <f t="shared" si="62"/>
        <v>fx</v>
      </c>
      <c r="S1323" s="959"/>
      <c r="T1323" s="959"/>
      <c r="U1323" s="965"/>
    </row>
    <row r="1324" spans="1:21" ht="15.75" thickBot="1" x14ac:dyDescent="0.3">
      <c r="A1324" s="976"/>
      <c r="B1324" s="175">
        <v>14030329</v>
      </c>
      <c r="C1324" s="96">
        <v>306</v>
      </c>
      <c r="D1324" s="411">
        <v>7</v>
      </c>
      <c r="E1324" s="411">
        <v>50</v>
      </c>
      <c r="F1324" s="665">
        <v>66</v>
      </c>
      <c r="G1324" s="144" t="s">
        <v>401</v>
      </c>
      <c r="H1324" s="167">
        <v>0.30208333333333331</v>
      </c>
      <c r="I1324" s="167">
        <v>0.79166666666666663</v>
      </c>
      <c r="J1324" s="181">
        <v>0.125</v>
      </c>
      <c r="K1324" s="179">
        <f t="shared" si="61"/>
        <v>0.36458333333333331</v>
      </c>
      <c r="L1324" s="411">
        <v>28</v>
      </c>
      <c r="M1324" s="411">
        <v>2</v>
      </c>
      <c r="N1324" s="959"/>
      <c r="O1324" s="411"/>
      <c r="P1324" s="411"/>
      <c r="Q1324" s="963"/>
      <c r="R1324" s="413" t="str">
        <f t="shared" si="62"/>
        <v>fx</v>
      </c>
      <c r="S1324" s="959"/>
      <c r="T1324" s="959"/>
      <c r="U1324" s="965"/>
    </row>
    <row r="1325" spans="1:21" ht="15.75" thickBot="1" x14ac:dyDescent="0.3">
      <c r="A1325" s="976"/>
      <c r="B1325" s="175">
        <v>14030329</v>
      </c>
      <c r="C1325" s="96">
        <v>306</v>
      </c>
      <c r="D1325" s="411">
        <v>7</v>
      </c>
      <c r="E1325" s="411">
        <v>50</v>
      </c>
      <c r="F1325" s="665">
        <v>66</v>
      </c>
      <c r="G1325" s="144" t="s">
        <v>401</v>
      </c>
      <c r="H1325" s="167">
        <v>0.30208333333333331</v>
      </c>
      <c r="I1325" s="167">
        <v>0.79166666666666663</v>
      </c>
      <c r="J1325" s="181">
        <v>0.125</v>
      </c>
      <c r="K1325" s="179">
        <f t="shared" si="61"/>
        <v>0.36458333333333331</v>
      </c>
      <c r="L1325" s="411">
        <v>29</v>
      </c>
      <c r="M1325" s="411">
        <v>2</v>
      </c>
      <c r="N1325" s="959"/>
      <c r="O1325" s="411"/>
      <c r="P1325" s="411"/>
      <c r="Q1325" s="963"/>
      <c r="R1325" s="413" t="str">
        <f t="shared" si="62"/>
        <v>fx</v>
      </c>
      <c r="S1325" s="959"/>
      <c r="T1325" s="959"/>
      <c r="U1325" s="965"/>
    </row>
    <row r="1326" spans="1:21" ht="15.75" thickBot="1" x14ac:dyDescent="0.3">
      <c r="A1326" s="977"/>
      <c r="B1326" s="407">
        <v>14030329</v>
      </c>
      <c r="C1326" s="164">
        <v>306</v>
      </c>
      <c r="D1326" s="418">
        <v>7</v>
      </c>
      <c r="E1326" s="418">
        <v>50</v>
      </c>
      <c r="F1326" s="151">
        <v>66</v>
      </c>
      <c r="G1326" s="161" t="s">
        <v>401</v>
      </c>
      <c r="H1326" s="171">
        <v>0.30208333333333331</v>
      </c>
      <c r="I1326" s="171">
        <v>0.79166666666666663</v>
      </c>
      <c r="J1326" s="185">
        <v>0.125</v>
      </c>
      <c r="K1326" s="186">
        <f t="shared" si="61"/>
        <v>0.36458333333333331</v>
      </c>
      <c r="L1326" s="418">
        <v>30</v>
      </c>
      <c r="M1326" s="418">
        <v>2</v>
      </c>
      <c r="N1326" s="966"/>
      <c r="O1326" s="418"/>
      <c r="P1326" s="418"/>
      <c r="Q1326" s="967"/>
      <c r="R1326" s="151" t="str">
        <f t="shared" si="62"/>
        <v>fx</v>
      </c>
      <c r="S1326" s="966"/>
      <c r="T1326" s="966"/>
      <c r="U1326" s="968"/>
    </row>
    <row r="1327" spans="1:21" ht="15.75" thickBot="1" x14ac:dyDescent="0.3">
      <c r="A1327" s="985" t="str">
        <f t="shared" ref="A1327:A1386" si="64">IF(H1327&gt;I1327,"شب","روز")</f>
        <v>روز</v>
      </c>
      <c r="B1327" s="419">
        <v>14030327</v>
      </c>
      <c r="C1327" s="419" t="s">
        <v>509</v>
      </c>
      <c r="D1327" s="419">
        <v>3</v>
      </c>
      <c r="E1327" s="419">
        <v>50</v>
      </c>
      <c r="F1327" s="150">
        <v>8</v>
      </c>
      <c r="G1327" s="159" t="s">
        <v>510</v>
      </c>
      <c r="H1327" s="168">
        <v>0.30208333333333331</v>
      </c>
      <c r="I1327" s="168">
        <v>0.625</v>
      </c>
      <c r="J1327" s="179">
        <v>4.1666666666666664E-2</v>
      </c>
      <c r="K1327" s="179">
        <f t="shared" ref="K1327:K1390" si="65">IF(H1327&gt;I1327,(H1327-I1327)-J1327,(I1327-H1327)-J1327)</f>
        <v>0.28125</v>
      </c>
      <c r="L1327" s="419">
        <v>40</v>
      </c>
      <c r="M1327" s="419">
        <v>1</v>
      </c>
      <c r="N1327" s="961">
        <v>120</v>
      </c>
      <c r="O1327" s="419"/>
      <c r="P1327" s="419"/>
      <c r="Q1327" s="962">
        <v>59</v>
      </c>
      <c r="R1327" s="150" t="str">
        <f t="shared" ref="R1327:R1390" si="66">IF(C1327=370,"p500","fx")</f>
        <v>fx</v>
      </c>
      <c r="S1327" s="961">
        <v>1.7</v>
      </c>
      <c r="T1327" s="961">
        <v>4.5</v>
      </c>
      <c r="U1327" s="964">
        <v>0</v>
      </c>
    </row>
    <row r="1328" spans="1:21" ht="15.75" thickBot="1" x14ac:dyDescent="0.3">
      <c r="A1328" s="986"/>
      <c r="B1328" s="409">
        <v>14030327</v>
      </c>
      <c r="C1328" s="409" t="s">
        <v>509</v>
      </c>
      <c r="D1328" s="411">
        <v>3</v>
      </c>
      <c r="E1328" s="411">
        <v>50</v>
      </c>
      <c r="F1328" s="665">
        <v>8</v>
      </c>
      <c r="G1328" s="88" t="s">
        <v>510</v>
      </c>
      <c r="H1328" s="167">
        <v>0.30208333333333331</v>
      </c>
      <c r="I1328" s="167">
        <v>0.625</v>
      </c>
      <c r="J1328" s="181">
        <v>4.1666666666666664E-2</v>
      </c>
      <c r="K1328" s="179">
        <f t="shared" si="65"/>
        <v>0.28125</v>
      </c>
      <c r="L1328" s="411">
        <v>41</v>
      </c>
      <c r="M1328" s="411">
        <v>1</v>
      </c>
      <c r="N1328" s="959"/>
      <c r="O1328" s="411"/>
      <c r="P1328" s="411"/>
      <c r="Q1328" s="963"/>
      <c r="R1328" s="413" t="str">
        <f t="shared" si="66"/>
        <v>fx</v>
      </c>
      <c r="S1328" s="959"/>
      <c r="T1328" s="959"/>
      <c r="U1328" s="965"/>
    </row>
    <row r="1329" spans="1:21" ht="15.75" thickBot="1" x14ac:dyDescent="0.3">
      <c r="A1329" s="986"/>
      <c r="B1329" s="409">
        <v>14030327</v>
      </c>
      <c r="C1329" s="409" t="s">
        <v>509</v>
      </c>
      <c r="D1329" s="411">
        <v>3</v>
      </c>
      <c r="E1329" s="411">
        <v>50</v>
      </c>
      <c r="F1329" s="665">
        <v>8</v>
      </c>
      <c r="G1329" s="88" t="s">
        <v>510</v>
      </c>
      <c r="H1329" s="167">
        <v>0.30208333333333331</v>
      </c>
      <c r="I1329" s="167">
        <v>0.625</v>
      </c>
      <c r="J1329" s="181">
        <v>4.1666666666666664E-2</v>
      </c>
      <c r="K1329" s="179">
        <f t="shared" si="65"/>
        <v>0.28125</v>
      </c>
      <c r="L1329" s="411">
        <v>42</v>
      </c>
      <c r="M1329" s="411">
        <v>2</v>
      </c>
      <c r="N1329" s="959"/>
      <c r="O1329" s="411"/>
      <c r="P1329" s="411"/>
      <c r="Q1329" s="963"/>
      <c r="R1329" s="413" t="str">
        <f t="shared" si="66"/>
        <v>fx</v>
      </c>
      <c r="S1329" s="959"/>
      <c r="T1329" s="959"/>
      <c r="U1329" s="965"/>
    </row>
    <row r="1330" spans="1:21" ht="15.75" thickBot="1" x14ac:dyDescent="0.3">
      <c r="A1330" s="986"/>
      <c r="B1330" s="409">
        <v>14030327</v>
      </c>
      <c r="C1330" s="409" t="s">
        <v>509</v>
      </c>
      <c r="D1330" s="411">
        <v>3</v>
      </c>
      <c r="E1330" s="411">
        <v>50</v>
      </c>
      <c r="F1330" s="665">
        <v>8</v>
      </c>
      <c r="G1330" s="88" t="s">
        <v>510</v>
      </c>
      <c r="H1330" s="167">
        <v>0.30208333333333331</v>
      </c>
      <c r="I1330" s="167">
        <v>0.625</v>
      </c>
      <c r="J1330" s="181">
        <v>4.1666666666666664E-2</v>
      </c>
      <c r="K1330" s="179">
        <f t="shared" si="65"/>
        <v>0.28125</v>
      </c>
      <c r="L1330" s="411">
        <v>43</v>
      </c>
      <c r="M1330" s="411">
        <v>2</v>
      </c>
      <c r="N1330" s="959"/>
      <c r="O1330" s="411"/>
      <c r="P1330" s="411"/>
      <c r="Q1330" s="963"/>
      <c r="R1330" s="413" t="str">
        <f t="shared" si="66"/>
        <v>fx</v>
      </c>
      <c r="S1330" s="959"/>
      <c r="T1330" s="959"/>
      <c r="U1330" s="965"/>
    </row>
    <row r="1331" spans="1:21" ht="15.75" thickBot="1" x14ac:dyDescent="0.3">
      <c r="A1331" s="986"/>
      <c r="B1331" s="409">
        <v>14030327</v>
      </c>
      <c r="C1331" s="409" t="s">
        <v>509</v>
      </c>
      <c r="D1331" s="411">
        <v>3</v>
      </c>
      <c r="E1331" s="411">
        <v>50</v>
      </c>
      <c r="F1331" s="665">
        <v>8</v>
      </c>
      <c r="G1331" s="88" t="s">
        <v>510</v>
      </c>
      <c r="H1331" s="167">
        <v>0.30208333333333331</v>
      </c>
      <c r="I1331" s="167">
        <v>0.625</v>
      </c>
      <c r="J1331" s="181">
        <v>4.1666666666666664E-2</v>
      </c>
      <c r="K1331" s="179">
        <f t="shared" si="65"/>
        <v>0.28125</v>
      </c>
      <c r="L1331" s="411">
        <v>44</v>
      </c>
      <c r="M1331" s="411">
        <v>1</v>
      </c>
      <c r="N1331" s="959"/>
      <c r="O1331" s="411"/>
      <c r="P1331" s="411"/>
      <c r="Q1331" s="963"/>
      <c r="R1331" s="413" t="str">
        <f t="shared" si="66"/>
        <v>fx</v>
      </c>
      <c r="S1331" s="959"/>
      <c r="T1331" s="959"/>
      <c r="U1331" s="965"/>
    </row>
    <row r="1332" spans="1:21" ht="15.75" thickBot="1" x14ac:dyDescent="0.3">
      <c r="A1332" s="987"/>
      <c r="B1332" s="404">
        <v>14030327</v>
      </c>
      <c r="C1332" s="404" t="s">
        <v>509</v>
      </c>
      <c r="D1332" s="418">
        <v>3</v>
      </c>
      <c r="E1332" s="418">
        <v>50</v>
      </c>
      <c r="F1332" s="151">
        <v>8</v>
      </c>
      <c r="G1332" s="160" t="s">
        <v>510</v>
      </c>
      <c r="H1332" s="171">
        <v>0.30208333333333331</v>
      </c>
      <c r="I1332" s="171">
        <v>0.625</v>
      </c>
      <c r="J1332" s="185">
        <v>4.1666666666666664E-2</v>
      </c>
      <c r="K1332" s="186">
        <f t="shared" si="65"/>
        <v>0.28125</v>
      </c>
      <c r="L1332" s="418">
        <v>45</v>
      </c>
      <c r="M1332" s="418">
        <v>1</v>
      </c>
      <c r="N1332" s="966"/>
      <c r="O1332" s="418"/>
      <c r="P1332" s="418"/>
      <c r="Q1332" s="967"/>
      <c r="R1332" s="151" t="str">
        <f t="shared" si="66"/>
        <v>fx</v>
      </c>
      <c r="S1332" s="966"/>
      <c r="T1332" s="966"/>
      <c r="U1332" s="968"/>
    </row>
    <row r="1333" spans="1:21" ht="15.75" thickBot="1" x14ac:dyDescent="0.3">
      <c r="A1333" s="985" t="str">
        <f t="shared" si="64"/>
        <v>روز</v>
      </c>
      <c r="B1333" s="419">
        <v>14030330</v>
      </c>
      <c r="C1333" s="419" t="s">
        <v>509</v>
      </c>
      <c r="D1333" s="419">
        <v>7</v>
      </c>
      <c r="E1333" s="419">
        <v>50</v>
      </c>
      <c r="F1333" s="150">
        <v>8</v>
      </c>
      <c r="G1333" s="159"/>
      <c r="H1333" s="168">
        <v>0.30208333333333331</v>
      </c>
      <c r="I1333" s="168">
        <v>0.625</v>
      </c>
      <c r="J1333" s="179">
        <v>0</v>
      </c>
      <c r="K1333" s="179">
        <f t="shared" si="65"/>
        <v>0.32291666666666669</v>
      </c>
      <c r="L1333" s="419">
        <v>40</v>
      </c>
      <c r="M1333" s="419">
        <v>1</v>
      </c>
      <c r="N1333" s="961">
        <v>192</v>
      </c>
      <c r="O1333" s="419"/>
      <c r="P1333" s="419"/>
      <c r="Q1333" s="962">
        <v>84.5</v>
      </c>
      <c r="R1333" s="150" t="str">
        <f t="shared" si="66"/>
        <v>fx</v>
      </c>
      <c r="S1333" s="961">
        <v>1.5</v>
      </c>
      <c r="T1333" s="961">
        <v>7.5</v>
      </c>
      <c r="U1333" s="964">
        <v>0</v>
      </c>
    </row>
    <row r="1334" spans="1:21" ht="15.75" thickBot="1" x14ac:dyDescent="0.3">
      <c r="A1334" s="986"/>
      <c r="B1334" s="409">
        <v>14030330</v>
      </c>
      <c r="C1334" s="409" t="s">
        <v>509</v>
      </c>
      <c r="D1334" s="411">
        <v>7</v>
      </c>
      <c r="E1334" s="411">
        <v>50</v>
      </c>
      <c r="F1334" s="665">
        <v>8</v>
      </c>
      <c r="G1334" s="88"/>
      <c r="H1334" s="167">
        <v>0.30208333333333331</v>
      </c>
      <c r="I1334" s="167">
        <v>0.625</v>
      </c>
      <c r="J1334" s="181">
        <v>0</v>
      </c>
      <c r="K1334" s="179">
        <f t="shared" si="65"/>
        <v>0.32291666666666669</v>
      </c>
      <c r="L1334" s="411">
        <v>41</v>
      </c>
      <c r="M1334" s="411">
        <v>1</v>
      </c>
      <c r="N1334" s="959"/>
      <c r="O1334" s="411"/>
      <c r="P1334" s="411"/>
      <c r="Q1334" s="963"/>
      <c r="R1334" s="413" t="str">
        <f t="shared" si="66"/>
        <v>fx</v>
      </c>
      <c r="S1334" s="959"/>
      <c r="T1334" s="959"/>
      <c r="U1334" s="965"/>
    </row>
    <row r="1335" spans="1:21" ht="15.75" thickBot="1" x14ac:dyDescent="0.3">
      <c r="A1335" s="986"/>
      <c r="B1335" s="409">
        <v>14030330</v>
      </c>
      <c r="C1335" s="409" t="s">
        <v>509</v>
      </c>
      <c r="D1335" s="411">
        <v>7</v>
      </c>
      <c r="E1335" s="411">
        <v>50</v>
      </c>
      <c r="F1335" s="665">
        <v>8</v>
      </c>
      <c r="G1335" s="88"/>
      <c r="H1335" s="167">
        <v>0.30208333333333331</v>
      </c>
      <c r="I1335" s="167">
        <v>0.625</v>
      </c>
      <c r="J1335" s="181">
        <v>0</v>
      </c>
      <c r="K1335" s="179">
        <f t="shared" si="65"/>
        <v>0.32291666666666669</v>
      </c>
      <c r="L1335" s="411">
        <v>42</v>
      </c>
      <c r="M1335" s="411">
        <v>2</v>
      </c>
      <c r="N1335" s="959"/>
      <c r="O1335" s="411"/>
      <c r="P1335" s="411"/>
      <c r="Q1335" s="963"/>
      <c r="R1335" s="413" t="str">
        <f t="shared" si="66"/>
        <v>fx</v>
      </c>
      <c r="S1335" s="959"/>
      <c r="T1335" s="959"/>
      <c r="U1335" s="965"/>
    </row>
    <row r="1336" spans="1:21" ht="15.75" thickBot="1" x14ac:dyDescent="0.3">
      <c r="A1336" s="986"/>
      <c r="B1336" s="409">
        <v>14030330</v>
      </c>
      <c r="C1336" s="409" t="s">
        <v>509</v>
      </c>
      <c r="D1336" s="411">
        <v>7</v>
      </c>
      <c r="E1336" s="411">
        <v>50</v>
      </c>
      <c r="F1336" s="665">
        <v>8</v>
      </c>
      <c r="G1336" s="88"/>
      <c r="H1336" s="167">
        <v>0.30208333333333331</v>
      </c>
      <c r="I1336" s="167">
        <v>0.625</v>
      </c>
      <c r="J1336" s="181">
        <v>0</v>
      </c>
      <c r="K1336" s="179">
        <f t="shared" si="65"/>
        <v>0.32291666666666669</v>
      </c>
      <c r="L1336" s="411">
        <v>43</v>
      </c>
      <c r="M1336" s="411">
        <v>2</v>
      </c>
      <c r="N1336" s="959"/>
      <c r="O1336" s="411"/>
      <c r="P1336" s="411"/>
      <c r="Q1336" s="963"/>
      <c r="R1336" s="413" t="str">
        <f t="shared" si="66"/>
        <v>fx</v>
      </c>
      <c r="S1336" s="959"/>
      <c r="T1336" s="959"/>
      <c r="U1336" s="965"/>
    </row>
    <row r="1337" spans="1:21" ht="15.75" thickBot="1" x14ac:dyDescent="0.3">
      <c r="A1337" s="986"/>
      <c r="B1337" s="409">
        <v>14030330</v>
      </c>
      <c r="C1337" s="409" t="s">
        <v>509</v>
      </c>
      <c r="D1337" s="411">
        <v>7</v>
      </c>
      <c r="E1337" s="411">
        <v>50</v>
      </c>
      <c r="F1337" s="665">
        <v>8</v>
      </c>
      <c r="G1337" s="88"/>
      <c r="H1337" s="167">
        <v>0.30208333333333331</v>
      </c>
      <c r="I1337" s="167">
        <v>0.625</v>
      </c>
      <c r="J1337" s="181">
        <v>0</v>
      </c>
      <c r="K1337" s="179">
        <f t="shared" si="65"/>
        <v>0.32291666666666669</v>
      </c>
      <c r="L1337" s="411">
        <v>44</v>
      </c>
      <c r="M1337" s="411">
        <v>1</v>
      </c>
      <c r="N1337" s="959"/>
      <c r="O1337" s="411"/>
      <c r="P1337" s="411"/>
      <c r="Q1337" s="963"/>
      <c r="R1337" s="413" t="str">
        <f t="shared" si="66"/>
        <v>fx</v>
      </c>
      <c r="S1337" s="959"/>
      <c r="T1337" s="959"/>
      <c r="U1337" s="965"/>
    </row>
    <row r="1338" spans="1:21" ht="15.75" thickBot="1" x14ac:dyDescent="0.3">
      <c r="A1338" s="987"/>
      <c r="B1338" s="404">
        <v>14030330</v>
      </c>
      <c r="C1338" s="404" t="s">
        <v>509</v>
      </c>
      <c r="D1338" s="418">
        <v>7</v>
      </c>
      <c r="E1338" s="418">
        <v>50</v>
      </c>
      <c r="F1338" s="151">
        <v>8</v>
      </c>
      <c r="G1338" s="160"/>
      <c r="H1338" s="171">
        <v>0.30208333333333331</v>
      </c>
      <c r="I1338" s="171">
        <v>0.625</v>
      </c>
      <c r="J1338" s="185">
        <v>0</v>
      </c>
      <c r="K1338" s="186">
        <f t="shared" si="65"/>
        <v>0.32291666666666669</v>
      </c>
      <c r="L1338" s="418">
        <v>45</v>
      </c>
      <c r="M1338" s="418">
        <v>1</v>
      </c>
      <c r="N1338" s="966"/>
      <c r="O1338" s="418"/>
      <c r="P1338" s="418"/>
      <c r="Q1338" s="967"/>
      <c r="R1338" s="151" t="str">
        <f t="shared" si="66"/>
        <v>fx</v>
      </c>
      <c r="S1338" s="966"/>
      <c r="T1338" s="966"/>
      <c r="U1338" s="968"/>
    </row>
    <row r="1339" spans="1:21" ht="15.75" thickBot="1" x14ac:dyDescent="0.3">
      <c r="A1339" s="975" t="str">
        <f t="shared" si="64"/>
        <v>روز</v>
      </c>
      <c r="B1339" s="174">
        <v>14030330</v>
      </c>
      <c r="C1339" s="163">
        <v>309</v>
      </c>
      <c r="D1339" s="419">
        <v>7</v>
      </c>
      <c r="E1339" s="419">
        <v>50</v>
      </c>
      <c r="F1339" s="150">
        <v>37</v>
      </c>
      <c r="G1339" s="159" t="s">
        <v>404</v>
      </c>
      <c r="H1339" s="168">
        <v>0.39583333333333331</v>
      </c>
      <c r="I1339" s="168">
        <v>0.625</v>
      </c>
      <c r="J1339" s="179">
        <v>4.1666666666666664E-2</v>
      </c>
      <c r="K1339" s="179">
        <f t="shared" si="65"/>
        <v>0.18750000000000003</v>
      </c>
      <c r="L1339" s="419">
        <v>36</v>
      </c>
      <c r="M1339" s="419">
        <v>2</v>
      </c>
      <c r="N1339" s="961">
        <v>558</v>
      </c>
      <c r="O1339" s="419"/>
      <c r="P1339" s="419"/>
      <c r="Q1339" s="962">
        <v>475</v>
      </c>
      <c r="R1339" s="150" t="str">
        <f t="shared" si="66"/>
        <v>fx</v>
      </c>
      <c r="S1339" s="961">
        <v>2.5</v>
      </c>
      <c r="T1339" s="961">
        <v>23</v>
      </c>
      <c r="U1339" s="964">
        <v>1000</v>
      </c>
    </row>
    <row r="1340" spans="1:21" ht="15.75" thickBot="1" x14ac:dyDescent="0.3">
      <c r="A1340" s="976"/>
      <c r="B1340" s="175">
        <v>14030330</v>
      </c>
      <c r="C1340" s="96">
        <v>309</v>
      </c>
      <c r="D1340" s="411">
        <v>7</v>
      </c>
      <c r="E1340" s="411">
        <v>50</v>
      </c>
      <c r="F1340" s="199">
        <v>37</v>
      </c>
      <c r="G1340" s="144" t="s">
        <v>404</v>
      </c>
      <c r="H1340" s="167">
        <v>0.39583333333333331</v>
      </c>
      <c r="I1340" s="167">
        <v>0.625</v>
      </c>
      <c r="J1340" s="181">
        <v>4.1666666666666664E-2</v>
      </c>
      <c r="K1340" s="179">
        <f t="shared" si="65"/>
        <v>0.18750000000000003</v>
      </c>
      <c r="L1340" s="411">
        <v>37</v>
      </c>
      <c r="M1340" s="411">
        <v>2</v>
      </c>
      <c r="N1340" s="959"/>
      <c r="O1340" s="411"/>
      <c r="P1340" s="411"/>
      <c r="Q1340" s="963"/>
      <c r="R1340" s="413" t="str">
        <f t="shared" si="66"/>
        <v>fx</v>
      </c>
      <c r="S1340" s="959"/>
      <c r="T1340" s="959"/>
      <c r="U1340" s="965"/>
    </row>
    <row r="1341" spans="1:21" ht="15.75" thickBot="1" x14ac:dyDescent="0.3">
      <c r="A1341" s="976"/>
      <c r="B1341" s="175">
        <v>14030330</v>
      </c>
      <c r="C1341" s="96">
        <v>309</v>
      </c>
      <c r="D1341" s="411">
        <v>7</v>
      </c>
      <c r="E1341" s="411">
        <v>50</v>
      </c>
      <c r="F1341" s="199">
        <v>37</v>
      </c>
      <c r="G1341" s="144" t="s">
        <v>404</v>
      </c>
      <c r="H1341" s="167">
        <v>0.39583333333333331</v>
      </c>
      <c r="I1341" s="167">
        <v>0.625</v>
      </c>
      <c r="J1341" s="181">
        <v>4.1666666666666664E-2</v>
      </c>
      <c r="K1341" s="179">
        <f t="shared" si="65"/>
        <v>0.18750000000000003</v>
      </c>
      <c r="L1341" s="411">
        <v>38</v>
      </c>
      <c r="M1341" s="411">
        <v>2</v>
      </c>
      <c r="N1341" s="959"/>
      <c r="O1341" s="411"/>
      <c r="P1341" s="411"/>
      <c r="Q1341" s="963"/>
      <c r="R1341" s="413" t="str">
        <f t="shared" si="66"/>
        <v>fx</v>
      </c>
      <c r="S1341" s="959"/>
      <c r="T1341" s="959"/>
      <c r="U1341" s="965"/>
    </row>
    <row r="1342" spans="1:21" ht="15.75" thickBot="1" x14ac:dyDescent="0.3">
      <c r="A1342" s="976"/>
      <c r="B1342" s="175">
        <v>14030330</v>
      </c>
      <c r="C1342" s="96">
        <v>309</v>
      </c>
      <c r="D1342" s="411">
        <v>7</v>
      </c>
      <c r="E1342" s="411">
        <v>50</v>
      </c>
      <c r="F1342" s="199">
        <v>37</v>
      </c>
      <c r="G1342" s="144" t="s">
        <v>404</v>
      </c>
      <c r="H1342" s="167">
        <v>0.39583333333333331</v>
      </c>
      <c r="I1342" s="167">
        <v>0.625</v>
      </c>
      <c r="J1342" s="181">
        <v>4.1666666666666664E-2</v>
      </c>
      <c r="K1342" s="179">
        <f t="shared" si="65"/>
        <v>0.18750000000000003</v>
      </c>
      <c r="L1342" s="411">
        <v>39</v>
      </c>
      <c r="M1342" s="411">
        <v>2</v>
      </c>
      <c r="N1342" s="959"/>
      <c r="O1342" s="411"/>
      <c r="P1342" s="411"/>
      <c r="Q1342" s="963"/>
      <c r="R1342" s="413" t="str">
        <f t="shared" si="66"/>
        <v>fx</v>
      </c>
      <c r="S1342" s="959"/>
      <c r="T1342" s="959"/>
      <c r="U1342" s="965"/>
    </row>
    <row r="1343" spans="1:21" ht="15.75" thickBot="1" x14ac:dyDescent="0.3">
      <c r="A1343" s="976"/>
      <c r="B1343" s="175">
        <v>14030330</v>
      </c>
      <c r="C1343" s="96">
        <v>309</v>
      </c>
      <c r="D1343" s="411">
        <v>7</v>
      </c>
      <c r="E1343" s="411">
        <v>50</v>
      </c>
      <c r="F1343" s="199">
        <v>37</v>
      </c>
      <c r="G1343" s="144" t="s">
        <v>404</v>
      </c>
      <c r="H1343" s="167">
        <v>0.39583333333333331</v>
      </c>
      <c r="I1343" s="167">
        <v>0.625</v>
      </c>
      <c r="J1343" s="181">
        <v>4.1666666666666664E-2</v>
      </c>
      <c r="K1343" s="179">
        <f t="shared" si="65"/>
        <v>0.18750000000000003</v>
      </c>
      <c r="L1343" s="411">
        <v>40</v>
      </c>
      <c r="M1343" s="411">
        <v>2</v>
      </c>
      <c r="N1343" s="959"/>
      <c r="O1343" s="411"/>
      <c r="P1343" s="411"/>
      <c r="Q1343" s="963"/>
      <c r="R1343" s="413" t="str">
        <f t="shared" si="66"/>
        <v>fx</v>
      </c>
      <c r="S1343" s="959"/>
      <c r="T1343" s="959"/>
      <c r="U1343" s="965"/>
    </row>
    <row r="1344" spans="1:21" ht="15.75" thickBot="1" x14ac:dyDescent="0.3">
      <c r="A1344" s="976"/>
      <c r="B1344" s="407">
        <v>14030330</v>
      </c>
      <c r="C1344" s="96">
        <v>309</v>
      </c>
      <c r="D1344" s="411">
        <v>7</v>
      </c>
      <c r="E1344" s="411">
        <v>50</v>
      </c>
      <c r="F1344" s="199">
        <v>37</v>
      </c>
      <c r="G1344" s="144" t="s">
        <v>404</v>
      </c>
      <c r="H1344" s="167">
        <v>0.39583333333333331</v>
      </c>
      <c r="I1344" s="167">
        <v>0.625</v>
      </c>
      <c r="J1344" s="181">
        <v>4.1666666666666664E-2</v>
      </c>
      <c r="K1344" s="179">
        <f t="shared" si="65"/>
        <v>0.18750000000000003</v>
      </c>
      <c r="L1344" s="411">
        <v>41</v>
      </c>
      <c r="M1344" s="411">
        <v>2</v>
      </c>
      <c r="N1344" s="960"/>
      <c r="O1344" s="411"/>
      <c r="P1344" s="411"/>
      <c r="Q1344" s="963"/>
      <c r="R1344" s="413" t="str">
        <f t="shared" si="66"/>
        <v>fx</v>
      </c>
      <c r="S1344" s="959"/>
      <c r="T1344" s="959"/>
      <c r="U1344" s="965"/>
    </row>
    <row r="1345" spans="1:21" ht="15.75" thickBot="1" x14ac:dyDescent="0.3">
      <c r="A1345" s="976"/>
      <c r="B1345" s="174">
        <v>14030330</v>
      </c>
      <c r="C1345" s="96">
        <v>307</v>
      </c>
      <c r="D1345" s="411">
        <v>7</v>
      </c>
      <c r="E1345" s="411">
        <v>50</v>
      </c>
      <c r="F1345" s="199">
        <v>37</v>
      </c>
      <c r="G1345" s="144" t="s">
        <v>404</v>
      </c>
      <c r="H1345" s="167">
        <v>0.39583333333333331</v>
      </c>
      <c r="I1345" s="167">
        <v>0.625</v>
      </c>
      <c r="J1345" s="181">
        <v>4.1666666666666664E-2</v>
      </c>
      <c r="K1345" s="179">
        <f t="shared" si="65"/>
        <v>0.18750000000000003</v>
      </c>
      <c r="L1345" s="411">
        <v>36</v>
      </c>
      <c r="M1345" s="411">
        <v>1</v>
      </c>
      <c r="N1345" s="958">
        <v>456</v>
      </c>
      <c r="O1345" s="411"/>
      <c r="P1345" s="411"/>
      <c r="Q1345" s="963"/>
      <c r="R1345" s="413" t="str">
        <f t="shared" si="66"/>
        <v>fx</v>
      </c>
      <c r="S1345" s="959"/>
      <c r="T1345" s="959"/>
      <c r="U1345" s="965"/>
    </row>
    <row r="1346" spans="1:21" ht="15.75" thickBot="1" x14ac:dyDescent="0.3">
      <c r="A1346" s="976"/>
      <c r="B1346" s="175">
        <v>14030330</v>
      </c>
      <c r="C1346" s="96">
        <v>307</v>
      </c>
      <c r="D1346" s="411">
        <v>7</v>
      </c>
      <c r="E1346" s="411">
        <v>50</v>
      </c>
      <c r="F1346" s="199">
        <v>37</v>
      </c>
      <c r="G1346" s="144" t="s">
        <v>404</v>
      </c>
      <c r="H1346" s="167">
        <v>0.39583333333333331</v>
      </c>
      <c r="I1346" s="167">
        <v>0.625</v>
      </c>
      <c r="J1346" s="181">
        <v>4.1666666666666664E-2</v>
      </c>
      <c r="K1346" s="179">
        <f t="shared" si="65"/>
        <v>0.18750000000000003</v>
      </c>
      <c r="L1346" s="411">
        <v>37</v>
      </c>
      <c r="M1346" s="411">
        <v>1</v>
      </c>
      <c r="N1346" s="959"/>
      <c r="O1346" s="411"/>
      <c r="P1346" s="411"/>
      <c r="Q1346" s="963"/>
      <c r="R1346" s="413" t="str">
        <f t="shared" si="66"/>
        <v>fx</v>
      </c>
      <c r="S1346" s="959"/>
      <c r="T1346" s="959"/>
      <c r="U1346" s="965"/>
    </row>
    <row r="1347" spans="1:21" ht="15.75" thickBot="1" x14ac:dyDescent="0.3">
      <c r="A1347" s="976"/>
      <c r="B1347" s="175">
        <v>14030330</v>
      </c>
      <c r="C1347" s="96">
        <v>307</v>
      </c>
      <c r="D1347" s="411">
        <v>7</v>
      </c>
      <c r="E1347" s="411">
        <v>50</v>
      </c>
      <c r="F1347" s="199">
        <v>37</v>
      </c>
      <c r="G1347" s="144" t="s">
        <v>404</v>
      </c>
      <c r="H1347" s="167">
        <v>0.39583333333333331</v>
      </c>
      <c r="I1347" s="167">
        <v>0.625</v>
      </c>
      <c r="J1347" s="181">
        <v>4.1666666666666664E-2</v>
      </c>
      <c r="K1347" s="179">
        <f t="shared" si="65"/>
        <v>0.18750000000000003</v>
      </c>
      <c r="L1347" s="411">
        <v>38</v>
      </c>
      <c r="M1347" s="411">
        <v>1</v>
      </c>
      <c r="N1347" s="959"/>
      <c r="O1347" s="411"/>
      <c r="P1347" s="411"/>
      <c r="Q1347" s="963"/>
      <c r="R1347" s="413" t="str">
        <f t="shared" si="66"/>
        <v>fx</v>
      </c>
      <c r="S1347" s="959"/>
      <c r="T1347" s="959"/>
      <c r="U1347" s="965"/>
    </row>
    <row r="1348" spans="1:21" ht="15.75" thickBot="1" x14ac:dyDescent="0.3">
      <c r="A1348" s="976"/>
      <c r="B1348" s="175">
        <v>14030330</v>
      </c>
      <c r="C1348" s="96">
        <v>307</v>
      </c>
      <c r="D1348" s="411">
        <v>7</v>
      </c>
      <c r="E1348" s="411">
        <v>50</v>
      </c>
      <c r="F1348" s="199">
        <v>37</v>
      </c>
      <c r="G1348" s="144" t="s">
        <v>404</v>
      </c>
      <c r="H1348" s="167">
        <v>0.39583333333333331</v>
      </c>
      <c r="I1348" s="167">
        <v>0.625</v>
      </c>
      <c r="J1348" s="181">
        <v>4.1666666666666664E-2</v>
      </c>
      <c r="K1348" s="179">
        <f t="shared" si="65"/>
        <v>0.18750000000000003</v>
      </c>
      <c r="L1348" s="411">
        <v>39</v>
      </c>
      <c r="M1348" s="411">
        <v>2</v>
      </c>
      <c r="N1348" s="959"/>
      <c r="O1348" s="411"/>
      <c r="P1348" s="411"/>
      <c r="Q1348" s="963"/>
      <c r="R1348" s="413" t="str">
        <f t="shared" si="66"/>
        <v>fx</v>
      </c>
      <c r="S1348" s="959"/>
      <c r="T1348" s="959"/>
      <c r="U1348" s="965"/>
    </row>
    <row r="1349" spans="1:21" ht="15.75" thickBot="1" x14ac:dyDescent="0.3">
      <c r="A1349" s="976"/>
      <c r="B1349" s="175">
        <v>14030330</v>
      </c>
      <c r="C1349" s="96">
        <v>307</v>
      </c>
      <c r="D1349" s="411">
        <v>7</v>
      </c>
      <c r="E1349" s="411">
        <v>50</v>
      </c>
      <c r="F1349" s="199">
        <v>37</v>
      </c>
      <c r="G1349" s="144" t="s">
        <v>404</v>
      </c>
      <c r="H1349" s="167">
        <v>0.39583333333333331</v>
      </c>
      <c r="I1349" s="167">
        <v>0.625</v>
      </c>
      <c r="J1349" s="181">
        <v>4.1666666666666664E-2</v>
      </c>
      <c r="K1349" s="179">
        <f t="shared" si="65"/>
        <v>0.18750000000000003</v>
      </c>
      <c r="L1349" s="411">
        <v>40</v>
      </c>
      <c r="M1349" s="411">
        <v>2</v>
      </c>
      <c r="N1349" s="959"/>
      <c r="O1349" s="411"/>
      <c r="P1349" s="411"/>
      <c r="Q1349" s="963"/>
      <c r="R1349" s="413" t="str">
        <f t="shared" si="66"/>
        <v>fx</v>
      </c>
      <c r="S1349" s="959"/>
      <c r="T1349" s="959"/>
      <c r="U1349" s="965"/>
    </row>
    <row r="1350" spans="1:21" ht="15.75" thickBot="1" x14ac:dyDescent="0.3">
      <c r="A1350" s="976"/>
      <c r="B1350" s="407">
        <v>14030330</v>
      </c>
      <c r="C1350" s="96">
        <v>307</v>
      </c>
      <c r="D1350" s="411">
        <v>7</v>
      </c>
      <c r="E1350" s="411">
        <v>50</v>
      </c>
      <c r="F1350" s="199">
        <v>37</v>
      </c>
      <c r="G1350" s="144" t="s">
        <v>404</v>
      </c>
      <c r="H1350" s="167">
        <v>0.39583333333333331</v>
      </c>
      <c r="I1350" s="167">
        <v>0.625</v>
      </c>
      <c r="J1350" s="181">
        <v>4.1666666666666664E-2</v>
      </c>
      <c r="K1350" s="179">
        <f t="shared" si="65"/>
        <v>0.18750000000000003</v>
      </c>
      <c r="L1350" s="411">
        <v>41</v>
      </c>
      <c r="M1350" s="411">
        <v>1</v>
      </c>
      <c r="N1350" s="960"/>
      <c r="O1350" s="411"/>
      <c r="P1350" s="411"/>
      <c r="Q1350" s="963"/>
      <c r="R1350" s="413" t="str">
        <f t="shared" si="66"/>
        <v>fx</v>
      </c>
      <c r="S1350" s="959"/>
      <c r="T1350" s="959"/>
      <c r="U1350" s="965"/>
    </row>
    <row r="1351" spans="1:21" ht="15.75" thickBot="1" x14ac:dyDescent="0.3">
      <c r="A1351" s="976"/>
      <c r="B1351" s="174">
        <v>14030330</v>
      </c>
      <c r="C1351" s="96">
        <v>339</v>
      </c>
      <c r="D1351" s="411">
        <v>7</v>
      </c>
      <c r="E1351" s="411">
        <v>50</v>
      </c>
      <c r="F1351" s="199">
        <v>37</v>
      </c>
      <c r="G1351" s="144" t="s">
        <v>404</v>
      </c>
      <c r="H1351" s="167">
        <v>0.39583333333333331</v>
      </c>
      <c r="I1351" s="167">
        <v>0.625</v>
      </c>
      <c r="J1351" s="181">
        <v>4.1666666666666664E-2</v>
      </c>
      <c r="K1351" s="179">
        <f t="shared" si="65"/>
        <v>0.18750000000000003</v>
      </c>
      <c r="L1351" s="411">
        <v>25</v>
      </c>
      <c r="M1351" s="411">
        <v>15</v>
      </c>
      <c r="N1351" s="958">
        <v>468</v>
      </c>
      <c r="O1351" s="411"/>
      <c r="P1351" s="411"/>
      <c r="Q1351" s="963"/>
      <c r="R1351" s="413" t="str">
        <f t="shared" si="66"/>
        <v>fx</v>
      </c>
      <c r="S1351" s="959"/>
      <c r="T1351" s="959"/>
      <c r="U1351" s="965"/>
    </row>
    <row r="1352" spans="1:21" ht="15.75" thickBot="1" x14ac:dyDescent="0.3">
      <c r="A1352" s="976"/>
      <c r="B1352" s="175">
        <v>14030330</v>
      </c>
      <c r="C1352" s="96">
        <v>339</v>
      </c>
      <c r="D1352" s="411">
        <v>7</v>
      </c>
      <c r="E1352" s="411">
        <v>50</v>
      </c>
      <c r="F1352" s="199">
        <v>37</v>
      </c>
      <c r="G1352" s="144" t="s">
        <v>404</v>
      </c>
      <c r="H1352" s="167">
        <v>0.39583333333333331</v>
      </c>
      <c r="I1352" s="167">
        <v>0.625</v>
      </c>
      <c r="J1352" s="181">
        <v>4.1666666666666664E-2</v>
      </c>
      <c r="K1352" s="179">
        <f t="shared" si="65"/>
        <v>0.18750000000000003</v>
      </c>
      <c r="L1352" s="411">
        <v>26</v>
      </c>
      <c r="M1352" s="411">
        <v>1</v>
      </c>
      <c r="N1352" s="959"/>
      <c r="O1352" s="411"/>
      <c r="P1352" s="411"/>
      <c r="Q1352" s="963"/>
      <c r="R1352" s="413" t="str">
        <f t="shared" si="66"/>
        <v>fx</v>
      </c>
      <c r="S1352" s="959"/>
      <c r="T1352" s="959"/>
      <c r="U1352" s="965"/>
    </row>
    <row r="1353" spans="1:21" ht="15.75" thickBot="1" x14ac:dyDescent="0.3">
      <c r="A1353" s="976"/>
      <c r="B1353" s="175">
        <v>14030330</v>
      </c>
      <c r="C1353" s="96">
        <v>339</v>
      </c>
      <c r="D1353" s="411">
        <v>7</v>
      </c>
      <c r="E1353" s="411">
        <v>50</v>
      </c>
      <c r="F1353" s="199">
        <v>37</v>
      </c>
      <c r="G1353" s="144" t="s">
        <v>404</v>
      </c>
      <c r="H1353" s="167">
        <v>0.39583333333333331</v>
      </c>
      <c r="I1353" s="167">
        <v>0.625</v>
      </c>
      <c r="J1353" s="181">
        <v>4.1666666666666664E-2</v>
      </c>
      <c r="K1353" s="179">
        <f t="shared" si="65"/>
        <v>0.18750000000000003</v>
      </c>
      <c r="L1353" s="411">
        <v>27</v>
      </c>
      <c r="M1353" s="411">
        <v>1</v>
      </c>
      <c r="N1353" s="959"/>
      <c r="O1353" s="411"/>
      <c r="P1353" s="411"/>
      <c r="Q1353" s="963"/>
      <c r="R1353" s="413" t="str">
        <f t="shared" si="66"/>
        <v>fx</v>
      </c>
      <c r="S1353" s="959"/>
      <c r="T1353" s="959"/>
      <c r="U1353" s="965"/>
    </row>
    <row r="1354" spans="1:21" ht="15.75" thickBot="1" x14ac:dyDescent="0.3">
      <c r="A1354" s="976"/>
      <c r="B1354" s="175">
        <v>14030330</v>
      </c>
      <c r="C1354" s="96">
        <v>339</v>
      </c>
      <c r="D1354" s="411">
        <v>7</v>
      </c>
      <c r="E1354" s="411">
        <v>50</v>
      </c>
      <c r="F1354" s="199">
        <v>37</v>
      </c>
      <c r="G1354" s="144" t="s">
        <v>404</v>
      </c>
      <c r="H1354" s="167">
        <v>0.39583333333333331</v>
      </c>
      <c r="I1354" s="167">
        <v>0.625</v>
      </c>
      <c r="J1354" s="181">
        <v>4.1666666666666664E-2</v>
      </c>
      <c r="K1354" s="179">
        <f t="shared" si="65"/>
        <v>0.18750000000000003</v>
      </c>
      <c r="L1354" s="411">
        <v>28</v>
      </c>
      <c r="M1354" s="411">
        <v>2</v>
      </c>
      <c r="N1354" s="959"/>
      <c r="O1354" s="411"/>
      <c r="P1354" s="411"/>
      <c r="Q1354" s="963"/>
      <c r="R1354" s="413" t="str">
        <f t="shared" si="66"/>
        <v>fx</v>
      </c>
      <c r="S1354" s="959"/>
      <c r="T1354" s="959"/>
      <c r="U1354" s="965"/>
    </row>
    <row r="1355" spans="1:21" ht="15.75" thickBot="1" x14ac:dyDescent="0.3">
      <c r="A1355" s="976"/>
      <c r="B1355" s="175">
        <v>14030330</v>
      </c>
      <c r="C1355" s="96">
        <v>339</v>
      </c>
      <c r="D1355" s="411">
        <v>7</v>
      </c>
      <c r="E1355" s="411">
        <v>50</v>
      </c>
      <c r="F1355" s="199">
        <v>37</v>
      </c>
      <c r="G1355" s="144" t="s">
        <v>404</v>
      </c>
      <c r="H1355" s="167">
        <v>0.39583333333333331</v>
      </c>
      <c r="I1355" s="167">
        <v>0.625</v>
      </c>
      <c r="J1355" s="181">
        <v>4.1666666666666664E-2</v>
      </c>
      <c r="K1355" s="179">
        <f t="shared" si="65"/>
        <v>0.18750000000000003</v>
      </c>
      <c r="L1355" s="411">
        <v>29</v>
      </c>
      <c r="M1355" s="411">
        <v>2</v>
      </c>
      <c r="N1355" s="959"/>
      <c r="O1355" s="411"/>
      <c r="P1355" s="411"/>
      <c r="Q1355" s="963"/>
      <c r="R1355" s="413" t="str">
        <f t="shared" si="66"/>
        <v>fx</v>
      </c>
      <c r="S1355" s="959"/>
      <c r="T1355" s="959"/>
      <c r="U1355" s="965"/>
    </row>
    <row r="1356" spans="1:21" ht="15.75" thickBot="1" x14ac:dyDescent="0.3">
      <c r="A1356" s="976"/>
      <c r="B1356" s="407">
        <v>14030330</v>
      </c>
      <c r="C1356" s="96">
        <v>339</v>
      </c>
      <c r="D1356" s="411">
        <v>7</v>
      </c>
      <c r="E1356" s="411">
        <v>50</v>
      </c>
      <c r="F1356" s="199">
        <v>37</v>
      </c>
      <c r="G1356" s="144" t="s">
        <v>404</v>
      </c>
      <c r="H1356" s="167">
        <v>0.39583333333333331</v>
      </c>
      <c r="I1356" s="167">
        <v>0.625</v>
      </c>
      <c r="J1356" s="181">
        <v>4.1666666666666664E-2</v>
      </c>
      <c r="K1356" s="179">
        <f t="shared" si="65"/>
        <v>0.18750000000000003</v>
      </c>
      <c r="L1356" s="411">
        <v>30</v>
      </c>
      <c r="M1356" s="411">
        <v>2</v>
      </c>
      <c r="N1356" s="960"/>
      <c r="O1356" s="411"/>
      <c r="P1356" s="411"/>
      <c r="Q1356" s="963"/>
      <c r="R1356" s="413" t="str">
        <f t="shared" si="66"/>
        <v>fx</v>
      </c>
      <c r="S1356" s="959"/>
      <c r="T1356" s="959"/>
      <c r="U1356" s="965"/>
    </row>
    <row r="1357" spans="1:21" ht="15.75" thickBot="1" x14ac:dyDescent="0.3">
      <c r="A1357" s="976"/>
      <c r="B1357" s="174">
        <v>14030330</v>
      </c>
      <c r="C1357" s="96">
        <v>380</v>
      </c>
      <c r="D1357" s="411">
        <v>7</v>
      </c>
      <c r="E1357" s="411">
        <v>50</v>
      </c>
      <c r="F1357" s="199">
        <v>37</v>
      </c>
      <c r="G1357" s="144" t="s">
        <v>404</v>
      </c>
      <c r="H1357" s="167">
        <v>0.39583333333333331</v>
      </c>
      <c r="I1357" s="167">
        <v>0.625</v>
      </c>
      <c r="J1357" s="181">
        <v>4.1666666666666664E-2</v>
      </c>
      <c r="K1357" s="179">
        <f t="shared" si="65"/>
        <v>0.18750000000000003</v>
      </c>
      <c r="L1357" s="411">
        <v>40</v>
      </c>
      <c r="M1357" s="411">
        <v>1</v>
      </c>
      <c r="N1357" s="958">
        <v>288</v>
      </c>
      <c r="O1357" s="411"/>
      <c r="P1357" s="411"/>
      <c r="Q1357" s="963"/>
      <c r="R1357" s="413" t="str">
        <f t="shared" si="66"/>
        <v>fx</v>
      </c>
      <c r="S1357" s="959"/>
      <c r="T1357" s="959"/>
      <c r="U1357" s="965"/>
    </row>
    <row r="1358" spans="1:21" ht="15.75" thickBot="1" x14ac:dyDescent="0.3">
      <c r="A1358" s="976"/>
      <c r="B1358" s="175">
        <v>14030330</v>
      </c>
      <c r="C1358" s="96">
        <v>380</v>
      </c>
      <c r="D1358" s="411">
        <v>7</v>
      </c>
      <c r="E1358" s="411">
        <v>50</v>
      </c>
      <c r="F1358" s="199">
        <v>37</v>
      </c>
      <c r="G1358" s="144" t="s">
        <v>404</v>
      </c>
      <c r="H1358" s="167">
        <v>0.39583333333333331</v>
      </c>
      <c r="I1358" s="167">
        <v>0.625</v>
      </c>
      <c r="J1358" s="181">
        <v>4.1666666666666664E-2</v>
      </c>
      <c r="K1358" s="179">
        <f t="shared" si="65"/>
        <v>0.18750000000000003</v>
      </c>
      <c r="L1358" s="411">
        <v>41</v>
      </c>
      <c r="M1358" s="411">
        <v>2</v>
      </c>
      <c r="N1358" s="959"/>
      <c r="O1358" s="411"/>
      <c r="P1358" s="411"/>
      <c r="Q1358" s="963"/>
      <c r="R1358" s="413" t="str">
        <f t="shared" si="66"/>
        <v>fx</v>
      </c>
      <c r="S1358" s="959"/>
      <c r="T1358" s="959"/>
      <c r="U1358" s="965"/>
    </row>
    <row r="1359" spans="1:21" ht="15.75" thickBot="1" x14ac:dyDescent="0.3">
      <c r="A1359" s="976"/>
      <c r="B1359" s="175">
        <v>14030330</v>
      </c>
      <c r="C1359" s="96">
        <v>380</v>
      </c>
      <c r="D1359" s="411">
        <v>7</v>
      </c>
      <c r="E1359" s="411">
        <v>50</v>
      </c>
      <c r="F1359" s="199">
        <v>37</v>
      </c>
      <c r="G1359" s="144" t="s">
        <v>404</v>
      </c>
      <c r="H1359" s="167">
        <v>0.39583333333333331</v>
      </c>
      <c r="I1359" s="167">
        <v>0.625</v>
      </c>
      <c r="J1359" s="181">
        <v>4.1666666666666664E-2</v>
      </c>
      <c r="K1359" s="179">
        <f t="shared" si="65"/>
        <v>0.18750000000000003</v>
      </c>
      <c r="L1359" s="411">
        <v>42</v>
      </c>
      <c r="M1359" s="411">
        <v>2</v>
      </c>
      <c r="N1359" s="959"/>
      <c r="O1359" s="411"/>
      <c r="P1359" s="411"/>
      <c r="Q1359" s="963"/>
      <c r="R1359" s="413" t="str">
        <f t="shared" si="66"/>
        <v>fx</v>
      </c>
      <c r="S1359" s="959"/>
      <c r="T1359" s="959"/>
      <c r="U1359" s="965"/>
    </row>
    <row r="1360" spans="1:21" ht="15.75" thickBot="1" x14ac:dyDescent="0.3">
      <c r="A1360" s="976"/>
      <c r="B1360" s="175">
        <v>14030330</v>
      </c>
      <c r="C1360" s="96">
        <v>380</v>
      </c>
      <c r="D1360" s="411">
        <v>7</v>
      </c>
      <c r="E1360" s="411">
        <v>50</v>
      </c>
      <c r="F1360" s="199">
        <v>37</v>
      </c>
      <c r="G1360" s="144" t="s">
        <v>404</v>
      </c>
      <c r="H1360" s="167">
        <v>0.39583333333333331</v>
      </c>
      <c r="I1360" s="167">
        <v>0.625</v>
      </c>
      <c r="J1360" s="181">
        <v>4.1666666666666664E-2</v>
      </c>
      <c r="K1360" s="179">
        <f t="shared" si="65"/>
        <v>0.18750000000000003</v>
      </c>
      <c r="L1360" s="411">
        <v>43</v>
      </c>
      <c r="M1360" s="411">
        <v>2</v>
      </c>
      <c r="N1360" s="959"/>
      <c r="O1360" s="411"/>
      <c r="P1360" s="411"/>
      <c r="Q1360" s="963"/>
      <c r="R1360" s="413" t="str">
        <f t="shared" si="66"/>
        <v>fx</v>
      </c>
      <c r="S1360" s="959"/>
      <c r="T1360" s="959"/>
      <c r="U1360" s="965"/>
    </row>
    <row r="1361" spans="1:21" ht="15.75" thickBot="1" x14ac:dyDescent="0.3">
      <c r="A1361" s="977"/>
      <c r="B1361" s="407">
        <v>14030330</v>
      </c>
      <c r="C1361" s="164">
        <v>380</v>
      </c>
      <c r="D1361" s="418">
        <v>7</v>
      </c>
      <c r="E1361" s="418">
        <v>50</v>
      </c>
      <c r="F1361" s="388">
        <v>37</v>
      </c>
      <c r="G1361" s="161" t="s">
        <v>404</v>
      </c>
      <c r="H1361" s="171">
        <v>0.39583333333333331</v>
      </c>
      <c r="I1361" s="171">
        <v>0.625</v>
      </c>
      <c r="J1361" s="185">
        <v>4.1666666666666664E-2</v>
      </c>
      <c r="K1361" s="186">
        <f t="shared" si="65"/>
        <v>0.18750000000000003</v>
      </c>
      <c r="L1361" s="418">
        <v>44</v>
      </c>
      <c r="M1361" s="418">
        <v>1</v>
      </c>
      <c r="N1361" s="966"/>
      <c r="O1361" s="418"/>
      <c r="P1361" s="418"/>
      <c r="Q1361" s="967"/>
      <c r="R1361" s="151" t="str">
        <f t="shared" si="66"/>
        <v>fx</v>
      </c>
      <c r="S1361" s="966"/>
      <c r="T1361" s="966"/>
      <c r="U1361" s="968"/>
    </row>
    <row r="1362" spans="1:21" ht="15.75" thickBot="1" x14ac:dyDescent="0.3">
      <c r="A1362" s="975" t="str">
        <f t="shared" si="64"/>
        <v>روز</v>
      </c>
      <c r="B1362" s="174">
        <v>14030331</v>
      </c>
      <c r="C1362" s="163">
        <v>309</v>
      </c>
      <c r="D1362" s="419">
        <v>7</v>
      </c>
      <c r="E1362" s="419">
        <v>50</v>
      </c>
      <c r="F1362" s="150">
        <v>40</v>
      </c>
      <c r="G1362" s="159" t="s">
        <v>337</v>
      </c>
      <c r="H1362" s="168">
        <v>0.30208333333333331</v>
      </c>
      <c r="I1362" s="168">
        <v>0.625</v>
      </c>
      <c r="J1362" s="179">
        <v>9.7222222222222224E-2</v>
      </c>
      <c r="K1362" s="179">
        <f t="shared" si="65"/>
        <v>0.22569444444444448</v>
      </c>
      <c r="L1362" s="419">
        <v>36</v>
      </c>
      <c r="M1362" s="419">
        <v>2</v>
      </c>
      <c r="N1362" s="961">
        <v>420</v>
      </c>
      <c r="O1362" s="419"/>
      <c r="P1362" s="419"/>
      <c r="Q1362" s="962" t="s">
        <v>511</v>
      </c>
      <c r="R1362" s="150" t="str">
        <f t="shared" si="66"/>
        <v>fx</v>
      </c>
      <c r="S1362" s="961">
        <v>2</v>
      </c>
      <c r="T1362" s="961">
        <v>18</v>
      </c>
      <c r="U1362" s="964">
        <v>2000</v>
      </c>
    </row>
    <row r="1363" spans="1:21" ht="15.75" thickBot="1" x14ac:dyDescent="0.3">
      <c r="A1363" s="976"/>
      <c r="B1363" s="176">
        <v>14030331</v>
      </c>
      <c r="C1363" s="96">
        <v>309</v>
      </c>
      <c r="D1363" s="411">
        <v>7</v>
      </c>
      <c r="E1363" s="411">
        <v>50</v>
      </c>
      <c r="F1363" s="665">
        <v>40</v>
      </c>
      <c r="G1363" s="144" t="s">
        <v>337</v>
      </c>
      <c r="H1363" s="167">
        <v>0.30208333333333331</v>
      </c>
      <c r="I1363" s="167">
        <v>0.625</v>
      </c>
      <c r="J1363" s="181">
        <v>9.7222222222222224E-2</v>
      </c>
      <c r="K1363" s="179">
        <f t="shared" si="65"/>
        <v>0.22569444444444448</v>
      </c>
      <c r="L1363" s="411">
        <v>37</v>
      </c>
      <c r="M1363" s="411">
        <v>2</v>
      </c>
      <c r="N1363" s="959"/>
      <c r="O1363" s="411"/>
      <c r="P1363" s="411"/>
      <c r="Q1363" s="963"/>
      <c r="R1363" s="413" t="str">
        <f t="shared" si="66"/>
        <v>fx</v>
      </c>
      <c r="S1363" s="959"/>
      <c r="T1363" s="959"/>
      <c r="U1363" s="965"/>
    </row>
    <row r="1364" spans="1:21" ht="15.75" thickBot="1" x14ac:dyDescent="0.3">
      <c r="A1364" s="976"/>
      <c r="B1364" s="175">
        <v>14030331</v>
      </c>
      <c r="C1364" s="96">
        <v>309</v>
      </c>
      <c r="D1364" s="411">
        <v>7</v>
      </c>
      <c r="E1364" s="411">
        <v>50</v>
      </c>
      <c r="F1364" s="665">
        <v>40</v>
      </c>
      <c r="G1364" s="144" t="s">
        <v>337</v>
      </c>
      <c r="H1364" s="167">
        <v>0.30208333333333331</v>
      </c>
      <c r="I1364" s="167">
        <v>0.625</v>
      </c>
      <c r="J1364" s="181">
        <v>9.7222222222222224E-2</v>
      </c>
      <c r="K1364" s="179">
        <f t="shared" si="65"/>
        <v>0.22569444444444448</v>
      </c>
      <c r="L1364" s="411">
        <v>38</v>
      </c>
      <c r="M1364" s="411">
        <v>2</v>
      </c>
      <c r="N1364" s="959"/>
      <c r="O1364" s="411"/>
      <c r="P1364" s="411"/>
      <c r="Q1364" s="963"/>
      <c r="R1364" s="413" t="str">
        <f t="shared" si="66"/>
        <v>fx</v>
      </c>
      <c r="S1364" s="959"/>
      <c r="T1364" s="959"/>
      <c r="U1364" s="965"/>
    </row>
    <row r="1365" spans="1:21" ht="15.75" thickBot="1" x14ac:dyDescent="0.3">
      <c r="A1365" s="976"/>
      <c r="B1365" s="176">
        <v>14030331</v>
      </c>
      <c r="C1365" s="96">
        <v>309</v>
      </c>
      <c r="D1365" s="411">
        <v>7</v>
      </c>
      <c r="E1365" s="411">
        <v>50</v>
      </c>
      <c r="F1365" s="665">
        <v>40</v>
      </c>
      <c r="G1365" s="144" t="s">
        <v>337</v>
      </c>
      <c r="H1365" s="167">
        <v>0.30208333333333331</v>
      </c>
      <c r="I1365" s="167">
        <v>0.625</v>
      </c>
      <c r="J1365" s="181">
        <v>9.7222222222222224E-2</v>
      </c>
      <c r="K1365" s="179">
        <f t="shared" si="65"/>
        <v>0.22569444444444448</v>
      </c>
      <c r="L1365" s="411">
        <v>39</v>
      </c>
      <c r="M1365" s="411">
        <v>2</v>
      </c>
      <c r="N1365" s="959"/>
      <c r="O1365" s="411"/>
      <c r="P1365" s="411"/>
      <c r="Q1365" s="963"/>
      <c r="R1365" s="413" t="str">
        <f t="shared" si="66"/>
        <v>fx</v>
      </c>
      <c r="S1365" s="959"/>
      <c r="T1365" s="959"/>
      <c r="U1365" s="965"/>
    </row>
    <row r="1366" spans="1:21" ht="15.75" thickBot="1" x14ac:dyDescent="0.3">
      <c r="A1366" s="976"/>
      <c r="B1366" s="175">
        <v>14030331</v>
      </c>
      <c r="C1366" s="96">
        <v>309</v>
      </c>
      <c r="D1366" s="411">
        <v>7</v>
      </c>
      <c r="E1366" s="411">
        <v>50</v>
      </c>
      <c r="F1366" s="665">
        <v>40</v>
      </c>
      <c r="G1366" s="144" t="s">
        <v>337</v>
      </c>
      <c r="H1366" s="167">
        <v>0.30208333333333331</v>
      </c>
      <c r="I1366" s="167">
        <v>0.625</v>
      </c>
      <c r="J1366" s="181">
        <v>9.7222222222222224E-2</v>
      </c>
      <c r="K1366" s="179">
        <f t="shared" si="65"/>
        <v>0.22569444444444448</v>
      </c>
      <c r="L1366" s="411">
        <v>40</v>
      </c>
      <c r="M1366" s="411">
        <v>2</v>
      </c>
      <c r="N1366" s="959"/>
      <c r="O1366" s="411"/>
      <c r="P1366" s="411"/>
      <c r="Q1366" s="963"/>
      <c r="R1366" s="413" t="str">
        <f t="shared" si="66"/>
        <v>fx</v>
      </c>
      <c r="S1366" s="959"/>
      <c r="T1366" s="959"/>
      <c r="U1366" s="965"/>
    </row>
    <row r="1367" spans="1:21" ht="15.75" thickBot="1" x14ac:dyDescent="0.3">
      <c r="A1367" s="976"/>
      <c r="B1367" s="177">
        <v>14030331</v>
      </c>
      <c r="C1367" s="96">
        <v>309</v>
      </c>
      <c r="D1367" s="411">
        <v>7</v>
      </c>
      <c r="E1367" s="411">
        <v>50</v>
      </c>
      <c r="F1367" s="665">
        <v>40</v>
      </c>
      <c r="G1367" s="144" t="s">
        <v>337</v>
      </c>
      <c r="H1367" s="167">
        <v>0.30208333333333331</v>
      </c>
      <c r="I1367" s="167">
        <v>0.625</v>
      </c>
      <c r="J1367" s="181">
        <v>9.7222222222222224E-2</v>
      </c>
      <c r="K1367" s="179">
        <f t="shared" si="65"/>
        <v>0.22569444444444448</v>
      </c>
      <c r="L1367" s="411">
        <v>41</v>
      </c>
      <c r="M1367" s="411">
        <v>2</v>
      </c>
      <c r="N1367" s="960"/>
      <c r="O1367" s="411"/>
      <c r="P1367" s="411"/>
      <c r="Q1367" s="963"/>
      <c r="R1367" s="413" t="str">
        <f t="shared" si="66"/>
        <v>fx</v>
      </c>
      <c r="S1367" s="959"/>
      <c r="T1367" s="959"/>
      <c r="U1367" s="965"/>
    </row>
    <row r="1368" spans="1:21" ht="15.75" thickBot="1" x14ac:dyDescent="0.3">
      <c r="A1368" s="976"/>
      <c r="B1368" s="174">
        <v>14030331</v>
      </c>
      <c r="C1368" s="96">
        <v>307</v>
      </c>
      <c r="D1368" s="411">
        <v>7</v>
      </c>
      <c r="E1368" s="411">
        <v>50</v>
      </c>
      <c r="F1368" s="665">
        <v>40</v>
      </c>
      <c r="G1368" s="144" t="s">
        <v>337</v>
      </c>
      <c r="H1368" s="167">
        <v>0.30208333333333331</v>
      </c>
      <c r="I1368" s="167">
        <v>0.625</v>
      </c>
      <c r="J1368" s="181">
        <v>9.7222222222222224E-2</v>
      </c>
      <c r="K1368" s="179">
        <f t="shared" si="65"/>
        <v>0.22569444444444448</v>
      </c>
      <c r="L1368" s="411">
        <v>36</v>
      </c>
      <c r="M1368" s="411">
        <v>1</v>
      </c>
      <c r="N1368" s="958">
        <v>225</v>
      </c>
      <c r="O1368" s="411"/>
      <c r="P1368" s="411"/>
      <c r="Q1368" s="963"/>
      <c r="R1368" s="413" t="str">
        <f t="shared" si="66"/>
        <v>fx</v>
      </c>
      <c r="S1368" s="959"/>
      <c r="T1368" s="959"/>
      <c r="U1368" s="965"/>
    </row>
    <row r="1369" spans="1:21" ht="15.75" thickBot="1" x14ac:dyDescent="0.3">
      <c r="A1369" s="976"/>
      <c r="B1369" s="176">
        <v>14030331</v>
      </c>
      <c r="C1369" s="96">
        <v>307</v>
      </c>
      <c r="D1369" s="411">
        <v>7</v>
      </c>
      <c r="E1369" s="411">
        <v>50</v>
      </c>
      <c r="F1369" s="665">
        <v>40</v>
      </c>
      <c r="G1369" s="144" t="s">
        <v>337</v>
      </c>
      <c r="H1369" s="167">
        <v>0.30208333333333331</v>
      </c>
      <c r="I1369" s="167">
        <v>0.625</v>
      </c>
      <c r="J1369" s="181">
        <v>9.7222222222222224E-2</v>
      </c>
      <c r="K1369" s="179">
        <f t="shared" si="65"/>
        <v>0.22569444444444448</v>
      </c>
      <c r="L1369" s="411">
        <v>37</v>
      </c>
      <c r="M1369" s="411">
        <v>1</v>
      </c>
      <c r="N1369" s="959"/>
      <c r="O1369" s="411"/>
      <c r="P1369" s="411"/>
      <c r="Q1369" s="963"/>
      <c r="R1369" s="413" t="str">
        <f t="shared" si="66"/>
        <v>fx</v>
      </c>
      <c r="S1369" s="959"/>
      <c r="T1369" s="959"/>
      <c r="U1369" s="965"/>
    </row>
    <row r="1370" spans="1:21" ht="15.75" thickBot="1" x14ac:dyDescent="0.3">
      <c r="A1370" s="976"/>
      <c r="B1370" s="175">
        <v>14030331</v>
      </c>
      <c r="C1370" s="96">
        <v>307</v>
      </c>
      <c r="D1370" s="411">
        <v>7</v>
      </c>
      <c r="E1370" s="411">
        <v>50</v>
      </c>
      <c r="F1370" s="665">
        <v>40</v>
      </c>
      <c r="G1370" s="144" t="s">
        <v>337</v>
      </c>
      <c r="H1370" s="167">
        <v>0.30208333333333331</v>
      </c>
      <c r="I1370" s="167">
        <v>0.625</v>
      </c>
      <c r="J1370" s="181">
        <v>9.7222222222222224E-2</v>
      </c>
      <c r="K1370" s="179">
        <f t="shared" si="65"/>
        <v>0.22569444444444448</v>
      </c>
      <c r="L1370" s="411">
        <v>38</v>
      </c>
      <c r="M1370" s="411">
        <v>1</v>
      </c>
      <c r="N1370" s="959"/>
      <c r="O1370" s="411"/>
      <c r="P1370" s="411"/>
      <c r="Q1370" s="963"/>
      <c r="R1370" s="413" t="str">
        <f t="shared" si="66"/>
        <v>fx</v>
      </c>
      <c r="S1370" s="959"/>
      <c r="T1370" s="959"/>
      <c r="U1370" s="965"/>
    </row>
    <row r="1371" spans="1:21" ht="15.75" thickBot="1" x14ac:dyDescent="0.3">
      <c r="A1371" s="976"/>
      <c r="B1371" s="176">
        <v>14030331</v>
      </c>
      <c r="C1371" s="96">
        <v>307</v>
      </c>
      <c r="D1371" s="411">
        <v>7</v>
      </c>
      <c r="E1371" s="411">
        <v>50</v>
      </c>
      <c r="F1371" s="665">
        <v>40</v>
      </c>
      <c r="G1371" s="144" t="s">
        <v>337</v>
      </c>
      <c r="H1371" s="167">
        <v>0.30208333333333331</v>
      </c>
      <c r="I1371" s="167">
        <v>0.625</v>
      </c>
      <c r="J1371" s="181">
        <v>9.7222222222222224E-2</v>
      </c>
      <c r="K1371" s="179">
        <f t="shared" si="65"/>
        <v>0.22569444444444448</v>
      </c>
      <c r="L1371" s="411">
        <v>39</v>
      </c>
      <c r="M1371" s="411">
        <v>2</v>
      </c>
      <c r="N1371" s="959"/>
      <c r="O1371" s="411"/>
      <c r="P1371" s="411"/>
      <c r="Q1371" s="963"/>
      <c r="R1371" s="413" t="str">
        <f t="shared" si="66"/>
        <v>fx</v>
      </c>
      <c r="S1371" s="959"/>
      <c r="T1371" s="959"/>
      <c r="U1371" s="965"/>
    </row>
    <row r="1372" spans="1:21" ht="15.75" thickBot="1" x14ac:dyDescent="0.3">
      <c r="A1372" s="976"/>
      <c r="B1372" s="175">
        <v>14030331</v>
      </c>
      <c r="C1372" s="96">
        <v>307</v>
      </c>
      <c r="D1372" s="411">
        <v>7</v>
      </c>
      <c r="E1372" s="411">
        <v>50</v>
      </c>
      <c r="F1372" s="665">
        <v>40</v>
      </c>
      <c r="G1372" s="144" t="s">
        <v>337</v>
      </c>
      <c r="H1372" s="167">
        <v>0.30208333333333331</v>
      </c>
      <c r="I1372" s="167">
        <v>0.625</v>
      </c>
      <c r="J1372" s="181">
        <v>9.7222222222222224E-2</v>
      </c>
      <c r="K1372" s="179">
        <f t="shared" si="65"/>
        <v>0.22569444444444448</v>
      </c>
      <c r="L1372" s="411">
        <v>40</v>
      </c>
      <c r="M1372" s="411">
        <v>2</v>
      </c>
      <c r="N1372" s="959"/>
      <c r="O1372" s="411"/>
      <c r="P1372" s="411"/>
      <c r="Q1372" s="963"/>
      <c r="R1372" s="413" t="str">
        <f t="shared" si="66"/>
        <v>fx</v>
      </c>
      <c r="S1372" s="959"/>
      <c r="T1372" s="959"/>
      <c r="U1372" s="965"/>
    </row>
    <row r="1373" spans="1:21" ht="15.75" thickBot="1" x14ac:dyDescent="0.3">
      <c r="A1373" s="976"/>
      <c r="B1373" s="177">
        <v>14030331</v>
      </c>
      <c r="C1373" s="96">
        <v>307</v>
      </c>
      <c r="D1373" s="411">
        <v>7</v>
      </c>
      <c r="E1373" s="411">
        <v>50</v>
      </c>
      <c r="F1373" s="665">
        <v>40</v>
      </c>
      <c r="G1373" s="144" t="s">
        <v>337</v>
      </c>
      <c r="H1373" s="167">
        <v>0.30208333333333331</v>
      </c>
      <c r="I1373" s="167">
        <v>0.625</v>
      </c>
      <c r="J1373" s="181">
        <v>9.7222222222222224E-2</v>
      </c>
      <c r="K1373" s="179">
        <f t="shared" si="65"/>
        <v>0.22569444444444448</v>
      </c>
      <c r="L1373" s="411">
        <v>41</v>
      </c>
      <c r="M1373" s="411">
        <v>1</v>
      </c>
      <c r="N1373" s="960"/>
      <c r="O1373" s="411"/>
      <c r="P1373" s="411"/>
      <c r="Q1373" s="963"/>
      <c r="R1373" s="413" t="str">
        <f t="shared" si="66"/>
        <v>fx</v>
      </c>
      <c r="S1373" s="959"/>
      <c r="T1373" s="959"/>
      <c r="U1373" s="965"/>
    </row>
    <row r="1374" spans="1:21" ht="15.75" thickBot="1" x14ac:dyDescent="0.3">
      <c r="A1374" s="976"/>
      <c r="B1374" s="174">
        <v>14030331</v>
      </c>
      <c r="C1374" s="96">
        <v>380</v>
      </c>
      <c r="D1374" s="411">
        <v>7</v>
      </c>
      <c r="E1374" s="411">
        <v>50</v>
      </c>
      <c r="F1374" s="665">
        <v>40</v>
      </c>
      <c r="G1374" s="144" t="s">
        <v>337</v>
      </c>
      <c r="H1374" s="167">
        <v>0.30208333333333331</v>
      </c>
      <c r="I1374" s="167">
        <v>0.625</v>
      </c>
      <c r="J1374" s="181">
        <v>9.7222222222222224E-2</v>
      </c>
      <c r="K1374" s="179">
        <f t="shared" si="65"/>
        <v>0.22569444444444448</v>
      </c>
      <c r="L1374" s="411">
        <v>40</v>
      </c>
      <c r="M1374" s="411">
        <v>1</v>
      </c>
      <c r="N1374" s="958">
        <v>280</v>
      </c>
      <c r="O1374" s="411"/>
      <c r="P1374" s="411"/>
      <c r="Q1374" s="963"/>
      <c r="R1374" s="413" t="str">
        <f t="shared" si="66"/>
        <v>fx</v>
      </c>
      <c r="S1374" s="959"/>
      <c r="T1374" s="959"/>
      <c r="U1374" s="965"/>
    </row>
    <row r="1375" spans="1:21" ht="15.75" thickBot="1" x14ac:dyDescent="0.3">
      <c r="A1375" s="976"/>
      <c r="B1375" s="176">
        <v>14030331</v>
      </c>
      <c r="C1375" s="96">
        <v>380</v>
      </c>
      <c r="D1375" s="411">
        <v>7</v>
      </c>
      <c r="E1375" s="411">
        <v>50</v>
      </c>
      <c r="F1375" s="665">
        <v>40</v>
      </c>
      <c r="G1375" s="144" t="s">
        <v>337</v>
      </c>
      <c r="H1375" s="167">
        <v>0.30208333333333331</v>
      </c>
      <c r="I1375" s="167">
        <v>0.625</v>
      </c>
      <c r="J1375" s="181">
        <v>9.7222222222222224E-2</v>
      </c>
      <c r="K1375" s="179">
        <f t="shared" si="65"/>
        <v>0.22569444444444448</v>
      </c>
      <c r="L1375" s="411">
        <v>41</v>
      </c>
      <c r="M1375" s="411">
        <v>2</v>
      </c>
      <c r="N1375" s="959"/>
      <c r="O1375" s="411"/>
      <c r="P1375" s="411"/>
      <c r="Q1375" s="963"/>
      <c r="R1375" s="413" t="str">
        <f t="shared" si="66"/>
        <v>fx</v>
      </c>
      <c r="S1375" s="959"/>
      <c r="T1375" s="959"/>
      <c r="U1375" s="965"/>
    </row>
    <row r="1376" spans="1:21" ht="15.75" thickBot="1" x14ac:dyDescent="0.3">
      <c r="A1376" s="976"/>
      <c r="B1376" s="175">
        <v>14030331</v>
      </c>
      <c r="C1376" s="96">
        <v>380</v>
      </c>
      <c r="D1376" s="411">
        <v>7</v>
      </c>
      <c r="E1376" s="411">
        <v>50</v>
      </c>
      <c r="F1376" s="665">
        <v>40</v>
      </c>
      <c r="G1376" s="144" t="s">
        <v>337</v>
      </c>
      <c r="H1376" s="167">
        <v>0.30208333333333331</v>
      </c>
      <c r="I1376" s="167">
        <v>0.625</v>
      </c>
      <c r="J1376" s="181">
        <v>9.7222222222222224E-2</v>
      </c>
      <c r="K1376" s="179">
        <f t="shared" si="65"/>
        <v>0.22569444444444448</v>
      </c>
      <c r="L1376" s="411">
        <v>42</v>
      </c>
      <c r="M1376" s="411">
        <v>2</v>
      </c>
      <c r="N1376" s="959"/>
      <c r="O1376" s="411"/>
      <c r="P1376" s="411"/>
      <c r="Q1376" s="963"/>
      <c r="R1376" s="413" t="str">
        <f t="shared" si="66"/>
        <v>fx</v>
      </c>
      <c r="S1376" s="959"/>
      <c r="T1376" s="959"/>
      <c r="U1376" s="965"/>
    </row>
    <row r="1377" spans="1:21" ht="15.75" thickBot="1" x14ac:dyDescent="0.3">
      <c r="A1377" s="976"/>
      <c r="B1377" s="176">
        <v>14030331</v>
      </c>
      <c r="C1377" s="96">
        <v>380</v>
      </c>
      <c r="D1377" s="411">
        <v>7</v>
      </c>
      <c r="E1377" s="411">
        <v>50</v>
      </c>
      <c r="F1377" s="665">
        <v>40</v>
      </c>
      <c r="G1377" s="144" t="s">
        <v>337</v>
      </c>
      <c r="H1377" s="167">
        <v>0.30208333333333331</v>
      </c>
      <c r="I1377" s="167">
        <v>0.625</v>
      </c>
      <c r="J1377" s="181">
        <v>9.7222222222222224E-2</v>
      </c>
      <c r="K1377" s="179">
        <f t="shared" si="65"/>
        <v>0.22569444444444448</v>
      </c>
      <c r="L1377" s="411">
        <v>43</v>
      </c>
      <c r="M1377" s="411">
        <v>2</v>
      </c>
      <c r="N1377" s="959"/>
      <c r="O1377" s="411"/>
      <c r="P1377" s="411"/>
      <c r="Q1377" s="963"/>
      <c r="R1377" s="413" t="str">
        <f t="shared" si="66"/>
        <v>fx</v>
      </c>
      <c r="S1377" s="959"/>
      <c r="T1377" s="959"/>
      <c r="U1377" s="965"/>
    </row>
    <row r="1378" spans="1:21" ht="15.75" thickBot="1" x14ac:dyDescent="0.3">
      <c r="A1378" s="976"/>
      <c r="B1378" s="407">
        <v>14030331</v>
      </c>
      <c r="C1378" s="96">
        <v>380</v>
      </c>
      <c r="D1378" s="411">
        <v>7</v>
      </c>
      <c r="E1378" s="411">
        <v>50</v>
      </c>
      <c r="F1378" s="665">
        <v>40</v>
      </c>
      <c r="G1378" s="144" t="s">
        <v>337</v>
      </c>
      <c r="H1378" s="167">
        <v>0.30208333333333331</v>
      </c>
      <c r="I1378" s="167">
        <v>0.625</v>
      </c>
      <c r="J1378" s="181">
        <v>9.7222222222222224E-2</v>
      </c>
      <c r="K1378" s="179">
        <f t="shared" si="65"/>
        <v>0.22569444444444448</v>
      </c>
      <c r="L1378" s="411">
        <v>44</v>
      </c>
      <c r="M1378" s="411">
        <v>1</v>
      </c>
      <c r="N1378" s="960"/>
      <c r="O1378" s="411"/>
      <c r="P1378" s="411"/>
      <c r="Q1378" s="963"/>
      <c r="R1378" s="413" t="str">
        <f t="shared" si="66"/>
        <v>fx</v>
      </c>
      <c r="S1378" s="959"/>
      <c r="T1378" s="959"/>
      <c r="U1378" s="965"/>
    </row>
    <row r="1379" spans="1:21" ht="15.75" thickBot="1" x14ac:dyDescent="0.3">
      <c r="A1379" s="976"/>
      <c r="B1379" s="174">
        <v>14030331</v>
      </c>
      <c r="C1379" s="96">
        <v>339</v>
      </c>
      <c r="D1379" s="411">
        <v>7</v>
      </c>
      <c r="E1379" s="411">
        <v>50</v>
      </c>
      <c r="F1379" s="665">
        <v>40</v>
      </c>
      <c r="G1379" s="144" t="s">
        <v>337</v>
      </c>
      <c r="H1379" s="167">
        <v>0.30208333333333331</v>
      </c>
      <c r="I1379" s="167">
        <v>0.625</v>
      </c>
      <c r="J1379" s="181">
        <v>9.7222222222222224E-2</v>
      </c>
      <c r="K1379" s="179">
        <f t="shared" si="65"/>
        <v>0.22569444444444448</v>
      </c>
      <c r="L1379" s="411">
        <v>28</v>
      </c>
      <c r="M1379" s="411">
        <v>2</v>
      </c>
      <c r="N1379" s="958">
        <v>120</v>
      </c>
      <c r="O1379" s="411"/>
      <c r="P1379" s="411"/>
      <c r="Q1379" s="963"/>
      <c r="R1379" s="413" t="str">
        <f t="shared" si="66"/>
        <v>fx</v>
      </c>
      <c r="S1379" s="959"/>
      <c r="T1379" s="959"/>
      <c r="U1379" s="965"/>
    </row>
    <row r="1380" spans="1:21" ht="15.75" thickBot="1" x14ac:dyDescent="0.3">
      <c r="A1380" s="976"/>
      <c r="B1380" s="176">
        <v>14030331</v>
      </c>
      <c r="C1380" s="96">
        <v>339</v>
      </c>
      <c r="D1380" s="411">
        <v>7</v>
      </c>
      <c r="E1380" s="411">
        <v>50</v>
      </c>
      <c r="F1380" s="665">
        <v>40</v>
      </c>
      <c r="G1380" s="144" t="s">
        <v>337</v>
      </c>
      <c r="H1380" s="167">
        <v>0.30208333333333331</v>
      </c>
      <c r="I1380" s="167">
        <v>0.625</v>
      </c>
      <c r="J1380" s="181">
        <v>9.7222222222222224E-2</v>
      </c>
      <c r="K1380" s="179">
        <f t="shared" si="65"/>
        <v>0.22569444444444448</v>
      </c>
      <c r="L1380" s="411">
        <v>29</v>
      </c>
      <c r="M1380" s="411">
        <v>2</v>
      </c>
      <c r="N1380" s="959"/>
      <c r="O1380" s="411"/>
      <c r="P1380" s="411"/>
      <c r="Q1380" s="963"/>
      <c r="R1380" s="413" t="str">
        <f t="shared" si="66"/>
        <v>fx</v>
      </c>
      <c r="S1380" s="959"/>
      <c r="T1380" s="959"/>
      <c r="U1380" s="965"/>
    </row>
    <row r="1381" spans="1:21" ht="15.75" thickBot="1" x14ac:dyDescent="0.3">
      <c r="A1381" s="976"/>
      <c r="B1381" s="407">
        <v>14030331</v>
      </c>
      <c r="C1381" s="96">
        <v>339</v>
      </c>
      <c r="D1381" s="411">
        <v>7</v>
      </c>
      <c r="E1381" s="411">
        <v>50</v>
      </c>
      <c r="F1381" s="665">
        <v>40</v>
      </c>
      <c r="G1381" s="144" t="s">
        <v>337</v>
      </c>
      <c r="H1381" s="167">
        <v>0.30208333333333331</v>
      </c>
      <c r="I1381" s="167">
        <v>0.625</v>
      </c>
      <c r="J1381" s="181">
        <v>9.7222222222222224E-2</v>
      </c>
      <c r="K1381" s="179">
        <f t="shared" si="65"/>
        <v>0.22569444444444448</v>
      </c>
      <c r="L1381" s="411">
        <v>30</v>
      </c>
      <c r="M1381" s="411">
        <v>2</v>
      </c>
      <c r="N1381" s="960"/>
      <c r="O1381" s="411"/>
      <c r="P1381" s="411"/>
      <c r="Q1381" s="963"/>
      <c r="R1381" s="413" t="str">
        <f t="shared" si="66"/>
        <v>fx</v>
      </c>
      <c r="S1381" s="959"/>
      <c r="T1381" s="959"/>
      <c r="U1381" s="965"/>
    </row>
    <row r="1382" spans="1:21" ht="15.75" thickBot="1" x14ac:dyDescent="0.3">
      <c r="A1382" s="976"/>
      <c r="B1382" s="174">
        <v>14030331</v>
      </c>
      <c r="C1382" s="96">
        <v>350</v>
      </c>
      <c r="D1382" s="411">
        <v>7</v>
      </c>
      <c r="E1382" s="411">
        <v>50</v>
      </c>
      <c r="F1382" s="665">
        <v>40</v>
      </c>
      <c r="G1382" s="144" t="s">
        <v>337</v>
      </c>
      <c r="H1382" s="167">
        <v>0.30208333333333331</v>
      </c>
      <c r="I1382" s="167">
        <v>0.625</v>
      </c>
      <c r="J1382" s="181">
        <v>9.7222222222222224E-2</v>
      </c>
      <c r="K1382" s="179">
        <f t="shared" si="65"/>
        <v>0.22569444444444448</v>
      </c>
      <c r="L1382" s="411">
        <v>40</v>
      </c>
      <c r="M1382" s="411">
        <v>1</v>
      </c>
      <c r="N1382" s="958">
        <v>48</v>
      </c>
      <c r="O1382" s="411"/>
      <c r="P1382" s="411"/>
      <c r="Q1382" s="963"/>
      <c r="R1382" s="413" t="str">
        <f t="shared" si="66"/>
        <v>fx</v>
      </c>
      <c r="S1382" s="959"/>
      <c r="T1382" s="959"/>
      <c r="U1382" s="965"/>
    </row>
    <row r="1383" spans="1:21" ht="15.75" thickBot="1" x14ac:dyDescent="0.3">
      <c r="A1383" s="976"/>
      <c r="B1383" s="176">
        <v>14030331</v>
      </c>
      <c r="C1383" s="96">
        <v>350</v>
      </c>
      <c r="D1383" s="411">
        <v>7</v>
      </c>
      <c r="E1383" s="411">
        <v>50</v>
      </c>
      <c r="F1383" s="665">
        <v>40</v>
      </c>
      <c r="G1383" s="144" t="s">
        <v>337</v>
      </c>
      <c r="H1383" s="167">
        <v>0.30208333333333331</v>
      </c>
      <c r="I1383" s="167">
        <v>0.625</v>
      </c>
      <c r="J1383" s="181">
        <v>9.7222222222222224E-2</v>
      </c>
      <c r="K1383" s="179">
        <f t="shared" si="65"/>
        <v>0.22569444444444448</v>
      </c>
      <c r="L1383" s="411">
        <v>41</v>
      </c>
      <c r="M1383" s="411">
        <v>1</v>
      </c>
      <c r="N1383" s="959"/>
      <c r="O1383" s="411"/>
      <c r="P1383" s="411"/>
      <c r="Q1383" s="963"/>
      <c r="R1383" s="413" t="str">
        <f t="shared" si="66"/>
        <v>fx</v>
      </c>
      <c r="S1383" s="959"/>
      <c r="T1383" s="959"/>
      <c r="U1383" s="965"/>
    </row>
    <row r="1384" spans="1:21" ht="15.75" thickBot="1" x14ac:dyDescent="0.3">
      <c r="A1384" s="976"/>
      <c r="B1384" s="175">
        <v>14030331</v>
      </c>
      <c r="C1384" s="96">
        <v>350</v>
      </c>
      <c r="D1384" s="411">
        <v>7</v>
      </c>
      <c r="E1384" s="411">
        <v>50</v>
      </c>
      <c r="F1384" s="665">
        <v>40</v>
      </c>
      <c r="G1384" s="144" t="s">
        <v>337</v>
      </c>
      <c r="H1384" s="167">
        <v>0.30208333333333331</v>
      </c>
      <c r="I1384" s="167">
        <v>0.625</v>
      </c>
      <c r="J1384" s="181">
        <v>9.7222222222222224E-2</v>
      </c>
      <c r="K1384" s="179">
        <f t="shared" si="65"/>
        <v>0.22569444444444448</v>
      </c>
      <c r="L1384" s="411">
        <v>42</v>
      </c>
      <c r="M1384" s="411">
        <v>2</v>
      </c>
      <c r="N1384" s="959"/>
      <c r="O1384" s="411"/>
      <c r="P1384" s="411"/>
      <c r="Q1384" s="963"/>
      <c r="R1384" s="413" t="str">
        <f t="shared" si="66"/>
        <v>fx</v>
      </c>
      <c r="S1384" s="959"/>
      <c r="T1384" s="959"/>
      <c r="U1384" s="965"/>
    </row>
    <row r="1385" spans="1:21" ht="15.75" thickBot="1" x14ac:dyDescent="0.3">
      <c r="A1385" s="977"/>
      <c r="B1385" s="177">
        <v>14030331</v>
      </c>
      <c r="C1385" s="164">
        <v>350</v>
      </c>
      <c r="D1385" s="418">
        <v>7</v>
      </c>
      <c r="E1385" s="418">
        <v>50</v>
      </c>
      <c r="F1385" s="151">
        <v>40</v>
      </c>
      <c r="G1385" s="161" t="s">
        <v>337</v>
      </c>
      <c r="H1385" s="171">
        <v>0.30208333333333331</v>
      </c>
      <c r="I1385" s="171">
        <v>0.625</v>
      </c>
      <c r="J1385" s="185">
        <v>9.7222222222222224E-2</v>
      </c>
      <c r="K1385" s="186">
        <f t="shared" si="65"/>
        <v>0.22569444444444448</v>
      </c>
      <c r="L1385" s="418">
        <v>43</v>
      </c>
      <c r="M1385" s="418">
        <v>2</v>
      </c>
      <c r="N1385" s="966"/>
      <c r="O1385" s="418"/>
      <c r="P1385" s="418"/>
      <c r="Q1385" s="967"/>
      <c r="R1385" s="151" t="str">
        <f t="shared" si="66"/>
        <v>fx</v>
      </c>
      <c r="S1385" s="966"/>
      <c r="T1385" s="966"/>
      <c r="U1385" s="968"/>
    </row>
    <row r="1386" spans="1:21" ht="15.75" thickBot="1" x14ac:dyDescent="0.3">
      <c r="A1386" s="975" t="str">
        <f t="shared" si="64"/>
        <v>روز</v>
      </c>
      <c r="B1386" s="174">
        <v>14030402</v>
      </c>
      <c r="C1386" s="163">
        <v>309</v>
      </c>
      <c r="D1386" s="419">
        <v>7</v>
      </c>
      <c r="E1386" s="419">
        <v>50</v>
      </c>
      <c r="F1386" s="150">
        <v>42</v>
      </c>
      <c r="G1386" s="159" t="s">
        <v>205</v>
      </c>
      <c r="H1386" s="168">
        <v>0.29166666666666669</v>
      </c>
      <c r="I1386" s="168">
        <v>0.625</v>
      </c>
      <c r="J1386" s="179">
        <v>8.3333333333333329E-2</v>
      </c>
      <c r="K1386" s="179">
        <f t="shared" si="65"/>
        <v>0.25</v>
      </c>
      <c r="L1386" s="419">
        <v>36</v>
      </c>
      <c r="M1386" s="419">
        <v>2</v>
      </c>
      <c r="N1386" s="961">
        <v>768</v>
      </c>
      <c r="O1386" s="419"/>
      <c r="P1386" s="419"/>
      <c r="Q1386" s="962" t="s">
        <v>512</v>
      </c>
      <c r="R1386" s="150" t="str">
        <f t="shared" si="66"/>
        <v>fx</v>
      </c>
      <c r="S1386" s="961">
        <v>3</v>
      </c>
      <c r="T1386" s="961">
        <v>25</v>
      </c>
      <c r="U1386" s="964">
        <v>1000</v>
      </c>
    </row>
    <row r="1387" spans="1:21" ht="15.75" thickBot="1" x14ac:dyDescent="0.3">
      <c r="A1387" s="976"/>
      <c r="B1387" s="174">
        <v>14030402</v>
      </c>
      <c r="C1387" s="96">
        <v>309</v>
      </c>
      <c r="D1387" s="411">
        <v>7</v>
      </c>
      <c r="E1387" s="411">
        <v>50</v>
      </c>
      <c r="F1387" s="665">
        <v>42</v>
      </c>
      <c r="G1387" s="159" t="s">
        <v>205</v>
      </c>
      <c r="H1387" s="168">
        <v>0.29166666666666669</v>
      </c>
      <c r="I1387" s="168">
        <v>0.625</v>
      </c>
      <c r="J1387" s="179">
        <v>8.3333333333333329E-2</v>
      </c>
      <c r="K1387" s="179">
        <f t="shared" si="65"/>
        <v>0.25</v>
      </c>
      <c r="L1387" s="411">
        <v>37</v>
      </c>
      <c r="M1387" s="411">
        <v>2</v>
      </c>
      <c r="N1387" s="959"/>
      <c r="O1387" s="411"/>
      <c r="P1387" s="411"/>
      <c r="Q1387" s="963"/>
      <c r="R1387" s="413" t="str">
        <f t="shared" si="66"/>
        <v>fx</v>
      </c>
      <c r="S1387" s="959"/>
      <c r="T1387" s="959"/>
      <c r="U1387" s="965"/>
    </row>
    <row r="1388" spans="1:21" ht="15.75" thickBot="1" x14ac:dyDescent="0.3">
      <c r="A1388" s="976"/>
      <c r="B1388" s="174">
        <v>14030402</v>
      </c>
      <c r="C1388" s="96">
        <v>309</v>
      </c>
      <c r="D1388" s="411">
        <v>7</v>
      </c>
      <c r="E1388" s="411">
        <v>50</v>
      </c>
      <c r="F1388" s="665">
        <v>42</v>
      </c>
      <c r="G1388" s="159" t="s">
        <v>205</v>
      </c>
      <c r="H1388" s="168">
        <v>0.29166666666666669</v>
      </c>
      <c r="I1388" s="168">
        <v>0.625</v>
      </c>
      <c r="J1388" s="179">
        <v>8.3333333333333329E-2</v>
      </c>
      <c r="K1388" s="179">
        <f t="shared" si="65"/>
        <v>0.25</v>
      </c>
      <c r="L1388" s="411">
        <v>38</v>
      </c>
      <c r="M1388" s="411">
        <v>2</v>
      </c>
      <c r="N1388" s="959"/>
      <c r="O1388" s="411"/>
      <c r="P1388" s="411"/>
      <c r="Q1388" s="963"/>
      <c r="R1388" s="413" t="str">
        <f t="shared" si="66"/>
        <v>fx</v>
      </c>
      <c r="S1388" s="959"/>
      <c r="T1388" s="959"/>
      <c r="U1388" s="965"/>
    </row>
    <row r="1389" spans="1:21" ht="15.75" thickBot="1" x14ac:dyDescent="0.3">
      <c r="A1389" s="976"/>
      <c r="B1389" s="174">
        <v>14030402</v>
      </c>
      <c r="C1389" s="96">
        <v>309</v>
      </c>
      <c r="D1389" s="411">
        <v>7</v>
      </c>
      <c r="E1389" s="411">
        <v>50</v>
      </c>
      <c r="F1389" s="665">
        <v>42</v>
      </c>
      <c r="G1389" s="159" t="s">
        <v>205</v>
      </c>
      <c r="H1389" s="168">
        <v>0.29166666666666669</v>
      </c>
      <c r="I1389" s="168">
        <v>0.625</v>
      </c>
      <c r="J1389" s="179">
        <v>8.3333333333333329E-2</v>
      </c>
      <c r="K1389" s="179">
        <f t="shared" si="65"/>
        <v>0.25</v>
      </c>
      <c r="L1389" s="411">
        <v>39</v>
      </c>
      <c r="M1389" s="411">
        <v>2</v>
      </c>
      <c r="N1389" s="959"/>
      <c r="O1389" s="411"/>
      <c r="P1389" s="411"/>
      <c r="Q1389" s="963"/>
      <c r="R1389" s="413" t="str">
        <f t="shared" si="66"/>
        <v>fx</v>
      </c>
      <c r="S1389" s="959"/>
      <c r="T1389" s="959"/>
      <c r="U1389" s="965"/>
    </row>
    <row r="1390" spans="1:21" ht="15.75" thickBot="1" x14ac:dyDescent="0.3">
      <c r="A1390" s="976"/>
      <c r="B1390" s="174">
        <v>14030402</v>
      </c>
      <c r="C1390" s="96">
        <v>309</v>
      </c>
      <c r="D1390" s="411">
        <v>7</v>
      </c>
      <c r="E1390" s="411">
        <v>50</v>
      </c>
      <c r="F1390" s="665">
        <v>42</v>
      </c>
      <c r="G1390" s="159" t="s">
        <v>205</v>
      </c>
      <c r="H1390" s="168">
        <v>0.29166666666666669</v>
      </c>
      <c r="I1390" s="168">
        <v>0.625</v>
      </c>
      <c r="J1390" s="179">
        <v>8.3333333333333329E-2</v>
      </c>
      <c r="K1390" s="179">
        <f t="shared" si="65"/>
        <v>0.25</v>
      </c>
      <c r="L1390" s="411">
        <v>40</v>
      </c>
      <c r="M1390" s="411">
        <v>2</v>
      </c>
      <c r="N1390" s="959"/>
      <c r="O1390" s="411"/>
      <c r="P1390" s="411"/>
      <c r="Q1390" s="963"/>
      <c r="R1390" s="413" t="str">
        <f t="shared" si="66"/>
        <v>fx</v>
      </c>
      <c r="S1390" s="959"/>
      <c r="T1390" s="959"/>
      <c r="U1390" s="965"/>
    </row>
    <row r="1391" spans="1:21" ht="15.75" thickBot="1" x14ac:dyDescent="0.3">
      <c r="A1391" s="976"/>
      <c r="B1391" s="174">
        <v>14030402</v>
      </c>
      <c r="C1391" s="96">
        <v>309</v>
      </c>
      <c r="D1391" s="411">
        <v>7</v>
      </c>
      <c r="E1391" s="411">
        <v>50</v>
      </c>
      <c r="F1391" s="665">
        <v>42</v>
      </c>
      <c r="G1391" s="159" t="s">
        <v>205</v>
      </c>
      <c r="H1391" s="168">
        <v>0.29166666666666669</v>
      </c>
      <c r="I1391" s="168">
        <v>0.625</v>
      </c>
      <c r="J1391" s="179">
        <v>8.3333333333333329E-2</v>
      </c>
      <c r="K1391" s="179">
        <f t="shared" ref="K1391:K1454" si="67">IF(H1391&gt;I1391,(H1391-I1391)-J1391,(I1391-H1391)-J1391)</f>
        <v>0.25</v>
      </c>
      <c r="L1391" s="411">
        <v>41</v>
      </c>
      <c r="M1391" s="411">
        <v>2</v>
      </c>
      <c r="N1391" s="960"/>
      <c r="O1391" s="411"/>
      <c r="P1391" s="411"/>
      <c r="Q1391" s="963"/>
      <c r="R1391" s="413" t="str">
        <f t="shared" ref="R1391:R1454" si="68">IF(C1391=370,"p500","fx")</f>
        <v>fx</v>
      </c>
      <c r="S1391" s="959"/>
      <c r="T1391" s="959"/>
      <c r="U1391" s="965"/>
    </row>
    <row r="1392" spans="1:21" ht="15.75" thickBot="1" x14ac:dyDescent="0.3">
      <c r="A1392" s="976"/>
      <c r="B1392" s="174">
        <v>14030402</v>
      </c>
      <c r="C1392" s="96">
        <v>380</v>
      </c>
      <c r="D1392" s="411">
        <v>7</v>
      </c>
      <c r="E1392" s="411">
        <v>50</v>
      </c>
      <c r="F1392" s="665">
        <v>42</v>
      </c>
      <c r="G1392" s="159" t="s">
        <v>205</v>
      </c>
      <c r="H1392" s="168">
        <v>0.29166666666666669</v>
      </c>
      <c r="I1392" s="168">
        <v>0.625</v>
      </c>
      <c r="J1392" s="179">
        <v>8.3333333333333329E-2</v>
      </c>
      <c r="K1392" s="179">
        <f t="shared" si="67"/>
        <v>0.25</v>
      </c>
      <c r="L1392" s="411">
        <v>40</v>
      </c>
      <c r="M1392" s="411">
        <v>1</v>
      </c>
      <c r="N1392" s="958">
        <v>320</v>
      </c>
      <c r="O1392" s="411"/>
      <c r="P1392" s="411"/>
      <c r="Q1392" s="963"/>
      <c r="R1392" s="413" t="str">
        <f t="shared" si="68"/>
        <v>fx</v>
      </c>
      <c r="S1392" s="959"/>
      <c r="T1392" s="959"/>
      <c r="U1392" s="965"/>
    </row>
    <row r="1393" spans="1:21" ht="15.75" thickBot="1" x14ac:dyDescent="0.3">
      <c r="A1393" s="976"/>
      <c r="B1393" s="174">
        <v>14030402</v>
      </c>
      <c r="C1393" s="96">
        <v>380</v>
      </c>
      <c r="D1393" s="411">
        <v>7</v>
      </c>
      <c r="E1393" s="411">
        <v>50</v>
      </c>
      <c r="F1393" s="665">
        <v>42</v>
      </c>
      <c r="G1393" s="159" t="s">
        <v>205</v>
      </c>
      <c r="H1393" s="168">
        <v>0.29166666666666669</v>
      </c>
      <c r="I1393" s="168">
        <v>0.625</v>
      </c>
      <c r="J1393" s="179">
        <v>8.3333333333333329E-2</v>
      </c>
      <c r="K1393" s="179">
        <f t="shared" si="67"/>
        <v>0.25</v>
      </c>
      <c r="L1393" s="411">
        <v>41</v>
      </c>
      <c r="M1393" s="411">
        <v>2</v>
      </c>
      <c r="N1393" s="959"/>
      <c r="O1393" s="411"/>
      <c r="P1393" s="411"/>
      <c r="Q1393" s="963"/>
      <c r="R1393" s="413" t="str">
        <f t="shared" si="68"/>
        <v>fx</v>
      </c>
      <c r="S1393" s="959"/>
      <c r="T1393" s="959"/>
      <c r="U1393" s="965"/>
    </row>
    <row r="1394" spans="1:21" ht="15.75" thickBot="1" x14ac:dyDescent="0.3">
      <c r="A1394" s="976"/>
      <c r="B1394" s="174">
        <v>14030402</v>
      </c>
      <c r="C1394" s="96">
        <v>380</v>
      </c>
      <c r="D1394" s="411">
        <v>7</v>
      </c>
      <c r="E1394" s="411">
        <v>50</v>
      </c>
      <c r="F1394" s="665">
        <v>42</v>
      </c>
      <c r="G1394" s="159" t="s">
        <v>205</v>
      </c>
      <c r="H1394" s="168">
        <v>0.29166666666666669</v>
      </c>
      <c r="I1394" s="168">
        <v>0.625</v>
      </c>
      <c r="J1394" s="179">
        <v>8.3333333333333329E-2</v>
      </c>
      <c r="K1394" s="179">
        <f t="shared" si="67"/>
        <v>0.25</v>
      </c>
      <c r="L1394" s="411">
        <v>42</v>
      </c>
      <c r="M1394" s="411">
        <v>2</v>
      </c>
      <c r="N1394" s="959"/>
      <c r="O1394" s="411"/>
      <c r="P1394" s="411"/>
      <c r="Q1394" s="963"/>
      <c r="R1394" s="413" t="str">
        <f t="shared" si="68"/>
        <v>fx</v>
      </c>
      <c r="S1394" s="959"/>
      <c r="T1394" s="959"/>
      <c r="U1394" s="965"/>
    </row>
    <row r="1395" spans="1:21" ht="15.75" thickBot="1" x14ac:dyDescent="0.3">
      <c r="A1395" s="976"/>
      <c r="B1395" s="174">
        <v>14030402</v>
      </c>
      <c r="C1395" s="96">
        <v>380</v>
      </c>
      <c r="D1395" s="411">
        <v>7</v>
      </c>
      <c r="E1395" s="411">
        <v>50</v>
      </c>
      <c r="F1395" s="665">
        <v>42</v>
      </c>
      <c r="G1395" s="159" t="s">
        <v>205</v>
      </c>
      <c r="H1395" s="168">
        <v>0.29166666666666669</v>
      </c>
      <c r="I1395" s="168">
        <v>0.625</v>
      </c>
      <c r="J1395" s="179">
        <v>8.3333333333333329E-2</v>
      </c>
      <c r="K1395" s="179">
        <f t="shared" si="67"/>
        <v>0.25</v>
      </c>
      <c r="L1395" s="411">
        <v>43</v>
      </c>
      <c r="M1395" s="411">
        <v>2</v>
      </c>
      <c r="N1395" s="959"/>
      <c r="O1395" s="411"/>
      <c r="P1395" s="411"/>
      <c r="Q1395" s="963"/>
      <c r="R1395" s="413" t="str">
        <f t="shared" si="68"/>
        <v>fx</v>
      </c>
      <c r="S1395" s="959"/>
      <c r="T1395" s="959"/>
      <c r="U1395" s="965"/>
    </row>
    <row r="1396" spans="1:21" ht="15.75" thickBot="1" x14ac:dyDescent="0.3">
      <c r="A1396" s="976"/>
      <c r="B1396" s="174">
        <v>14030402</v>
      </c>
      <c r="C1396" s="96">
        <v>380</v>
      </c>
      <c r="D1396" s="411">
        <v>7</v>
      </c>
      <c r="E1396" s="411">
        <v>50</v>
      </c>
      <c r="F1396" s="665">
        <v>42</v>
      </c>
      <c r="G1396" s="159" t="s">
        <v>205</v>
      </c>
      <c r="H1396" s="168">
        <v>0.29166666666666669</v>
      </c>
      <c r="I1396" s="168">
        <v>0.625</v>
      </c>
      <c r="J1396" s="179">
        <v>8.3333333333333329E-2</v>
      </c>
      <c r="K1396" s="179">
        <f t="shared" si="67"/>
        <v>0.25</v>
      </c>
      <c r="L1396" s="411">
        <v>44</v>
      </c>
      <c r="M1396" s="411">
        <v>1</v>
      </c>
      <c r="N1396" s="960"/>
      <c r="O1396" s="411"/>
      <c r="P1396" s="411"/>
      <c r="Q1396" s="963"/>
      <c r="R1396" s="413" t="str">
        <f t="shared" si="68"/>
        <v>fx</v>
      </c>
      <c r="S1396" s="959"/>
      <c r="T1396" s="959"/>
      <c r="U1396" s="965"/>
    </row>
    <row r="1397" spans="1:21" ht="15.75" thickBot="1" x14ac:dyDescent="0.3">
      <c r="A1397" s="976"/>
      <c r="B1397" s="174">
        <v>14030402</v>
      </c>
      <c r="C1397" s="96">
        <v>307</v>
      </c>
      <c r="D1397" s="411">
        <v>7</v>
      </c>
      <c r="E1397" s="411">
        <v>50</v>
      </c>
      <c r="F1397" s="665">
        <v>42</v>
      </c>
      <c r="G1397" s="159" t="s">
        <v>205</v>
      </c>
      <c r="H1397" s="168">
        <v>0.29166666666666669</v>
      </c>
      <c r="I1397" s="168">
        <v>0.625</v>
      </c>
      <c r="J1397" s="179">
        <v>8.3333333333333329E-2</v>
      </c>
      <c r="K1397" s="179">
        <f t="shared" si="67"/>
        <v>0.25</v>
      </c>
      <c r="L1397" s="411">
        <v>36</v>
      </c>
      <c r="M1397" s="411">
        <v>1</v>
      </c>
      <c r="N1397" s="958">
        <v>298</v>
      </c>
      <c r="O1397" s="411"/>
      <c r="P1397" s="411"/>
      <c r="Q1397" s="963"/>
      <c r="R1397" s="413" t="str">
        <f t="shared" si="68"/>
        <v>fx</v>
      </c>
      <c r="S1397" s="959"/>
      <c r="T1397" s="959"/>
      <c r="U1397" s="965"/>
    </row>
    <row r="1398" spans="1:21" ht="15.75" thickBot="1" x14ac:dyDescent="0.3">
      <c r="A1398" s="976"/>
      <c r="B1398" s="174">
        <v>14030402</v>
      </c>
      <c r="C1398" s="96">
        <v>307</v>
      </c>
      <c r="D1398" s="411">
        <v>7</v>
      </c>
      <c r="E1398" s="411">
        <v>50</v>
      </c>
      <c r="F1398" s="665">
        <v>42</v>
      </c>
      <c r="G1398" s="159" t="s">
        <v>205</v>
      </c>
      <c r="H1398" s="168">
        <v>0.29166666666666669</v>
      </c>
      <c r="I1398" s="168">
        <v>0.625</v>
      </c>
      <c r="J1398" s="179">
        <v>8.3333333333333329E-2</v>
      </c>
      <c r="K1398" s="179">
        <f t="shared" si="67"/>
        <v>0.25</v>
      </c>
      <c r="L1398" s="411">
        <v>37</v>
      </c>
      <c r="M1398" s="411">
        <v>1</v>
      </c>
      <c r="N1398" s="959"/>
      <c r="O1398" s="411"/>
      <c r="P1398" s="411"/>
      <c r="Q1398" s="963"/>
      <c r="R1398" s="413" t="str">
        <f t="shared" si="68"/>
        <v>fx</v>
      </c>
      <c r="S1398" s="959"/>
      <c r="T1398" s="959"/>
      <c r="U1398" s="965"/>
    </row>
    <row r="1399" spans="1:21" ht="15.75" thickBot="1" x14ac:dyDescent="0.3">
      <c r="A1399" s="976"/>
      <c r="B1399" s="174">
        <v>14030402</v>
      </c>
      <c r="C1399" s="96">
        <v>307</v>
      </c>
      <c r="D1399" s="411">
        <v>7</v>
      </c>
      <c r="E1399" s="411">
        <v>50</v>
      </c>
      <c r="F1399" s="665">
        <v>42</v>
      </c>
      <c r="G1399" s="159" t="s">
        <v>205</v>
      </c>
      <c r="H1399" s="168">
        <v>0.29166666666666669</v>
      </c>
      <c r="I1399" s="168">
        <v>0.625</v>
      </c>
      <c r="J1399" s="179">
        <v>8.3333333333333329E-2</v>
      </c>
      <c r="K1399" s="179">
        <f t="shared" si="67"/>
        <v>0.25</v>
      </c>
      <c r="L1399" s="411">
        <v>38</v>
      </c>
      <c r="M1399" s="411">
        <v>1</v>
      </c>
      <c r="N1399" s="959"/>
      <c r="O1399" s="411"/>
      <c r="P1399" s="411"/>
      <c r="Q1399" s="963"/>
      <c r="R1399" s="413" t="str">
        <f t="shared" si="68"/>
        <v>fx</v>
      </c>
      <c r="S1399" s="959"/>
      <c r="T1399" s="959"/>
      <c r="U1399" s="965"/>
    </row>
    <row r="1400" spans="1:21" ht="15.75" thickBot="1" x14ac:dyDescent="0.3">
      <c r="A1400" s="976"/>
      <c r="B1400" s="174">
        <v>14030402</v>
      </c>
      <c r="C1400" s="96">
        <v>307</v>
      </c>
      <c r="D1400" s="411">
        <v>7</v>
      </c>
      <c r="E1400" s="411">
        <v>50</v>
      </c>
      <c r="F1400" s="665">
        <v>42</v>
      </c>
      <c r="G1400" s="159" t="s">
        <v>205</v>
      </c>
      <c r="H1400" s="168">
        <v>0.29166666666666669</v>
      </c>
      <c r="I1400" s="168">
        <v>0.625</v>
      </c>
      <c r="J1400" s="179">
        <v>8.3333333333333329E-2</v>
      </c>
      <c r="K1400" s="179">
        <f t="shared" si="67"/>
        <v>0.25</v>
      </c>
      <c r="L1400" s="411">
        <v>39</v>
      </c>
      <c r="M1400" s="411">
        <v>2</v>
      </c>
      <c r="N1400" s="960"/>
      <c r="O1400" s="411"/>
      <c r="P1400" s="411"/>
      <c r="Q1400" s="963"/>
      <c r="R1400" s="413" t="str">
        <f t="shared" si="68"/>
        <v>fx</v>
      </c>
      <c r="S1400" s="959"/>
      <c r="T1400" s="959"/>
      <c r="U1400" s="965"/>
    </row>
    <row r="1401" spans="1:21" ht="15.75" thickBot="1" x14ac:dyDescent="0.3">
      <c r="A1401" s="976"/>
      <c r="B1401" s="174">
        <v>14030402</v>
      </c>
      <c r="C1401" s="96">
        <v>350</v>
      </c>
      <c r="D1401" s="411">
        <v>7</v>
      </c>
      <c r="E1401" s="411">
        <v>50</v>
      </c>
      <c r="F1401" s="665">
        <v>42</v>
      </c>
      <c r="G1401" s="159" t="s">
        <v>205</v>
      </c>
      <c r="H1401" s="168">
        <v>0.29166666666666669</v>
      </c>
      <c r="I1401" s="168">
        <v>0.625</v>
      </c>
      <c r="J1401" s="179">
        <v>8.3333333333333329E-2</v>
      </c>
      <c r="K1401" s="179">
        <f t="shared" si="67"/>
        <v>0.25</v>
      </c>
      <c r="L1401" s="411">
        <v>40</v>
      </c>
      <c r="M1401" s="411">
        <v>1</v>
      </c>
      <c r="N1401" s="958">
        <v>258</v>
      </c>
      <c r="O1401" s="411"/>
      <c r="P1401" s="411"/>
      <c r="Q1401" s="963"/>
      <c r="R1401" s="413" t="str">
        <f t="shared" si="68"/>
        <v>fx</v>
      </c>
      <c r="S1401" s="959"/>
      <c r="T1401" s="959"/>
      <c r="U1401" s="965"/>
    </row>
    <row r="1402" spans="1:21" ht="15.75" thickBot="1" x14ac:dyDescent="0.3">
      <c r="A1402" s="976"/>
      <c r="B1402" s="174">
        <v>14030402</v>
      </c>
      <c r="C1402" s="96">
        <v>350</v>
      </c>
      <c r="D1402" s="411">
        <v>7</v>
      </c>
      <c r="E1402" s="411">
        <v>50</v>
      </c>
      <c r="F1402" s="665">
        <v>42</v>
      </c>
      <c r="G1402" s="159" t="s">
        <v>205</v>
      </c>
      <c r="H1402" s="168">
        <v>0.29166666666666669</v>
      </c>
      <c r="I1402" s="168">
        <v>0.625</v>
      </c>
      <c r="J1402" s="179">
        <v>8.3333333333333329E-2</v>
      </c>
      <c r="K1402" s="179">
        <f t="shared" si="67"/>
        <v>0.25</v>
      </c>
      <c r="L1402" s="411">
        <v>41</v>
      </c>
      <c r="M1402" s="411">
        <v>1</v>
      </c>
      <c r="N1402" s="959"/>
      <c r="O1402" s="411"/>
      <c r="P1402" s="411"/>
      <c r="Q1402" s="963"/>
      <c r="R1402" s="413" t="str">
        <f t="shared" si="68"/>
        <v>fx</v>
      </c>
      <c r="S1402" s="959"/>
      <c r="T1402" s="959"/>
      <c r="U1402" s="965"/>
    </row>
    <row r="1403" spans="1:21" ht="15.75" thickBot="1" x14ac:dyDescent="0.3">
      <c r="A1403" s="976"/>
      <c r="B1403" s="174">
        <v>14030402</v>
      </c>
      <c r="C1403" s="96">
        <v>350</v>
      </c>
      <c r="D1403" s="411">
        <v>7</v>
      </c>
      <c r="E1403" s="411">
        <v>50</v>
      </c>
      <c r="F1403" s="665">
        <v>42</v>
      </c>
      <c r="G1403" s="159" t="s">
        <v>205</v>
      </c>
      <c r="H1403" s="168">
        <v>0.29166666666666669</v>
      </c>
      <c r="I1403" s="168">
        <v>0.625</v>
      </c>
      <c r="J1403" s="179">
        <v>8.3333333333333329E-2</v>
      </c>
      <c r="K1403" s="179">
        <f t="shared" si="67"/>
        <v>0.25</v>
      </c>
      <c r="L1403" s="411">
        <v>42</v>
      </c>
      <c r="M1403" s="411">
        <v>2</v>
      </c>
      <c r="N1403" s="959"/>
      <c r="O1403" s="411"/>
      <c r="P1403" s="411"/>
      <c r="Q1403" s="963"/>
      <c r="R1403" s="413" t="str">
        <f t="shared" si="68"/>
        <v>fx</v>
      </c>
      <c r="S1403" s="959"/>
      <c r="T1403" s="959"/>
      <c r="U1403" s="965"/>
    </row>
    <row r="1404" spans="1:21" ht="15.75" thickBot="1" x14ac:dyDescent="0.3">
      <c r="A1404" s="976"/>
      <c r="B1404" s="174">
        <v>14030402</v>
      </c>
      <c r="C1404" s="96">
        <v>350</v>
      </c>
      <c r="D1404" s="411">
        <v>7</v>
      </c>
      <c r="E1404" s="411">
        <v>50</v>
      </c>
      <c r="F1404" s="665">
        <v>42</v>
      </c>
      <c r="G1404" s="159" t="s">
        <v>205</v>
      </c>
      <c r="H1404" s="168">
        <v>0.29166666666666669</v>
      </c>
      <c r="I1404" s="168">
        <v>0.625</v>
      </c>
      <c r="J1404" s="179">
        <v>8.3333333333333329E-2</v>
      </c>
      <c r="K1404" s="179">
        <f t="shared" si="67"/>
        <v>0.25</v>
      </c>
      <c r="L1404" s="411">
        <v>43</v>
      </c>
      <c r="M1404" s="411">
        <v>2</v>
      </c>
      <c r="N1404" s="960"/>
      <c r="O1404" s="411"/>
      <c r="P1404" s="411"/>
      <c r="Q1404" s="963"/>
      <c r="R1404" s="413" t="str">
        <f t="shared" si="68"/>
        <v>fx</v>
      </c>
      <c r="S1404" s="959"/>
      <c r="T1404" s="959"/>
      <c r="U1404" s="965"/>
    </row>
    <row r="1405" spans="1:21" ht="15.75" thickBot="1" x14ac:dyDescent="0.3">
      <c r="A1405" s="976"/>
      <c r="B1405" s="174">
        <v>14030402</v>
      </c>
      <c r="C1405" s="96">
        <v>370</v>
      </c>
      <c r="D1405" s="411">
        <v>7</v>
      </c>
      <c r="E1405" s="411">
        <v>50</v>
      </c>
      <c r="F1405" s="665">
        <v>42</v>
      </c>
      <c r="G1405" s="159" t="s">
        <v>205</v>
      </c>
      <c r="H1405" s="168">
        <v>0.29166666666666669</v>
      </c>
      <c r="I1405" s="168">
        <v>0.625</v>
      </c>
      <c r="J1405" s="179">
        <v>8.3333333333333329E-2</v>
      </c>
      <c r="K1405" s="179">
        <f t="shared" si="67"/>
        <v>0.25</v>
      </c>
      <c r="L1405" s="411">
        <v>39</v>
      </c>
      <c r="M1405" s="411">
        <v>1</v>
      </c>
      <c r="N1405" s="958">
        <v>432</v>
      </c>
      <c r="O1405" s="411"/>
      <c r="P1405" s="411"/>
      <c r="Q1405" s="963"/>
      <c r="R1405" s="413" t="str">
        <f t="shared" si="68"/>
        <v>p500</v>
      </c>
      <c r="S1405" s="959"/>
      <c r="T1405" s="959"/>
      <c r="U1405" s="965"/>
    </row>
    <row r="1406" spans="1:21" ht="15.75" thickBot="1" x14ac:dyDescent="0.3">
      <c r="A1406" s="976"/>
      <c r="B1406" s="174">
        <v>14030402</v>
      </c>
      <c r="C1406" s="96">
        <v>370</v>
      </c>
      <c r="D1406" s="411">
        <v>7</v>
      </c>
      <c r="E1406" s="411">
        <v>50</v>
      </c>
      <c r="F1406" s="665">
        <v>42</v>
      </c>
      <c r="G1406" s="159" t="s">
        <v>205</v>
      </c>
      <c r="H1406" s="168">
        <v>0.29166666666666669</v>
      </c>
      <c r="I1406" s="168">
        <v>0.625</v>
      </c>
      <c r="J1406" s="179">
        <v>8.3333333333333329E-2</v>
      </c>
      <c r="K1406" s="179">
        <f t="shared" si="67"/>
        <v>0.25</v>
      </c>
      <c r="L1406" s="411">
        <v>40</v>
      </c>
      <c r="M1406" s="411">
        <v>1</v>
      </c>
      <c r="N1406" s="959"/>
      <c r="O1406" s="411"/>
      <c r="P1406" s="411"/>
      <c r="Q1406" s="963"/>
      <c r="R1406" s="413" t="str">
        <f t="shared" si="68"/>
        <v>p500</v>
      </c>
      <c r="S1406" s="959"/>
      <c r="T1406" s="959"/>
      <c r="U1406" s="965"/>
    </row>
    <row r="1407" spans="1:21" ht="15.75" thickBot="1" x14ac:dyDescent="0.3">
      <c r="A1407" s="976"/>
      <c r="B1407" s="174">
        <v>14030402</v>
      </c>
      <c r="C1407" s="96">
        <v>370</v>
      </c>
      <c r="D1407" s="411">
        <v>7</v>
      </c>
      <c r="E1407" s="411">
        <v>50</v>
      </c>
      <c r="F1407" s="665">
        <v>42</v>
      </c>
      <c r="G1407" s="159" t="s">
        <v>205</v>
      </c>
      <c r="H1407" s="168">
        <v>0.29166666666666669</v>
      </c>
      <c r="I1407" s="168">
        <v>0.625</v>
      </c>
      <c r="J1407" s="179">
        <v>8.3333333333333329E-2</v>
      </c>
      <c r="K1407" s="179">
        <f t="shared" si="67"/>
        <v>0.25</v>
      </c>
      <c r="L1407" s="411">
        <v>42</v>
      </c>
      <c r="M1407" s="411">
        <v>2</v>
      </c>
      <c r="N1407" s="959"/>
      <c r="O1407" s="411"/>
      <c r="P1407" s="411"/>
      <c r="Q1407" s="963"/>
      <c r="R1407" s="413" t="str">
        <f t="shared" si="68"/>
        <v>p500</v>
      </c>
      <c r="S1407" s="959"/>
      <c r="T1407" s="959"/>
      <c r="U1407" s="965"/>
    </row>
    <row r="1408" spans="1:21" ht="15.75" thickBot="1" x14ac:dyDescent="0.3">
      <c r="A1408" s="976"/>
      <c r="B1408" s="174">
        <v>14030402</v>
      </c>
      <c r="C1408" s="96">
        <v>370</v>
      </c>
      <c r="D1408" s="411">
        <v>7</v>
      </c>
      <c r="E1408" s="411">
        <v>50</v>
      </c>
      <c r="F1408" s="665">
        <v>42</v>
      </c>
      <c r="G1408" s="159" t="s">
        <v>205</v>
      </c>
      <c r="H1408" s="168">
        <v>0.29166666666666669</v>
      </c>
      <c r="I1408" s="168">
        <v>0.625</v>
      </c>
      <c r="J1408" s="179">
        <v>8.3333333333333329E-2</v>
      </c>
      <c r="K1408" s="179">
        <f t="shared" si="67"/>
        <v>0.25</v>
      </c>
      <c r="L1408" s="411">
        <v>43</v>
      </c>
      <c r="M1408" s="411">
        <v>2</v>
      </c>
      <c r="N1408" s="959"/>
      <c r="O1408" s="411"/>
      <c r="P1408" s="411"/>
      <c r="Q1408" s="963"/>
      <c r="R1408" s="413" t="str">
        <f t="shared" si="68"/>
        <v>p500</v>
      </c>
      <c r="S1408" s="959"/>
      <c r="T1408" s="959"/>
      <c r="U1408" s="965"/>
    </row>
    <row r="1409" spans="1:21" ht="15.75" thickBot="1" x14ac:dyDescent="0.3">
      <c r="A1409" s="976"/>
      <c r="B1409" s="174">
        <v>14030402</v>
      </c>
      <c r="C1409" s="96">
        <v>370</v>
      </c>
      <c r="D1409" s="411">
        <v>7</v>
      </c>
      <c r="E1409" s="411">
        <v>50</v>
      </c>
      <c r="F1409" s="665">
        <v>42</v>
      </c>
      <c r="G1409" s="159" t="s">
        <v>205</v>
      </c>
      <c r="H1409" s="168">
        <v>0.29166666666666669</v>
      </c>
      <c r="I1409" s="168">
        <v>0.625</v>
      </c>
      <c r="J1409" s="179">
        <v>8.3333333333333329E-2</v>
      </c>
      <c r="K1409" s="179">
        <f t="shared" si="67"/>
        <v>0.25</v>
      </c>
      <c r="L1409" s="411">
        <v>44</v>
      </c>
      <c r="M1409" s="411">
        <v>2</v>
      </c>
      <c r="N1409" s="960"/>
      <c r="O1409" s="411"/>
      <c r="P1409" s="411"/>
      <c r="Q1409" s="963"/>
      <c r="R1409" s="413" t="str">
        <f t="shared" si="68"/>
        <v>p500</v>
      </c>
      <c r="S1409" s="959"/>
      <c r="T1409" s="959"/>
      <c r="U1409" s="965"/>
    </row>
    <row r="1410" spans="1:21" ht="15.75" thickBot="1" x14ac:dyDescent="0.3">
      <c r="A1410" s="977"/>
      <c r="B1410" s="405">
        <v>14030402</v>
      </c>
      <c r="C1410" s="164">
        <v>320</v>
      </c>
      <c r="D1410" s="418">
        <v>7</v>
      </c>
      <c r="E1410" s="418">
        <v>50</v>
      </c>
      <c r="F1410" s="151">
        <v>42</v>
      </c>
      <c r="G1410" s="159" t="s">
        <v>205</v>
      </c>
      <c r="H1410" s="168">
        <v>0.29166666666666669</v>
      </c>
      <c r="I1410" s="168">
        <v>0.625</v>
      </c>
      <c r="J1410" s="179">
        <v>8.3333333333333329E-2</v>
      </c>
      <c r="K1410" s="186">
        <f t="shared" si="67"/>
        <v>0.25</v>
      </c>
      <c r="L1410" s="418">
        <v>38</v>
      </c>
      <c r="M1410" s="418">
        <v>1</v>
      </c>
      <c r="N1410" s="418">
        <v>15</v>
      </c>
      <c r="O1410" s="418"/>
      <c r="P1410" s="418"/>
      <c r="Q1410" s="967"/>
      <c r="R1410" s="151" t="str">
        <f t="shared" si="68"/>
        <v>fx</v>
      </c>
      <c r="S1410" s="966"/>
      <c r="T1410" s="966"/>
      <c r="U1410" s="968"/>
    </row>
    <row r="1411" spans="1:21" ht="15.75" thickBot="1" x14ac:dyDescent="0.3">
      <c r="A1411" s="975" t="str">
        <f t="shared" ref="A1411:A1444" si="69">IF(H1411&gt;I1411,"شب","روز")</f>
        <v>روز</v>
      </c>
      <c r="B1411" s="174">
        <v>14030403</v>
      </c>
      <c r="C1411" s="163">
        <v>309</v>
      </c>
      <c r="D1411" s="419">
        <v>7</v>
      </c>
      <c r="E1411" s="419">
        <v>50</v>
      </c>
      <c r="F1411" s="150">
        <v>42</v>
      </c>
      <c r="G1411" s="159" t="s">
        <v>205</v>
      </c>
      <c r="H1411" s="168">
        <v>0.29166666666666669</v>
      </c>
      <c r="I1411" s="168">
        <v>0.625</v>
      </c>
      <c r="J1411" s="179">
        <v>8.3333333333333329E-2</v>
      </c>
      <c r="K1411" s="179">
        <f t="shared" si="67"/>
        <v>0.25</v>
      </c>
      <c r="L1411" s="419">
        <v>36</v>
      </c>
      <c r="M1411" s="419">
        <v>2</v>
      </c>
      <c r="N1411" s="961">
        <v>912</v>
      </c>
      <c r="O1411" s="419"/>
      <c r="P1411" s="419"/>
      <c r="Q1411" s="962">
        <f>397.06+16.877+400</f>
        <v>813.93700000000001</v>
      </c>
      <c r="R1411" s="150" t="str">
        <f t="shared" si="68"/>
        <v>fx</v>
      </c>
      <c r="S1411" s="961">
        <v>3</v>
      </c>
      <c r="T1411" s="961">
        <v>27</v>
      </c>
      <c r="U1411" s="964">
        <v>2000</v>
      </c>
    </row>
    <row r="1412" spans="1:21" ht="15.75" thickBot="1" x14ac:dyDescent="0.3">
      <c r="A1412" s="976"/>
      <c r="B1412" s="175">
        <v>14030403</v>
      </c>
      <c r="C1412" s="96">
        <v>309</v>
      </c>
      <c r="D1412" s="411">
        <v>7</v>
      </c>
      <c r="E1412" s="411">
        <v>50</v>
      </c>
      <c r="F1412" s="665">
        <v>42</v>
      </c>
      <c r="G1412" s="159" t="s">
        <v>205</v>
      </c>
      <c r="H1412" s="168">
        <v>0.29166666666666669</v>
      </c>
      <c r="I1412" s="168">
        <v>0.625</v>
      </c>
      <c r="J1412" s="179">
        <v>8.3333333333333329E-2</v>
      </c>
      <c r="K1412" s="179">
        <f t="shared" si="67"/>
        <v>0.25</v>
      </c>
      <c r="L1412" s="411">
        <v>37</v>
      </c>
      <c r="M1412" s="411">
        <v>2</v>
      </c>
      <c r="N1412" s="959"/>
      <c r="O1412" s="411"/>
      <c r="P1412" s="411"/>
      <c r="Q1412" s="963"/>
      <c r="R1412" s="413" t="str">
        <f t="shared" si="68"/>
        <v>fx</v>
      </c>
      <c r="S1412" s="959"/>
      <c r="T1412" s="959"/>
      <c r="U1412" s="965"/>
    </row>
    <row r="1413" spans="1:21" ht="15.75" thickBot="1" x14ac:dyDescent="0.3">
      <c r="A1413" s="976"/>
      <c r="B1413" s="175">
        <v>14030403</v>
      </c>
      <c r="C1413" s="96">
        <v>309</v>
      </c>
      <c r="D1413" s="411">
        <v>7</v>
      </c>
      <c r="E1413" s="411">
        <v>50</v>
      </c>
      <c r="F1413" s="665">
        <v>42</v>
      </c>
      <c r="G1413" s="159" t="s">
        <v>205</v>
      </c>
      <c r="H1413" s="168">
        <v>0.29166666666666669</v>
      </c>
      <c r="I1413" s="168">
        <v>0.625</v>
      </c>
      <c r="J1413" s="179">
        <v>8.3333333333333329E-2</v>
      </c>
      <c r="K1413" s="179">
        <f t="shared" si="67"/>
        <v>0.25</v>
      </c>
      <c r="L1413" s="411">
        <v>38</v>
      </c>
      <c r="M1413" s="411">
        <v>2</v>
      </c>
      <c r="N1413" s="959"/>
      <c r="O1413" s="411"/>
      <c r="P1413" s="411"/>
      <c r="Q1413" s="963"/>
      <c r="R1413" s="413" t="str">
        <f t="shared" si="68"/>
        <v>fx</v>
      </c>
      <c r="S1413" s="959"/>
      <c r="T1413" s="959"/>
      <c r="U1413" s="965"/>
    </row>
    <row r="1414" spans="1:21" ht="15.75" thickBot="1" x14ac:dyDescent="0.3">
      <c r="A1414" s="976"/>
      <c r="B1414" s="175">
        <v>14030403</v>
      </c>
      <c r="C1414" s="96">
        <v>309</v>
      </c>
      <c r="D1414" s="411">
        <v>7</v>
      </c>
      <c r="E1414" s="411">
        <v>50</v>
      </c>
      <c r="F1414" s="665">
        <v>42</v>
      </c>
      <c r="G1414" s="159" t="s">
        <v>205</v>
      </c>
      <c r="H1414" s="168">
        <v>0.29166666666666669</v>
      </c>
      <c r="I1414" s="168">
        <v>0.625</v>
      </c>
      <c r="J1414" s="179">
        <v>8.3333333333333329E-2</v>
      </c>
      <c r="K1414" s="179">
        <f t="shared" si="67"/>
        <v>0.25</v>
      </c>
      <c r="L1414" s="411">
        <v>39</v>
      </c>
      <c r="M1414" s="411">
        <v>2</v>
      </c>
      <c r="N1414" s="959"/>
      <c r="O1414" s="411"/>
      <c r="P1414" s="411"/>
      <c r="Q1414" s="963"/>
      <c r="R1414" s="413" t="str">
        <f t="shared" si="68"/>
        <v>fx</v>
      </c>
      <c r="S1414" s="959"/>
      <c r="T1414" s="959"/>
      <c r="U1414" s="965"/>
    </row>
    <row r="1415" spans="1:21" ht="15.75" thickBot="1" x14ac:dyDescent="0.3">
      <c r="A1415" s="976"/>
      <c r="B1415" s="175">
        <v>14030403</v>
      </c>
      <c r="C1415" s="96">
        <v>309</v>
      </c>
      <c r="D1415" s="411">
        <v>7</v>
      </c>
      <c r="E1415" s="411">
        <v>50</v>
      </c>
      <c r="F1415" s="665">
        <v>42</v>
      </c>
      <c r="G1415" s="159" t="s">
        <v>205</v>
      </c>
      <c r="H1415" s="168">
        <v>0.29166666666666669</v>
      </c>
      <c r="I1415" s="168">
        <v>0.625</v>
      </c>
      <c r="J1415" s="179">
        <v>8.3333333333333329E-2</v>
      </c>
      <c r="K1415" s="179">
        <f t="shared" si="67"/>
        <v>0.25</v>
      </c>
      <c r="L1415" s="411">
        <v>40</v>
      </c>
      <c r="M1415" s="411">
        <v>2</v>
      </c>
      <c r="N1415" s="959"/>
      <c r="O1415" s="411"/>
      <c r="P1415" s="411"/>
      <c r="Q1415" s="963"/>
      <c r="R1415" s="413" t="str">
        <f t="shared" si="68"/>
        <v>fx</v>
      </c>
      <c r="S1415" s="959"/>
      <c r="T1415" s="959"/>
      <c r="U1415" s="965"/>
    </row>
    <row r="1416" spans="1:21" ht="15.75" thickBot="1" x14ac:dyDescent="0.3">
      <c r="A1416" s="976"/>
      <c r="B1416" s="407">
        <v>14030403</v>
      </c>
      <c r="C1416" s="96">
        <v>309</v>
      </c>
      <c r="D1416" s="411">
        <v>7</v>
      </c>
      <c r="E1416" s="411">
        <v>50</v>
      </c>
      <c r="F1416" s="665">
        <v>42</v>
      </c>
      <c r="G1416" s="159" t="s">
        <v>205</v>
      </c>
      <c r="H1416" s="168">
        <v>0.29166666666666669</v>
      </c>
      <c r="I1416" s="168">
        <v>0.625</v>
      </c>
      <c r="J1416" s="179">
        <v>8.3333333333333329E-2</v>
      </c>
      <c r="K1416" s="179">
        <f t="shared" si="67"/>
        <v>0.25</v>
      </c>
      <c r="L1416" s="411">
        <v>41</v>
      </c>
      <c r="M1416" s="411">
        <v>2</v>
      </c>
      <c r="N1416" s="960"/>
      <c r="O1416" s="411"/>
      <c r="P1416" s="411"/>
      <c r="Q1416" s="963"/>
      <c r="R1416" s="413" t="str">
        <f t="shared" si="68"/>
        <v>fx</v>
      </c>
      <c r="S1416" s="959"/>
      <c r="T1416" s="959"/>
      <c r="U1416" s="965"/>
    </row>
    <row r="1417" spans="1:21" ht="15.75" thickBot="1" x14ac:dyDescent="0.3">
      <c r="A1417" s="976"/>
      <c r="B1417" s="174">
        <v>14030403</v>
      </c>
      <c r="C1417" s="96">
        <v>380</v>
      </c>
      <c r="D1417" s="411">
        <v>7</v>
      </c>
      <c r="E1417" s="411">
        <v>50</v>
      </c>
      <c r="F1417" s="665">
        <v>42</v>
      </c>
      <c r="G1417" s="159" t="s">
        <v>205</v>
      </c>
      <c r="H1417" s="168">
        <v>0.29166666666666669</v>
      </c>
      <c r="I1417" s="168">
        <v>0.625</v>
      </c>
      <c r="J1417" s="179">
        <v>8.3333333333333329E-2</v>
      </c>
      <c r="K1417" s="179">
        <f t="shared" si="67"/>
        <v>0.25</v>
      </c>
      <c r="L1417" s="411">
        <v>60</v>
      </c>
      <c r="M1417" s="411">
        <v>1</v>
      </c>
      <c r="N1417" s="958">
        <v>384</v>
      </c>
      <c r="O1417" s="411"/>
      <c r="P1417" s="411"/>
      <c r="Q1417" s="963"/>
      <c r="R1417" s="413" t="str">
        <f t="shared" si="68"/>
        <v>fx</v>
      </c>
      <c r="S1417" s="959"/>
      <c r="T1417" s="959"/>
      <c r="U1417" s="965"/>
    </row>
    <row r="1418" spans="1:21" ht="15.75" thickBot="1" x14ac:dyDescent="0.3">
      <c r="A1418" s="976"/>
      <c r="B1418" s="175">
        <v>14030403</v>
      </c>
      <c r="C1418" s="96">
        <v>380</v>
      </c>
      <c r="D1418" s="411">
        <v>7</v>
      </c>
      <c r="E1418" s="411">
        <v>50</v>
      </c>
      <c r="F1418" s="665">
        <v>42</v>
      </c>
      <c r="G1418" s="159" t="s">
        <v>205</v>
      </c>
      <c r="H1418" s="168">
        <v>0.29166666666666669</v>
      </c>
      <c r="I1418" s="168">
        <v>0.625</v>
      </c>
      <c r="J1418" s="179">
        <v>8.3333333333333329E-2</v>
      </c>
      <c r="K1418" s="179">
        <f t="shared" si="67"/>
        <v>0.25</v>
      </c>
      <c r="L1418" s="411">
        <v>41</v>
      </c>
      <c r="M1418" s="411">
        <v>2</v>
      </c>
      <c r="N1418" s="959"/>
      <c r="O1418" s="411"/>
      <c r="P1418" s="411"/>
      <c r="Q1418" s="963"/>
      <c r="R1418" s="413" t="str">
        <f t="shared" si="68"/>
        <v>fx</v>
      </c>
      <c r="S1418" s="959"/>
      <c r="T1418" s="959"/>
      <c r="U1418" s="965"/>
    </row>
    <row r="1419" spans="1:21" ht="15.75" thickBot="1" x14ac:dyDescent="0.3">
      <c r="A1419" s="976"/>
      <c r="B1419" s="175">
        <v>14030403</v>
      </c>
      <c r="C1419" s="96">
        <v>380</v>
      </c>
      <c r="D1419" s="411">
        <v>7</v>
      </c>
      <c r="E1419" s="411">
        <v>50</v>
      </c>
      <c r="F1419" s="665">
        <v>42</v>
      </c>
      <c r="G1419" s="159" t="s">
        <v>205</v>
      </c>
      <c r="H1419" s="168">
        <v>0.29166666666666669</v>
      </c>
      <c r="I1419" s="168">
        <v>0.625</v>
      </c>
      <c r="J1419" s="179">
        <v>8.3333333333333329E-2</v>
      </c>
      <c r="K1419" s="179">
        <f t="shared" si="67"/>
        <v>0.25</v>
      </c>
      <c r="L1419" s="411">
        <v>42</v>
      </c>
      <c r="M1419" s="411">
        <v>2</v>
      </c>
      <c r="N1419" s="959"/>
      <c r="O1419" s="411"/>
      <c r="P1419" s="411"/>
      <c r="Q1419" s="963"/>
      <c r="R1419" s="413" t="str">
        <f t="shared" si="68"/>
        <v>fx</v>
      </c>
      <c r="S1419" s="959"/>
      <c r="T1419" s="959"/>
      <c r="U1419" s="965"/>
    </row>
    <row r="1420" spans="1:21" ht="15.75" thickBot="1" x14ac:dyDescent="0.3">
      <c r="A1420" s="976"/>
      <c r="B1420" s="175">
        <v>14030403</v>
      </c>
      <c r="C1420" s="96">
        <v>380</v>
      </c>
      <c r="D1420" s="411">
        <v>7</v>
      </c>
      <c r="E1420" s="411">
        <v>50</v>
      </c>
      <c r="F1420" s="665">
        <v>42</v>
      </c>
      <c r="G1420" s="159" t="s">
        <v>205</v>
      </c>
      <c r="H1420" s="168">
        <v>0.29166666666666669</v>
      </c>
      <c r="I1420" s="168">
        <v>0.625</v>
      </c>
      <c r="J1420" s="179">
        <v>8.3333333333333329E-2</v>
      </c>
      <c r="K1420" s="179">
        <f t="shared" si="67"/>
        <v>0.25</v>
      </c>
      <c r="L1420" s="411">
        <v>43</v>
      </c>
      <c r="M1420" s="411">
        <v>2</v>
      </c>
      <c r="N1420" s="959"/>
      <c r="O1420" s="411"/>
      <c r="P1420" s="411"/>
      <c r="Q1420" s="963"/>
      <c r="R1420" s="413" t="str">
        <f t="shared" si="68"/>
        <v>fx</v>
      </c>
      <c r="S1420" s="959"/>
      <c r="T1420" s="959"/>
      <c r="U1420" s="965"/>
    </row>
    <row r="1421" spans="1:21" ht="15.75" thickBot="1" x14ac:dyDescent="0.3">
      <c r="A1421" s="976"/>
      <c r="B1421" s="407">
        <v>14030403</v>
      </c>
      <c r="C1421" s="96">
        <v>380</v>
      </c>
      <c r="D1421" s="411">
        <v>7</v>
      </c>
      <c r="E1421" s="411">
        <v>50</v>
      </c>
      <c r="F1421" s="665">
        <v>42</v>
      </c>
      <c r="G1421" s="159" t="s">
        <v>205</v>
      </c>
      <c r="H1421" s="168">
        <v>0.29166666666666669</v>
      </c>
      <c r="I1421" s="168">
        <v>0.625</v>
      </c>
      <c r="J1421" s="179">
        <v>8.3333333333333329E-2</v>
      </c>
      <c r="K1421" s="179">
        <f t="shared" si="67"/>
        <v>0.25</v>
      </c>
      <c r="L1421" s="411">
        <v>44</v>
      </c>
      <c r="M1421" s="411">
        <v>1</v>
      </c>
      <c r="N1421" s="960"/>
      <c r="O1421" s="411"/>
      <c r="P1421" s="411"/>
      <c r="Q1421" s="963"/>
      <c r="R1421" s="413" t="str">
        <f t="shared" si="68"/>
        <v>fx</v>
      </c>
      <c r="S1421" s="959"/>
      <c r="T1421" s="959"/>
      <c r="U1421" s="965"/>
    </row>
    <row r="1422" spans="1:21" ht="15.75" thickBot="1" x14ac:dyDescent="0.3">
      <c r="A1422" s="976"/>
      <c r="B1422" s="174">
        <v>14030403</v>
      </c>
      <c r="C1422" s="96">
        <v>350</v>
      </c>
      <c r="D1422" s="411">
        <v>7</v>
      </c>
      <c r="E1422" s="411">
        <v>50</v>
      </c>
      <c r="F1422" s="665">
        <v>42</v>
      </c>
      <c r="G1422" s="159" t="s">
        <v>205</v>
      </c>
      <c r="H1422" s="168">
        <v>0.29166666666666669</v>
      </c>
      <c r="I1422" s="168">
        <v>0.625</v>
      </c>
      <c r="J1422" s="179">
        <v>8.3333333333333329E-2</v>
      </c>
      <c r="K1422" s="179">
        <f t="shared" si="67"/>
        <v>0.25</v>
      </c>
      <c r="L1422" s="411">
        <v>39</v>
      </c>
      <c r="M1422" s="411">
        <v>1</v>
      </c>
      <c r="N1422" s="958">
        <v>608</v>
      </c>
      <c r="O1422" s="411"/>
      <c r="P1422" s="411"/>
      <c r="Q1422" s="963"/>
      <c r="R1422" s="413" t="str">
        <f t="shared" si="68"/>
        <v>fx</v>
      </c>
      <c r="S1422" s="959"/>
      <c r="T1422" s="959"/>
      <c r="U1422" s="965"/>
    </row>
    <row r="1423" spans="1:21" ht="15.75" thickBot="1" x14ac:dyDescent="0.3">
      <c r="A1423" s="976"/>
      <c r="B1423" s="175">
        <v>14030403</v>
      </c>
      <c r="C1423" s="96">
        <v>350</v>
      </c>
      <c r="D1423" s="411">
        <v>7</v>
      </c>
      <c r="E1423" s="411">
        <v>50</v>
      </c>
      <c r="F1423" s="665">
        <v>42</v>
      </c>
      <c r="G1423" s="159" t="s">
        <v>205</v>
      </c>
      <c r="H1423" s="168">
        <v>0.29166666666666669</v>
      </c>
      <c r="I1423" s="168">
        <v>0.625</v>
      </c>
      <c r="J1423" s="179">
        <v>8.3333333333333329E-2</v>
      </c>
      <c r="K1423" s="179">
        <f t="shared" si="67"/>
        <v>0.25</v>
      </c>
      <c r="L1423" s="411">
        <v>40</v>
      </c>
      <c r="M1423" s="411">
        <v>1</v>
      </c>
      <c r="N1423" s="959"/>
      <c r="O1423" s="411"/>
      <c r="P1423" s="411"/>
      <c r="Q1423" s="963"/>
      <c r="R1423" s="413" t="str">
        <f t="shared" si="68"/>
        <v>fx</v>
      </c>
      <c r="S1423" s="959"/>
      <c r="T1423" s="959"/>
      <c r="U1423" s="965"/>
    </row>
    <row r="1424" spans="1:21" ht="15.75" thickBot="1" x14ac:dyDescent="0.3">
      <c r="A1424" s="976"/>
      <c r="B1424" s="175">
        <v>14030403</v>
      </c>
      <c r="C1424" s="96">
        <v>350</v>
      </c>
      <c r="D1424" s="411">
        <v>7</v>
      </c>
      <c r="E1424" s="411">
        <v>50</v>
      </c>
      <c r="F1424" s="665">
        <v>42</v>
      </c>
      <c r="G1424" s="159" t="s">
        <v>205</v>
      </c>
      <c r="H1424" s="168">
        <v>0.29166666666666669</v>
      </c>
      <c r="I1424" s="168">
        <v>0.625</v>
      </c>
      <c r="J1424" s="179">
        <v>8.3333333333333329E-2</v>
      </c>
      <c r="K1424" s="179">
        <f t="shared" si="67"/>
        <v>0.25</v>
      </c>
      <c r="L1424" s="411">
        <v>41</v>
      </c>
      <c r="M1424" s="411">
        <v>1</v>
      </c>
      <c r="N1424" s="959"/>
      <c r="O1424" s="411"/>
      <c r="P1424" s="411"/>
      <c r="Q1424" s="963"/>
      <c r="R1424" s="413" t="str">
        <f t="shared" si="68"/>
        <v>fx</v>
      </c>
      <c r="S1424" s="959"/>
      <c r="T1424" s="959"/>
      <c r="U1424" s="965"/>
    </row>
    <row r="1425" spans="1:21" ht="15.75" thickBot="1" x14ac:dyDescent="0.3">
      <c r="A1425" s="976"/>
      <c r="B1425" s="175">
        <v>14030403</v>
      </c>
      <c r="C1425" s="96">
        <v>350</v>
      </c>
      <c r="D1425" s="411">
        <v>7</v>
      </c>
      <c r="E1425" s="411">
        <v>50</v>
      </c>
      <c r="F1425" s="665">
        <v>42</v>
      </c>
      <c r="G1425" s="159" t="s">
        <v>205</v>
      </c>
      <c r="H1425" s="168">
        <v>0.29166666666666669</v>
      </c>
      <c r="I1425" s="168">
        <v>0.625</v>
      </c>
      <c r="J1425" s="179">
        <v>8.3333333333333329E-2</v>
      </c>
      <c r="K1425" s="179">
        <f t="shared" si="67"/>
        <v>0.25</v>
      </c>
      <c r="L1425" s="411">
        <v>42</v>
      </c>
      <c r="M1425" s="411">
        <v>2</v>
      </c>
      <c r="N1425" s="959"/>
      <c r="O1425" s="411"/>
      <c r="P1425" s="411"/>
      <c r="Q1425" s="963"/>
      <c r="R1425" s="413" t="str">
        <f t="shared" si="68"/>
        <v>fx</v>
      </c>
      <c r="S1425" s="959"/>
      <c r="T1425" s="959"/>
      <c r="U1425" s="965"/>
    </row>
    <row r="1426" spans="1:21" ht="15.75" thickBot="1" x14ac:dyDescent="0.3">
      <c r="A1426" s="976"/>
      <c r="B1426" s="175">
        <v>14030403</v>
      </c>
      <c r="C1426" s="96">
        <v>350</v>
      </c>
      <c r="D1426" s="411">
        <v>7</v>
      </c>
      <c r="E1426" s="411">
        <v>50</v>
      </c>
      <c r="F1426" s="665">
        <v>42</v>
      </c>
      <c r="G1426" s="159" t="s">
        <v>205</v>
      </c>
      <c r="H1426" s="168">
        <v>0.29166666666666669</v>
      </c>
      <c r="I1426" s="168">
        <v>0.625</v>
      </c>
      <c r="J1426" s="179">
        <v>8.3333333333333329E-2</v>
      </c>
      <c r="K1426" s="179">
        <f t="shared" si="67"/>
        <v>0.25</v>
      </c>
      <c r="L1426" s="411">
        <v>43</v>
      </c>
      <c r="M1426" s="411">
        <v>2</v>
      </c>
      <c r="N1426" s="959"/>
      <c r="O1426" s="411"/>
      <c r="P1426" s="411"/>
      <c r="Q1426" s="963"/>
      <c r="R1426" s="413" t="str">
        <f t="shared" si="68"/>
        <v>fx</v>
      </c>
      <c r="S1426" s="959"/>
      <c r="T1426" s="959"/>
      <c r="U1426" s="965"/>
    </row>
    <row r="1427" spans="1:21" ht="15.75" thickBot="1" x14ac:dyDescent="0.3">
      <c r="A1427" s="976"/>
      <c r="B1427" s="407">
        <v>14030403</v>
      </c>
      <c r="C1427" s="96">
        <v>350</v>
      </c>
      <c r="D1427" s="411">
        <v>7</v>
      </c>
      <c r="E1427" s="411">
        <v>50</v>
      </c>
      <c r="F1427" s="665">
        <v>42</v>
      </c>
      <c r="G1427" s="159" t="s">
        <v>205</v>
      </c>
      <c r="H1427" s="168">
        <v>0.29166666666666669</v>
      </c>
      <c r="I1427" s="168">
        <v>0.625</v>
      </c>
      <c r="J1427" s="179">
        <v>8.3333333333333329E-2</v>
      </c>
      <c r="K1427" s="179">
        <f t="shared" si="67"/>
        <v>0.25</v>
      </c>
      <c r="L1427" s="411">
        <v>44</v>
      </c>
      <c r="M1427" s="411">
        <v>1</v>
      </c>
      <c r="N1427" s="960"/>
      <c r="O1427" s="411"/>
      <c r="P1427" s="411"/>
      <c r="Q1427" s="963"/>
      <c r="R1427" s="413" t="str">
        <f t="shared" si="68"/>
        <v>fx</v>
      </c>
      <c r="S1427" s="959"/>
      <c r="T1427" s="959"/>
      <c r="U1427" s="965"/>
    </row>
    <row r="1428" spans="1:21" ht="15.75" thickBot="1" x14ac:dyDescent="0.3">
      <c r="A1428" s="976"/>
      <c r="B1428" s="174">
        <v>14030403</v>
      </c>
      <c r="C1428" s="96">
        <v>370</v>
      </c>
      <c r="D1428" s="411">
        <v>7</v>
      </c>
      <c r="E1428" s="411">
        <v>50</v>
      </c>
      <c r="F1428" s="665">
        <v>42</v>
      </c>
      <c r="G1428" s="159" t="s">
        <v>205</v>
      </c>
      <c r="H1428" s="168">
        <v>0.29166666666666669</v>
      </c>
      <c r="I1428" s="168">
        <v>0.625</v>
      </c>
      <c r="J1428" s="179">
        <v>8.3333333333333329E-2</v>
      </c>
      <c r="K1428" s="179">
        <f t="shared" si="67"/>
        <v>0.25</v>
      </c>
      <c r="L1428" s="411">
        <v>39</v>
      </c>
      <c r="M1428" s="411">
        <v>1</v>
      </c>
      <c r="N1428" s="958">
        <v>600</v>
      </c>
      <c r="O1428" s="411"/>
      <c r="P1428" s="411"/>
      <c r="Q1428" s="963"/>
      <c r="R1428" s="413" t="str">
        <f t="shared" si="68"/>
        <v>p500</v>
      </c>
      <c r="S1428" s="959"/>
      <c r="T1428" s="959"/>
      <c r="U1428" s="965"/>
    </row>
    <row r="1429" spans="1:21" ht="15.75" thickBot="1" x14ac:dyDescent="0.3">
      <c r="A1429" s="976"/>
      <c r="B1429" s="175">
        <v>14030403</v>
      </c>
      <c r="C1429" s="96">
        <v>370</v>
      </c>
      <c r="D1429" s="411">
        <v>7</v>
      </c>
      <c r="E1429" s="411">
        <v>50</v>
      </c>
      <c r="F1429" s="665">
        <v>42</v>
      </c>
      <c r="G1429" s="159" t="s">
        <v>205</v>
      </c>
      <c r="H1429" s="168">
        <v>0.29166666666666669</v>
      </c>
      <c r="I1429" s="168">
        <v>0.625</v>
      </c>
      <c r="J1429" s="179">
        <v>8.3333333333333329E-2</v>
      </c>
      <c r="K1429" s="179">
        <f t="shared" si="67"/>
        <v>0.25</v>
      </c>
      <c r="L1429" s="411">
        <v>40</v>
      </c>
      <c r="M1429" s="411">
        <v>1</v>
      </c>
      <c r="N1429" s="959"/>
      <c r="O1429" s="411"/>
      <c r="P1429" s="411"/>
      <c r="Q1429" s="963"/>
      <c r="R1429" s="413" t="str">
        <f t="shared" si="68"/>
        <v>p500</v>
      </c>
      <c r="S1429" s="959"/>
      <c r="T1429" s="959"/>
      <c r="U1429" s="965"/>
    </row>
    <row r="1430" spans="1:21" ht="15.75" thickBot="1" x14ac:dyDescent="0.3">
      <c r="A1430" s="976"/>
      <c r="B1430" s="175">
        <v>14030403</v>
      </c>
      <c r="C1430" s="96">
        <v>370</v>
      </c>
      <c r="D1430" s="411">
        <v>7</v>
      </c>
      <c r="E1430" s="411">
        <v>50</v>
      </c>
      <c r="F1430" s="665">
        <v>42</v>
      </c>
      <c r="G1430" s="159" t="s">
        <v>205</v>
      </c>
      <c r="H1430" s="168">
        <v>0.29166666666666669</v>
      </c>
      <c r="I1430" s="168">
        <v>0.625</v>
      </c>
      <c r="J1430" s="179">
        <v>8.3333333333333329E-2</v>
      </c>
      <c r="K1430" s="179">
        <f t="shared" si="67"/>
        <v>0.25</v>
      </c>
      <c r="L1430" s="411">
        <v>42</v>
      </c>
      <c r="M1430" s="411">
        <v>2</v>
      </c>
      <c r="N1430" s="959"/>
      <c r="O1430" s="411"/>
      <c r="P1430" s="411"/>
      <c r="Q1430" s="963"/>
      <c r="R1430" s="413" t="str">
        <f t="shared" si="68"/>
        <v>p500</v>
      </c>
      <c r="S1430" s="959"/>
      <c r="T1430" s="959"/>
      <c r="U1430" s="965"/>
    </row>
    <row r="1431" spans="1:21" ht="15.75" thickBot="1" x14ac:dyDescent="0.3">
      <c r="A1431" s="976"/>
      <c r="B1431" s="175">
        <v>14030403</v>
      </c>
      <c r="C1431" s="96">
        <v>370</v>
      </c>
      <c r="D1431" s="411">
        <v>7</v>
      </c>
      <c r="E1431" s="411">
        <v>50</v>
      </c>
      <c r="F1431" s="665">
        <v>42</v>
      </c>
      <c r="G1431" s="159" t="s">
        <v>205</v>
      </c>
      <c r="H1431" s="168">
        <v>0.29166666666666669</v>
      </c>
      <c r="I1431" s="168">
        <v>0.625</v>
      </c>
      <c r="J1431" s="179">
        <v>8.3333333333333329E-2</v>
      </c>
      <c r="K1431" s="179">
        <f t="shared" si="67"/>
        <v>0.25</v>
      </c>
      <c r="L1431" s="411">
        <v>43</v>
      </c>
      <c r="M1431" s="411">
        <v>2</v>
      </c>
      <c r="N1431" s="959"/>
      <c r="O1431" s="411"/>
      <c r="P1431" s="411"/>
      <c r="Q1431" s="963"/>
      <c r="R1431" s="413" t="str">
        <f t="shared" si="68"/>
        <v>p500</v>
      </c>
      <c r="S1431" s="959"/>
      <c r="T1431" s="959"/>
      <c r="U1431" s="965"/>
    </row>
    <row r="1432" spans="1:21" ht="15.75" thickBot="1" x14ac:dyDescent="0.3">
      <c r="A1432" s="976"/>
      <c r="B1432" s="407">
        <v>14030403</v>
      </c>
      <c r="C1432" s="96">
        <v>370</v>
      </c>
      <c r="D1432" s="411">
        <v>7</v>
      </c>
      <c r="E1432" s="411">
        <v>50</v>
      </c>
      <c r="F1432" s="665">
        <v>42</v>
      </c>
      <c r="G1432" s="159" t="s">
        <v>205</v>
      </c>
      <c r="H1432" s="168">
        <v>0.29166666666666669</v>
      </c>
      <c r="I1432" s="168">
        <v>0.625</v>
      </c>
      <c r="J1432" s="179">
        <v>8.3333333333333329E-2</v>
      </c>
      <c r="K1432" s="179">
        <f t="shared" si="67"/>
        <v>0.25</v>
      </c>
      <c r="L1432" s="411">
        <v>44</v>
      </c>
      <c r="M1432" s="411">
        <v>2</v>
      </c>
      <c r="N1432" s="960"/>
      <c r="O1432" s="411"/>
      <c r="P1432" s="411"/>
      <c r="Q1432" s="963"/>
      <c r="R1432" s="413" t="str">
        <f t="shared" si="68"/>
        <v>p500</v>
      </c>
      <c r="S1432" s="959"/>
      <c r="T1432" s="959"/>
      <c r="U1432" s="965"/>
    </row>
    <row r="1433" spans="1:21" ht="15.75" thickBot="1" x14ac:dyDescent="0.3">
      <c r="A1433" s="976"/>
      <c r="B1433" s="174">
        <v>14030403</v>
      </c>
      <c r="C1433" s="96">
        <v>307</v>
      </c>
      <c r="D1433" s="411">
        <v>7</v>
      </c>
      <c r="E1433" s="411">
        <v>50</v>
      </c>
      <c r="F1433" s="665">
        <v>42</v>
      </c>
      <c r="G1433" s="159" t="s">
        <v>205</v>
      </c>
      <c r="H1433" s="168">
        <v>0.29166666666666669</v>
      </c>
      <c r="I1433" s="168">
        <v>0.625</v>
      </c>
      <c r="J1433" s="179">
        <v>8.3333333333333329E-2</v>
      </c>
      <c r="K1433" s="179">
        <f t="shared" si="67"/>
        <v>0.25</v>
      </c>
      <c r="L1433" s="411">
        <v>36</v>
      </c>
      <c r="M1433" s="411">
        <v>1</v>
      </c>
      <c r="N1433" s="958">
        <v>323</v>
      </c>
      <c r="O1433" s="411"/>
      <c r="P1433" s="411"/>
      <c r="Q1433" s="963"/>
      <c r="R1433" s="413" t="str">
        <f t="shared" si="68"/>
        <v>fx</v>
      </c>
      <c r="S1433" s="959"/>
      <c r="T1433" s="959"/>
      <c r="U1433" s="965"/>
    </row>
    <row r="1434" spans="1:21" ht="15.75" thickBot="1" x14ac:dyDescent="0.3">
      <c r="A1434" s="976"/>
      <c r="B1434" s="175">
        <v>14030403</v>
      </c>
      <c r="C1434" s="96">
        <v>307</v>
      </c>
      <c r="D1434" s="411">
        <v>7</v>
      </c>
      <c r="E1434" s="411">
        <v>50</v>
      </c>
      <c r="F1434" s="665">
        <v>42</v>
      </c>
      <c r="G1434" s="159" t="s">
        <v>205</v>
      </c>
      <c r="H1434" s="168">
        <v>0.29166666666666669</v>
      </c>
      <c r="I1434" s="168">
        <v>0.625</v>
      </c>
      <c r="J1434" s="179">
        <v>8.3333333333333329E-2</v>
      </c>
      <c r="K1434" s="179">
        <f t="shared" si="67"/>
        <v>0.25</v>
      </c>
      <c r="L1434" s="411">
        <v>37</v>
      </c>
      <c r="M1434" s="411">
        <v>1</v>
      </c>
      <c r="N1434" s="959"/>
      <c r="O1434" s="411"/>
      <c r="P1434" s="411"/>
      <c r="Q1434" s="963"/>
      <c r="R1434" s="413" t="str">
        <f t="shared" si="68"/>
        <v>fx</v>
      </c>
      <c r="S1434" s="959"/>
      <c r="T1434" s="959"/>
      <c r="U1434" s="965"/>
    </row>
    <row r="1435" spans="1:21" ht="15.75" thickBot="1" x14ac:dyDescent="0.3">
      <c r="A1435" s="976"/>
      <c r="B1435" s="175">
        <v>14030403</v>
      </c>
      <c r="C1435" s="96">
        <v>307</v>
      </c>
      <c r="D1435" s="411">
        <v>7</v>
      </c>
      <c r="E1435" s="411">
        <v>50</v>
      </c>
      <c r="F1435" s="665">
        <v>42</v>
      </c>
      <c r="G1435" s="159" t="s">
        <v>205</v>
      </c>
      <c r="H1435" s="168">
        <v>0.29166666666666669</v>
      </c>
      <c r="I1435" s="168">
        <v>0.625</v>
      </c>
      <c r="J1435" s="179">
        <v>8.3333333333333329E-2</v>
      </c>
      <c r="K1435" s="179">
        <f t="shared" si="67"/>
        <v>0.25</v>
      </c>
      <c r="L1435" s="411">
        <v>38</v>
      </c>
      <c r="M1435" s="411">
        <v>1</v>
      </c>
      <c r="N1435" s="959"/>
      <c r="O1435" s="411"/>
      <c r="P1435" s="411"/>
      <c r="Q1435" s="963"/>
      <c r="R1435" s="413" t="str">
        <f t="shared" si="68"/>
        <v>fx</v>
      </c>
      <c r="S1435" s="959"/>
      <c r="T1435" s="959"/>
      <c r="U1435" s="965"/>
    </row>
    <row r="1436" spans="1:21" ht="15.75" thickBot="1" x14ac:dyDescent="0.3">
      <c r="A1436" s="976"/>
      <c r="B1436" s="175">
        <v>14030403</v>
      </c>
      <c r="C1436" s="96">
        <v>307</v>
      </c>
      <c r="D1436" s="411">
        <v>7</v>
      </c>
      <c r="E1436" s="411">
        <v>50</v>
      </c>
      <c r="F1436" s="665">
        <v>42</v>
      </c>
      <c r="G1436" s="159" t="s">
        <v>205</v>
      </c>
      <c r="H1436" s="168">
        <v>0.29166666666666669</v>
      </c>
      <c r="I1436" s="168">
        <v>0.625</v>
      </c>
      <c r="J1436" s="179">
        <v>8.3333333333333329E-2</v>
      </c>
      <c r="K1436" s="179">
        <f t="shared" si="67"/>
        <v>0.25</v>
      </c>
      <c r="L1436" s="411">
        <v>39</v>
      </c>
      <c r="M1436" s="411">
        <v>2</v>
      </c>
      <c r="N1436" s="959"/>
      <c r="O1436" s="411"/>
      <c r="P1436" s="411"/>
      <c r="Q1436" s="963"/>
      <c r="R1436" s="413" t="str">
        <f t="shared" si="68"/>
        <v>fx</v>
      </c>
      <c r="S1436" s="959"/>
      <c r="T1436" s="959"/>
      <c r="U1436" s="965"/>
    </row>
    <row r="1437" spans="1:21" ht="15.75" thickBot="1" x14ac:dyDescent="0.3">
      <c r="A1437" s="977"/>
      <c r="B1437" s="407">
        <v>14030403</v>
      </c>
      <c r="C1437" s="164">
        <v>307</v>
      </c>
      <c r="D1437" s="418">
        <v>7</v>
      </c>
      <c r="E1437" s="418">
        <v>50</v>
      </c>
      <c r="F1437" s="151">
        <v>42</v>
      </c>
      <c r="G1437" s="314" t="s">
        <v>205</v>
      </c>
      <c r="H1437" s="315">
        <v>0.29166666666666669</v>
      </c>
      <c r="I1437" s="315">
        <v>0.625</v>
      </c>
      <c r="J1437" s="186">
        <v>8.3333333333333329E-2</v>
      </c>
      <c r="K1437" s="186">
        <f t="shared" si="67"/>
        <v>0.25</v>
      </c>
      <c r="L1437" s="418">
        <v>41</v>
      </c>
      <c r="M1437" s="418">
        <v>1</v>
      </c>
      <c r="N1437" s="966"/>
      <c r="O1437" s="418"/>
      <c r="P1437" s="418"/>
      <c r="Q1437" s="967"/>
      <c r="R1437" s="151" t="str">
        <f t="shared" si="68"/>
        <v>fx</v>
      </c>
      <c r="S1437" s="966"/>
      <c r="T1437" s="966"/>
      <c r="U1437" s="968"/>
    </row>
    <row r="1438" spans="1:21" ht="15.75" thickBot="1" x14ac:dyDescent="0.3">
      <c r="A1438" s="975" t="str">
        <f t="shared" si="69"/>
        <v>روز</v>
      </c>
      <c r="B1438" s="174">
        <v>14030403</v>
      </c>
      <c r="C1438" s="163" t="s">
        <v>509</v>
      </c>
      <c r="D1438" s="419">
        <v>7</v>
      </c>
      <c r="E1438" s="419">
        <v>50</v>
      </c>
      <c r="F1438" s="150">
        <v>8</v>
      </c>
      <c r="G1438" s="159" t="s">
        <v>513</v>
      </c>
      <c r="H1438" s="168">
        <v>0.30208333333333331</v>
      </c>
      <c r="I1438" s="168">
        <v>0.625</v>
      </c>
      <c r="J1438" s="179">
        <v>0.10416666666666667</v>
      </c>
      <c r="K1438" s="179">
        <f t="shared" si="67"/>
        <v>0.21875</v>
      </c>
      <c r="L1438" s="419">
        <v>40</v>
      </c>
      <c r="M1438" s="419">
        <v>1</v>
      </c>
      <c r="N1438" s="961">
        <v>120</v>
      </c>
      <c r="O1438" s="419"/>
      <c r="P1438" s="419"/>
      <c r="Q1438" s="962">
        <f>31+0.49+27.4</f>
        <v>58.89</v>
      </c>
      <c r="R1438" s="150" t="str">
        <f t="shared" si="68"/>
        <v>fx</v>
      </c>
      <c r="S1438" s="961">
        <v>2.4</v>
      </c>
      <c r="T1438" s="961">
        <v>6.2</v>
      </c>
      <c r="U1438" s="964">
        <v>0</v>
      </c>
    </row>
    <row r="1439" spans="1:21" ht="15.75" thickBot="1" x14ac:dyDescent="0.3">
      <c r="A1439" s="976"/>
      <c r="B1439" s="175">
        <v>14030403</v>
      </c>
      <c r="C1439" s="96" t="s">
        <v>509</v>
      </c>
      <c r="D1439" s="411">
        <v>7</v>
      </c>
      <c r="E1439" s="411">
        <v>50</v>
      </c>
      <c r="F1439" s="665">
        <v>8</v>
      </c>
      <c r="G1439" s="88" t="s">
        <v>513</v>
      </c>
      <c r="H1439" s="167">
        <v>0.30208333333333331</v>
      </c>
      <c r="I1439" s="167">
        <v>0.625</v>
      </c>
      <c r="J1439" s="181">
        <v>0.10416666666666667</v>
      </c>
      <c r="K1439" s="179">
        <f t="shared" si="67"/>
        <v>0.21875</v>
      </c>
      <c r="L1439" s="411">
        <v>41</v>
      </c>
      <c r="M1439" s="411">
        <v>1</v>
      </c>
      <c r="N1439" s="959"/>
      <c r="O1439" s="411"/>
      <c r="P1439" s="411"/>
      <c r="Q1439" s="963"/>
      <c r="R1439" s="413" t="str">
        <f t="shared" si="68"/>
        <v>fx</v>
      </c>
      <c r="S1439" s="959"/>
      <c r="T1439" s="959"/>
      <c r="U1439" s="965"/>
    </row>
    <row r="1440" spans="1:21" ht="15.75" thickBot="1" x14ac:dyDescent="0.3">
      <c r="A1440" s="976"/>
      <c r="B1440" s="175">
        <v>14030403</v>
      </c>
      <c r="C1440" s="96" t="s">
        <v>509</v>
      </c>
      <c r="D1440" s="411">
        <v>7</v>
      </c>
      <c r="E1440" s="411">
        <v>50</v>
      </c>
      <c r="F1440" s="665">
        <v>8</v>
      </c>
      <c r="G1440" s="88" t="s">
        <v>513</v>
      </c>
      <c r="H1440" s="167">
        <v>0.30208333333333331</v>
      </c>
      <c r="I1440" s="167">
        <v>0.625</v>
      </c>
      <c r="J1440" s="181">
        <v>0.10416666666666667</v>
      </c>
      <c r="K1440" s="179">
        <f t="shared" si="67"/>
        <v>0.21875</v>
      </c>
      <c r="L1440" s="411">
        <v>42</v>
      </c>
      <c r="M1440" s="411">
        <v>2</v>
      </c>
      <c r="N1440" s="959"/>
      <c r="O1440" s="411"/>
      <c r="P1440" s="411"/>
      <c r="Q1440" s="963"/>
      <c r="R1440" s="413" t="str">
        <f t="shared" si="68"/>
        <v>fx</v>
      </c>
      <c r="S1440" s="959"/>
      <c r="T1440" s="959"/>
      <c r="U1440" s="965"/>
    </row>
    <row r="1441" spans="1:21" ht="15.75" thickBot="1" x14ac:dyDescent="0.3">
      <c r="A1441" s="976"/>
      <c r="B1441" s="175">
        <v>14030403</v>
      </c>
      <c r="C1441" s="96" t="s">
        <v>509</v>
      </c>
      <c r="D1441" s="411">
        <v>7</v>
      </c>
      <c r="E1441" s="411">
        <v>50</v>
      </c>
      <c r="F1441" s="665">
        <v>8</v>
      </c>
      <c r="G1441" s="88" t="s">
        <v>513</v>
      </c>
      <c r="H1441" s="167">
        <v>0.30208333333333331</v>
      </c>
      <c r="I1441" s="167">
        <v>0.625</v>
      </c>
      <c r="J1441" s="181">
        <v>0.10416666666666667</v>
      </c>
      <c r="K1441" s="179">
        <f t="shared" si="67"/>
        <v>0.21875</v>
      </c>
      <c r="L1441" s="411">
        <v>43</v>
      </c>
      <c r="M1441" s="411">
        <v>2</v>
      </c>
      <c r="N1441" s="959"/>
      <c r="O1441" s="411"/>
      <c r="P1441" s="411"/>
      <c r="Q1441" s="963"/>
      <c r="R1441" s="413" t="str">
        <f t="shared" si="68"/>
        <v>fx</v>
      </c>
      <c r="S1441" s="959"/>
      <c r="T1441" s="959"/>
      <c r="U1441" s="965"/>
    </row>
    <row r="1442" spans="1:21" ht="15.75" thickBot="1" x14ac:dyDescent="0.3">
      <c r="A1442" s="976"/>
      <c r="B1442" s="175">
        <v>14030403</v>
      </c>
      <c r="C1442" s="96" t="s">
        <v>509</v>
      </c>
      <c r="D1442" s="411">
        <v>7</v>
      </c>
      <c r="E1442" s="411">
        <v>50</v>
      </c>
      <c r="F1442" s="665">
        <v>8</v>
      </c>
      <c r="G1442" s="88" t="s">
        <v>513</v>
      </c>
      <c r="H1442" s="167">
        <v>0.30208333333333331</v>
      </c>
      <c r="I1442" s="167">
        <v>0.625</v>
      </c>
      <c r="J1442" s="181">
        <v>0.10416666666666667</v>
      </c>
      <c r="K1442" s="179">
        <f t="shared" si="67"/>
        <v>0.21875</v>
      </c>
      <c r="L1442" s="411">
        <v>44</v>
      </c>
      <c r="M1442" s="411">
        <v>1</v>
      </c>
      <c r="N1442" s="959"/>
      <c r="O1442" s="411"/>
      <c r="P1442" s="411"/>
      <c r="Q1442" s="963"/>
      <c r="R1442" s="413" t="str">
        <f t="shared" si="68"/>
        <v>fx</v>
      </c>
      <c r="S1442" s="959"/>
      <c r="T1442" s="959"/>
      <c r="U1442" s="965"/>
    </row>
    <row r="1443" spans="1:21" ht="15.75" thickBot="1" x14ac:dyDescent="0.3">
      <c r="A1443" s="977"/>
      <c r="B1443" s="407">
        <v>14030403</v>
      </c>
      <c r="C1443" s="164" t="s">
        <v>509</v>
      </c>
      <c r="D1443" s="418">
        <v>7</v>
      </c>
      <c r="E1443" s="418">
        <v>50</v>
      </c>
      <c r="F1443" s="151">
        <v>8</v>
      </c>
      <c r="G1443" s="160" t="s">
        <v>513</v>
      </c>
      <c r="H1443" s="171">
        <v>0.30208333333333331</v>
      </c>
      <c r="I1443" s="171">
        <v>0.625</v>
      </c>
      <c r="J1443" s="185">
        <v>0.10416666666666667</v>
      </c>
      <c r="K1443" s="186">
        <f t="shared" si="67"/>
        <v>0.21875</v>
      </c>
      <c r="L1443" s="418">
        <v>45</v>
      </c>
      <c r="M1443" s="418">
        <v>1</v>
      </c>
      <c r="N1443" s="966"/>
      <c r="O1443" s="418"/>
      <c r="P1443" s="418"/>
      <c r="Q1443" s="967"/>
      <c r="R1443" s="151" t="str">
        <f t="shared" si="68"/>
        <v>fx</v>
      </c>
      <c r="S1443" s="966"/>
      <c r="T1443" s="966"/>
      <c r="U1443" s="968"/>
    </row>
    <row r="1444" spans="1:21" ht="15.75" thickBot="1" x14ac:dyDescent="0.3">
      <c r="A1444" s="975" t="str">
        <f t="shared" si="69"/>
        <v>روز</v>
      </c>
      <c r="B1444" s="174">
        <v>14030404</v>
      </c>
      <c r="C1444" s="163">
        <v>309</v>
      </c>
      <c r="D1444" s="419">
        <v>7</v>
      </c>
      <c r="E1444" s="419">
        <v>50</v>
      </c>
      <c r="F1444" s="150">
        <f>12+24+8</f>
        <v>44</v>
      </c>
      <c r="G1444" s="159" t="s">
        <v>356</v>
      </c>
      <c r="H1444" s="168">
        <v>0.2951388888888889</v>
      </c>
      <c r="I1444" s="168">
        <v>0.79166666666666663</v>
      </c>
      <c r="J1444" s="179">
        <v>0.125</v>
      </c>
      <c r="K1444" s="179">
        <f t="shared" si="67"/>
        <v>0.37152777777777773</v>
      </c>
      <c r="L1444" s="419">
        <v>36</v>
      </c>
      <c r="M1444" s="419">
        <v>2</v>
      </c>
      <c r="N1444" s="961">
        <v>720</v>
      </c>
      <c r="O1444" s="419"/>
      <c r="P1444" s="419"/>
      <c r="Q1444" s="962">
        <f>374.64+15.3+373.4</f>
        <v>763.33999999999992</v>
      </c>
      <c r="R1444" s="150" t="str">
        <f t="shared" si="68"/>
        <v>fx</v>
      </c>
      <c r="S1444" s="961">
        <v>3</v>
      </c>
      <c r="T1444" s="961">
        <v>27</v>
      </c>
      <c r="U1444" s="964">
        <v>1500</v>
      </c>
    </row>
    <row r="1445" spans="1:21" ht="15.75" thickBot="1" x14ac:dyDescent="0.3">
      <c r="A1445" s="976"/>
      <c r="B1445" s="175">
        <v>14030404</v>
      </c>
      <c r="C1445" s="96">
        <v>309</v>
      </c>
      <c r="D1445" s="411">
        <v>7</v>
      </c>
      <c r="E1445" s="411">
        <v>50</v>
      </c>
      <c r="F1445" s="199">
        <f t="shared" ref="F1445:F1473" si="70">12+24+8</f>
        <v>44</v>
      </c>
      <c r="G1445" s="144" t="s">
        <v>356</v>
      </c>
      <c r="H1445" s="167">
        <v>0.2951388888888889</v>
      </c>
      <c r="I1445" s="167">
        <v>0.79166666666666663</v>
      </c>
      <c r="J1445" s="181">
        <v>0.125</v>
      </c>
      <c r="K1445" s="179">
        <f t="shared" si="67"/>
        <v>0.37152777777777773</v>
      </c>
      <c r="L1445" s="411">
        <v>37</v>
      </c>
      <c r="M1445" s="411">
        <v>2</v>
      </c>
      <c r="N1445" s="959"/>
      <c r="O1445" s="411"/>
      <c r="P1445" s="411"/>
      <c r="Q1445" s="963"/>
      <c r="R1445" s="413" t="str">
        <f t="shared" si="68"/>
        <v>fx</v>
      </c>
      <c r="S1445" s="959"/>
      <c r="T1445" s="959"/>
      <c r="U1445" s="965"/>
    </row>
    <row r="1446" spans="1:21" ht="15.75" thickBot="1" x14ac:dyDescent="0.3">
      <c r="A1446" s="976"/>
      <c r="B1446" s="175">
        <v>14030404</v>
      </c>
      <c r="C1446" s="96">
        <v>309</v>
      </c>
      <c r="D1446" s="411">
        <v>7</v>
      </c>
      <c r="E1446" s="411">
        <v>50</v>
      </c>
      <c r="F1446" s="199">
        <f t="shared" si="70"/>
        <v>44</v>
      </c>
      <c r="G1446" s="144" t="s">
        <v>356</v>
      </c>
      <c r="H1446" s="167">
        <v>0.2951388888888889</v>
      </c>
      <c r="I1446" s="167">
        <v>0.79166666666666663</v>
      </c>
      <c r="J1446" s="181">
        <v>0.125</v>
      </c>
      <c r="K1446" s="179">
        <f t="shared" si="67"/>
        <v>0.37152777777777773</v>
      </c>
      <c r="L1446" s="411">
        <v>38</v>
      </c>
      <c r="M1446" s="411">
        <v>2</v>
      </c>
      <c r="N1446" s="959"/>
      <c r="O1446" s="411"/>
      <c r="P1446" s="411"/>
      <c r="Q1446" s="963"/>
      <c r="R1446" s="413" t="str">
        <f t="shared" si="68"/>
        <v>fx</v>
      </c>
      <c r="S1446" s="959"/>
      <c r="T1446" s="959"/>
      <c r="U1446" s="965"/>
    </row>
    <row r="1447" spans="1:21" ht="15.75" thickBot="1" x14ac:dyDescent="0.3">
      <c r="A1447" s="976"/>
      <c r="B1447" s="175">
        <v>14030404</v>
      </c>
      <c r="C1447" s="96">
        <v>309</v>
      </c>
      <c r="D1447" s="411">
        <v>7</v>
      </c>
      <c r="E1447" s="411">
        <v>50</v>
      </c>
      <c r="F1447" s="199">
        <f t="shared" si="70"/>
        <v>44</v>
      </c>
      <c r="G1447" s="144" t="s">
        <v>356</v>
      </c>
      <c r="H1447" s="167">
        <v>0.2951388888888889</v>
      </c>
      <c r="I1447" s="167">
        <v>0.79166666666666663</v>
      </c>
      <c r="J1447" s="181">
        <v>0.125</v>
      </c>
      <c r="K1447" s="179">
        <f t="shared" si="67"/>
        <v>0.37152777777777773</v>
      </c>
      <c r="L1447" s="411">
        <v>39</v>
      </c>
      <c r="M1447" s="411">
        <v>2</v>
      </c>
      <c r="N1447" s="959"/>
      <c r="O1447" s="411"/>
      <c r="P1447" s="411"/>
      <c r="Q1447" s="963"/>
      <c r="R1447" s="413" t="str">
        <f t="shared" si="68"/>
        <v>fx</v>
      </c>
      <c r="S1447" s="959"/>
      <c r="T1447" s="959"/>
      <c r="U1447" s="965"/>
    </row>
    <row r="1448" spans="1:21" ht="15.75" thickBot="1" x14ac:dyDescent="0.3">
      <c r="A1448" s="976"/>
      <c r="B1448" s="175">
        <v>14030404</v>
      </c>
      <c r="C1448" s="96">
        <v>309</v>
      </c>
      <c r="D1448" s="411">
        <v>7</v>
      </c>
      <c r="E1448" s="411">
        <v>50</v>
      </c>
      <c r="F1448" s="199">
        <f t="shared" si="70"/>
        <v>44</v>
      </c>
      <c r="G1448" s="144" t="s">
        <v>356</v>
      </c>
      <c r="H1448" s="167">
        <v>0.2951388888888889</v>
      </c>
      <c r="I1448" s="167">
        <v>0.79166666666666663</v>
      </c>
      <c r="J1448" s="181">
        <v>0.125</v>
      </c>
      <c r="K1448" s="179">
        <f t="shared" si="67"/>
        <v>0.37152777777777773</v>
      </c>
      <c r="L1448" s="411">
        <v>40</v>
      </c>
      <c r="M1448" s="411">
        <v>2</v>
      </c>
      <c r="N1448" s="959"/>
      <c r="O1448" s="411"/>
      <c r="P1448" s="411"/>
      <c r="Q1448" s="963"/>
      <c r="R1448" s="413" t="str">
        <f t="shared" si="68"/>
        <v>fx</v>
      </c>
      <c r="S1448" s="959"/>
      <c r="T1448" s="959"/>
      <c r="U1448" s="965"/>
    </row>
    <row r="1449" spans="1:21" ht="15.75" thickBot="1" x14ac:dyDescent="0.3">
      <c r="A1449" s="976"/>
      <c r="B1449" s="407">
        <v>14030404</v>
      </c>
      <c r="C1449" s="96">
        <v>309</v>
      </c>
      <c r="D1449" s="411">
        <v>7</v>
      </c>
      <c r="E1449" s="411">
        <v>50</v>
      </c>
      <c r="F1449" s="199">
        <f t="shared" si="70"/>
        <v>44</v>
      </c>
      <c r="G1449" s="144" t="s">
        <v>356</v>
      </c>
      <c r="H1449" s="167">
        <v>0.2951388888888889</v>
      </c>
      <c r="I1449" s="167">
        <v>0.79166666666666663</v>
      </c>
      <c r="J1449" s="181">
        <v>0.125</v>
      </c>
      <c r="K1449" s="179">
        <f t="shared" si="67"/>
        <v>0.37152777777777773</v>
      </c>
      <c r="L1449" s="411">
        <v>41</v>
      </c>
      <c r="M1449" s="411">
        <v>2</v>
      </c>
      <c r="N1449" s="960"/>
      <c r="O1449" s="411"/>
      <c r="P1449" s="411"/>
      <c r="Q1449" s="963"/>
      <c r="R1449" s="413" t="str">
        <f t="shared" si="68"/>
        <v>fx</v>
      </c>
      <c r="S1449" s="959"/>
      <c r="T1449" s="959"/>
      <c r="U1449" s="965"/>
    </row>
    <row r="1450" spans="1:21" ht="15.75" thickBot="1" x14ac:dyDescent="0.3">
      <c r="A1450" s="976"/>
      <c r="B1450" s="174">
        <v>14030404</v>
      </c>
      <c r="C1450" s="96">
        <v>350</v>
      </c>
      <c r="D1450" s="411">
        <v>7</v>
      </c>
      <c r="E1450" s="411">
        <v>50</v>
      </c>
      <c r="F1450" s="199">
        <f t="shared" si="70"/>
        <v>44</v>
      </c>
      <c r="G1450" s="144" t="s">
        <v>356</v>
      </c>
      <c r="H1450" s="167">
        <v>0.2951388888888889</v>
      </c>
      <c r="I1450" s="167">
        <v>0.79166666666666663</v>
      </c>
      <c r="J1450" s="181">
        <v>0.125</v>
      </c>
      <c r="K1450" s="179">
        <f t="shared" si="67"/>
        <v>0.37152777777777773</v>
      </c>
      <c r="L1450" s="411">
        <v>39</v>
      </c>
      <c r="M1450" s="411">
        <v>1</v>
      </c>
      <c r="N1450" s="958">
        <v>480</v>
      </c>
      <c r="O1450" s="411"/>
      <c r="P1450" s="411"/>
      <c r="Q1450" s="963"/>
      <c r="R1450" s="413" t="str">
        <f t="shared" si="68"/>
        <v>fx</v>
      </c>
      <c r="S1450" s="959"/>
      <c r="T1450" s="959"/>
      <c r="U1450" s="965"/>
    </row>
    <row r="1451" spans="1:21" ht="15.75" thickBot="1" x14ac:dyDescent="0.3">
      <c r="A1451" s="976"/>
      <c r="B1451" s="175">
        <v>14030404</v>
      </c>
      <c r="C1451" s="96">
        <v>350</v>
      </c>
      <c r="D1451" s="411">
        <v>7</v>
      </c>
      <c r="E1451" s="411">
        <v>50</v>
      </c>
      <c r="F1451" s="199">
        <f t="shared" si="70"/>
        <v>44</v>
      </c>
      <c r="G1451" s="144" t="s">
        <v>356</v>
      </c>
      <c r="H1451" s="167">
        <v>0.2951388888888889</v>
      </c>
      <c r="I1451" s="167">
        <v>0.79166666666666663</v>
      </c>
      <c r="J1451" s="181">
        <v>0.125</v>
      </c>
      <c r="K1451" s="179">
        <f t="shared" si="67"/>
        <v>0.37152777777777773</v>
      </c>
      <c r="L1451" s="411">
        <v>40</v>
      </c>
      <c r="M1451" s="411">
        <v>1</v>
      </c>
      <c r="N1451" s="959"/>
      <c r="O1451" s="411"/>
      <c r="P1451" s="411"/>
      <c r="Q1451" s="963"/>
      <c r="R1451" s="413" t="str">
        <f t="shared" si="68"/>
        <v>fx</v>
      </c>
      <c r="S1451" s="959"/>
      <c r="T1451" s="959"/>
      <c r="U1451" s="965"/>
    </row>
    <row r="1452" spans="1:21" ht="15.75" thickBot="1" x14ac:dyDescent="0.3">
      <c r="A1452" s="976"/>
      <c r="B1452" s="175">
        <v>14030404</v>
      </c>
      <c r="C1452" s="96">
        <v>350</v>
      </c>
      <c r="D1452" s="411">
        <v>7</v>
      </c>
      <c r="E1452" s="411">
        <v>50</v>
      </c>
      <c r="F1452" s="199">
        <f t="shared" si="70"/>
        <v>44</v>
      </c>
      <c r="G1452" s="144" t="s">
        <v>356</v>
      </c>
      <c r="H1452" s="167">
        <v>0.2951388888888889</v>
      </c>
      <c r="I1452" s="167">
        <v>0.79166666666666663</v>
      </c>
      <c r="J1452" s="181">
        <v>0.125</v>
      </c>
      <c r="K1452" s="179">
        <f t="shared" si="67"/>
        <v>0.37152777777777773</v>
      </c>
      <c r="L1452" s="411">
        <v>41</v>
      </c>
      <c r="M1452" s="411">
        <v>1</v>
      </c>
      <c r="N1452" s="959"/>
      <c r="O1452" s="411"/>
      <c r="P1452" s="411"/>
      <c r="Q1452" s="963"/>
      <c r="R1452" s="413" t="str">
        <f t="shared" si="68"/>
        <v>fx</v>
      </c>
      <c r="S1452" s="959"/>
      <c r="T1452" s="959"/>
      <c r="U1452" s="965"/>
    </row>
    <row r="1453" spans="1:21" ht="15.75" thickBot="1" x14ac:dyDescent="0.3">
      <c r="A1453" s="976"/>
      <c r="B1453" s="175">
        <v>14030404</v>
      </c>
      <c r="C1453" s="96">
        <v>350</v>
      </c>
      <c r="D1453" s="411">
        <v>7</v>
      </c>
      <c r="E1453" s="411">
        <v>50</v>
      </c>
      <c r="F1453" s="199">
        <f t="shared" si="70"/>
        <v>44</v>
      </c>
      <c r="G1453" s="144" t="s">
        <v>356</v>
      </c>
      <c r="H1453" s="167">
        <v>0.2951388888888889</v>
      </c>
      <c r="I1453" s="167">
        <v>0.79166666666666663</v>
      </c>
      <c r="J1453" s="181">
        <v>0.125</v>
      </c>
      <c r="K1453" s="179">
        <f t="shared" si="67"/>
        <v>0.37152777777777773</v>
      </c>
      <c r="L1453" s="411">
        <v>42</v>
      </c>
      <c r="M1453" s="411">
        <v>2</v>
      </c>
      <c r="N1453" s="959"/>
      <c r="O1453" s="411"/>
      <c r="P1453" s="411"/>
      <c r="Q1453" s="963"/>
      <c r="R1453" s="413" t="str">
        <f t="shared" si="68"/>
        <v>fx</v>
      </c>
      <c r="S1453" s="959"/>
      <c r="T1453" s="959"/>
      <c r="U1453" s="965"/>
    </row>
    <row r="1454" spans="1:21" ht="15.75" thickBot="1" x14ac:dyDescent="0.3">
      <c r="A1454" s="976"/>
      <c r="B1454" s="175">
        <v>14030404</v>
      </c>
      <c r="C1454" s="96">
        <v>350</v>
      </c>
      <c r="D1454" s="411">
        <v>7</v>
      </c>
      <c r="E1454" s="411">
        <v>50</v>
      </c>
      <c r="F1454" s="199">
        <f t="shared" si="70"/>
        <v>44</v>
      </c>
      <c r="G1454" s="144" t="s">
        <v>356</v>
      </c>
      <c r="H1454" s="167">
        <v>0.2951388888888889</v>
      </c>
      <c r="I1454" s="167">
        <v>0.79166666666666663</v>
      </c>
      <c r="J1454" s="181">
        <v>0.125</v>
      </c>
      <c r="K1454" s="179">
        <f t="shared" si="67"/>
        <v>0.37152777777777773</v>
      </c>
      <c r="L1454" s="411">
        <v>43</v>
      </c>
      <c r="M1454" s="411">
        <v>2</v>
      </c>
      <c r="N1454" s="959"/>
      <c r="O1454" s="411"/>
      <c r="P1454" s="411"/>
      <c r="Q1454" s="963"/>
      <c r="R1454" s="413" t="str">
        <f t="shared" si="68"/>
        <v>fx</v>
      </c>
      <c r="S1454" s="959"/>
      <c r="T1454" s="959"/>
      <c r="U1454" s="965"/>
    </row>
    <row r="1455" spans="1:21" ht="15.75" thickBot="1" x14ac:dyDescent="0.3">
      <c r="A1455" s="976"/>
      <c r="B1455" s="407">
        <v>14030404</v>
      </c>
      <c r="C1455" s="96">
        <v>350</v>
      </c>
      <c r="D1455" s="411">
        <v>7</v>
      </c>
      <c r="E1455" s="411">
        <v>50</v>
      </c>
      <c r="F1455" s="199">
        <f t="shared" si="70"/>
        <v>44</v>
      </c>
      <c r="G1455" s="144" t="s">
        <v>356</v>
      </c>
      <c r="H1455" s="167">
        <v>0.2951388888888889</v>
      </c>
      <c r="I1455" s="167">
        <v>0.79166666666666663</v>
      </c>
      <c r="J1455" s="181">
        <v>0.125</v>
      </c>
      <c r="K1455" s="179">
        <f t="shared" ref="K1455:K1518" si="71">IF(H1455&gt;I1455,(H1455-I1455)-J1455,(I1455-H1455)-J1455)</f>
        <v>0.37152777777777773</v>
      </c>
      <c r="L1455" s="411">
        <v>44</v>
      </c>
      <c r="M1455" s="411">
        <v>1</v>
      </c>
      <c r="N1455" s="960"/>
      <c r="O1455" s="411"/>
      <c r="P1455" s="411"/>
      <c r="Q1455" s="963"/>
      <c r="R1455" s="413" t="str">
        <f t="shared" ref="R1455:R1518" si="72">IF(C1455=370,"p500","fx")</f>
        <v>fx</v>
      </c>
      <c r="S1455" s="959"/>
      <c r="T1455" s="959"/>
      <c r="U1455" s="965"/>
    </row>
    <row r="1456" spans="1:21" ht="15.75" thickBot="1" x14ac:dyDescent="0.3">
      <c r="A1456" s="976"/>
      <c r="B1456" s="174">
        <v>14030404</v>
      </c>
      <c r="C1456" s="96">
        <v>370</v>
      </c>
      <c r="D1456" s="411">
        <v>7</v>
      </c>
      <c r="E1456" s="411">
        <v>50</v>
      </c>
      <c r="F1456" s="199">
        <f t="shared" si="70"/>
        <v>44</v>
      </c>
      <c r="G1456" s="144" t="s">
        <v>356</v>
      </c>
      <c r="H1456" s="167">
        <v>0.2951388888888889</v>
      </c>
      <c r="I1456" s="167">
        <v>0.79166666666666663</v>
      </c>
      <c r="J1456" s="181">
        <v>0.125</v>
      </c>
      <c r="K1456" s="179">
        <f t="shared" si="71"/>
        <v>0.37152777777777773</v>
      </c>
      <c r="L1456" s="411">
        <v>39</v>
      </c>
      <c r="M1456" s="411">
        <v>1</v>
      </c>
      <c r="N1456" s="958">
        <v>424</v>
      </c>
      <c r="O1456" s="411"/>
      <c r="P1456" s="411"/>
      <c r="Q1456" s="963"/>
      <c r="R1456" s="413" t="str">
        <f t="shared" si="72"/>
        <v>p500</v>
      </c>
      <c r="S1456" s="959"/>
      <c r="T1456" s="959"/>
      <c r="U1456" s="965"/>
    </row>
    <row r="1457" spans="1:21" ht="15.75" thickBot="1" x14ac:dyDescent="0.3">
      <c r="A1457" s="976"/>
      <c r="B1457" s="175">
        <v>14030404</v>
      </c>
      <c r="C1457" s="96">
        <v>370</v>
      </c>
      <c r="D1457" s="411">
        <v>7</v>
      </c>
      <c r="E1457" s="411">
        <v>50</v>
      </c>
      <c r="F1457" s="199">
        <f t="shared" si="70"/>
        <v>44</v>
      </c>
      <c r="G1457" s="144" t="s">
        <v>356</v>
      </c>
      <c r="H1457" s="167">
        <v>0.2951388888888889</v>
      </c>
      <c r="I1457" s="167">
        <v>0.79166666666666663</v>
      </c>
      <c r="J1457" s="181">
        <v>0.125</v>
      </c>
      <c r="K1457" s="179">
        <f t="shared" si="71"/>
        <v>0.37152777777777773</v>
      </c>
      <c r="L1457" s="411">
        <v>40</v>
      </c>
      <c r="M1457" s="411">
        <v>1</v>
      </c>
      <c r="N1457" s="959"/>
      <c r="O1457" s="411"/>
      <c r="P1457" s="411"/>
      <c r="Q1457" s="963"/>
      <c r="R1457" s="413" t="str">
        <f t="shared" si="72"/>
        <v>p500</v>
      </c>
      <c r="S1457" s="959"/>
      <c r="T1457" s="959"/>
      <c r="U1457" s="965"/>
    </row>
    <row r="1458" spans="1:21" ht="15.75" thickBot="1" x14ac:dyDescent="0.3">
      <c r="A1458" s="976"/>
      <c r="B1458" s="175">
        <v>14030404</v>
      </c>
      <c r="C1458" s="96">
        <v>370</v>
      </c>
      <c r="D1458" s="411">
        <v>7</v>
      </c>
      <c r="E1458" s="411">
        <v>50</v>
      </c>
      <c r="F1458" s="199">
        <f t="shared" si="70"/>
        <v>44</v>
      </c>
      <c r="G1458" s="144" t="s">
        <v>356</v>
      </c>
      <c r="H1458" s="167">
        <v>0.2951388888888889</v>
      </c>
      <c r="I1458" s="167">
        <v>0.79166666666666663</v>
      </c>
      <c r="J1458" s="181">
        <v>0.125</v>
      </c>
      <c r="K1458" s="179">
        <f t="shared" si="71"/>
        <v>0.37152777777777773</v>
      </c>
      <c r="L1458" s="411">
        <v>42</v>
      </c>
      <c r="M1458" s="411">
        <v>2</v>
      </c>
      <c r="N1458" s="959"/>
      <c r="O1458" s="411"/>
      <c r="P1458" s="411"/>
      <c r="Q1458" s="963"/>
      <c r="R1458" s="413" t="str">
        <f t="shared" si="72"/>
        <v>p500</v>
      </c>
      <c r="S1458" s="959"/>
      <c r="T1458" s="959"/>
      <c r="U1458" s="965"/>
    </row>
    <row r="1459" spans="1:21" ht="15.75" thickBot="1" x14ac:dyDescent="0.3">
      <c r="A1459" s="976"/>
      <c r="B1459" s="175">
        <v>14030404</v>
      </c>
      <c r="C1459" s="96">
        <v>370</v>
      </c>
      <c r="D1459" s="411">
        <v>7</v>
      </c>
      <c r="E1459" s="411">
        <v>50</v>
      </c>
      <c r="F1459" s="199">
        <f t="shared" si="70"/>
        <v>44</v>
      </c>
      <c r="G1459" s="144" t="s">
        <v>356</v>
      </c>
      <c r="H1459" s="167">
        <v>0.2951388888888889</v>
      </c>
      <c r="I1459" s="167">
        <v>0.79166666666666663</v>
      </c>
      <c r="J1459" s="181">
        <v>0.125</v>
      </c>
      <c r="K1459" s="179">
        <f t="shared" si="71"/>
        <v>0.37152777777777773</v>
      </c>
      <c r="L1459" s="411">
        <v>43</v>
      </c>
      <c r="M1459" s="411">
        <v>2</v>
      </c>
      <c r="N1459" s="959"/>
      <c r="O1459" s="411"/>
      <c r="P1459" s="411"/>
      <c r="Q1459" s="963"/>
      <c r="R1459" s="413" t="str">
        <f t="shared" si="72"/>
        <v>p500</v>
      </c>
      <c r="S1459" s="959"/>
      <c r="T1459" s="959"/>
      <c r="U1459" s="965"/>
    </row>
    <row r="1460" spans="1:21" ht="15.75" thickBot="1" x14ac:dyDescent="0.3">
      <c r="A1460" s="976"/>
      <c r="B1460" s="407">
        <v>14030404</v>
      </c>
      <c r="C1460" s="96">
        <v>370</v>
      </c>
      <c r="D1460" s="411">
        <v>7</v>
      </c>
      <c r="E1460" s="411">
        <v>50</v>
      </c>
      <c r="F1460" s="199">
        <f t="shared" si="70"/>
        <v>44</v>
      </c>
      <c r="G1460" s="144" t="s">
        <v>356</v>
      </c>
      <c r="H1460" s="167">
        <v>0.2951388888888889</v>
      </c>
      <c r="I1460" s="167">
        <v>0.79166666666666663</v>
      </c>
      <c r="J1460" s="181">
        <v>0.125</v>
      </c>
      <c r="K1460" s="179">
        <f t="shared" si="71"/>
        <v>0.37152777777777773</v>
      </c>
      <c r="L1460" s="411">
        <v>44</v>
      </c>
      <c r="M1460" s="411">
        <v>2</v>
      </c>
      <c r="N1460" s="960"/>
      <c r="O1460" s="411"/>
      <c r="P1460" s="411"/>
      <c r="Q1460" s="963"/>
      <c r="R1460" s="413" t="str">
        <f t="shared" si="72"/>
        <v>p500</v>
      </c>
      <c r="S1460" s="959"/>
      <c r="T1460" s="959"/>
      <c r="U1460" s="965"/>
    </row>
    <row r="1461" spans="1:21" ht="15.75" thickBot="1" x14ac:dyDescent="0.3">
      <c r="A1461" s="976"/>
      <c r="B1461" s="174">
        <v>14030404</v>
      </c>
      <c r="C1461" s="96">
        <v>380</v>
      </c>
      <c r="D1461" s="411">
        <v>7</v>
      </c>
      <c r="E1461" s="411">
        <v>50</v>
      </c>
      <c r="F1461" s="199">
        <f t="shared" si="70"/>
        <v>44</v>
      </c>
      <c r="G1461" s="144" t="s">
        <v>356</v>
      </c>
      <c r="H1461" s="167">
        <v>0.2951388888888889</v>
      </c>
      <c r="I1461" s="167">
        <v>0.79166666666666663</v>
      </c>
      <c r="J1461" s="181">
        <v>0.125</v>
      </c>
      <c r="K1461" s="179">
        <f t="shared" si="71"/>
        <v>0.37152777777777773</v>
      </c>
      <c r="L1461" s="411">
        <v>40</v>
      </c>
      <c r="M1461" s="411">
        <v>1</v>
      </c>
      <c r="N1461" s="958">
        <v>480</v>
      </c>
      <c r="O1461" s="411"/>
      <c r="P1461" s="411"/>
      <c r="Q1461" s="963"/>
      <c r="R1461" s="413" t="str">
        <f t="shared" si="72"/>
        <v>fx</v>
      </c>
      <c r="S1461" s="959"/>
      <c r="T1461" s="959"/>
      <c r="U1461" s="965"/>
    </row>
    <row r="1462" spans="1:21" ht="15.75" thickBot="1" x14ac:dyDescent="0.3">
      <c r="A1462" s="976"/>
      <c r="B1462" s="175">
        <v>14030404</v>
      </c>
      <c r="C1462" s="96">
        <v>380</v>
      </c>
      <c r="D1462" s="411">
        <v>7</v>
      </c>
      <c r="E1462" s="411">
        <v>50</v>
      </c>
      <c r="F1462" s="199">
        <f t="shared" si="70"/>
        <v>44</v>
      </c>
      <c r="G1462" s="144" t="s">
        <v>356</v>
      </c>
      <c r="H1462" s="167">
        <v>0.2951388888888889</v>
      </c>
      <c r="I1462" s="167">
        <v>0.79166666666666663</v>
      </c>
      <c r="J1462" s="181">
        <v>0.125</v>
      </c>
      <c r="K1462" s="179">
        <f t="shared" si="71"/>
        <v>0.37152777777777773</v>
      </c>
      <c r="L1462" s="411">
        <v>41</v>
      </c>
      <c r="M1462" s="411">
        <v>2</v>
      </c>
      <c r="N1462" s="959"/>
      <c r="O1462" s="411"/>
      <c r="P1462" s="411"/>
      <c r="Q1462" s="963"/>
      <c r="R1462" s="413" t="str">
        <f t="shared" si="72"/>
        <v>fx</v>
      </c>
      <c r="S1462" s="959"/>
      <c r="T1462" s="959"/>
      <c r="U1462" s="965"/>
    </row>
    <row r="1463" spans="1:21" ht="15.75" thickBot="1" x14ac:dyDescent="0.3">
      <c r="A1463" s="976"/>
      <c r="B1463" s="175">
        <v>14030404</v>
      </c>
      <c r="C1463" s="96">
        <v>380</v>
      </c>
      <c r="D1463" s="411">
        <v>7</v>
      </c>
      <c r="E1463" s="411">
        <v>50</v>
      </c>
      <c r="F1463" s="199">
        <f t="shared" si="70"/>
        <v>44</v>
      </c>
      <c r="G1463" s="144" t="s">
        <v>356</v>
      </c>
      <c r="H1463" s="167">
        <v>0.2951388888888889</v>
      </c>
      <c r="I1463" s="167">
        <v>0.79166666666666663</v>
      </c>
      <c r="J1463" s="181">
        <v>0.125</v>
      </c>
      <c r="K1463" s="179">
        <f t="shared" si="71"/>
        <v>0.37152777777777773</v>
      </c>
      <c r="L1463" s="411">
        <v>42</v>
      </c>
      <c r="M1463" s="411">
        <v>2</v>
      </c>
      <c r="N1463" s="959"/>
      <c r="O1463" s="411"/>
      <c r="P1463" s="411"/>
      <c r="Q1463" s="963"/>
      <c r="R1463" s="413" t="str">
        <f t="shared" si="72"/>
        <v>fx</v>
      </c>
      <c r="S1463" s="959"/>
      <c r="T1463" s="959"/>
      <c r="U1463" s="965"/>
    </row>
    <row r="1464" spans="1:21" ht="15.75" thickBot="1" x14ac:dyDescent="0.3">
      <c r="A1464" s="976"/>
      <c r="B1464" s="175">
        <v>14030404</v>
      </c>
      <c r="C1464" s="96">
        <v>380</v>
      </c>
      <c r="D1464" s="411">
        <v>7</v>
      </c>
      <c r="E1464" s="411">
        <v>50</v>
      </c>
      <c r="F1464" s="199">
        <f t="shared" si="70"/>
        <v>44</v>
      </c>
      <c r="G1464" s="144" t="s">
        <v>356</v>
      </c>
      <c r="H1464" s="167">
        <v>0.2951388888888889</v>
      </c>
      <c r="I1464" s="167">
        <v>0.79166666666666663</v>
      </c>
      <c r="J1464" s="181">
        <v>0.125</v>
      </c>
      <c r="K1464" s="179">
        <f t="shared" si="71"/>
        <v>0.37152777777777773</v>
      </c>
      <c r="L1464" s="411">
        <v>43</v>
      </c>
      <c r="M1464" s="411">
        <v>2</v>
      </c>
      <c r="N1464" s="959"/>
      <c r="O1464" s="411"/>
      <c r="P1464" s="411"/>
      <c r="Q1464" s="963"/>
      <c r="R1464" s="413" t="str">
        <f t="shared" si="72"/>
        <v>fx</v>
      </c>
      <c r="S1464" s="959"/>
      <c r="T1464" s="959"/>
      <c r="U1464" s="965"/>
    </row>
    <row r="1465" spans="1:21" ht="15.75" thickBot="1" x14ac:dyDescent="0.3">
      <c r="A1465" s="976"/>
      <c r="B1465" s="407">
        <v>14030404</v>
      </c>
      <c r="C1465" s="96">
        <v>380</v>
      </c>
      <c r="D1465" s="411">
        <v>7</v>
      </c>
      <c r="E1465" s="411">
        <v>50</v>
      </c>
      <c r="F1465" s="199">
        <f t="shared" si="70"/>
        <v>44</v>
      </c>
      <c r="G1465" s="144" t="s">
        <v>356</v>
      </c>
      <c r="H1465" s="167">
        <v>0.2951388888888889</v>
      </c>
      <c r="I1465" s="167">
        <v>0.79166666666666663</v>
      </c>
      <c r="J1465" s="181">
        <v>0.125</v>
      </c>
      <c r="K1465" s="179">
        <f t="shared" si="71"/>
        <v>0.37152777777777773</v>
      </c>
      <c r="L1465" s="411">
        <v>44</v>
      </c>
      <c r="M1465" s="411">
        <v>1</v>
      </c>
      <c r="N1465" s="960"/>
      <c r="O1465" s="411"/>
      <c r="P1465" s="411"/>
      <c r="Q1465" s="963"/>
      <c r="R1465" s="413" t="str">
        <f t="shared" si="72"/>
        <v>fx</v>
      </c>
      <c r="S1465" s="959"/>
      <c r="T1465" s="959"/>
      <c r="U1465" s="965"/>
    </row>
    <row r="1466" spans="1:21" ht="15.75" thickBot="1" x14ac:dyDescent="0.3">
      <c r="A1466" s="976"/>
      <c r="B1466" s="174">
        <v>14030404</v>
      </c>
      <c r="C1466" s="96">
        <v>373</v>
      </c>
      <c r="D1466" s="411">
        <v>7</v>
      </c>
      <c r="E1466" s="411">
        <v>50</v>
      </c>
      <c r="F1466" s="199">
        <f t="shared" si="70"/>
        <v>44</v>
      </c>
      <c r="G1466" s="144" t="s">
        <v>356</v>
      </c>
      <c r="H1466" s="167">
        <v>0.2951388888888889</v>
      </c>
      <c r="I1466" s="167">
        <v>0.79166666666666663</v>
      </c>
      <c r="J1466" s="181">
        <v>0.125</v>
      </c>
      <c r="K1466" s="179">
        <f t="shared" si="71"/>
        <v>0.37152777777777773</v>
      </c>
      <c r="L1466" s="411">
        <v>37</v>
      </c>
      <c r="M1466" s="411">
        <v>1</v>
      </c>
      <c r="N1466" s="958">
        <v>214</v>
      </c>
      <c r="O1466" s="411"/>
      <c r="P1466" s="411"/>
      <c r="Q1466" s="963"/>
      <c r="R1466" s="413" t="str">
        <f t="shared" si="72"/>
        <v>fx</v>
      </c>
      <c r="S1466" s="959"/>
      <c r="T1466" s="959"/>
      <c r="U1466" s="965"/>
    </row>
    <row r="1467" spans="1:21" ht="15.75" thickBot="1" x14ac:dyDescent="0.3">
      <c r="A1467" s="976"/>
      <c r="B1467" s="175">
        <v>14030404</v>
      </c>
      <c r="C1467" s="96">
        <v>373</v>
      </c>
      <c r="D1467" s="411">
        <v>7</v>
      </c>
      <c r="E1467" s="411">
        <v>50</v>
      </c>
      <c r="F1467" s="199">
        <f t="shared" si="70"/>
        <v>44</v>
      </c>
      <c r="G1467" s="144" t="s">
        <v>356</v>
      </c>
      <c r="H1467" s="167">
        <v>0.2951388888888889</v>
      </c>
      <c r="I1467" s="167">
        <v>0.79166666666666663</v>
      </c>
      <c r="J1467" s="181">
        <v>0.125</v>
      </c>
      <c r="K1467" s="179">
        <f t="shared" si="71"/>
        <v>0.37152777777777773</v>
      </c>
      <c r="L1467" s="411">
        <v>38</v>
      </c>
      <c r="M1467" s="411">
        <v>1</v>
      </c>
      <c r="N1467" s="959"/>
      <c r="O1467" s="411"/>
      <c r="P1467" s="411"/>
      <c r="Q1467" s="963"/>
      <c r="R1467" s="413" t="str">
        <f t="shared" si="72"/>
        <v>fx</v>
      </c>
      <c r="S1467" s="959"/>
      <c r="T1467" s="959"/>
      <c r="U1467" s="965"/>
    </row>
    <row r="1468" spans="1:21" ht="15.75" thickBot="1" x14ac:dyDescent="0.3">
      <c r="A1468" s="976"/>
      <c r="B1468" s="175">
        <v>14030404</v>
      </c>
      <c r="C1468" s="96">
        <v>373</v>
      </c>
      <c r="D1468" s="411">
        <v>7</v>
      </c>
      <c r="E1468" s="411">
        <v>50</v>
      </c>
      <c r="F1468" s="199">
        <f t="shared" si="70"/>
        <v>44</v>
      </c>
      <c r="G1468" s="144" t="s">
        <v>356</v>
      </c>
      <c r="H1468" s="167">
        <v>0.2951388888888889</v>
      </c>
      <c r="I1468" s="167">
        <v>0.79166666666666663</v>
      </c>
      <c r="J1468" s="181">
        <v>0.125</v>
      </c>
      <c r="K1468" s="179">
        <f t="shared" si="71"/>
        <v>0.37152777777777773</v>
      </c>
      <c r="L1468" s="411">
        <v>39</v>
      </c>
      <c r="M1468" s="411">
        <v>1</v>
      </c>
      <c r="N1468" s="959"/>
      <c r="O1468" s="411"/>
      <c r="P1468" s="411"/>
      <c r="Q1468" s="963"/>
      <c r="R1468" s="413" t="str">
        <f t="shared" si="72"/>
        <v>fx</v>
      </c>
      <c r="S1468" s="959"/>
      <c r="T1468" s="959"/>
      <c r="U1468" s="965"/>
    </row>
    <row r="1469" spans="1:21" ht="15.75" thickBot="1" x14ac:dyDescent="0.3">
      <c r="A1469" s="976"/>
      <c r="B1469" s="407">
        <v>14030404</v>
      </c>
      <c r="C1469" s="96">
        <v>373</v>
      </c>
      <c r="D1469" s="411">
        <v>7</v>
      </c>
      <c r="E1469" s="411">
        <v>50</v>
      </c>
      <c r="F1469" s="199">
        <f t="shared" si="70"/>
        <v>44</v>
      </c>
      <c r="G1469" s="144" t="s">
        <v>356</v>
      </c>
      <c r="H1469" s="167">
        <v>0.2951388888888889</v>
      </c>
      <c r="I1469" s="167">
        <v>0.79166666666666663</v>
      </c>
      <c r="J1469" s="181">
        <v>0.125</v>
      </c>
      <c r="K1469" s="179">
        <f t="shared" si="71"/>
        <v>0.37152777777777773</v>
      </c>
      <c r="L1469" s="411">
        <v>40</v>
      </c>
      <c r="M1469" s="411">
        <v>1</v>
      </c>
      <c r="N1469" s="960"/>
      <c r="O1469" s="411"/>
      <c r="P1469" s="411"/>
      <c r="Q1469" s="963"/>
      <c r="R1469" s="413" t="str">
        <f t="shared" si="72"/>
        <v>fx</v>
      </c>
      <c r="S1469" s="959"/>
      <c r="T1469" s="959"/>
      <c r="U1469" s="965"/>
    </row>
    <row r="1470" spans="1:21" ht="15.75" thickBot="1" x14ac:dyDescent="0.3">
      <c r="A1470" s="976"/>
      <c r="B1470" s="174">
        <v>14030404</v>
      </c>
      <c r="C1470" s="96">
        <v>307</v>
      </c>
      <c r="D1470" s="411">
        <v>7</v>
      </c>
      <c r="E1470" s="411">
        <v>50</v>
      </c>
      <c r="F1470" s="199">
        <f t="shared" si="70"/>
        <v>44</v>
      </c>
      <c r="G1470" s="144" t="s">
        <v>356</v>
      </c>
      <c r="H1470" s="167">
        <v>0.2951388888888889</v>
      </c>
      <c r="I1470" s="167">
        <v>0.79166666666666663</v>
      </c>
      <c r="J1470" s="181">
        <v>0.125</v>
      </c>
      <c r="K1470" s="179">
        <f t="shared" si="71"/>
        <v>0.37152777777777773</v>
      </c>
      <c r="L1470" s="411">
        <v>36</v>
      </c>
      <c r="M1470" s="411">
        <v>60</v>
      </c>
      <c r="N1470" s="958">
        <v>187</v>
      </c>
      <c r="O1470" s="411"/>
      <c r="P1470" s="411"/>
      <c r="Q1470" s="963"/>
      <c r="R1470" s="413" t="str">
        <f t="shared" si="72"/>
        <v>fx</v>
      </c>
      <c r="S1470" s="959"/>
      <c r="T1470" s="959"/>
      <c r="U1470" s="965"/>
    </row>
    <row r="1471" spans="1:21" ht="15.75" thickBot="1" x14ac:dyDescent="0.3">
      <c r="A1471" s="976"/>
      <c r="B1471" s="175">
        <v>14030404</v>
      </c>
      <c r="C1471" s="96">
        <v>307</v>
      </c>
      <c r="D1471" s="411">
        <v>7</v>
      </c>
      <c r="E1471" s="411">
        <v>50</v>
      </c>
      <c r="F1471" s="199">
        <f t="shared" si="70"/>
        <v>44</v>
      </c>
      <c r="G1471" s="144" t="s">
        <v>356</v>
      </c>
      <c r="H1471" s="167">
        <v>0.2951388888888889</v>
      </c>
      <c r="I1471" s="167">
        <v>0.79166666666666663</v>
      </c>
      <c r="J1471" s="181">
        <v>0.125</v>
      </c>
      <c r="K1471" s="179">
        <f t="shared" si="71"/>
        <v>0.37152777777777773</v>
      </c>
      <c r="L1471" s="411">
        <v>37</v>
      </c>
      <c r="M1471" s="411">
        <v>60</v>
      </c>
      <c r="N1471" s="959"/>
      <c r="O1471" s="411"/>
      <c r="P1471" s="411"/>
      <c r="Q1471" s="963"/>
      <c r="R1471" s="413" t="str">
        <f t="shared" si="72"/>
        <v>fx</v>
      </c>
      <c r="S1471" s="959"/>
      <c r="T1471" s="959"/>
      <c r="U1471" s="965"/>
    </row>
    <row r="1472" spans="1:21" ht="15.75" thickBot="1" x14ac:dyDescent="0.3">
      <c r="A1472" s="976"/>
      <c r="B1472" s="175">
        <v>14030404</v>
      </c>
      <c r="C1472" s="96">
        <v>307</v>
      </c>
      <c r="D1472" s="411">
        <v>7</v>
      </c>
      <c r="E1472" s="411">
        <v>50</v>
      </c>
      <c r="F1472" s="199">
        <f t="shared" si="70"/>
        <v>44</v>
      </c>
      <c r="G1472" s="144" t="s">
        <v>356</v>
      </c>
      <c r="H1472" s="167">
        <v>0.2951388888888889</v>
      </c>
      <c r="I1472" s="167">
        <v>0.79166666666666663</v>
      </c>
      <c r="J1472" s="181">
        <v>0.125</v>
      </c>
      <c r="K1472" s="179">
        <f t="shared" si="71"/>
        <v>0.37152777777777773</v>
      </c>
      <c r="L1472" s="411">
        <v>38</v>
      </c>
      <c r="M1472" s="411">
        <v>60</v>
      </c>
      <c r="N1472" s="959"/>
      <c r="O1472" s="411"/>
      <c r="P1472" s="411"/>
      <c r="Q1472" s="963"/>
      <c r="R1472" s="413" t="str">
        <f t="shared" si="72"/>
        <v>fx</v>
      </c>
      <c r="S1472" s="959"/>
      <c r="T1472" s="959"/>
      <c r="U1472" s="965"/>
    </row>
    <row r="1473" spans="1:21" ht="15.75" thickBot="1" x14ac:dyDescent="0.3">
      <c r="A1473" s="977"/>
      <c r="B1473" s="407">
        <v>14030404</v>
      </c>
      <c r="C1473" s="164">
        <v>307</v>
      </c>
      <c r="D1473" s="418">
        <v>7</v>
      </c>
      <c r="E1473" s="418">
        <v>50</v>
      </c>
      <c r="F1473" s="388">
        <f t="shared" si="70"/>
        <v>44</v>
      </c>
      <c r="G1473" s="161" t="s">
        <v>356</v>
      </c>
      <c r="H1473" s="171">
        <v>0.2951388888888889</v>
      </c>
      <c r="I1473" s="171">
        <v>0.79166666666666663</v>
      </c>
      <c r="J1473" s="185">
        <v>0.125</v>
      </c>
      <c r="K1473" s="186">
        <f t="shared" si="71"/>
        <v>0.37152777777777773</v>
      </c>
      <c r="L1473" s="418">
        <v>41</v>
      </c>
      <c r="M1473" s="418">
        <v>7</v>
      </c>
      <c r="N1473" s="966"/>
      <c r="O1473" s="418"/>
      <c r="P1473" s="418"/>
      <c r="Q1473" s="967"/>
      <c r="R1473" s="151" t="str">
        <f t="shared" si="72"/>
        <v>fx</v>
      </c>
      <c r="S1473" s="966"/>
      <c r="T1473" s="966"/>
      <c r="U1473" s="968"/>
    </row>
    <row r="1474" spans="1:21" ht="15.75" thickBot="1" x14ac:dyDescent="0.3">
      <c r="A1474" s="975" t="str">
        <f t="shared" ref="A1474:A1508" si="73">IF(H1474&gt;I1474,"شب","روز")</f>
        <v>روز</v>
      </c>
      <c r="B1474" s="174">
        <v>14030406</v>
      </c>
      <c r="C1474" s="163">
        <v>309</v>
      </c>
      <c r="D1474" s="419">
        <v>7</v>
      </c>
      <c r="E1474" s="419">
        <v>50</v>
      </c>
      <c r="F1474" s="150">
        <f>12+24+4+3+6</f>
        <v>49</v>
      </c>
      <c r="G1474" s="159" t="s">
        <v>401</v>
      </c>
      <c r="H1474" s="168">
        <v>0.30208333333333331</v>
      </c>
      <c r="I1474" s="168">
        <v>0.625</v>
      </c>
      <c r="J1474" s="179">
        <v>9.7222222222222224E-2</v>
      </c>
      <c r="K1474" s="179">
        <f t="shared" si="71"/>
        <v>0.22569444444444448</v>
      </c>
      <c r="L1474" s="419">
        <v>36</v>
      </c>
      <c r="M1474" s="419">
        <v>2</v>
      </c>
      <c r="N1474" s="961">
        <v>380</v>
      </c>
      <c r="O1474" s="419"/>
      <c r="P1474" s="419"/>
      <c r="Q1474" s="962">
        <f>228.32+9.46+228.47</f>
        <v>466.25</v>
      </c>
      <c r="R1474" s="150" t="str">
        <f t="shared" si="72"/>
        <v>fx</v>
      </c>
      <c r="S1474" s="961">
        <v>2</v>
      </c>
      <c r="T1474" s="961">
        <v>23</v>
      </c>
      <c r="U1474" s="964">
        <v>1000</v>
      </c>
    </row>
    <row r="1475" spans="1:21" ht="15.75" thickBot="1" x14ac:dyDescent="0.3">
      <c r="A1475" s="976"/>
      <c r="B1475" s="175">
        <v>14030406</v>
      </c>
      <c r="C1475" s="96">
        <v>309</v>
      </c>
      <c r="D1475" s="411">
        <v>7</v>
      </c>
      <c r="E1475" s="411">
        <v>50</v>
      </c>
      <c r="F1475" s="199">
        <f t="shared" ref="F1475:F1507" si="74">12+24+4+3+6</f>
        <v>49</v>
      </c>
      <c r="G1475" s="144" t="s">
        <v>401</v>
      </c>
      <c r="H1475" s="167">
        <v>0.30208333333333331</v>
      </c>
      <c r="I1475" s="167">
        <v>0.625</v>
      </c>
      <c r="J1475" s="181">
        <v>9.7222222222222224E-2</v>
      </c>
      <c r="K1475" s="179">
        <f t="shared" si="71"/>
        <v>0.22569444444444448</v>
      </c>
      <c r="L1475" s="411">
        <v>37</v>
      </c>
      <c r="M1475" s="411">
        <v>2</v>
      </c>
      <c r="N1475" s="959"/>
      <c r="O1475" s="411"/>
      <c r="P1475" s="411"/>
      <c r="Q1475" s="963"/>
      <c r="R1475" s="413" t="str">
        <f t="shared" si="72"/>
        <v>fx</v>
      </c>
      <c r="S1475" s="959"/>
      <c r="T1475" s="959"/>
      <c r="U1475" s="965"/>
    </row>
    <row r="1476" spans="1:21" ht="15.75" thickBot="1" x14ac:dyDescent="0.3">
      <c r="A1476" s="976"/>
      <c r="B1476" s="175">
        <v>14030406</v>
      </c>
      <c r="C1476" s="96">
        <v>309</v>
      </c>
      <c r="D1476" s="411">
        <v>7</v>
      </c>
      <c r="E1476" s="411">
        <v>50</v>
      </c>
      <c r="F1476" s="199">
        <f t="shared" si="74"/>
        <v>49</v>
      </c>
      <c r="G1476" s="144" t="s">
        <v>401</v>
      </c>
      <c r="H1476" s="167">
        <v>0.30208333333333331</v>
      </c>
      <c r="I1476" s="167">
        <v>0.625</v>
      </c>
      <c r="J1476" s="181">
        <v>9.7222222222222224E-2</v>
      </c>
      <c r="K1476" s="179">
        <f t="shared" si="71"/>
        <v>0.22569444444444448</v>
      </c>
      <c r="L1476" s="411">
        <v>38</v>
      </c>
      <c r="M1476" s="411">
        <v>2</v>
      </c>
      <c r="N1476" s="959"/>
      <c r="O1476" s="411"/>
      <c r="P1476" s="411"/>
      <c r="Q1476" s="963"/>
      <c r="R1476" s="413" t="str">
        <f t="shared" si="72"/>
        <v>fx</v>
      </c>
      <c r="S1476" s="959"/>
      <c r="T1476" s="959"/>
      <c r="U1476" s="965"/>
    </row>
    <row r="1477" spans="1:21" ht="15.75" thickBot="1" x14ac:dyDescent="0.3">
      <c r="A1477" s="976"/>
      <c r="B1477" s="175">
        <v>14030406</v>
      </c>
      <c r="C1477" s="96">
        <v>309</v>
      </c>
      <c r="D1477" s="411">
        <v>7</v>
      </c>
      <c r="E1477" s="411">
        <v>50</v>
      </c>
      <c r="F1477" s="199">
        <f t="shared" si="74"/>
        <v>49</v>
      </c>
      <c r="G1477" s="144" t="s">
        <v>401</v>
      </c>
      <c r="H1477" s="167">
        <v>0.30208333333333331</v>
      </c>
      <c r="I1477" s="167">
        <v>0.625</v>
      </c>
      <c r="J1477" s="181">
        <v>9.7222222222222224E-2</v>
      </c>
      <c r="K1477" s="179">
        <f t="shared" si="71"/>
        <v>0.22569444444444448</v>
      </c>
      <c r="L1477" s="411">
        <v>39</v>
      </c>
      <c r="M1477" s="411">
        <v>2</v>
      </c>
      <c r="N1477" s="959"/>
      <c r="O1477" s="411"/>
      <c r="P1477" s="411"/>
      <c r="Q1477" s="963"/>
      <c r="R1477" s="413" t="str">
        <f t="shared" si="72"/>
        <v>fx</v>
      </c>
      <c r="S1477" s="959"/>
      <c r="T1477" s="959"/>
      <c r="U1477" s="965"/>
    </row>
    <row r="1478" spans="1:21" ht="15.75" thickBot="1" x14ac:dyDescent="0.3">
      <c r="A1478" s="976"/>
      <c r="B1478" s="175">
        <v>14030406</v>
      </c>
      <c r="C1478" s="96">
        <v>309</v>
      </c>
      <c r="D1478" s="411">
        <v>7</v>
      </c>
      <c r="E1478" s="411">
        <v>50</v>
      </c>
      <c r="F1478" s="199">
        <f t="shared" si="74"/>
        <v>49</v>
      </c>
      <c r="G1478" s="144" t="s">
        <v>401</v>
      </c>
      <c r="H1478" s="167">
        <v>0.30208333333333331</v>
      </c>
      <c r="I1478" s="167">
        <v>0.625</v>
      </c>
      <c r="J1478" s="181">
        <v>9.7222222222222224E-2</v>
      </c>
      <c r="K1478" s="179">
        <f t="shared" si="71"/>
        <v>0.22569444444444448</v>
      </c>
      <c r="L1478" s="411">
        <v>40</v>
      </c>
      <c r="M1478" s="411">
        <v>2</v>
      </c>
      <c r="N1478" s="959"/>
      <c r="O1478" s="411"/>
      <c r="P1478" s="411"/>
      <c r="Q1478" s="963"/>
      <c r="R1478" s="413" t="str">
        <f t="shared" si="72"/>
        <v>fx</v>
      </c>
      <c r="S1478" s="959"/>
      <c r="T1478" s="959"/>
      <c r="U1478" s="965"/>
    </row>
    <row r="1479" spans="1:21" ht="15.75" thickBot="1" x14ac:dyDescent="0.3">
      <c r="A1479" s="976"/>
      <c r="B1479" s="407">
        <v>14030406</v>
      </c>
      <c r="C1479" s="96">
        <v>309</v>
      </c>
      <c r="D1479" s="411">
        <v>7</v>
      </c>
      <c r="E1479" s="411">
        <v>50</v>
      </c>
      <c r="F1479" s="199">
        <f t="shared" si="74"/>
        <v>49</v>
      </c>
      <c r="G1479" s="144" t="s">
        <v>401</v>
      </c>
      <c r="H1479" s="167">
        <v>0.30208333333333331</v>
      </c>
      <c r="I1479" s="167">
        <v>0.625</v>
      </c>
      <c r="J1479" s="181">
        <v>9.7222222222222224E-2</v>
      </c>
      <c r="K1479" s="179">
        <f t="shared" si="71"/>
        <v>0.22569444444444448</v>
      </c>
      <c r="L1479" s="411">
        <v>41</v>
      </c>
      <c r="M1479" s="411">
        <v>2</v>
      </c>
      <c r="N1479" s="960"/>
      <c r="O1479" s="411"/>
      <c r="P1479" s="411"/>
      <c r="Q1479" s="963"/>
      <c r="R1479" s="413" t="str">
        <f t="shared" si="72"/>
        <v>fx</v>
      </c>
      <c r="S1479" s="959"/>
      <c r="T1479" s="959"/>
      <c r="U1479" s="965"/>
    </row>
    <row r="1480" spans="1:21" ht="15.75" thickBot="1" x14ac:dyDescent="0.3">
      <c r="A1480" s="976"/>
      <c r="B1480" s="174">
        <v>14030406</v>
      </c>
      <c r="C1480" s="96">
        <v>350</v>
      </c>
      <c r="D1480" s="411">
        <v>7</v>
      </c>
      <c r="E1480" s="411">
        <v>50</v>
      </c>
      <c r="F1480" s="199">
        <f t="shared" si="74"/>
        <v>49</v>
      </c>
      <c r="G1480" s="144" t="s">
        <v>401</v>
      </c>
      <c r="H1480" s="167">
        <v>0.30208333333333331</v>
      </c>
      <c r="I1480" s="167">
        <v>0.625</v>
      </c>
      <c r="J1480" s="181">
        <v>9.7222222222222224E-2</v>
      </c>
      <c r="K1480" s="179">
        <f t="shared" si="71"/>
        <v>0.22569444444444448</v>
      </c>
      <c r="L1480" s="411">
        <v>39</v>
      </c>
      <c r="M1480" s="411">
        <v>1</v>
      </c>
      <c r="N1480" s="958">
        <v>288</v>
      </c>
      <c r="O1480" s="411"/>
      <c r="P1480" s="411"/>
      <c r="Q1480" s="963"/>
      <c r="R1480" s="413" t="str">
        <f t="shared" si="72"/>
        <v>fx</v>
      </c>
      <c r="S1480" s="959"/>
      <c r="T1480" s="959"/>
      <c r="U1480" s="965"/>
    </row>
    <row r="1481" spans="1:21" ht="15.75" thickBot="1" x14ac:dyDescent="0.3">
      <c r="A1481" s="976"/>
      <c r="B1481" s="175">
        <v>14030406</v>
      </c>
      <c r="C1481" s="96">
        <v>350</v>
      </c>
      <c r="D1481" s="411">
        <v>7</v>
      </c>
      <c r="E1481" s="411">
        <v>50</v>
      </c>
      <c r="F1481" s="199">
        <f t="shared" si="74"/>
        <v>49</v>
      </c>
      <c r="G1481" s="144" t="s">
        <v>401</v>
      </c>
      <c r="H1481" s="167">
        <v>0.30208333333333331</v>
      </c>
      <c r="I1481" s="167">
        <v>0.625</v>
      </c>
      <c r="J1481" s="181">
        <v>9.7222222222222224E-2</v>
      </c>
      <c r="K1481" s="179">
        <f t="shared" si="71"/>
        <v>0.22569444444444448</v>
      </c>
      <c r="L1481" s="411">
        <v>40</v>
      </c>
      <c r="M1481" s="411">
        <v>1</v>
      </c>
      <c r="N1481" s="959"/>
      <c r="O1481" s="411"/>
      <c r="P1481" s="411"/>
      <c r="Q1481" s="963"/>
      <c r="R1481" s="413" t="str">
        <f t="shared" si="72"/>
        <v>fx</v>
      </c>
      <c r="S1481" s="959"/>
      <c r="T1481" s="959"/>
      <c r="U1481" s="965"/>
    </row>
    <row r="1482" spans="1:21" ht="15.75" thickBot="1" x14ac:dyDescent="0.3">
      <c r="A1482" s="976"/>
      <c r="B1482" s="175">
        <v>14030406</v>
      </c>
      <c r="C1482" s="96">
        <v>350</v>
      </c>
      <c r="D1482" s="411">
        <v>7</v>
      </c>
      <c r="E1482" s="411">
        <v>50</v>
      </c>
      <c r="F1482" s="199">
        <f t="shared" si="74"/>
        <v>49</v>
      </c>
      <c r="G1482" s="144" t="s">
        <v>401</v>
      </c>
      <c r="H1482" s="167">
        <v>0.30208333333333331</v>
      </c>
      <c r="I1482" s="167">
        <v>0.625</v>
      </c>
      <c r="J1482" s="181">
        <v>9.7222222222222224E-2</v>
      </c>
      <c r="K1482" s="179">
        <f t="shared" si="71"/>
        <v>0.22569444444444448</v>
      </c>
      <c r="L1482" s="411">
        <v>41</v>
      </c>
      <c r="M1482" s="411">
        <v>1</v>
      </c>
      <c r="N1482" s="959"/>
      <c r="O1482" s="411"/>
      <c r="P1482" s="411"/>
      <c r="Q1482" s="963"/>
      <c r="R1482" s="413" t="str">
        <f t="shared" si="72"/>
        <v>fx</v>
      </c>
      <c r="S1482" s="959"/>
      <c r="T1482" s="959"/>
      <c r="U1482" s="965"/>
    </row>
    <row r="1483" spans="1:21" ht="15.75" thickBot="1" x14ac:dyDescent="0.3">
      <c r="A1483" s="976"/>
      <c r="B1483" s="175">
        <v>14030406</v>
      </c>
      <c r="C1483" s="96">
        <v>350</v>
      </c>
      <c r="D1483" s="411">
        <v>7</v>
      </c>
      <c r="E1483" s="411">
        <v>50</v>
      </c>
      <c r="F1483" s="199">
        <f t="shared" si="74"/>
        <v>49</v>
      </c>
      <c r="G1483" s="144" t="s">
        <v>401</v>
      </c>
      <c r="H1483" s="167">
        <v>0.30208333333333331</v>
      </c>
      <c r="I1483" s="167">
        <v>0.625</v>
      </c>
      <c r="J1483" s="181">
        <v>9.7222222222222224E-2</v>
      </c>
      <c r="K1483" s="179">
        <f t="shared" si="71"/>
        <v>0.22569444444444448</v>
      </c>
      <c r="L1483" s="411">
        <v>42</v>
      </c>
      <c r="M1483" s="411">
        <v>2</v>
      </c>
      <c r="N1483" s="959"/>
      <c r="O1483" s="411"/>
      <c r="P1483" s="411"/>
      <c r="Q1483" s="963"/>
      <c r="R1483" s="413" t="str">
        <f t="shared" si="72"/>
        <v>fx</v>
      </c>
      <c r="S1483" s="959"/>
      <c r="T1483" s="959"/>
      <c r="U1483" s="965"/>
    </row>
    <row r="1484" spans="1:21" ht="15.75" thickBot="1" x14ac:dyDescent="0.3">
      <c r="A1484" s="976"/>
      <c r="B1484" s="175">
        <v>14030406</v>
      </c>
      <c r="C1484" s="96">
        <v>350</v>
      </c>
      <c r="D1484" s="411">
        <v>7</v>
      </c>
      <c r="E1484" s="411">
        <v>50</v>
      </c>
      <c r="F1484" s="199">
        <f t="shared" si="74"/>
        <v>49</v>
      </c>
      <c r="G1484" s="144" t="s">
        <v>401</v>
      </c>
      <c r="H1484" s="167">
        <v>0.30208333333333331</v>
      </c>
      <c r="I1484" s="167">
        <v>0.625</v>
      </c>
      <c r="J1484" s="181">
        <v>9.7222222222222224E-2</v>
      </c>
      <c r="K1484" s="179">
        <f t="shared" si="71"/>
        <v>0.22569444444444448</v>
      </c>
      <c r="L1484" s="411">
        <v>43</v>
      </c>
      <c r="M1484" s="411">
        <v>2</v>
      </c>
      <c r="N1484" s="959"/>
      <c r="O1484" s="411"/>
      <c r="P1484" s="411"/>
      <c r="Q1484" s="963"/>
      <c r="R1484" s="413" t="str">
        <f t="shared" si="72"/>
        <v>fx</v>
      </c>
      <c r="S1484" s="959"/>
      <c r="T1484" s="959"/>
      <c r="U1484" s="965"/>
    </row>
    <row r="1485" spans="1:21" ht="15.75" thickBot="1" x14ac:dyDescent="0.3">
      <c r="A1485" s="976"/>
      <c r="B1485" s="407">
        <v>14030406</v>
      </c>
      <c r="C1485" s="96">
        <v>350</v>
      </c>
      <c r="D1485" s="411">
        <v>7</v>
      </c>
      <c r="E1485" s="411">
        <v>50</v>
      </c>
      <c r="F1485" s="199">
        <f t="shared" si="74"/>
        <v>49</v>
      </c>
      <c r="G1485" s="144" t="s">
        <v>401</v>
      </c>
      <c r="H1485" s="167">
        <v>0.30208333333333331</v>
      </c>
      <c r="I1485" s="167">
        <v>0.625</v>
      </c>
      <c r="J1485" s="181">
        <v>9.7222222222222224E-2</v>
      </c>
      <c r="K1485" s="179">
        <f t="shared" si="71"/>
        <v>0.22569444444444448</v>
      </c>
      <c r="L1485" s="411">
        <v>44</v>
      </c>
      <c r="M1485" s="411">
        <v>1</v>
      </c>
      <c r="N1485" s="960"/>
      <c r="O1485" s="411"/>
      <c r="P1485" s="411"/>
      <c r="Q1485" s="963"/>
      <c r="R1485" s="413" t="str">
        <f t="shared" si="72"/>
        <v>fx</v>
      </c>
      <c r="S1485" s="959"/>
      <c r="T1485" s="959"/>
      <c r="U1485" s="965"/>
    </row>
    <row r="1486" spans="1:21" ht="15.75" thickBot="1" x14ac:dyDescent="0.3">
      <c r="A1486" s="976"/>
      <c r="B1486" s="174">
        <v>14030406</v>
      </c>
      <c r="C1486" s="96">
        <v>370</v>
      </c>
      <c r="D1486" s="411">
        <v>7</v>
      </c>
      <c r="E1486" s="411">
        <v>50</v>
      </c>
      <c r="F1486" s="199">
        <f t="shared" si="74"/>
        <v>49</v>
      </c>
      <c r="G1486" s="144" t="s">
        <v>401</v>
      </c>
      <c r="H1486" s="167">
        <v>0.30208333333333331</v>
      </c>
      <c r="I1486" s="167">
        <v>0.625</v>
      </c>
      <c r="J1486" s="181">
        <v>9.7222222222222224E-2</v>
      </c>
      <c r="K1486" s="179">
        <f t="shared" si="71"/>
        <v>0.22569444444444448</v>
      </c>
      <c r="L1486" s="411">
        <v>39</v>
      </c>
      <c r="M1486" s="411">
        <v>1</v>
      </c>
      <c r="N1486" s="958">
        <v>288</v>
      </c>
      <c r="O1486" s="411"/>
      <c r="P1486" s="411"/>
      <c r="Q1486" s="963"/>
      <c r="R1486" s="413" t="str">
        <f t="shared" si="72"/>
        <v>p500</v>
      </c>
      <c r="S1486" s="959"/>
      <c r="T1486" s="959"/>
      <c r="U1486" s="965"/>
    </row>
    <row r="1487" spans="1:21" ht="15.75" thickBot="1" x14ac:dyDescent="0.3">
      <c r="A1487" s="976"/>
      <c r="B1487" s="175">
        <v>14030406</v>
      </c>
      <c r="C1487" s="96">
        <v>370</v>
      </c>
      <c r="D1487" s="411">
        <v>7</v>
      </c>
      <c r="E1487" s="411">
        <v>50</v>
      </c>
      <c r="F1487" s="199">
        <f t="shared" si="74"/>
        <v>49</v>
      </c>
      <c r="G1487" s="144" t="s">
        <v>401</v>
      </c>
      <c r="H1487" s="167">
        <v>0.30208333333333331</v>
      </c>
      <c r="I1487" s="167">
        <v>0.625</v>
      </c>
      <c r="J1487" s="181">
        <v>9.7222222222222224E-2</v>
      </c>
      <c r="K1487" s="179">
        <f t="shared" si="71"/>
        <v>0.22569444444444448</v>
      </c>
      <c r="L1487" s="411">
        <v>40</v>
      </c>
      <c r="M1487" s="411">
        <v>1</v>
      </c>
      <c r="N1487" s="959"/>
      <c r="O1487" s="411"/>
      <c r="P1487" s="411"/>
      <c r="Q1487" s="963"/>
      <c r="R1487" s="413" t="str">
        <f t="shared" si="72"/>
        <v>p500</v>
      </c>
      <c r="S1487" s="959"/>
      <c r="T1487" s="959"/>
      <c r="U1487" s="965"/>
    </row>
    <row r="1488" spans="1:21" ht="15.75" thickBot="1" x14ac:dyDescent="0.3">
      <c r="A1488" s="976"/>
      <c r="B1488" s="175">
        <v>14030406</v>
      </c>
      <c r="C1488" s="96">
        <v>370</v>
      </c>
      <c r="D1488" s="411">
        <v>7</v>
      </c>
      <c r="E1488" s="411">
        <v>50</v>
      </c>
      <c r="F1488" s="199">
        <f t="shared" si="74"/>
        <v>49</v>
      </c>
      <c r="G1488" s="144" t="s">
        <v>401</v>
      </c>
      <c r="H1488" s="167">
        <v>0.30208333333333331</v>
      </c>
      <c r="I1488" s="167">
        <v>0.625</v>
      </c>
      <c r="J1488" s="181">
        <v>9.7222222222222224E-2</v>
      </c>
      <c r="K1488" s="179">
        <f t="shared" si="71"/>
        <v>0.22569444444444448</v>
      </c>
      <c r="L1488" s="411">
        <v>42</v>
      </c>
      <c r="M1488" s="411">
        <v>2</v>
      </c>
      <c r="N1488" s="959"/>
      <c r="O1488" s="411"/>
      <c r="P1488" s="411"/>
      <c r="Q1488" s="963"/>
      <c r="R1488" s="413" t="str">
        <f t="shared" si="72"/>
        <v>p500</v>
      </c>
      <c r="S1488" s="959"/>
      <c r="T1488" s="959"/>
      <c r="U1488" s="965"/>
    </row>
    <row r="1489" spans="1:21" ht="15.75" thickBot="1" x14ac:dyDescent="0.3">
      <c r="A1489" s="976"/>
      <c r="B1489" s="175">
        <v>14030406</v>
      </c>
      <c r="C1489" s="96">
        <v>370</v>
      </c>
      <c r="D1489" s="411">
        <v>7</v>
      </c>
      <c r="E1489" s="411">
        <v>50</v>
      </c>
      <c r="F1489" s="199">
        <f t="shared" si="74"/>
        <v>49</v>
      </c>
      <c r="G1489" s="144" t="s">
        <v>401</v>
      </c>
      <c r="H1489" s="167">
        <v>0.30208333333333331</v>
      </c>
      <c r="I1489" s="167">
        <v>0.625</v>
      </c>
      <c r="J1489" s="181">
        <v>9.7222222222222224E-2</v>
      </c>
      <c r="K1489" s="179">
        <f t="shared" si="71"/>
        <v>0.22569444444444448</v>
      </c>
      <c r="L1489" s="411">
        <v>43</v>
      </c>
      <c r="M1489" s="411">
        <v>2</v>
      </c>
      <c r="N1489" s="959"/>
      <c r="O1489" s="411"/>
      <c r="P1489" s="411"/>
      <c r="Q1489" s="963"/>
      <c r="R1489" s="413" t="str">
        <f t="shared" si="72"/>
        <v>p500</v>
      </c>
      <c r="S1489" s="959"/>
      <c r="T1489" s="959"/>
      <c r="U1489" s="965"/>
    </row>
    <row r="1490" spans="1:21" ht="15.75" thickBot="1" x14ac:dyDescent="0.3">
      <c r="A1490" s="976"/>
      <c r="B1490" s="407">
        <v>14030406</v>
      </c>
      <c r="C1490" s="96">
        <v>370</v>
      </c>
      <c r="D1490" s="411">
        <v>7</v>
      </c>
      <c r="E1490" s="411">
        <v>50</v>
      </c>
      <c r="F1490" s="199">
        <f t="shared" si="74"/>
        <v>49</v>
      </c>
      <c r="G1490" s="144" t="s">
        <v>401</v>
      </c>
      <c r="H1490" s="167">
        <v>0.30208333333333331</v>
      </c>
      <c r="I1490" s="167">
        <v>0.625</v>
      </c>
      <c r="J1490" s="181">
        <v>9.7222222222222224E-2</v>
      </c>
      <c r="K1490" s="179">
        <f t="shared" si="71"/>
        <v>0.22569444444444448</v>
      </c>
      <c r="L1490" s="411">
        <v>44</v>
      </c>
      <c r="M1490" s="411">
        <v>2</v>
      </c>
      <c r="N1490" s="960"/>
      <c r="O1490" s="411"/>
      <c r="P1490" s="411"/>
      <c r="Q1490" s="963"/>
      <c r="R1490" s="413" t="str">
        <f t="shared" si="72"/>
        <v>p500</v>
      </c>
      <c r="S1490" s="959"/>
      <c r="T1490" s="959"/>
      <c r="U1490" s="965"/>
    </row>
    <row r="1491" spans="1:21" ht="15.75" thickBot="1" x14ac:dyDescent="0.3">
      <c r="A1491" s="976"/>
      <c r="B1491" s="174">
        <v>14030406</v>
      </c>
      <c r="C1491" s="96">
        <v>380</v>
      </c>
      <c r="D1491" s="411">
        <v>7</v>
      </c>
      <c r="E1491" s="411">
        <v>50</v>
      </c>
      <c r="F1491" s="199">
        <f t="shared" si="74"/>
        <v>49</v>
      </c>
      <c r="G1491" s="144" t="s">
        <v>401</v>
      </c>
      <c r="H1491" s="167">
        <v>0.30208333333333331</v>
      </c>
      <c r="I1491" s="167">
        <v>0.625</v>
      </c>
      <c r="J1491" s="181">
        <v>9.7222222222222224E-2</v>
      </c>
      <c r="K1491" s="179">
        <f t="shared" si="71"/>
        <v>0.22569444444444448</v>
      </c>
      <c r="L1491" s="411">
        <v>40</v>
      </c>
      <c r="M1491" s="411">
        <v>1</v>
      </c>
      <c r="N1491" s="958">
        <v>288</v>
      </c>
      <c r="O1491" s="411"/>
      <c r="P1491" s="411"/>
      <c r="Q1491" s="963"/>
      <c r="R1491" s="413" t="str">
        <f t="shared" si="72"/>
        <v>fx</v>
      </c>
      <c r="S1491" s="959"/>
      <c r="T1491" s="959"/>
      <c r="U1491" s="965"/>
    </row>
    <row r="1492" spans="1:21" ht="15.75" thickBot="1" x14ac:dyDescent="0.3">
      <c r="A1492" s="976"/>
      <c r="B1492" s="175">
        <v>14030406</v>
      </c>
      <c r="C1492" s="96">
        <v>380</v>
      </c>
      <c r="D1492" s="411">
        <v>7</v>
      </c>
      <c r="E1492" s="411">
        <v>50</v>
      </c>
      <c r="F1492" s="199">
        <f t="shared" si="74"/>
        <v>49</v>
      </c>
      <c r="G1492" s="144" t="s">
        <v>401</v>
      </c>
      <c r="H1492" s="167">
        <v>0.30208333333333331</v>
      </c>
      <c r="I1492" s="167">
        <v>0.625</v>
      </c>
      <c r="J1492" s="181">
        <v>9.7222222222222224E-2</v>
      </c>
      <c r="K1492" s="179">
        <f t="shared" si="71"/>
        <v>0.22569444444444448</v>
      </c>
      <c r="L1492" s="411">
        <v>41</v>
      </c>
      <c r="M1492" s="411">
        <v>2</v>
      </c>
      <c r="N1492" s="959"/>
      <c r="O1492" s="411"/>
      <c r="P1492" s="411"/>
      <c r="Q1492" s="963"/>
      <c r="R1492" s="413" t="str">
        <f t="shared" si="72"/>
        <v>fx</v>
      </c>
      <c r="S1492" s="959"/>
      <c r="T1492" s="959"/>
      <c r="U1492" s="965"/>
    </row>
    <row r="1493" spans="1:21" ht="15.75" thickBot="1" x14ac:dyDescent="0.3">
      <c r="A1493" s="976"/>
      <c r="B1493" s="175">
        <v>14030406</v>
      </c>
      <c r="C1493" s="96">
        <v>380</v>
      </c>
      <c r="D1493" s="411">
        <v>7</v>
      </c>
      <c r="E1493" s="411">
        <v>50</v>
      </c>
      <c r="F1493" s="199">
        <f t="shared" si="74"/>
        <v>49</v>
      </c>
      <c r="G1493" s="144" t="s">
        <v>401</v>
      </c>
      <c r="H1493" s="167">
        <v>0.30208333333333331</v>
      </c>
      <c r="I1493" s="167">
        <v>0.625</v>
      </c>
      <c r="J1493" s="181">
        <v>9.7222222222222224E-2</v>
      </c>
      <c r="K1493" s="179">
        <f t="shared" si="71"/>
        <v>0.22569444444444448</v>
      </c>
      <c r="L1493" s="411">
        <v>42</v>
      </c>
      <c r="M1493" s="411">
        <v>2</v>
      </c>
      <c r="N1493" s="959"/>
      <c r="O1493" s="411"/>
      <c r="P1493" s="411"/>
      <c r="Q1493" s="963"/>
      <c r="R1493" s="413" t="str">
        <f t="shared" si="72"/>
        <v>fx</v>
      </c>
      <c r="S1493" s="959"/>
      <c r="T1493" s="959"/>
      <c r="U1493" s="965"/>
    </row>
    <row r="1494" spans="1:21" ht="15.75" thickBot="1" x14ac:dyDescent="0.3">
      <c r="A1494" s="976"/>
      <c r="B1494" s="175">
        <v>14030406</v>
      </c>
      <c r="C1494" s="96">
        <v>380</v>
      </c>
      <c r="D1494" s="411">
        <v>7</v>
      </c>
      <c r="E1494" s="411">
        <v>50</v>
      </c>
      <c r="F1494" s="199">
        <f t="shared" si="74"/>
        <v>49</v>
      </c>
      <c r="G1494" s="144" t="s">
        <v>401</v>
      </c>
      <c r="H1494" s="167">
        <v>0.30208333333333331</v>
      </c>
      <c r="I1494" s="167">
        <v>0.625</v>
      </c>
      <c r="J1494" s="181">
        <v>9.7222222222222224E-2</v>
      </c>
      <c r="K1494" s="179">
        <f t="shared" si="71"/>
        <v>0.22569444444444448</v>
      </c>
      <c r="L1494" s="411">
        <v>43</v>
      </c>
      <c r="M1494" s="411">
        <v>2</v>
      </c>
      <c r="N1494" s="959"/>
      <c r="O1494" s="411"/>
      <c r="P1494" s="411"/>
      <c r="Q1494" s="963"/>
      <c r="R1494" s="413" t="str">
        <f t="shared" si="72"/>
        <v>fx</v>
      </c>
      <c r="S1494" s="959"/>
      <c r="T1494" s="959"/>
      <c r="U1494" s="965"/>
    </row>
    <row r="1495" spans="1:21" ht="15.75" thickBot="1" x14ac:dyDescent="0.3">
      <c r="A1495" s="976"/>
      <c r="B1495" s="407">
        <v>14030406</v>
      </c>
      <c r="C1495" s="96">
        <v>380</v>
      </c>
      <c r="D1495" s="411">
        <v>7</v>
      </c>
      <c r="E1495" s="411">
        <v>50</v>
      </c>
      <c r="F1495" s="199">
        <f t="shared" si="74"/>
        <v>49</v>
      </c>
      <c r="G1495" s="144" t="s">
        <v>401</v>
      </c>
      <c r="H1495" s="167">
        <v>0.30208333333333331</v>
      </c>
      <c r="I1495" s="167">
        <v>0.625</v>
      </c>
      <c r="J1495" s="181">
        <v>9.7222222222222224E-2</v>
      </c>
      <c r="K1495" s="179">
        <f t="shared" si="71"/>
        <v>0.22569444444444448</v>
      </c>
      <c r="L1495" s="411">
        <v>44</v>
      </c>
      <c r="M1495" s="411">
        <v>1</v>
      </c>
      <c r="N1495" s="960"/>
      <c r="O1495" s="411"/>
      <c r="P1495" s="411"/>
      <c r="Q1495" s="963"/>
      <c r="R1495" s="413" t="str">
        <f t="shared" si="72"/>
        <v>fx</v>
      </c>
      <c r="S1495" s="959"/>
      <c r="T1495" s="959"/>
      <c r="U1495" s="965"/>
    </row>
    <row r="1496" spans="1:21" ht="15.75" thickBot="1" x14ac:dyDescent="0.3">
      <c r="A1496" s="976"/>
      <c r="B1496" s="174">
        <v>14030406</v>
      </c>
      <c r="C1496" s="96">
        <v>307</v>
      </c>
      <c r="D1496" s="411">
        <v>7</v>
      </c>
      <c r="E1496" s="411">
        <v>50</v>
      </c>
      <c r="F1496" s="199">
        <f t="shared" si="74"/>
        <v>49</v>
      </c>
      <c r="G1496" s="144" t="s">
        <v>401</v>
      </c>
      <c r="H1496" s="167">
        <v>0.30208333333333331</v>
      </c>
      <c r="I1496" s="167">
        <v>0.625</v>
      </c>
      <c r="J1496" s="181">
        <v>9.7222222222222224E-2</v>
      </c>
      <c r="K1496" s="179">
        <f t="shared" si="71"/>
        <v>0.22569444444444448</v>
      </c>
      <c r="L1496" s="411">
        <v>36</v>
      </c>
      <c r="M1496" s="411">
        <v>1</v>
      </c>
      <c r="N1496" s="958">
        <v>132</v>
      </c>
      <c r="O1496" s="411"/>
      <c r="P1496" s="411"/>
      <c r="Q1496" s="963"/>
      <c r="R1496" s="413" t="str">
        <f t="shared" si="72"/>
        <v>fx</v>
      </c>
      <c r="S1496" s="959"/>
      <c r="T1496" s="959"/>
      <c r="U1496" s="965"/>
    </row>
    <row r="1497" spans="1:21" ht="15.75" thickBot="1" x14ac:dyDescent="0.3">
      <c r="A1497" s="976"/>
      <c r="B1497" s="175">
        <v>14030406</v>
      </c>
      <c r="C1497" s="96">
        <v>307</v>
      </c>
      <c r="D1497" s="411">
        <v>7</v>
      </c>
      <c r="E1497" s="411">
        <v>50</v>
      </c>
      <c r="F1497" s="199">
        <f t="shared" si="74"/>
        <v>49</v>
      </c>
      <c r="G1497" s="144" t="s">
        <v>401</v>
      </c>
      <c r="H1497" s="167">
        <v>0.30208333333333331</v>
      </c>
      <c r="I1497" s="167">
        <v>0.625</v>
      </c>
      <c r="J1497" s="181">
        <v>9.7222222222222224E-2</v>
      </c>
      <c r="K1497" s="179">
        <f t="shared" si="71"/>
        <v>0.22569444444444448</v>
      </c>
      <c r="L1497" s="411">
        <v>37</v>
      </c>
      <c r="M1497" s="411">
        <v>1</v>
      </c>
      <c r="N1497" s="959"/>
      <c r="O1497" s="411"/>
      <c r="P1497" s="411"/>
      <c r="Q1497" s="963"/>
      <c r="R1497" s="413" t="str">
        <f t="shared" si="72"/>
        <v>fx</v>
      </c>
      <c r="S1497" s="959"/>
      <c r="T1497" s="959"/>
      <c r="U1497" s="965"/>
    </row>
    <row r="1498" spans="1:21" ht="15.75" thickBot="1" x14ac:dyDescent="0.3">
      <c r="A1498" s="976"/>
      <c r="B1498" s="407">
        <v>14030406</v>
      </c>
      <c r="C1498" s="96">
        <v>307</v>
      </c>
      <c r="D1498" s="411">
        <v>7</v>
      </c>
      <c r="E1498" s="411">
        <v>50</v>
      </c>
      <c r="F1498" s="199">
        <f t="shared" si="74"/>
        <v>49</v>
      </c>
      <c r="G1498" s="144" t="s">
        <v>401</v>
      </c>
      <c r="H1498" s="167">
        <v>0.30208333333333331</v>
      </c>
      <c r="I1498" s="167">
        <v>0.625</v>
      </c>
      <c r="J1498" s="181">
        <v>9.7222222222222224E-2</v>
      </c>
      <c r="K1498" s="179">
        <f t="shared" si="71"/>
        <v>0.22569444444444448</v>
      </c>
      <c r="L1498" s="411">
        <v>38</v>
      </c>
      <c r="M1498" s="411">
        <v>2</v>
      </c>
      <c r="N1498" s="960"/>
      <c r="O1498" s="411"/>
      <c r="P1498" s="411"/>
      <c r="Q1498" s="963"/>
      <c r="R1498" s="413" t="str">
        <f t="shared" si="72"/>
        <v>fx</v>
      </c>
      <c r="S1498" s="959"/>
      <c r="T1498" s="959"/>
      <c r="U1498" s="965"/>
    </row>
    <row r="1499" spans="1:21" ht="15.75" thickBot="1" x14ac:dyDescent="0.3">
      <c r="A1499" s="976"/>
      <c r="B1499" s="174">
        <v>14030406</v>
      </c>
      <c r="C1499" s="96" t="s">
        <v>518</v>
      </c>
      <c r="D1499" s="411">
        <v>7</v>
      </c>
      <c r="E1499" s="411">
        <v>50</v>
      </c>
      <c r="F1499" s="199">
        <f t="shared" si="74"/>
        <v>49</v>
      </c>
      <c r="G1499" s="144" t="s">
        <v>401</v>
      </c>
      <c r="H1499" s="167">
        <v>0.30208333333333331</v>
      </c>
      <c r="I1499" s="167">
        <v>0.625</v>
      </c>
      <c r="J1499" s="181">
        <v>9.7222222222222224E-2</v>
      </c>
      <c r="K1499" s="179">
        <f t="shared" si="71"/>
        <v>0.22569444444444448</v>
      </c>
      <c r="L1499" s="411">
        <v>38</v>
      </c>
      <c r="M1499" s="411">
        <v>1</v>
      </c>
      <c r="N1499" s="958">
        <v>108</v>
      </c>
      <c r="O1499" s="411"/>
      <c r="P1499" s="411"/>
      <c r="Q1499" s="963"/>
      <c r="R1499" s="413" t="str">
        <f t="shared" si="72"/>
        <v>fx</v>
      </c>
      <c r="S1499" s="959"/>
      <c r="T1499" s="959"/>
      <c r="U1499" s="965"/>
    </row>
    <row r="1500" spans="1:21" ht="15.75" thickBot="1" x14ac:dyDescent="0.3">
      <c r="A1500" s="976"/>
      <c r="B1500" s="175">
        <v>14030406</v>
      </c>
      <c r="C1500" s="96" t="s">
        <v>518</v>
      </c>
      <c r="D1500" s="411">
        <v>7</v>
      </c>
      <c r="E1500" s="411">
        <v>50</v>
      </c>
      <c r="F1500" s="199">
        <f t="shared" si="74"/>
        <v>49</v>
      </c>
      <c r="G1500" s="144" t="s">
        <v>401</v>
      </c>
      <c r="H1500" s="167">
        <v>0.30208333333333331</v>
      </c>
      <c r="I1500" s="167">
        <v>0.625</v>
      </c>
      <c r="J1500" s="181">
        <v>9.7222222222222224E-2</v>
      </c>
      <c r="K1500" s="179">
        <f t="shared" si="71"/>
        <v>0.22569444444444448</v>
      </c>
      <c r="L1500" s="411">
        <v>39</v>
      </c>
      <c r="M1500" s="411">
        <v>1</v>
      </c>
      <c r="N1500" s="959"/>
      <c r="O1500" s="411"/>
      <c r="P1500" s="411"/>
      <c r="Q1500" s="963"/>
      <c r="R1500" s="413" t="str">
        <f t="shared" si="72"/>
        <v>fx</v>
      </c>
      <c r="S1500" s="959"/>
      <c r="T1500" s="959"/>
      <c r="U1500" s="965"/>
    </row>
    <row r="1501" spans="1:21" ht="15.75" thickBot="1" x14ac:dyDescent="0.3">
      <c r="A1501" s="976"/>
      <c r="B1501" s="407">
        <v>14030406</v>
      </c>
      <c r="C1501" s="96" t="s">
        <v>518</v>
      </c>
      <c r="D1501" s="411">
        <v>7</v>
      </c>
      <c r="E1501" s="411">
        <v>50</v>
      </c>
      <c r="F1501" s="199">
        <f t="shared" si="74"/>
        <v>49</v>
      </c>
      <c r="G1501" s="144" t="s">
        <v>401</v>
      </c>
      <c r="H1501" s="167">
        <v>0.30208333333333331</v>
      </c>
      <c r="I1501" s="167">
        <v>0.625</v>
      </c>
      <c r="J1501" s="181">
        <v>9.7222222222222224E-2</v>
      </c>
      <c r="K1501" s="179">
        <f t="shared" si="71"/>
        <v>0.22569444444444448</v>
      </c>
      <c r="L1501" s="411">
        <v>40</v>
      </c>
      <c r="M1501" s="411">
        <v>1</v>
      </c>
      <c r="N1501" s="960"/>
      <c r="O1501" s="411"/>
      <c r="P1501" s="411"/>
      <c r="Q1501" s="963"/>
      <c r="R1501" s="413" t="str">
        <f t="shared" si="72"/>
        <v>fx</v>
      </c>
      <c r="S1501" s="959"/>
      <c r="T1501" s="959"/>
      <c r="U1501" s="965"/>
    </row>
    <row r="1502" spans="1:21" ht="15.75" thickBot="1" x14ac:dyDescent="0.3">
      <c r="A1502" s="976"/>
      <c r="B1502" s="174">
        <v>14030406</v>
      </c>
      <c r="C1502" s="96">
        <v>342</v>
      </c>
      <c r="D1502" s="411">
        <v>7</v>
      </c>
      <c r="E1502" s="411">
        <v>50</v>
      </c>
      <c r="F1502" s="199">
        <f t="shared" si="74"/>
        <v>49</v>
      </c>
      <c r="G1502" s="144" t="s">
        <v>401</v>
      </c>
      <c r="H1502" s="167">
        <v>0.30208333333333331</v>
      </c>
      <c r="I1502" s="167">
        <v>0.625</v>
      </c>
      <c r="J1502" s="181">
        <v>9.7222222222222224E-2</v>
      </c>
      <c r="K1502" s="179">
        <f t="shared" si="71"/>
        <v>0.22569444444444448</v>
      </c>
      <c r="L1502" s="411">
        <v>30</v>
      </c>
      <c r="M1502" s="411">
        <v>1</v>
      </c>
      <c r="N1502" s="958">
        <v>138</v>
      </c>
      <c r="O1502" s="411"/>
      <c r="P1502" s="411"/>
      <c r="Q1502" s="963"/>
      <c r="R1502" s="413" t="str">
        <f t="shared" si="72"/>
        <v>fx</v>
      </c>
      <c r="S1502" s="959"/>
      <c r="T1502" s="959"/>
      <c r="U1502" s="965"/>
    </row>
    <row r="1503" spans="1:21" ht="15.75" thickBot="1" x14ac:dyDescent="0.3">
      <c r="A1503" s="976"/>
      <c r="B1503" s="175">
        <v>14030406</v>
      </c>
      <c r="C1503" s="96">
        <v>342</v>
      </c>
      <c r="D1503" s="411">
        <v>7</v>
      </c>
      <c r="E1503" s="411">
        <v>50</v>
      </c>
      <c r="F1503" s="199">
        <f t="shared" si="74"/>
        <v>49</v>
      </c>
      <c r="G1503" s="144" t="s">
        <v>401</v>
      </c>
      <c r="H1503" s="167">
        <v>0.30208333333333331</v>
      </c>
      <c r="I1503" s="167">
        <v>0.625</v>
      </c>
      <c r="J1503" s="181">
        <v>9.7222222222222224E-2</v>
      </c>
      <c r="K1503" s="179">
        <f t="shared" si="71"/>
        <v>0.22569444444444448</v>
      </c>
      <c r="L1503" s="411">
        <v>31</v>
      </c>
      <c r="M1503" s="411">
        <v>1</v>
      </c>
      <c r="N1503" s="959"/>
      <c r="O1503" s="411"/>
      <c r="P1503" s="411"/>
      <c r="Q1503" s="963"/>
      <c r="R1503" s="413" t="str">
        <f t="shared" si="72"/>
        <v>fx</v>
      </c>
      <c r="S1503" s="959"/>
      <c r="T1503" s="959"/>
      <c r="U1503" s="965"/>
    </row>
    <row r="1504" spans="1:21" ht="15.75" thickBot="1" x14ac:dyDescent="0.3">
      <c r="A1504" s="976"/>
      <c r="B1504" s="175">
        <v>14030406</v>
      </c>
      <c r="C1504" s="96">
        <v>342</v>
      </c>
      <c r="D1504" s="411">
        <v>7</v>
      </c>
      <c r="E1504" s="411">
        <v>50</v>
      </c>
      <c r="F1504" s="199">
        <f t="shared" si="74"/>
        <v>49</v>
      </c>
      <c r="G1504" s="144" t="s">
        <v>401</v>
      </c>
      <c r="H1504" s="167">
        <v>0.30208333333333331</v>
      </c>
      <c r="I1504" s="167">
        <v>0.625</v>
      </c>
      <c r="J1504" s="181">
        <v>9.7222222222222224E-2</v>
      </c>
      <c r="K1504" s="179">
        <f t="shared" si="71"/>
        <v>0.22569444444444448</v>
      </c>
      <c r="L1504" s="411">
        <v>32</v>
      </c>
      <c r="M1504" s="411">
        <v>1</v>
      </c>
      <c r="N1504" s="959"/>
      <c r="O1504" s="411"/>
      <c r="P1504" s="411"/>
      <c r="Q1504" s="963"/>
      <c r="R1504" s="413" t="str">
        <f t="shared" si="72"/>
        <v>fx</v>
      </c>
      <c r="S1504" s="959"/>
      <c r="T1504" s="959"/>
      <c r="U1504" s="965"/>
    </row>
    <row r="1505" spans="1:21" ht="15.75" thickBot="1" x14ac:dyDescent="0.3">
      <c r="A1505" s="976"/>
      <c r="B1505" s="175">
        <v>14030406</v>
      </c>
      <c r="C1505" s="96">
        <v>342</v>
      </c>
      <c r="D1505" s="411">
        <v>7</v>
      </c>
      <c r="E1505" s="411">
        <v>50</v>
      </c>
      <c r="F1505" s="199">
        <f t="shared" si="74"/>
        <v>49</v>
      </c>
      <c r="G1505" s="144" t="s">
        <v>401</v>
      </c>
      <c r="H1505" s="167">
        <v>0.30208333333333331</v>
      </c>
      <c r="I1505" s="167">
        <v>0.625</v>
      </c>
      <c r="J1505" s="181">
        <v>9.7222222222222224E-2</v>
      </c>
      <c r="K1505" s="179">
        <f t="shared" si="71"/>
        <v>0.22569444444444448</v>
      </c>
      <c r="L1505" s="411">
        <v>33</v>
      </c>
      <c r="M1505" s="411">
        <v>1</v>
      </c>
      <c r="N1505" s="959"/>
      <c r="O1505" s="411"/>
      <c r="P1505" s="411"/>
      <c r="Q1505" s="963"/>
      <c r="R1505" s="413" t="str">
        <f t="shared" si="72"/>
        <v>fx</v>
      </c>
      <c r="S1505" s="959"/>
      <c r="T1505" s="959"/>
      <c r="U1505" s="965"/>
    </row>
    <row r="1506" spans="1:21" ht="15.75" thickBot="1" x14ac:dyDescent="0.3">
      <c r="A1506" s="976"/>
      <c r="B1506" s="175">
        <v>14030406</v>
      </c>
      <c r="C1506" s="96">
        <v>342</v>
      </c>
      <c r="D1506" s="411">
        <v>7</v>
      </c>
      <c r="E1506" s="411">
        <v>50</v>
      </c>
      <c r="F1506" s="199">
        <f t="shared" si="74"/>
        <v>49</v>
      </c>
      <c r="G1506" s="144" t="s">
        <v>401</v>
      </c>
      <c r="H1506" s="167">
        <v>0.30208333333333331</v>
      </c>
      <c r="I1506" s="167">
        <v>0.625</v>
      </c>
      <c r="J1506" s="181">
        <v>9.7222222222222224E-2</v>
      </c>
      <c r="K1506" s="179">
        <f t="shared" si="71"/>
        <v>0.22569444444444448</v>
      </c>
      <c r="L1506" s="411">
        <v>34</v>
      </c>
      <c r="M1506" s="411">
        <v>1</v>
      </c>
      <c r="N1506" s="959"/>
      <c r="O1506" s="411"/>
      <c r="P1506" s="411"/>
      <c r="Q1506" s="963"/>
      <c r="R1506" s="413" t="str">
        <f t="shared" si="72"/>
        <v>fx</v>
      </c>
      <c r="S1506" s="959"/>
      <c r="T1506" s="959"/>
      <c r="U1506" s="965"/>
    </row>
    <row r="1507" spans="1:21" ht="15.75" thickBot="1" x14ac:dyDescent="0.3">
      <c r="A1507" s="977"/>
      <c r="B1507" s="407">
        <v>14030406</v>
      </c>
      <c r="C1507" s="164">
        <v>342</v>
      </c>
      <c r="D1507" s="418">
        <v>7</v>
      </c>
      <c r="E1507" s="418">
        <v>50</v>
      </c>
      <c r="F1507" s="388">
        <f t="shared" si="74"/>
        <v>49</v>
      </c>
      <c r="G1507" s="161" t="s">
        <v>401</v>
      </c>
      <c r="H1507" s="171">
        <v>0.30208333333333331</v>
      </c>
      <c r="I1507" s="171">
        <v>0.625</v>
      </c>
      <c r="J1507" s="185">
        <v>9.7222222222222224E-2</v>
      </c>
      <c r="K1507" s="186">
        <f t="shared" si="71"/>
        <v>0.22569444444444448</v>
      </c>
      <c r="L1507" s="418">
        <v>35</v>
      </c>
      <c r="M1507" s="418">
        <v>1</v>
      </c>
      <c r="N1507" s="966"/>
      <c r="O1507" s="418"/>
      <c r="P1507" s="418"/>
      <c r="Q1507" s="967"/>
      <c r="R1507" s="151" t="str">
        <f t="shared" si="72"/>
        <v>fx</v>
      </c>
      <c r="S1507" s="966"/>
      <c r="T1507" s="966"/>
      <c r="U1507" s="968"/>
    </row>
    <row r="1508" spans="1:21" ht="15.75" thickBot="1" x14ac:dyDescent="0.3">
      <c r="A1508" s="975" t="str">
        <f t="shared" si="73"/>
        <v>روز</v>
      </c>
      <c r="B1508" s="174">
        <v>14030407</v>
      </c>
      <c r="C1508" s="163">
        <v>309</v>
      </c>
      <c r="D1508" s="419">
        <v>7</v>
      </c>
      <c r="E1508" s="419">
        <v>50</v>
      </c>
      <c r="F1508" s="150">
        <f>3+6+11+24+4</f>
        <v>48</v>
      </c>
      <c r="G1508" s="159" t="s">
        <v>266</v>
      </c>
      <c r="H1508" s="168">
        <v>0.30208333333333331</v>
      </c>
      <c r="I1508" s="168">
        <v>0.625</v>
      </c>
      <c r="J1508" s="179">
        <v>7.6388888888888895E-2</v>
      </c>
      <c r="K1508" s="179">
        <f t="shared" si="71"/>
        <v>0.24652777777777779</v>
      </c>
      <c r="L1508" s="419">
        <v>36</v>
      </c>
      <c r="M1508" s="419">
        <v>2</v>
      </c>
      <c r="N1508" s="961">
        <v>397</v>
      </c>
      <c r="O1508" s="419"/>
      <c r="P1508" s="419"/>
      <c r="Q1508" s="962">
        <f>239.4+10.076+241.265</f>
        <v>490.74099999999999</v>
      </c>
      <c r="R1508" s="150" t="str">
        <f t="shared" si="72"/>
        <v>fx</v>
      </c>
      <c r="S1508" s="961">
        <v>2.5</v>
      </c>
      <c r="T1508" s="961">
        <v>23</v>
      </c>
      <c r="U1508" s="964">
        <v>1000</v>
      </c>
    </row>
    <row r="1509" spans="1:21" ht="15.75" thickBot="1" x14ac:dyDescent="0.3">
      <c r="A1509" s="976"/>
      <c r="B1509" s="175">
        <v>14030407</v>
      </c>
      <c r="C1509" s="96">
        <v>309</v>
      </c>
      <c r="D1509" s="411">
        <v>7</v>
      </c>
      <c r="E1509" s="411">
        <v>50</v>
      </c>
      <c r="F1509" s="199">
        <f t="shared" ref="F1509:F1541" si="75">3+6+11+24+4</f>
        <v>48</v>
      </c>
      <c r="G1509" s="144" t="s">
        <v>266</v>
      </c>
      <c r="H1509" s="167">
        <v>0.30208333333333331</v>
      </c>
      <c r="I1509" s="167">
        <v>0.625</v>
      </c>
      <c r="J1509" s="181">
        <v>7.6388888888888895E-2</v>
      </c>
      <c r="K1509" s="179">
        <f t="shared" si="71"/>
        <v>0.24652777777777779</v>
      </c>
      <c r="L1509" s="411">
        <v>37</v>
      </c>
      <c r="M1509" s="411">
        <v>2</v>
      </c>
      <c r="N1509" s="959"/>
      <c r="O1509" s="411"/>
      <c r="P1509" s="411"/>
      <c r="Q1509" s="963"/>
      <c r="R1509" s="413" t="str">
        <f t="shared" si="72"/>
        <v>fx</v>
      </c>
      <c r="S1509" s="959"/>
      <c r="T1509" s="959"/>
      <c r="U1509" s="965"/>
    </row>
    <row r="1510" spans="1:21" ht="15.75" thickBot="1" x14ac:dyDescent="0.3">
      <c r="A1510" s="976"/>
      <c r="B1510" s="175">
        <v>14030407</v>
      </c>
      <c r="C1510" s="96">
        <v>309</v>
      </c>
      <c r="D1510" s="411">
        <v>7</v>
      </c>
      <c r="E1510" s="411">
        <v>50</v>
      </c>
      <c r="F1510" s="199">
        <f t="shared" si="75"/>
        <v>48</v>
      </c>
      <c r="G1510" s="144" t="s">
        <v>266</v>
      </c>
      <c r="H1510" s="167">
        <v>0.30208333333333331</v>
      </c>
      <c r="I1510" s="167">
        <v>0.625</v>
      </c>
      <c r="J1510" s="181">
        <v>7.6388888888888895E-2</v>
      </c>
      <c r="K1510" s="179">
        <f t="shared" si="71"/>
        <v>0.24652777777777779</v>
      </c>
      <c r="L1510" s="411">
        <v>38</v>
      </c>
      <c r="M1510" s="411">
        <v>2</v>
      </c>
      <c r="N1510" s="959"/>
      <c r="O1510" s="411"/>
      <c r="P1510" s="411"/>
      <c r="Q1510" s="963"/>
      <c r="R1510" s="413" t="str">
        <f t="shared" si="72"/>
        <v>fx</v>
      </c>
      <c r="S1510" s="959"/>
      <c r="T1510" s="959"/>
      <c r="U1510" s="965"/>
    </row>
    <row r="1511" spans="1:21" ht="15.75" thickBot="1" x14ac:dyDescent="0.3">
      <c r="A1511" s="976"/>
      <c r="B1511" s="175">
        <v>14030407</v>
      </c>
      <c r="C1511" s="96">
        <v>309</v>
      </c>
      <c r="D1511" s="411">
        <v>7</v>
      </c>
      <c r="E1511" s="411">
        <v>50</v>
      </c>
      <c r="F1511" s="199">
        <f t="shared" si="75"/>
        <v>48</v>
      </c>
      <c r="G1511" s="144" t="s">
        <v>266</v>
      </c>
      <c r="H1511" s="167">
        <v>0.30208333333333331</v>
      </c>
      <c r="I1511" s="167">
        <v>0.625</v>
      </c>
      <c r="J1511" s="181">
        <v>7.6388888888888895E-2</v>
      </c>
      <c r="K1511" s="179">
        <f t="shared" si="71"/>
        <v>0.24652777777777779</v>
      </c>
      <c r="L1511" s="411">
        <v>39</v>
      </c>
      <c r="M1511" s="411">
        <v>3</v>
      </c>
      <c r="N1511" s="959"/>
      <c r="O1511" s="411"/>
      <c r="P1511" s="411"/>
      <c r="Q1511" s="963"/>
      <c r="R1511" s="413" t="str">
        <f t="shared" si="72"/>
        <v>fx</v>
      </c>
      <c r="S1511" s="959"/>
      <c r="T1511" s="959"/>
      <c r="U1511" s="965"/>
    </row>
    <row r="1512" spans="1:21" ht="15.75" thickBot="1" x14ac:dyDescent="0.3">
      <c r="A1512" s="976"/>
      <c r="B1512" s="175">
        <v>14030407</v>
      </c>
      <c r="C1512" s="96">
        <v>309</v>
      </c>
      <c r="D1512" s="411">
        <v>7</v>
      </c>
      <c r="E1512" s="411">
        <v>50</v>
      </c>
      <c r="F1512" s="199">
        <f t="shared" si="75"/>
        <v>48</v>
      </c>
      <c r="G1512" s="144" t="s">
        <v>266</v>
      </c>
      <c r="H1512" s="167">
        <v>0.30208333333333331</v>
      </c>
      <c r="I1512" s="167">
        <v>0.625</v>
      </c>
      <c r="J1512" s="181">
        <v>7.6388888888888895E-2</v>
      </c>
      <c r="K1512" s="179">
        <f t="shared" si="71"/>
        <v>0.24652777777777779</v>
      </c>
      <c r="L1512" s="411">
        <v>40</v>
      </c>
      <c r="M1512" s="411">
        <v>1</v>
      </c>
      <c r="N1512" s="959"/>
      <c r="O1512" s="411"/>
      <c r="P1512" s="411"/>
      <c r="Q1512" s="963"/>
      <c r="R1512" s="413" t="str">
        <f t="shared" si="72"/>
        <v>fx</v>
      </c>
      <c r="S1512" s="959"/>
      <c r="T1512" s="959"/>
      <c r="U1512" s="965"/>
    </row>
    <row r="1513" spans="1:21" ht="15.75" thickBot="1" x14ac:dyDescent="0.3">
      <c r="A1513" s="976"/>
      <c r="B1513" s="407">
        <v>14030407</v>
      </c>
      <c r="C1513" s="96">
        <v>309</v>
      </c>
      <c r="D1513" s="411">
        <v>7</v>
      </c>
      <c r="E1513" s="411">
        <v>50</v>
      </c>
      <c r="F1513" s="199">
        <f t="shared" si="75"/>
        <v>48</v>
      </c>
      <c r="G1513" s="144" t="s">
        <v>266</v>
      </c>
      <c r="H1513" s="167">
        <v>0.30208333333333331</v>
      </c>
      <c r="I1513" s="167">
        <v>0.625</v>
      </c>
      <c r="J1513" s="181">
        <v>7.6388888888888895E-2</v>
      </c>
      <c r="K1513" s="179">
        <f t="shared" si="71"/>
        <v>0.24652777777777779</v>
      </c>
      <c r="L1513" s="411">
        <v>41</v>
      </c>
      <c r="M1513" s="411">
        <v>1</v>
      </c>
      <c r="N1513" s="960"/>
      <c r="O1513" s="411"/>
      <c r="P1513" s="411"/>
      <c r="Q1513" s="963"/>
      <c r="R1513" s="413" t="str">
        <f t="shared" si="72"/>
        <v>fx</v>
      </c>
      <c r="S1513" s="959"/>
      <c r="T1513" s="959"/>
      <c r="U1513" s="965"/>
    </row>
    <row r="1514" spans="1:21" ht="15.75" thickBot="1" x14ac:dyDescent="0.3">
      <c r="A1514" s="976"/>
      <c r="B1514" s="174">
        <v>14030407</v>
      </c>
      <c r="C1514" s="96">
        <v>350</v>
      </c>
      <c r="D1514" s="411">
        <v>7</v>
      </c>
      <c r="E1514" s="411">
        <v>50</v>
      </c>
      <c r="F1514" s="199">
        <f t="shared" si="75"/>
        <v>48</v>
      </c>
      <c r="G1514" s="144" t="s">
        <v>266</v>
      </c>
      <c r="H1514" s="167">
        <v>0.30208333333333331</v>
      </c>
      <c r="I1514" s="167">
        <v>0.625</v>
      </c>
      <c r="J1514" s="181">
        <v>7.6388888888888895E-2</v>
      </c>
      <c r="K1514" s="179">
        <f t="shared" si="71"/>
        <v>0.24652777777777779</v>
      </c>
      <c r="L1514" s="411">
        <v>39</v>
      </c>
      <c r="M1514" s="411">
        <v>1</v>
      </c>
      <c r="N1514" s="958">
        <v>344</v>
      </c>
      <c r="O1514" s="411"/>
      <c r="P1514" s="411"/>
      <c r="Q1514" s="963"/>
      <c r="R1514" s="413" t="str">
        <f t="shared" si="72"/>
        <v>fx</v>
      </c>
      <c r="S1514" s="959"/>
      <c r="T1514" s="959"/>
      <c r="U1514" s="965"/>
    </row>
    <row r="1515" spans="1:21" ht="15.75" thickBot="1" x14ac:dyDescent="0.3">
      <c r="A1515" s="976"/>
      <c r="B1515" s="175">
        <v>14030407</v>
      </c>
      <c r="C1515" s="96">
        <v>350</v>
      </c>
      <c r="D1515" s="411">
        <v>7</v>
      </c>
      <c r="E1515" s="411">
        <v>50</v>
      </c>
      <c r="F1515" s="199">
        <f t="shared" si="75"/>
        <v>48</v>
      </c>
      <c r="G1515" s="144" t="s">
        <v>266</v>
      </c>
      <c r="H1515" s="167">
        <v>0.30208333333333331</v>
      </c>
      <c r="I1515" s="167">
        <v>0.625</v>
      </c>
      <c r="J1515" s="181">
        <v>7.6388888888888895E-2</v>
      </c>
      <c r="K1515" s="179">
        <f t="shared" si="71"/>
        <v>0.24652777777777779</v>
      </c>
      <c r="L1515" s="411">
        <v>40</v>
      </c>
      <c r="M1515" s="411">
        <v>1</v>
      </c>
      <c r="N1515" s="959"/>
      <c r="O1515" s="411"/>
      <c r="P1515" s="411"/>
      <c r="Q1515" s="963"/>
      <c r="R1515" s="413" t="str">
        <f t="shared" si="72"/>
        <v>fx</v>
      </c>
      <c r="S1515" s="959"/>
      <c r="T1515" s="959"/>
      <c r="U1515" s="965"/>
    </row>
    <row r="1516" spans="1:21" ht="15.75" thickBot="1" x14ac:dyDescent="0.3">
      <c r="A1516" s="976"/>
      <c r="B1516" s="175">
        <v>14030407</v>
      </c>
      <c r="C1516" s="96">
        <v>350</v>
      </c>
      <c r="D1516" s="411">
        <v>7</v>
      </c>
      <c r="E1516" s="411">
        <v>50</v>
      </c>
      <c r="F1516" s="199">
        <f t="shared" si="75"/>
        <v>48</v>
      </c>
      <c r="G1516" s="144" t="s">
        <v>266</v>
      </c>
      <c r="H1516" s="167">
        <v>0.30208333333333331</v>
      </c>
      <c r="I1516" s="167">
        <v>0.625</v>
      </c>
      <c r="J1516" s="181">
        <v>7.6388888888888895E-2</v>
      </c>
      <c r="K1516" s="179">
        <f t="shared" si="71"/>
        <v>0.24652777777777779</v>
      </c>
      <c r="L1516" s="411">
        <v>41</v>
      </c>
      <c r="M1516" s="411">
        <v>1</v>
      </c>
      <c r="N1516" s="959"/>
      <c r="O1516" s="411"/>
      <c r="P1516" s="411"/>
      <c r="Q1516" s="963"/>
      <c r="R1516" s="413" t="str">
        <f t="shared" si="72"/>
        <v>fx</v>
      </c>
      <c r="S1516" s="959"/>
      <c r="T1516" s="959"/>
      <c r="U1516" s="965"/>
    </row>
    <row r="1517" spans="1:21" ht="15.75" thickBot="1" x14ac:dyDescent="0.3">
      <c r="A1517" s="976"/>
      <c r="B1517" s="175">
        <v>14030407</v>
      </c>
      <c r="C1517" s="96">
        <v>350</v>
      </c>
      <c r="D1517" s="411">
        <v>7</v>
      </c>
      <c r="E1517" s="411">
        <v>50</v>
      </c>
      <c r="F1517" s="199">
        <f t="shared" si="75"/>
        <v>48</v>
      </c>
      <c r="G1517" s="144" t="s">
        <v>266</v>
      </c>
      <c r="H1517" s="167">
        <v>0.30208333333333331</v>
      </c>
      <c r="I1517" s="167">
        <v>0.625</v>
      </c>
      <c r="J1517" s="181">
        <v>7.6388888888888895E-2</v>
      </c>
      <c r="K1517" s="179">
        <f t="shared" si="71"/>
        <v>0.24652777777777779</v>
      </c>
      <c r="L1517" s="411">
        <v>42</v>
      </c>
      <c r="M1517" s="411">
        <v>2</v>
      </c>
      <c r="N1517" s="959"/>
      <c r="O1517" s="411"/>
      <c r="P1517" s="411"/>
      <c r="Q1517" s="963"/>
      <c r="R1517" s="413" t="str">
        <f t="shared" si="72"/>
        <v>fx</v>
      </c>
      <c r="S1517" s="959"/>
      <c r="T1517" s="959"/>
      <c r="U1517" s="965"/>
    </row>
    <row r="1518" spans="1:21" ht="15.75" thickBot="1" x14ac:dyDescent="0.3">
      <c r="A1518" s="976"/>
      <c r="B1518" s="175">
        <v>14030407</v>
      </c>
      <c r="C1518" s="96">
        <v>350</v>
      </c>
      <c r="D1518" s="411">
        <v>7</v>
      </c>
      <c r="E1518" s="411">
        <v>50</v>
      </c>
      <c r="F1518" s="199">
        <f t="shared" si="75"/>
        <v>48</v>
      </c>
      <c r="G1518" s="144" t="s">
        <v>266</v>
      </c>
      <c r="H1518" s="167">
        <v>0.30208333333333331</v>
      </c>
      <c r="I1518" s="167">
        <v>0.625</v>
      </c>
      <c r="J1518" s="181">
        <v>7.6388888888888895E-2</v>
      </c>
      <c r="K1518" s="179">
        <f t="shared" si="71"/>
        <v>0.24652777777777779</v>
      </c>
      <c r="L1518" s="411">
        <v>43</v>
      </c>
      <c r="M1518" s="411">
        <v>2</v>
      </c>
      <c r="N1518" s="959"/>
      <c r="O1518" s="411"/>
      <c r="P1518" s="411"/>
      <c r="Q1518" s="963"/>
      <c r="R1518" s="413" t="str">
        <f t="shared" si="72"/>
        <v>fx</v>
      </c>
      <c r="S1518" s="959"/>
      <c r="T1518" s="959"/>
      <c r="U1518" s="965"/>
    </row>
    <row r="1519" spans="1:21" ht="15.75" thickBot="1" x14ac:dyDescent="0.3">
      <c r="A1519" s="976"/>
      <c r="B1519" s="407">
        <v>14030407</v>
      </c>
      <c r="C1519" s="96">
        <v>350</v>
      </c>
      <c r="D1519" s="411">
        <v>7</v>
      </c>
      <c r="E1519" s="411">
        <v>50</v>
      </c>
      <c r="F1519" s="199">
        <f t="shared" si="75"/>
        <v>48</v>
      </c>
      <c r="G1519" s="144" t="s">
        <v>266</v>
      </c>
      <c r="H1519" s="167">
        <v>0.30208333333333331</v>
      </c>
      <c r="I1519" s="167">
        <v>0.625</v>
      </c>
      <c r="J1519" s="181">
        <v>7.6388888888888895E-2</v>
      </c>
      <c r="K1519" s="179">
        <f t="shared" ref="K1519:K1566" si="76">IF(H1519&gt;I1519,(H1519-I1519)-J1519,(I1519-H1519)-J1519)</f>
        <v>0.24652777777777779</v>
      </c>
      <c r="L1519" s="411">
        <v>44</v>
      </c>
      <c r="M1519" s="411">
        <v>1</v>
      </c>
      <c r="N1519" s="960"/>
      <c r="O1519" s="411"/>
      <c r="P1519" s="411"/>
      <c r="Q1519" s="963"/>
      <c r="R1519" s="413" t="str">
        <f t="shared" ref="R1519:R1566" si="77">IF(C1519=370,"p500","fx")</f>
        <v>fx</v>
      </c>
      <c r="S1519" s="959"/>
      <c r="T1519" s="959"/>
      <c r="U1519" s="965"/>
    </row>
    <row r="1520" spans="1:21" ht="15.75" thickBot="1" x14ac:dyDescent="0.3">
      <c r="A1520" s="976"/>
      <c r="B1520" s="174">
        <v>14030407</v>
      </c>
      <c r="C1520" s="96">
        <v>370</v>
      </c>
      <c r="D1520" s="411">
        <v>7</v>
      </c>
      <c r="E1520" s="411">
        <v>50</v>
      </c>
      <c r="F1520" s="199">
        <f t="shared" si="75"/>
        <v>48</v>
      </c>
      <c r="G1520" s="144" t="s">
        <v>266</v>
      </c>
      <c r="H1520" s="167">
        <v>0.30208333333333331</v>
      </c>
      <c r="I1520" s="167">
        <v>0.625</v>
      </c>
      <c r="J1520" s="181">
        <v>7.6388888888888895E-2</v>
      </c>
      <c r="K1520" s="179">
        <f t="shared" si="76"/>
        <v>0.24652777777777779</v>
      </c>
      <c r="L1520" s="411">
        <v>39</v>
      </c>
      <c r="M1520" s="411">
        <v>1</v>
      </c>
      <c r="N1520" s="958">
        <v>344</v>
      </c>
      <c r="O1520" s="411"/>
      <c r="P1520" s="411"/>
      <c r="Q1520" s="963"/>
      <c r="R1520" s="413" t="str">
        <f t="shared" si="77"/>
        <v>p500</v>
      </c>
      <c r="S1520" s="959"/>
      <c r="T1520" s="959"/>
      <c r="U1520" s="965"/>
    </row>
    <row r="1521" spans="1:21" ht="15.75" thickBot="1" x14ac:dyDescent="0.3">
      <c r="A1521" s="976"/>
      <c r="B1521" s="175">
        <v>14030407</v>
      </c>
      <c r="C1521" s="96">
        <v>370</v>
      </c>
      <c r="D1521" s="411">
        <v>7</v>
      </c>
      <c r="E1521" s="411">
        <v>50</v>
      </c>
      <c r="F1521" s="199">
        <f t="shared" si="75"/>
        <v>48</v>
      </c>
      <c r="G1521" s="144" t="s">
        <v>266</v>
      </c>
      <c r="H1521" s="167">
        <v>0.30208333333333331</v>
      </c>
      <c r="I1521" s="167">
        <v>0.625</v>
      </c>
      <c r="J1521" s="181">
        <v>7.6388888888888895E-2</v>
      </c>
      <c r="K1521" s="179">
        <f t="shared" si="76"/>
        <v>0.24652777777777779</v>
      </c>
      <c r="L1521" s="411">
        <v>40</v>
      </c>
      <c r="M1521" s="411">
        <v>1</v>
      </c>
      <c r="N1521" s="959"/>
      <c r="O1521" s="411"/>
      <c r="P1521" s="411"/>
      <c r="Q1521" s="963"/>
      <c r="R1521" s="413" t="str">
        <f t="shared" si="77"/>
        <v>p500</v>
      </c>
      <c r="S1521" s="959"/>
      <c r="T1521" s="959"/>
      <c r="U1521" s="965"/>
    </row>
    <row r="1522" spans="1:21" ht="15.75" thickBot="1" x14ac:dyDescent="0.3">
      <c r="A1522" s="976"/>
      <c r="B1522" s="175">
        <v>14030407</v>
      </c>
      <c r="C1522" s="96">
        <v>370</v>
      </c>
      <c r="D1522" s="411">
        <v>7</v>
      </c>
      <c r="E1522" s="411">
        <v>50</v>
      </c>
      <c r="F1522" s="199">
        <f t="shared" si="75"/>
        <v>48</v>
      </c>
      <c r="G1522" s="144" t="s">
        <v>266</v>
      </c>
      <c r="H1522" s="167">
        <v>0.30208333333333331</v>
      </c>
      <c r="I1522" s="167">
        <v>0.625</v>
      </c>
      <c r="J1522" s="181">
        <v>7.6388888888888895E-2</v>
      </c>
      <c r="K1522" s="179">
        <f t="shared" si="76"/>
        <v>0.24652777777777779</v>
      </c>
      <c r="L1522" s="411">
        <v>42</v>
      </c>
      <c r="M1522" s="411">
        <v>2</v>
      </c>
      <c r="N1522" s="959"/>
      <c r="O1522" s="411"/>
      <c r="P1522" s="411"/>
      <c r="Q1522" s="963"/>
      <c r="R1522" s="413" t="str">
        <f t="shared" si="77"/>
        <v>p500</v>
      </c>
      <c r="S1522" s="959"/>
      <c r="T1522" s="959"/>
      <c r="U1522" s="965"/>
    </row>
    <row r="1523" spans="1:21" ht="15.75" thickBot="1" x14ac:dyDescent="0.3">
      <c r="A1523" s="976"/>
      <c r="B1523" s="175">
        <v>14030407</v>
      </c>
      <c r="C1523" s="96">
        <v>370</v>
      </c>
      <c r="D1523" s="411">
        <v>7</v>
      </c>
      <c r="E1523" s="411">
        <v>50</v>
      </c>
      <c r="F1523" s="199">
        <f t="shared" si="75"/>
        <v>48</v>
      </c>
      <c r="G1523" s="144" t="s">
        <v>266</v>
      </c>
      <c r="H1523" s="167">
        <v>0.30208333333333331</v>
      </c>
      <c r="I1523" s="167">
        <v>0.625</v>
      </c>
      <c r="J1523" s="181">
        <v>7.6388888888888895E-2</v>
      </c>
      <c r="K1523" s="179">
        <f t="shared" si="76"/>
        <v>0.24652777777777779</v>
      </c>
      <c r="L1523" s="411">
        <v>43</v>
      </c>
      <c r="M1523" s="411">
        <v>2</v>
      </c>
      <c r="N1523" s="959"/>
      <c r="O1523" s="411"/>
      <c r="P1523" s="411"/>
      <c r="Q1523" s="963"/>
      <c r="R1523" s="413" t="str">
        <f t="shared" si="77"/>
        <v>p500</v>
      </c>
      <c r="S1523" s="959"/>
      <c r="T1523" s="959"/>
      <c r="U1523" s="965"/>
    </row>
    <row r="1524" spans="1:21" ht="15.75" thickBot="1" x14ac:dyDescent="0.3">
      <c r="A1524" s="976"/>
      <c r="B1524" s="407">
        <v>14030407</v>
      </c>
      <c r="C1524" s="96">
        <v>370</v>
      </c>
      <c r="D1524" s="411">
        <v>7</v>
      </c>
      <c r="E1524" s="411">
        <v>50</v>
      </c>
      <c r="F1524" s="199">
        <f t="shared" si="75"/>
        <v>48</v>
      </c>
      <c r="G1524" s="144" t="s">
        <v>266</v>
      </c>
      <c r="H1524" s="167">
        <v>0.30208333333333331</v>
      </c>
      <c r="I1524" s="167">
        <v>0.625</v>
      </c>
      <c r="J1524" s="181">
        <v>7.6388888888888895E-2</v>
      </c>
      <c r="K1524" s="179">
        <f t="shared" si="76"/>
        <v>0.24652777777777779</v>
      </c>
      <c r="L1524" s="411">
        <v>44</v>
      </c>
      <c r="M1524" s="411">
        <v>2</v>
      </c>
      <c r="N1524" s="960"/>
      <c r="O1524" s="411"/>
      <c r="P1524" s="411"/>
      <c r="Q1524" s="963"/>
      <c r="R1524" s="413" t="str">
        <f t="shared" si="77"/>
        <v>p500</v>
      </c>
      <c r="S1524" s="959"/>
      <c r="T1524" s="959"/>
      <c r="U1524" s="965"/>
    </row>
    <row r="1525" spans="1:21" ht="15.75" thickBot="1" x14ac:dyDescent="0.3">
      <c r="A1525" s="976"/>
      <c r="B1525" s="174">
        <v>14030407</v>
      </c>
      <c r="C1525" s="96">
        <v>380</v>
      </c>
      <c r="D1525" s="411">
        <v>7</v>
      </c>
      <c r="E1525" s="411">
        <v>50</v>
      </c>
      <c r="F1525" s="199">
        <f t="shared" si="75"/>
        <v>48</v>
      </c>
      <c r="G1525" s="144" t="s">
        <v>266</v>
      </c>
      <c r="H1525" s="167">
        <v>0.30208333333333331</v>
      </c>
      <c r="I1525" s="167">
        <v>0.625</v>
      </c>
      <c r="J1525" s="181">
        <v>7.6388888888888895E-2</v>
      </c>
      <c r="K1525" s="179">
        <f t="shared" si="76"/>
        <v>0.24652777777777779</v>
      </c>
      <c r="L1525" s="411">
        <v>40</v>
      </c>
      <c r="M1525" s="411">
        <v>1</v>
      </c>
      <c r="N1525" s="958">
        <v>254</v>
      </c>
      <c r="O1525" s="411"/>
      <c r="P1525" s="411"/>
      <c r="Q1525" s="963"/>
      <c r="R1525" s="413" t="str">
        <f t="shared" si="77"/>
        <v>fx</v>
      </c>
      <c r="S1525" s="959"/>
      <c r="T1525" s="959"/>
      <c r="U1525" s="965"/>
    </row>
    <row r="1526" spans="1:21" ht="15.75" thickBot="1" x14ac:dyDescent="0.3">
      <c r="A1526" s="976"/>
      <c r="B1526" s="175">
        <v>14030407</v>
      </c>
      <c r="C1526" s="96">
        <v>380</v>
      </c>
      <c r="D1526" s="411">
        <v>7</v>
      </c>
      <c r="E1526" s="411">
        <v>50</v>
      </c>
      <c r="F1526" s="199">
        <f t="shared" si="75"/>
        <v>48</v>
      </c>
      <c r="G1526" s="144" t="s">
        <v>266</v>
      </c>
      <c r="H1526" s="167">
        <v>0.30208333333333331</v>
      </c>
      <c r="I1526" s="167">
        <v>0.625</v>
      </c>
      <c r="J1526" s="181">
        <v>7.6388888888888895E-2</v>
      </c>
      <c r="K1526" s="179">
        <f t="shared" si="76"/>
        <v>0.24652777777777779</v>
      </c>
      <c r="L1526" s="411">
        <v>41</v>
      </c>
      <c r="M1526" s="411">
        <v>2</v>
      </c>
      <c r="N1526" s="959"/>
      <c r="O1526" s="411"/>
      <c r="P1526" s="411"/>
      <c r="Q1526" s="963"/>
      <c r="R1526" s="413" t="str">
        <f t="shared" si="77"/>
        <v>fx</v>
      </c>
      <c r="S1526" s="959"/>
      <c r="T1526" s="959"/>
      <c r="U1526" s="965"/>
    </row>
    <row r="1527" spans="1:21" ht="15.75" thickBot="1" x14ac:dyDescent="0.3">
      <c r="A1527" s="976"/>
      <c r="B1527" s="175">
        <v>14030407</v>
      </c>
      <c r="C1527" s="96">
        <v>380</v>
      </c>
      <c r="D1527" s="411">
        <v>7</v>
      </c>
      <c r="E1527" s="411">
        <v>50</v>
      </c>
      <c r="F1527" s="199">
        <f t="shared" si="75"/>
        <v>48</v>
      </c>
      <c r="G1527" s="144" t="s">
        <v>266</v>
      </c>
      <c r="H1527" s="167">
        <v>0.30208333333333331</v>
      </c>
      <c r="I1527" s="167">
        <v>0.625</v>
      </c>
      <c r="J1527" s="181">
        <v>7.6388888888888895E-2</v>
      </c>
      <c r="K1527" s="179">
        <f t="shared" si="76"/>
        <v>0.24652777777777779</v>
      </c>
      <c r="L1527" s="411">
        <v>42</v>
      </c>
      <c r="M1527" s="411">
        <v>2</v>
      </c>
      <c r="N1527" s="959"/>
      <c r="O1527" s="411"/>
      <c r="P1527" s="411"/>
      <c r="Q1527" s="963"/>
      <c r="R1527" s="413" t="str">
        <f t="shared" si="77"/>
        <v>fx</v>
      </c>
      <c r="S1527" s="959"/>
      <c r="T1527" s="959"/>
      <c r="U1527" s="965"/>
    </row>
    <row r="1528" spans="1:21" ht="15.75" thickBot="1" x14ac:dyDescent="0.3">
      <c r="A1528" s="976"/>
      <c r="B1528" s="175">
        <v>14030407</v>
      </c>
      <c r="C1528" s="96">
        <v>380</v>
      </c>
      <c r="D1528" s="411">
        <v>7</v>
      </c>
      <c r="E1528" s="411">
        <v>50</v>
      </c>
      <c r="F1528" s="199">
        <f t="shared" si="75"/>
        <v>48</v>
      </c>
      <c r="G1528" s="144" t="s">
        <v>266</v>
      </c>
      <c r="H1528" s="167">
        <v>0.30208333333333331</v>
      </c>
      <c r="I1528" s="167">
        <v>0.625</v>
      </c>
      <c r="J1528" s="181">
        <v>7.6388888888888895E-2</v>
      </c>
      <c r="K1528" s="179">
        <f t="shared" si="76"/>
        <v>0.24652777777777779</v>
      </c>
      <c r="L1528" s="411">
        <v>43</v>
      </c>
      <c r="M1528" s="411">
        <v>2</v>
      </c>
      <c r="N1528" s="959"/>
      <c r="O1528" s="411"/>
      <c r="P1528" s="411"/>
      <c r="Q1528" s="963"/>
      <c r="R1528" s="413" t="str">
        <f t="shared" si="77"/>
        <v>fx</v>
      </c>
      <c r="S1528" s="959"/>
      <c r="T1528" s="959"/>
      <c r="U1528" s="965"/>
    </row>
    <row r="1529" spans="1:21" ht="15.75" thickBot="1" x14ac:dyDescent="0.3">
      <c r="A1529" s="976"/>
      <c r="B1529" s="407">
        <v>14030407</v>
      </c>
      <c r="C1529" s="96">
        <v>380</v>
      </c>
      <c r="D1529" s="411">
        <v>7</v>
      </c>
      <c r="E1529" s="411">
        <v>50</v>
      </c>
      <c r="F1529" s="199">
        <f t="shared" si="75"/>
        <v>48</v>
      </c>
      <c r="G1529" s="144" t="s">
        <v>266</v>
      </c>
      <c r="H1529" s="167">
        <v>0.30208333333333331</v>
      </c>
      <c r="I1529" s="167">
        <v>0.625</v>
      </c>
      <c r="J1529" s="181">
        <v>7.6388888888888895E-2</v>
      </c>
      <c r="K1529" s="179">
        <f t="shared" si="76"/>
        <v>0.24652777777777779</v>
      </c>
      <c r="L1529" s="411">
        <v>44</v>
      </c>
      <c r="M1529" s="411">
        <v>1</v>
      </c>
      <c r="N1529" s="960"/>
      <c r="O1529" s="411"/>
      <c r="P1529" s="411"/>
      <c r="Q1529" s="963"/>
      <c r="R1529" s="413" t="str">
        <f t="shared" si="77"/>
        <v>fx</v>
      </c>
      <c r="S1529" s="959"/>
      <c r="T1529" s="959"/>
      <c r="U1529" s="965"/>
    </row>
    <row r="1530" spans="1:21" ht="15.75" thickBot="1" x14ac:dyDescent="0.3">
      <c r="A1530" s="976"/>
      <c r="B1530" s="174">
        <v>14030407</v>
      </c>
      <c r="C1530" s="96">
        <v>307</v>
      </c>
      <c r="D1530" s="411">
        <v>7</v>
      </c>
      <c r="E1530" s="411">
        <v>50</v>
      </c>
      <c r="F1530" s="199">
        <f t="shared" si="75"/>
        <v>48</v>
      </c>
      <c r="G1530" s="144" t="s">
        <v>266</v>
      </c>
      <c r="H1530" s="167">
        <v>0.30208333333333331</v>
      </c>
      <c r="I1530" s="167">
        <v>0.625</v>
      </c>
      <c r="J1530" s="181">
        <v>7.6388888888888895E-2</v>
      </c>
      <c r="K1530" s="179">
        <f t="shared" si="76"/>
        <v>0.24652777777777779</v>
      </c>
      <c r="L1530" s="411">
        <v>36</v>
      </c>
      <c r="M1530" s="411">
        <v>1</v>
      </c>
      <c r="N1530" s="958">
        <v>156</v>
      </c>
      <c r="O1530" s="411"/>
      <c r="P1530" s="411"/>
      <c r="Q1530" s="963"/>
      <c r="R1530" s="413" t="str">
        <f t="shared" si="77"/>
        <v>fx</v>
      </c>
      <c r="S1530" s="959"/>
      <c r="T1530" s="959"/>
      <c r="U1530" s="965"/>
    </row>
    <row r="1531" spans="1:21" ht="15.75" thickBot="1" x14ac:dyDescent="0.3">
      <c r="A1531" s="976"/>
      <c r="B1531" s="175">
        <v>14030407</v>
      </c>
      <c r="C1531" s="96">
        <v>307</v>
      </c>
      <c r="D1531" s="411">
        <v>7</v>
      </c>
      <c r="E1531" s="411">
        <v>50</v>
      </c>
      <c r="F1531" s="199">
        <f t="shared" si="75"/>
        <v>48</v>
      </c>
      <c r="G1531" s="144" t="s">
        <v>266</v>
      </c>
      <c r="H1531" s="167">
        <v>0.30208333333333331</v>
      </c>
      <c r="I1531" s="167">
        <v>0.625</v>
      </c>
      <c r="J1531" s="181">
        <v>7.6388888888888895E-2</v>
      </c>
      <c r="K1531" s="179">
        <f t="shared" si="76"/>
        <v>0.24652777777777779</v>
      </c>
      <c r="L1531" s="411">
        <v>37</v>
      </c>
      <c r="M1531" s="411">
        <v>1</v>
      </c>
      <c r="N1531" s="959"/>
      <c r="O1531" s="411"/>
      <c r="P1531" s="411"/>
      <c r="Q1531" s="963"/>
      <c r="R1531" s="413" t="str">
        <f t="shared" si="77"/>
        <v>fx</v>
      </c>
      <c r="S1531" s="959"/>
      <c r="T1531" s="959"/>
      <c r="U1531" s="965"/>
    </row>
    <row r="1532" spans="1:21" ht="15.75" thickBot="1" x14ac:dyDescent="0.3">
      <c r="A1532" s="976"/>
      <c r="B1532" s="407">
        <v>14030407</v>
      </c>
      <c r="C1532" s="96">
        <v>307</v>
      </c>
      <c r="D1532" s="411">
        <v>7</v>
      </c>
      <c r="E1532" s="411">
        <v>50</v>
      </c>
      <c r="F1532" s="199">
        <f t="shared" si="75"/>
        <v>48</v>
      </c>
      <c r="G1532" s="144" t="s">
        <v>266</v>
      </c>
      <c r="H1532" s="167">
        <v>0.30208333333333331</v>
      </c>
      <c r="I1532" s="167">
        <v>0.625</v>
      </c>
      <c r="J1532" s="181">
        <v>7.6388888888888895E-2</v>
      </c>
      <c r="K1532" s="179">
        <f t="shared" si="76"/>
        <v>0.24652777777777779</v>
      </c>
      <c r="L1532" s="411">
        <v>38</v>
      </c>
      <c r="M1532" s="411">
        <v>2</v>
      </c>
      <c r="N1532" s="960"/>
      <c r="O1532" s="411"/>
      <c r="P1532" s="411"/>
      <c r="Q1532" s="963"/>
      <c r="R1532" s="413" t="str">
        <f t="shared" si="77"/>
        <v>fx</v>
      </c>
      <c r="S1532" s="959"/>
      <c r="T1532" s="959"/>
      <c r="U1532" s="965"/>
    </row>
    <row r="1533" spans="1:21" ht="15.75" thickBot="1" x14ac:dyDescent="0.3">
      <c r="A1533" s="976"/>
      <c r="B1533" s="174">
        <v>14030407</v>
      </c>
      <c r="C1533" s="96">
        <v>373</v>
      </c>
      <c r="D1533" s="411">
        <v>7</v>
      </c>
      <c r="E1533" s="411">
        <v>50</v>
      </c>
      <c r="F1533" s="199">
        <f t="shared" si="75"/>
        <v>48</v>
      </c>
      <c r="G1533" s="144" t="s">
        <v>266</v>
      </c>
      <c r="H1533" s="167">
        <v>0.30208333333333331</v>
      </c>
      <c r="I1533" s="167">
        <v>0.625</v>
      </c>
      <c r="J1533" s="181">
        <v>7.6388888888888895E-2</v>
      </c>
      <c r="K1533" s="179">
        <f t="shared" si="76"/>
        <v>0.24652777777777779</v>
      </c>
      <c r="L1533" s="411">
        <v>38</v>
      </c>
      <c r="M1533" s="411">
        <v>1</v>
      </c>
      <c r="N1533" s="958">
        <v>48</v>
      </c>
      <c r="O1533" s="411"/>
      <c r="P1533" s="411"/>
      <c r="Q1533" s="963"/>
      <c r="R1533" s="413" t="str">
        <f t="shared" si="77"/>
        <v>fx</v>
      </c>
      <c r="S1533" s="959"/>
      <c r="T1533" s="959"/>
      <c r="U1533" s="965"/>
    </row>
    <row r="1534" spans="1:21" ht="15.75" thickBot="1" x14ac:dyDescent="0.3">
      <c r="A1534" s="976"/>
      <c r="B1534" s="175">
        <v>14030407</v>
      </c>
      <c r="C1534" s="96">
        <v>373</v>
      </c>
      <c r="D1534" s="411">
        <v>7</v>
      </c>
      <c r="E1534" s="411">
        <v>50</v>
      </c>
      <c r="F1534" s="199">
        <f t="shared" si="75"/>
        <v>48</v>
      </c>
      <c r="G1534" s="144" t="s">
        <v>266</v>
      </c>
      <c r="H1534" s="167">
        <v>0.30208333333333331</v>
      </c>
      <c r="I1534" s="167">
        <v>0.625</v>
      </c>
      <c r="J1534" s="181">
        <v>7.6388888888888895E-2</v>
      </c>
      <c r="K1534" s="179">
        <f t="shared" si="76"/>
        <v>0.24652777777777779</v>
      </c>
      <c r="L1534" s="411">
        <v>39</v>
      </c>
      <c r="M1534" s="411">
        <v>1</v>
      </c>
      <c r="N1534" s="959"/>
      <c r="O1534" s="411"/>
      <c r="P1534" s="411"/>
      <c r="Q1534" s="963"/>
      <c r="R1534" s="413" t="str">
        <f t="shared" si="77"/>
        <v>fx</v>
      </c>
      <c r="S1534" s="959"/>
      <c r="T1534" s="959"/>
      <c r="U1534" s="965"/>
    </row>
    <row r="1535" spans="1:21" ht="15.75" thickBot="1" x14ac:dyDescent="0.3">
      <c r="A1535" s="976"/>
      <c r="B1535" s="407">
        <v>14030407</v>
      </c>
      <c r="C1535" s="96">
        <v>373</v>
      </c>
      <c r="D1535" s="411">
        <v>7</v>
      </c>
      <c r="E1535" s="411">
        <v>50</v>
      </c>
      <c r="F1535" s="199">
        <f t="shared" si="75"/>
        <v>48</v>
      </c>
      <c r="G1535" s="144" t="s">
        <v>266</v>
      </c>
      <c r="H1535" s="167">
        <v>0.30208333333333331</v>
      </c>
      <c r="I1535" s="167">
        <v>0.625</v>
      </c>
      <c r="J1535" s="181">
        <v>7.6388888888888895E-2</v>
      </c>
      <c r="K1535" s="179">
        <f t="shared" si="76"/>
        <v>0.24652777777777779</v>
      </c>
      <c r="L1535" s="411">
        <v>40</v>
      </c>
      <c r="M1535" s="411">
        <v>1</v>
      </c>
      <c r="N1535" s="960"/>
      <c r="O1535" s="411"/>
      <c r="P1535" s="411"/>
      <c r="Q1535" s="963"/>
      <c r="R1535" s="413" t="str">
        <f t="shared" si="77"/>
        <v>fx</v>
      </c>
      <c r="S1535" s="959"/>
      <c r="T1535" s="959"/>
      <c r="U1535" s="965"/>
    </row>
    <row r="1536" spans="1:21" ht="15.75" thickBot="1" x14ac:dyDescent="0.3">
      <c r="A1536" s="976"/>
      <c r="B1536" s="174">
        <v>14030407</v>
      </c>
      <c r="C1536" s="96">
        <v>342</v>
      </c>
      <c r="D1536" s="411">
        <v>7</v>
      </c>
      <c r="E1536" s="411">
        <v>50</v>
      </c>
      <c r="F1536" s="199">
        <f t="shared" si="75"/>
        <v>48</v>
      </c>
      <c r="G1536" s="144" t="s">
        <v>266</v>
      </c>
      <c r="H1536" s="167">
        <v>0.30208333333333331</v>
      </c>
      <c r="I1536" s="167">
        <v>0.625</v>
      </c>
      <c r="J1536" s="181">
        <v>7.6388888888888895E-2</v>
      </c>
      <c r="K1536" s="179">
        <f t="shared" si="76"/>
        <v>0.24652777777777779</v>
      </c>
      <c r="L1536" s="411">
        <v>30</v>
      </c>
      <c r="M1536" s="411">
        <v>1</v>
      </c>
      <c r="N1536" s="958">
        <v>258</v>
      </c>
      <c r="O1536" s="411"/>
      <c r="P1536" s="411"/>
      <c r="Q1536" s="963"/>
      <c r="R1536" s="413" t="str">
        <f t="shared" si="77"/>
        <v>fx</v>
      </c>
      <c r="S1536" s="959"/>
      <c r="T1536" s="959"/>
      <c r="U1536" s="965"/>
    </row>
    <row r="1537" spans="1:21" ht="15.75" thickBot="1" x14ac:dyDescent="0.3">
      <c r="A1537" s="976"/>
      <c r="B1537" s="175">
        <v>14030407</v>
      </c>
      <c r="C1537" s="96">
        <v>342</v>
      </c>
      <c r="D1537" s="411">
        <v>7</v>
      </c>
      <c r="E1537" s="411">
        <v>50</v>
      </c>
      <c r="F1537" s="199">
        <f t="shared" si="75"/>
        <v>48</v>
      </c>
      <c r="G1537" s="144" t="s">
        <v>266</v>
      </c>
      <c r="H1537" s="167">
        <v>0.30208333333333331</v>
      </c>
      <c r="I1537" s="167">
        <v>0.625</v>
      </c>
      <c r="J1537" s="181">
        <v>7.6388888888888895E-2</v>
      </c>
      <c r="K1537" s="179">
        <f t="shared" si="76"/>
        <v>0.24652777777777779</v>
      </c>
      <c r="L1537" s="411">
        <v>31</v>
      </c>
      <c r="M1537" s="411">
        <v>1</v>
      </c>
      <c r="N1537" s="959"/>
      <c r="O1537" s="411"/>
      <c r="P1537" s="411"/>
      <c r="Q1537" s="963"/>
      <c r="R1537" s="413" t="str">
        <f t="shared" si="77"/>
        <v>fx</v>
      </c>
      <c r="S1537" s="959"/>
      <c r="T1537" s="959"/>
      <c r="U1537" s="965"/>
    </row>
    <row r="1538" spans="1:21" ht="15.75" thickBot="1" x14ac:dyDescent="0.3">
      <c r="A1538" s="976"/>
      <c r="B1538" s="175">
        <v>14030407</v>
      </c>
      <c r="C1538" s="96">
        <v>342</v>
      </c>
      <c r="D1538" s="411">
        <v>7</v>
      </c>
      <c r="E1538" s="411">
        <v>50</v>
      </c>
      <c r="F1538" s="199">
        <f t="shared" si="75"/>
        <v>48</v>
      </c>
      <c r="G1538" s="144" t="s">
        <v>266</v>
      </c>
      <c r="H1538" s="167">
        <v>0.30208333333333331</v>
      </c>
      <c r="I1538" s="167">
        <v>0.625</v>
      </c>
      <c r="J1538" s="181">
        <v>7.6388888888888895E-2</v>
      </c>
      <c r="K1538" s="179">
        <f t="shared" si="76"/>
        <v>0.24652777777777779</v>
      </c>
      <c r="L1538" s="411">
        <v>32</v>
      </c>
      <c r="M1538" s="411">
        <v>1</v>
      </c>
      <c r="N1538" s="959"/>
      <c r="O1538" s="411"/>
      <c r="P1538" s="411"/>
      <c r="Q1538" s="963"/>
      <c r="R1538" s="413" t="str">
        <f t="shared" si="77"/>
        <v>fx</v>
      </c>
      <c r="S1538" s="959"/>
      <c r="T1538" s="959"/>
      <c r="U1538" s="965"/>
    </row>
    <row r="1539" spans="1:21" ht="15.75" thickBot="1" x14ac:dyDescent="0.3">
      <c r="A1539" s="976"/>
      <c r="B1539" s="175">
        <v>14030407</v>
      </c>
      <c r="C1539" s="96">
        <v>342</v>
      </c>
      <c r="D1539" s="411">
        <v>7</v>
      </c>
      <c r="E1539" s="411">
        <v>50</v>
      </c>
      <c r="F1539" s="199">
        <f t="shared" si="75"/>
        <v>48</v>
      </c>
      <c r="G1539" s="144" t="s">
        <v>266</v>
      </c>
      <c r="H1539" s="167">
        <v>0.30208333333333331</v>
      </c>
      <c r="I1539" s="167">
        <v>0.625</v>
      </c>
      <c r="J1539" s="181">
        <v>7.6388888888888895E-2</v>
      </c>
      <c r="K1539" s="179">
        <f t="shared" si="76"/>
        <v>0.24652777777777779</v>
      </c>
      <c r="L1539" s="411">
        <v>33</v>
      </c>
      <c r="M1539" s="411">
        <v>1</v>
      </c>
      <c r="N1539" s="959"/>
      <c r="O1539" s="411"/>
      <c r="P1539" s="411"/>
      <c r="Q1539" s="963"/>
      <c r="R1539" s="413" t="str">
        <f t="shared" si="77"/>
        <v>fx</v>
      </c>
      <c r="S1539" s="959"/>
      <c r="T1539" s="959"/>
      <c r="U1539" s="965"/>
    </row>
    <row r="1540" spans="1:21" ht="15.75" thickBot="1" x14ac:dyDescent="0.3">
      <c r="A1540" s="976"/>
      <c r="B1540" s="175">
        <v>14030407</v>
      </c>
      <c r="C1540" s="96">
        <v>342</v>
      </c>
      <c r="D1540" s="411">
        <v>7</v>
      </c>
      <c r="E1540" s="411">
        <v>50</v>
      </c>
      <c r="F1540" s="199">
        <f t="shared" si="75"/>
        <v>48</v>
      </c>
      <c r="G1540" s="144" t="s">
        <v>266</v>
      </c>
      <c r="H1540" s="167">
        <v>0.30208333333333331</v>
      </c>
      <c r="I1540" s="167">
        <v>0.625</v>
      </c>
      <c r="J1540" s="181">
        <v>7.6388888888888895E-2</v>
      </c>
      <c r="K1540" s="179">
        <f t="shared" si="76"/>
        <v>0.24652777777777779</v>
      </c>
      <c r="L1540" s="411">
        <v>34</v>
      </c>
      <c r="M1540" s="411">
        <v>1</v>
      </c>
      <c r="N1540" s="959"/>
      <c r="O1540" s="411"/>
      <c r="P1540" s="411"/>
      <c r="Q1540" s="963"/>
      <c r="R1540" s="413" t="str">
        <f t="shared" si="77"/>
        <v>fx</v>
      </c>
      <c r="S1540" s="959"/>
      <c r="T1540" s="959"/>
      <c r="U1540" s="965"/>
    </row>
    <row r="1541" spans="1:21" ht="15.75" thickBot="1" x14ac:dyDescent="0.3">
      <c r="A1541" s="977"/>
      <c r="B1541" s="407">
        <v>14030407</v>
      </c>
      <c r="C1541" s="164">
        <v>342</v>
      </c>
      <c r="D1541" s="418">
        <v>7</v>
      </c>
      <c r="E1541" s="418">
        <v>50</v>
      </c>
      <c r="F1541" s="388">
        <f t="shared" si="75"/>
        <v>48</v>
      </c>
      <c r="G1541" s="161" t="s">
        <v>266</v>
      </c>
      <c r="H1541" s="171">
        <v>0.30208333333333331</v>
      </c>
      <c r="I1541" s="171">
        <v>0.625</v>
      </c>
      <c r="J1541" s="185">
        <v>7.6388888888888895E-2</v>
      </c>
      <c r="K1541" s="186">
        <f t="shared" si="76"/>
        <v>0.24652777777777779</v>
      </c>
      <c r="L1541" s="418">
        <v>35</v>
      </c>
      <c r="M1541" s="418">
        <v>1</v>
      </c>
      <c r="N1541" s="966"/>
      <c r="O1541" s="418"/>
      <c r="P1541" s="418"/>
      <c r="Q1541" s="967"/>
      <c r="R1541" s="151" t="str">
        <f t="shared" si="77"/>
        <v>fx</v>
      </c>
      <c r="S1541" s="966"/>
      <c r="T1541" s="966"/>
      <c r="U1541" s="968"/>
    </row>
    <row r="1542" spans="1:21" ht="15.75" thickBot="1" x14ac:dyDescent="0.3">
      <c r="A1542" s="975" t="str">
        <f t="shared" ref="A1542:A1549" si="78">IF(H1542&gt;I1542,"شب","روز")</f>
        <v>روز</v>
      </c>
      <c r="B1542" s="174">
        <v>14030408</v>
      </c>
      <c r="C1542" s="163">
        <v>309</v>
      </c>
      <c r="D1542" s="419">
        <v>7</v>
      </c>
      <c r="E1542" s="419">
        <v>50</v>
      </c>
      <c r="F1542" s="150">
        <v>12</v>
      </c>
      <c r="G1542" s="159" t="s">
        <v>412</v>
      </c>
      <c r="H1542" s="168">
        <v>0.30208333333333331</v>
      </c>
      <c r="I1542" s="168">
        <v>0.625</v>
      </c>
      <c r="J1542" s="179">
        <v>1.3888888888888888E-2</v>
      </c>
      <c r="K1542" s="179">
        <f t="shared" si="76"/>
        <v>0.30902777777777779</v>
      </c>
      <c r="L1542" s="419">
        <v>37</v>
      </c>
      <c r="M1542" s="419">
        <v>2</v>
      </c>
      <c r="N1542" s="961">
        <v>496</v>
      </c>
      <c r="O1542" s="419"/>
      <c r="P1542" s="419"/>
      <c r="Q1542" s="962">
        <f>101.78+3.344+90.425</f>
        <v>195.54899999999998</v>
      </c>
      <c r="R1542" s="150" t="str">
        <f t="shared" si="77"/>
        <v>fx</v>
      </c>
      <c r="S1542" s="961">
        <v>1</v>
      </c>
      <c r="T1542" s="961">
        <v>15</v>
      </c>
      <c r="U1542" s="964">
        <v>500</v>
      </c>
    </row>
    <row r="1543" spans="1:21" ht="15.75" thickBot="1" x14ac:dyDescent="0.3">
      <c r="A1543" s="976"/>
      <c r="B1543" s="175">
        <v>14030408</v>
      </c>
      <c r="C1543" s="96">
        <v>309</v>
      </c>
      <c r="D1543" s="411">
        <v>7</v>
      </c>
      <c r="E1543" s="411">
        <v>50</v>
      </c>
      <c r="F1543" s="665">
        <v>12</v>
      </c>
      <c r="G1543" s="144" t="s">
        <v>412</v>
      </c>
      <c r="H1543" s="167">
        <v>0.30208333333333331</v>
      </c>
      <c r="I1543" s="167">
        <v>0.625</v>
      </c>
      <c r="J1543" s="181">
        <v>1.3888888888888888E-2</v>
      </c>
      <c r="K1543" s="179">
        <f t="shared" si="76"/>
        <v>0.30902777777777779</v>
      </c>
      <c r="L1543" s="411">
        <v>38</v>
      </c>
      <c r="M1543" s="411">
        <v>2</v>
      </c>
      <c r="N1543" s="959"/>
      <c r="O1543" s="411"/>
      <c r="P1543" s="411"/>
      <c r="Q1543" s="963"/>
      <c r="R1543" s="413" t="str">
        <f t="shared" si="77"/>
        <v>fx</v>
      </c>
      <c r="S1543" s="959"/>
      <c r="T1543" s="959"/>
      <c r="U1543" s="965"/>
    </row>
    <row r="1544" spans="1:21" ht="15.75" thickBot="1" x14ac:dyDescent="0.3">
      <c r="A1544" s="976"/>
      <c r="B1544" s="175">
        <v>14030408</v>
      </c>
      <c r="C1544" s="96">
        <v>309</v>
      </c>
      <c r="D1544" s="411">
        <v>7</v>
      </c>
      <c r="E1544" s="411">
        <v>50</v>
      </c>
      <c r="F1544" s="665">
        <v>12</v>
      </c>
      <c r="G1544" s="144" t="s">
        <v>412</v>
      </c>
      <c r="H1544" s="167">
        <v>0.30208333333333331</v>
      </c>
      <c r="I1544" s="167">
        <v>0.625</v>
      </c>
      <c r="J1544" s="181">
        <v>1.3888888888888888E-2</v>
      </c>
      <c r="K1544" s="179">
        <f t="shared" si="76"/>
        <v>0.30902777777777779</v>
      </c>
      <c r="L1544" s="411">
        <v>39</v>
      </c>
      <c r="M1544" s="411">
        <v>3</v>
      </c>
      <c r="N1544" s="959"/>
      <c r="O1544" s="411"/>
      <c r="P1544" s="411"/>
      <c r="Q1544" s="963"/>
      <c r="R1544" s="413" t="str">
        <f t="shared" si="77"/>
        <v>fx</v>
      </c>
      <c r="S1544" s="959"/>
      <c r="T1544" s="959"/>
      <c r="U1544" s="965"/>
    </row>
    <row r="1545" spans="1:21" ht="15.75" thickBot="1" x14ac:dyDescent="0.3">
      <c r="A1545" s="976"/>
      <c r="B1545" s="407">
        <v>14030408</v>
      </c>
      <c r="C1545" s="96">
        <v>309</v>
      </c>
      <c r="D1545" s="411">
        <v>7</v>
      </c>
      <c r="E1545" s="411">
        <v>50</v>
      </c>
      <c r="F1545" s="665">
        <v>12</v>
      </c>
      <c r="G1545" s="144" t="s">
        <v>412</v>
      </c>
      <c r="H1545" s="167">
        <v>0.30208333333333331</v>
      </c>
      <c r="I1545" s="167">
        <v>0.625</v>
      </c>
      <c r="J1545" s="181">
        <v>1.3888888888888888E-2</v>
      </c>
      <c r="K1545" s="179">
        <f t="shared" si="76"/>
        <v>0.30902777777777779</v>
      </c>
      <c r="L1545" s="411">
        <v>40</v>
      </c>
      <c r="M1545" s="411">
        <v>1</v>
      </c>
      <c r="N1545" s="960"/>
      <c r="O1545" s="411"/>
      <c r="P1545" s="411"/>
      <c r="Q1545" s="963"/>
      <c r="R1545" s="413" t="str">
        <f t="shared" si="77"/>
        <v>fx</v>
      </c>
      <c r="S1545" s="959"/>
      <c r="T1545" s="959"/>
      <c r="U1545" s="965"/>
    </row>
    <row r="1546" spans="1:21" ht="15.75" thickBot="1" x14ac:dyDescent="0.3">
      <c r="A1546" s="976"/>
      <c r="B1546" s="203">
        <v>14030408</v>
      </c>
      <c r="C1546" s="96">
        <v>307</v>
      </c>
      <c r="D1546" s="411">
        <v>7</v>
      </c>
      <c r="E1546" s="411">
        <v>50</v>
      </c>
      <c r="F1546" s="665">
        <v>12</v>
      </c>
      <c r="G1546" s="144" t="s">
        <v>412</v>
      </c>
      <c r="H1546" s="167">
        <v>0.30208333333333331</v>
      </c>
      <c r="I1546" s="167">
        <v>0.625</v>
      </c>
      <c r="J1546" s="181">
        <v>1.3888888888888888E-2</v>
      </c>
      <c r="K1546" s="179">
        <f t="shared" si="76"/>
        <v>0.30902777777777779</v>
      </c>
      <c r="L1546" s="411">
        <v>38</v>
      </c>
      <c r="M1546" s="411">
        <v>2</v>
      </c>
      <c r="N1546" s="411">
        <v>40</v>
      </c>
      <c r="O1546" s="411"/>
      <c r="P1546" s="411"/>
      <c r="Q1546" s="963"/>
      <c r="R1546" s="413" t="str">
        <f t="shared" si="77"/>
        <v>fx</v>
      </c>
      <c r="S1546" s="959"/>
      <c r="T1546" s="959"/>
      <c r="U1546" s="965"/>
    </row>
    <row r="1547" spans="1:21" ht="15.75" thickBot="1" x14ac:dyDescent="0.3">
      <c r="A1547" s="976"/>
      <c r="B1547" s="174">
        <v>14030408</v>
      </c>
      <c r="C1547" s="96">
        <v>342</v>
      </c>
      <c r="D1547" s="411">
        <v>7</v>
      </c>
      <c r="E1547" s="411">
        <v>50</v>
      </c>
      <c r="F1547" s="665">
        <v>12</v>
      </c>
      <c r="G1547" s="144" t="s">
        <v>412</v>
      </c>
      <c r="H1547" s="167">
        <v>0.30208333333333331</v>
      </c>
      <c r="I1547" s="167">
        <v>0.625</v>
      </c>
      <c r="J1547" s="181">
        <v>1.3888888888888888E-2</v>
      </c>
      <c r="K1547" s="179">
        <f t="shared" si="76"/>
        <v>0.30902777777777779</v>
      </c>
      <c r="L1547" s="411">
        <v>32</v>
      </c>
      <c r="M1547" s="411">
        <v>1</v>
      </c>
      <c r="N1547" s="958">
        <v>114</v>
      </c>
      <c r="O1547" s="411"/>
      <c r="P1547" s="411"/>
      <c r="Q1547" s="963"/>
      <c r="R1547" s="413" t="str">
        <f t="shared" si="77"/>
        <v>fx</v>
      </c>
      <c r="S1547" s="959"/>
      <c r="T1547" s="959"/>
      <c r="U1547" s="965"/>
    </row>
    <row r="1548" spans="1:21" ht="15.75" thickBot="1" x14ac:dyDescent="0.3">
      <c r="A1548" s="977"/>
      <c r="B1548" s="407">
        <v>14030408</v>
      </c>
      <c r="C1548" s="164">
        <v>342</v>
      </c>
      <c r="D1548" s="418">
        <v>7</v>
      </c>
      <c r="E1548" s="418">
        <v>50</v>
      </c>
      <c r="F1548" s="151">
        <v>12</v>
      </c>
      <c r="G1548" s="161" t="s">
        <v>412</v>
      </c>
      <c r="H1548" s="171">
        <v>0.30208333333333331</v>
      </c>
      <c r="I1548" s="171">
        <v>0.625</v>
      </c>
      <c r="J1548" s="185">
        <v>1.3888888888888888E-2</v>
      </c>
      <c r="K1548" s="186">
        <f t="shared" si="76"/>
        <v>0.30902777777777779</v>
      </c>
      <c r="L1548" s="418">
        <v>33</v>
      </c>
      <c r="M1548" s="418">
        <v>1</v>
      </c>
      <c r="N1548" s="966"/>
      <c r="O1548" s="418"/>
      <c r="P1548" s="418"/>
      <c r="Q1548" s="967"/>
      <c r="R1548" s="151" t="str">
        <f t="shared" si="77"/>
        <v>fx</v>
      </c>
      <c r="S1548" s="966"/>
      <c r="T1548" s="966"/>
      <c r="U1548" s="968"/>
    </row>
    <row r="1549" spans="1:21" ht="15.75" thickBot="1" x14ac:dyDescent="0.3">
      <c r="A1549" s="975" t="str">
        <f t="shared" si="78"/>
        <v>روز</v>
      </c>
      <c r="B1549" s="174">
        <v>14030409</v>
      </c>
      <c r="C1549" s="163">
        <v>309</v>
      </c>
      <c r="D1549" s="419">
        <v>7</v>
      </c>
      <c r="E1549" s="419">
        <v>50</v>
      </c>
      <c r="F1549" s="150">
        <f>32+6+2</f>
        <v>40</v>
      </c>
      <c r="G1549" s="159" t="s">
        <v>480</v>
      </c>
      <c r="H1549" s="168">
        <v>0.30208333333333331</v>
      </c>
      <c r="I1549" s="168">
        <v>0.79166666666666663</v>
      </c>
      <c r="J1549" s="179">
        <v>8.3333333333333329E-2</v>
      </c>
      <c r="K1549" s="179">
        <f t="shared" si="76"/>
        <v>0.40625</v>
      </c>
      <c r="L1549" s="419">
        <v>37</v>
      </c>
      <c r="M1549" s="419">
        <v>2</v>
      </c>
      <c r="N1549" s="961">
        <v>584</v>
      </c>
      <c r="O1549" s="419"/>
      <c r="P1549" s="419"/>
      <c r="Q1549" s="962">
        <f>393.95+15.079+338.7</f>
        <v>747.72900000000004</v>
      </c>
      <c r="R1549" s="150" t="str">
        <f t="shared" si="77"/>
        <v>fx</v>
      </c>
      <c r="S1549" s="961">
        <v>3</v>
      </c>
      <c r="T1549" s="961">
        <v>27</v>
      </c>
      <c r="U1549" s="964">
        <v>1000</v>
      </c>
    </row>
    <row r="1550" spans="1:21" ht="15.75" thickBot="1" x14ac:dyDescent="0.3">
      <c r="A1550" s="976"/>
      <c r="B1550" s="175">
        <v>14030409</v>
      </c>
      <c r="C1550" s="96">
        <v>309</v>
      </c>
      <c r="D1550" s="411">
        <v>7</v>
      </c>
      <c r="E1550" s="411">
        <v>50</v>
      </c>
      <c r="F1550" s="199">
        <f t="shared" ref="F1550:F1576" si="79">32+6+2</f>
        <v>40</v>
      </c>
      <c r="G1550" s="144" t="s">
        <v>480</v>
      </c>
      <c r="H1550" s="167">
        <v>0.30208333333333331</v>
      </c>
      <c r="I1550" s="167">
        <v>0.79166666666666663</v>
      </c>
      <c r="J1550" s="181">
        <v>8.3333333333333329E-2</v>
      </c>
      <c r="K1550" s="179">
        <f t="shared" si="76"/>
        <v>0.40625</v>
      </c>
      <c r="L1550" s="411">
        <v>38</v>
      </c>
      <c r="M1550" s="411">
        <v>2</v>
      </c>
      <c r="N1550" s="959"/>
      <c r="O1550" s="411"/>
      <c r="P1550" s="411"/>
      <c r="Q1550" s="963"/>
      <c r="R1550" s="413" t="str">
        <f t="shared" si="77"/>
        <v>fx</v>
      </c>
      <c r="S1550" s="959"/>
      <c r="T1550" s="959"/>
      <c r="U1550" s="965"/>
    </row>
    <row r="1551" spans="1:21" ht="15.75" thickBot="1" x14ac:dyDescent="0.3">
      <c r="A1551" s="976"/>
      <c r="B1551" s="175">
        <v>14030409</v>
      </c>
      <c r="C1551" s="96">
        <v>309</v>
      </c>
      <c r="D1551" s="411">
        <v>7</v>
      </c>
      <c r="E1551" s="411">
        <v>50</v>
      </c>
      <c r="F1551" s="199">
        <f t="shared" si="79"/>
        <v>40</v>
      </c>
      <c r="G1551" s="144" t="s">
        <v>480</v>
      </c>
      <c r="H1551" s="167">
        <v>0.30208333333333331</v>
      </c>
      <c r="I1551" s="167">
        <v>0.79166666666666663</v>
      </c>
      <c r="J1551" s="181">
        <v>8.3333333333333329E-2</v>
      </c>
      <c r="K1551" s="179">
        <f t="shared" si="76"/>
        <v>0.40625</v>
      </c>
      <c r="L1551" s="411">
        <v>39</v>
      </c>
      <c r="M1551" s="411">
        <v>3</v>
      </c>
      <c r="N1551" s="959"/>
      <c r="O1551" s="411"/>
      <c r="P1551" s="411"/>
      <c r="Q1551" s="963"/>
      <c r="R1551" s="413" t="str">
        <f t="shared" si="77"/>
        <v>fx</v>
      </c>
      <c r="S1551" s="959"/>
      <c r="T1551" s="959"/>
      <c r="U1551" s="965"/>
    </row>
    <row r="1552" spans="1:21" ht="15.75" thickBot="1" x14ac:dyDescent="0.3">
      <c r="A1552" s="976"/>
      <c r="B1552" s="407">
        <v>14030409</v>
      </c>
      <c r="C1552" s="96">
        <v>309</v>
      </c>
      <c r="D1552" s="411">
        <v>7</v>
      </c>
      <c r="E1552" s="411">
        <v>50</v>
      </c>
      <c r="F1552" s="199">
        <f t="shared" si="79"/>
        <v>40</v>
      </c>
      <c r="G1552" s="144" t="s">
        <v>480</v>
      </c>
      <c r="H1552" s="167">
        <v>0.30208333333333331</v>
      </c>
      <c r="I1552" s="167">
        <v>0.79166666666666663</v>
      </c>
      <c r="J1552" s="181">
        <v>8.3333333333333329E-2</v>
      </c>
      <c r="K1552" s="179">
        <f t="shared" si="76"/>
        <v>0.40625</v>
      </c>
      <c r="L1552" s="411">
        <v>40</v>
      </c>
      <c r="M1552" s="411">
        <v>1</v>
      </c>
      <c r="N1552" s="960"/>
      <c r="O1552" s="411"/>
      <c r="P1552" s="411"/>
      <c r="Q1552" s="963"/>
      <c r="R1552" s="413" t="str">
        <f t="shared" si="77"/>
        <v>fx</v>
      </c>
      <c r="S1552" s="959"/>
      <c r="T1552" s="959"/>
      <c r="U1552" s="965"/>
    </row>
    <row r="1553" spans="1:21" ht="15.75" thickBot="1" x14ac:dyDescent="0.3">
      <c r="A1553" s="976"/>
      <c r="B1553" s="174">
        <v>14030409</v>
      </c>
      <c r="C1553" s="96">
        <v>350</v>
      </c>
      <c r="D1553" s="411">
        <v>7</v>
      </c>
      <c r="E1553" s="411">
        <v>50</v>
      </c>
      <c r="F1553" s="199">
        <f t="shared" si="79"/>
        <v>40</v>
      </c>
      <c r="G1553" s="144" t="s">
        <v>480</v>
      </c>
      <c r="H1553" s="167">
        <v>0.30208333333333331</v>
      </c>
      <c r="I1553" s="167">
        <v>0.79166666666666663</v>
      </c>
      <c r="J1553" s="181">
        <v>8.3333333333333329E-2</v>
      </c>
      <c r="K1553" s="179">
        <f t="shared" si="76"/>
        <v>0.40625</v>
      </c>
      <c r="L1553" s="411">
        <v>39</v>
      </c>
      <c r="M1553" s="411">
        <v>1</v>
      </c>
      <c r="N1553" s="958">
        <v>584</v>
      </c>
      <c r="O1553" s="411"/>
      <c r="P1553" s="411"/>
      <c r="Q1553" s="963"/>
      <c r="R1553" s="413" t="str">
        <f t="shared" si="77"/>
        <v>fx</v>
      </c>
      <c r="S1553" s="959"/>
      <c r="T1553" s="959"/>
      <c r="U1553" s="965"/>
    </row>
    <row r="1554" spans="1:21" ht="15.75" thickBot="1" x14ac:dyDescent="0.3">
      <c r="A1554" s="976"/>
      <c r="B1554" s="175">
        <v>14030409</v>
      </c>
      <c r="C1554" s="96">
        <v>350</v>
      </c>
      <c r="D1554" s="411">
        <v>7</v>
      </c>
      <c r="E1554" s="411">
        <v>50</v>
      </c>
      <c r="F1554" s="199">
        <f t="shared" si="79"/>
        <v>40</v>
      </c>
      <c r="G1554" s="144" t="s">
        <v>480</v>
      </c>
      <c r="H1554" s="167">
        <v>0.30208333333333331</v>
      </c>
      <c r="I1554" s="167">
        <v>0.79166666666666663</v>
      </c>
      <c r="J1554" s="181">
        <v>8.3333333333333329E-2</v>
      </c>
      <c r="K1554" s="179">
        <f t="shared" si="76"/>
        <v>0.40625</v>
      </c>
      <c r="L1554" s="411">
        <v>40</v>
      </c>
      <c r="M1554" s="411">
        <v>1</v>
      </c>
      <c r="N1554" s="959"/>
      <c r="O1554" s="411"/>
      <c r="P1554" s="411"/>
      <c r="Q1554" s="963"/>
      <c r="R1554" s="413" t="str">
        <f t="shared" si="77"/>
        <v>fx</v>
      </c>
      <c r="S1554" s="959"/>
      <c r="T1554" s="959"/>
      <c r="U1554" s="965"/>
    </row>
    <row r="1555" spans="1:21" ht="15.75" thickBot="1" x14ac:dyDescent="0.3">
      <c r="A1555" s="976"/>
      <c r="B1555" s="175">
        <v>14030409</v>
      </c>
      <c r="C1555" s="96">
        <v>350</v>
      </c>
      <c r="D1555" s="411">
        <v>7</v>
      </c>
      <c r="E1555" s="411">
        <v>50</v>
      </c>
      <c r="F1555" s="199">
        <f t="shared" si="79"/>
        <v>40</v>
      </c>
      <c r="G1555" s="144" t="s">
        <v>480</v>
      </c>
      <c r="H1555" s="167">
        <v>0.30208333333333331</v>
      </c>
      <c r="I1555" s="167">
        <v>0.79166666666666663</v>
      </c>
      <c r="J1555" s="181">
        <v>8.3333333333333329E-2</v>
      </c>
      <c r="K1555" s="179">
        <f t="shared" si="76"/>
        <v>0.40625</v>
      </c>
      <c r="L1555" s="411">
        <v>41</v>
      </c>
      <c r="M1555" s="411">
        <v>1</v>
      </c>
      <c r="N1555" s="959"/>
      <c r="O1555" s="411"/>
      <c r="P1555" s="411"/>
      <c r="Q1555" s="963"/>
      <c r="R1555" s="413" t="str">
        <f t="shared" si="77"/>
        <v>fx</v>
      </c>
      <c r="S1555" s="959"/>
      <c r="T1555" s="959"/>
      <c r="U1555" s="965"/>
    </row>
    <row r="1556" spans="1:21" ht="15.75" thickBot="1" x14ac:dyDescent="0.3">
      <c r="A1556" s="976"/>
      <c r="B1556" s="175">
        <v>14030409</v>
      </c>
      <c r="C1556" s="96">
        <v>350</v>
      </c>
      <c r="D1556" s="411">
        <v>7</v>
      </c>
      <c r="E1556" s="411">
        <v>50</v>
      </c>
      <c r="F1556" s="199">
        <f t="shared" si="79"/>
        <v>40</v>
      </c>
      <c r="G1556" s="144" t="s">
        <v>480</v>
      </c>
      <c r="H1556" s="167">
        <v>0.30208333333333331</v>
      </c>
      <c r="I1556" s="167">
        <v>0.79166666666666663</v>
      </c>
      <c r="J1556" s="181">
        <v>8.3333333333333329E-2</v>
      </c>
      <c r="K1556" s="179">
        <f t="shared" si="76"/>
        <v>0.40625</v>
      </c>
      <c r="L1556" s="411">
        <v>42</v>
      </c>
      <c r="M1556" s="411">
        <v>2</v>
      </c>
      <c r="N1556" s="959"/>
      <c r="O1556" s="411"/>
      <c r="P1556" s="411"/>
      <c r="Q1556" s="963"/>
      <c r="R1556" s="413" t="str">
        <f t="shared" si="77"/>
        <v>fx</v>
      </c>
      <c r="S1556" s="959"/>
      <c r="T1556" s="959"/>
      <c r="U1556" s="965"/>
    </row>
    <row r="1557" spans="1:21" ht="15.75" thickBot="1" x14ac:dyDescent="0.3">
      <c r="A1557" s="976"/>
      <c r="B1557" s="175">
        <v>14030409</v>
      </c>
      <c r="C1557" s="96">
        <v>350</v>
      </c>
      <c r="D1557" s="411">
        <v>7</v>
      </c>
      <c r="E1557" s="411">
        <v>50</v>
      </c>
      <c r="F1557" s="199">
        <f t="shared" si="79"/>
        <v>40</v>
      </c>
      <c r="G1557" s="144" t="s">
        <v>480</v>
      </c>
      <c r="H1557" s="167">
        <v>0.30208333333333331</v>
      </c>
      <c r="I1557" s="167">
        <v>0.79166666666666663</v>
      </c>
      <c r="J1557" s="181">
        <v>8.3333333333333329E-2</v>
      </c>
      <c r="K1557" s="179">
        <f t="shared" si="76"/>
        <v>0.40625</v>
      </c>
      <c r="L1557" s="411">
        <v>43</v>
      </c>
      <c r="M1557" s="411">
        <v>2</v>
      </c>
      <c r="N1557" s="959"/>
      <c r="O1557" s="411"/>
      <c r="P1557" s="411"/>
      <c r="Q1557" s="963"/>
      <c r="R1557" s="413" t="str">
        <f t="shared" si="77"/>
        <v>fx</v>
      </c>
      <c r="S1557" s="959"/>
      <c r="T1557" s="959"/>
      <c r="U1557" s="965"/>
    </row>
    <row r="1558" spans="1:21" ht="15.75" thickBot="1" x14ac:dyDescent="0.3">
      <c r="A1558" s="976"/>
      <c r="B1558" s="407">
        <v>14030409</v>
      </c>
      <c r="C1558" s="96">
        <v>350</v>
      </c>
      <c r="D1558" s="411">
        <v>7</v>
      </c>
      <c r="E1558" s="411">
        <v>50</v>
      </c>
      <c r="F1558" s="199">
        <f t="shared" si="79"/>
        <v>40</v>
      </c>
      <c r="G1558" s="144" t="s">
        <v>480</v>
      </c>
      <c r="H1558" s="167">
        <v>0.30208333333333331</v>
      </c>
      <c r="I1558" s="167">
        <v>0.79166666666666663</v>
      </c>
      <c r="J1558" s="181">
        <v>8.3333333333333329E-2</v>
      </c>
      <c r="K1558" s="179">
        <f t="shared" si="76"/>
        <v>0.40625</v>
      </c>
      <c r="L1558" s="411">
        <v>44</v>
      </c>
      <c r="M1558" s="411">
        <v>1</v>
      </c>
      <c r="N1558" s="960"/>
      <c r="O1558" s="411"/>
      <c r="P1558" s="411"/>
      <c r="Q1558" s="963"/>
      <c r="R1558" s="413" t="str">
        <f t="shared" si="77"/>
        <v>fx</v>
      </c>
      <c r="S1558" s="959"/>
      <c r="T1558" s="959"/>
      <c r="U1558" s="965"/>
    </row>
    <row r="1559" spans="1:21" ht="15.75" thickBot="1" x14ac:dyDescent="0.3">
      <c r="A1559" s="976"/>
      <c r="B1559" s="174">
        <v>14030409</v>
      </c>
      <c r="C1559" s="96">
        <v>370</v>
      </c>
      <c r="D1559" s="411">
        <v>7</v>
      </c>
      <c r="E1559" s="411">
        <v>50</v>
      </c>
      <c r="F1559" s="199">
        <f t="shared" si="79"/>
        <v>40</v>
      </c>
      <c r="G1559" s="144" t="s">
        <v>480</v>
      </c>
      <c r="H1559" s="167">
        <v>0.30208333333333331</v>
      </c>
      <c r="I1559" s="167">
        <v>0.79166666666666663</v>
      </c>
      <c r="J1559" s="181">
        <v>8.3333333333333329E-2</v>
      </c>
      <c r="K1559" s="179">
        <f t="shared" si="76"/>
        <v>0.40625</v>
      </c>
      <c r="L1559" s="411">
        <v>39</v>
      </c>
      <c r="M1559" s="411">
        <v>1</v>
      </c>
      <c r="N1559" s="958">
        <v>584</v>
      </c>
      <c r="O1559" s="411"/>
      <c r="P1559" s="411"/>
      <c r="Q1559" s="963"/>
      <c r="R1559" s="413" t="str">
        <f t="shared" si="77"/>
        <v>p500</v>
      </c>
      <c r="S1559" s="959"/>
      <c r="T1559" s="959"/>
      <c r="U1559" s="965"/>
    </row>
    <row r="1560" spans="1:21" ht="15.75" thickBot="1" x14ac:dyDescent="0.3">
      <c r="A1560" s="976"/>
      <c r="B1560" s="175">
        <v>14030409</v>
      </c>
      <c r="C1560" s="96">
        <v>370</v>
      </c>
      <c r="D1560" s="411">
        <v>7</v>
      </c>
      <c r="E1560" s="411">
        <v>50</v>
      </c>
      <c r="F1560" s="199">
        <f t="shared" si="79"/>
        <v>40</v>
      </c>
      <c r="G1560" s="144" t="s">
        <v>480</v>
      </c>
      <c r="H1560" s="167">
        <v>0.30208333333333331</v>
      </c>
      <c r="I1560" s="167">
        <v>0.79166666666666663</v>
      </c>
      <c r="J1560" s="181">
        <v>8.3333333333333329E-2</v>
      </c>
      <c r="K1560" s="179">
        <f t="shared" si="76"/>
        <v>0.40625</v>
      </c>
      <c r="L1560" s="411">
        <v>40</v>
      </c>
      <c r="M1560" s="411">
        <v>1</v>
      </c>
      <c r="N1560" s="959"/>
      <c r="O1560" s="411"/>
      <c r="P1560" s="411"/>
      <c r="Q1560" s="963"/>
      <c r="R1560" s="413" t="str">
        <f t="shared" si="77"/>
        <v>p500</v>
      </c>
      <c r="S1560" s="959"/>
      <c r="T1560" s="959"/>
      <c r="U1560" s="965"/>
    </row>
    <row r="1561" spans="1:21" ht="15.75" thickBot="1" x14ac:dyDescent="0.3">
      <c r="A1561" s="976"/>
      <c r="B1561" s="175">
        <v>14030409</v>
      </c>
      <c r="C1561" s="96">
        <v>370</v>
      </c>
      <c r="D1561" s="411">
        <v>7</v>
      </c>
      <c r="E1561" s="411">
        <v>50</v>
      </c>
      <c r="F1561" s="199">
        <f t="shared" si="79"/>
        <v>40</v>
      </c>
      <c r="G1561" s="144" t="s">
        <v>480</v>
      </c>
      <c r="H1561" s="167">
        <v>0.30208333333333331</v>
      </c>
      <c r="I1561" s="167">
        <v>0.79166666666666663</v>
      </c>
      <c r="J1561" s="181">
        <v>8.3333333333333329E-2</v>
      </c>
      <c r="K1561" s="179">
        <f t="shared" si="76"/>
        <v>0.40625</v>
      </c>
      <c r="L1561" s="411">
        <v>42</v>
      </c>
      <c r="M1561" s="411">
        <v>2</v>
      </c>
      <c r="N1561" s="959"/>
      <c r="O1561" s="411"/>
      <c r="P1561" s="411"/>
      <c r="Q1561" s="963"/>
      <c r="R1561" s="413" t="str">
        <f t="shared" si="77"/>
        <v>p500</v>
      </c>
      <c r="S1561" s="959"/>
      <c r="T1561" s="959"/>
      <c r="U1561" s="965"/>
    </row>
    <row r="1562" spans="1:21" ht="15.75" thickBot="1" x14ac:dyDescent="0.3">
      <c r="A1562" s="976"/>
      <c r="B1562" s="175">
        <v>14030409</v>
      </c>
      <c r="C1562" s="96">
        <v>370</v>
      </c>
      <c r="D1562" s="411">
        <v>7</v>
      </c>
      <c r="E1562" s="411">
        <v>50</v>
      </c>
      <c r="F1562" s="199">
        <f t="shared" si="79"/>
        <v>40</v>
      </c>
      <c r="G1562" s="144" t="s">
        <v>480</v>
      </c>
      <c r="H1562" s="167">
        <v>0.30208333333333331</v>
      </c>
      <c r="I1562" s="167">
        <v>0.79166666666666663</v>
      </c>
      <c r="J1562" s="181">
        <v>8.3333333333333329E-2</v>
      </c>
      <c r="K1562" s="179">
        <f t="shared" si="76"/>
        <v>0.40625</v>
      </c>
      <c r="L1562" s="411">
        <v>43</v>
      </c>
      <c r="M1562" s="411">
        <v>2</v>
      </c>
      <c r="N1562" s="959"/>
      <c r="O1562" s="411"/>
      <c r="P1562" s="411"/>
      <c r="Q1562" s="963"/>
      <c r="R1562" s="413" t="str">
        <f t="shared" si="77"/>
        <v>p500</v>
      </c>
      <c r="S1562" s="959"/>
      <c r="T1562" s="959"/>
      <c r="U1562" s="965"/>
    </row>
    <row r="1563" spans="1:21" ht="15.75" thickBot="1" x14ac:dyDescent="0.3">
      <c r="A1563" s="976"/>
      <c r="B1563" s="407">
        <v>14030409</v>
      </c>
      <c r="C1563" s="96">
        <v>370</v>
      </c>
      <c r="D1563" s="411">
        <v>7</v>
      </c>
      <c r="E1563" s="411">
        <v>50</v>
      </c>
      <c r="F1563" s="199">
        <f t="shared" si="79"/>
        <v>40</v>
      </c>
      <c r="G1563" s="144" t="s">
        <v>480</v>
      </c>
      <c r="H1563" s="167">
        <v>0.30208333333333331</v>
      </c>
      <c r="I1563" s="167">
        <v>0.79166666666666663</v>
      </c>
      <c r="J1563" s="181">
        <v>8.3333333333333329E-2</v>
      </c>
      <c r="K1563" s="179">
        <f t="shared" si="76"/>
        <v>0.40625</v>
      </c>
      <c r="L1563" s="411">
        <v>44</v>
      </c>
      <c r="M1563" s="411">
        <v>2</v>
      </c>
      <c r="N1563" s="960"/>
      <c r="O1563" s="411"/>
      <c r="P1563" s="411"/>
      <c r="Q1563" s="963"/>
      <c r="R1563" s="413" t="str">
        <f t="shared" si="77"/>
        <v>p500</v>
      </c>
      <c r="S1563" s="959"/>
      <c r="T1563" s="959"/>
      <c r="U1563" s="965"/>
    </row>
    <row r="1564" spans="1:21" ht="15.75" thickBot="1" x14ac:dyDescent="0.3">
      <c r="A1564" s="976"/>
      <c r="B1564" s="174">
        <v>14030409</v>
      </c>
      <c r="C1564" s="96">
        <v>380</v>
      </c>
      <c r="D1564" s="411">
        <v>7</v>
      </c>
      <c r="E1564" s="411">
        <v>50</v>
      </c>
      <c r="F1564" s="199">
        <f t="shared" si="79"/>
        <v>40</v>
      </c>
      <c r="G1564" s="144" t="s">
        <v>480</v>
      </c>
      <c r="H1564" s="167">
        <v>0.30208333333333331</v>
      </c>
      <c r="I1564" s="167">
        <v>0.79166666666666663</v>
      </c>
      <c r="J1564" s="181">
        <v>8.3333333333333329E-2</v>
      </c>
      <c r="K1564" s="179">
        <f t="shared" si="76"/>
        <v>0.40625</v>
      </c>
      <c r="L1564" s="411">
        <v>40</v>
      </c>
      <c r="M1564" s="411">
        <v>1</v>
      </c>
      <c r="N1564" s="958">
        <v>584</v>
      </c>
      <c r="O1564" s="411"/>
      <c r="P1564" s="411"/>
      <c r="Q1564" s="963"/>
      <c r="R1564" s="413" t="str">
        <f t="shared" si="77"/>
        <v>fx</v>
      </c>
      <c r="S1564" s="959"/>
      <c r="T1564" s="959"/>
      <c r="U1564" s="965"/>
    </row>
    <row r="1565" spans="1:21" ht="15.75" thickBot="1" x14ac:dyDescent="0.3">
      <c r="A1565" s="976"/>
      <c r="B1565" s="175">
        <v>14030409</v>
      </c>
      <c r="C1565" s="96">
        <v>380</v>
      </c>
      <c r="D1565" s="411">
        <v>7</v>
      </c>
      <c r="E1565" s="411">
        <v>50</v>
      </c>
      <c r="F1565" s="199">
        <f t="shared" si="79"/>
        <v>40</v>
      </c>
      <c r="G1565" s="144" t="s">
        <v>480</v>
      </c>
      <c r="H1565" s="167">
        <v>0.30208333333333331</v>
      </c>
      <c r="I1565" s="167">
        <v>0.79166666666666663</v>
      </c>
      <c r="J1565" s="181">
        <v>8.3333333333333329E-2</v>
      </c>
      <c r="K1565" s="179">
        <f t="shared" si="76"/>
        <v>0.40625</v>
      </c>
      <c r="L1565" s="411">
        <v>41</v>
      </c>
      <c r="M1565" s="411">
        <v>2</v>
      </c>
      <c r="N1565" s="959"/>
      <c r="O1565" s="411"/>
      <c r="P1565" s="411"/>
      <c r="Q1565" s="963"/>
      <c r="R1565" s="413" t="str">
        <f t="shared" si="77"/>
        <v>fx</v>
      </c>
      <c r="S1565" s="959"/>
      <c r="T1565" s="959"/>
      <c r="U1565" s="965"/>
    </row>
    <row r="1566" spans="1:21" ht="15.75" thickBot="1" x14ac:dyDescent="0.3">
      <c r="A1566" s="976"/>
      <c r="B1566" s="175">
        <v>14030409</v>
      </c>
      <c r="C1566" s="96">
        <v>380</v>
      </c>
      <c r="D1566" s="411">
        <v>7</v>
      </c>
      <c r="E1566" s="411">
        <v>50</v>
      </c>
      <c r="F1566" s="199">
        <f t="shared" si="79"/>
        <v>40</v>
      </c>
      <c r="G1566" s="144" t="s">
        <v>480</v>
      </c>
      <c r="H1566" s="167">
        <v>0.30208333333333331</v>
      </c>
      <c r="I1566" s="167">
        <v>0.79166666666666663</v>
      </c>
      <c r="J1566" s="181">
        <v>8.3333333333333329E-2</v>
      </c>
      <c r="K1566" s="179">
        <f t="shared" si="76"/>
        <v>0.40625</v>
      </c>
      <c r="L1566" s="411">
        <v>42</v>
      </c>
      <c r="M1566" s="411">
        <v>2</v>
      </c>
      <c r="N1566" s="959"/>
      <c r="O1566" s="411"/>
      <c r="P1566" s="411"/>
      <c r="Q1566" s="963"/>
      <c r="R1566" s="413" t="str">
        <f t="shared" si="77"/>
        <v>fx</v>
      </c>
      <c r="S1566" s="959"/>
      <c r="T1566" s="959"/>
      <c r="U1566" s="965"/>
    </row>
    <row r="1567" spans="1:21" ht="15.75" thickBot="1" x14ac:dyDescent="0.3">
      <c r="A1567" s="976"/>
      <c r="B1567" s="175">
        <v>14030409</v>
      </c>
      <c r="C1567" s="96">
        <v>380</v>
      </c>
      <c r="D1567" s="411">
        <v>7</v>
      </c>
      <c r="E1567" s="411">
        <v>50</v>
      </c>
      <c r="F1567" s="199">
        <f t="shared" si="79"/>
        <v>40</v>
      </c>
      <c r="G1567" s="144" t="s">
        <v>480</v>
      </c>
      <c r="H1567" s="167">
        <v>0.30208333333333331</v>
      </c>
      <c r="I1567" s="167">
        <v>0.79166666666666663</v>
      </c>
      <c r="J1567" s="181">
        <v>8.3333333333333329E-2</v>
      </c>
      <c r="K1567" s="179">
        <f t="shared" ref="K1567:K1630" si="80">IF(H1567&gt;I1567,(H1567-I1567)-J1567,(I1567-H1567)-J1567)</f>
        <v>0.40625</v>
      </c>
      <c r="L1567" s="411">
        <v>43</v>
      </c>
      <c r="M1567" s="411">
        <v>2</v>
      </c>
      <c r="N1567" s="959"/>
      <c r="O1567" s="411"/>
      <c r="P1567" s="411"/>
      <c r="Q1567" s="963"/>
      <c r="R1567" s="413" t="str">
        <f t="shared" ref="R1567:R1630" si="81">IF(C1567=370,"p500","fx")</f>
        <v>fx</v>
      </c>
      <c r="S1567" s="959"/>
      <c r="T1567" s="959"/>
      <c r="U1567" s="965"/>
    </row>
    <row r="1568" spans="1:21" ht="15.75" thickBot="1" x14ac:dyDescent="0.3">
      <c r="A1568" s="976"/>
      <c r="B1568" s="407">
        <v>14030409</v>
      </c>
      <c r="C1568" s="96">
        <v>380</v>
      </c>
      <c r="D1568" s="411">
        <v>7</v>
      </c>
      <c r="E1568" s="411">
        <v>50</v>
      </c>
      <c r="F1568" s="199">
        <f t="shared" si="79"/>
        <v>40</v>
      </c>
      <c r="G1568" s="144" t="s">
        <v>480</v>
      </c>
      <c r="H1568" s="167">
        <v>0.30208333333333331</v>
      </c>
      <c r="I1568" s="167">
        <v>0.79166666666666663</v>
      </c>
      <c r="J1568" s="181">
        <v>8.3333333333333329E-2</v>
      </c>
      <c r="K1568" s="179">
        <f t="shared" si="80"/>
        <v>0.40625</v>
      </c>
      <c r="L1568" s="411">
        <v>44</v>
      </c>
      <c r="M1568" s="411">
        <v>1</v>
      </c>
      <c r="N1568" s="960"/>
      <c r="O1568" s="411"/>
      <c r="P1568" s="411"/>
      <c r="Q1568" s="963"/>
      <c r="R1568" s="413" t="str">
        <f t="shared" si="81"/>
        <v>fx</v>
      </c>
      <c r="S1568" s="959"/>
      <c r="T1568" s="959"/>
      <c r="U1568" s="965"/>
    </row>
    <row r="1569" spans="1:21" ht="15.75" thickBot="1" x14ac:dyDescent="0.3">
      <c r="A1569" s="976"/>
      <c r="B1569" s="174">
        <v>14030409</v>
      </c>
      <c r="C1569" s="96">
        <v>342</v>
      </c>
      <c r="D1569" s="411">
        <v>7</v>
      </c>
      <c r="E1569" s="411">
        <v>50</v>
      </c>
      <c r="F1569" s="199">
        <f t="shared" si="79"/>
        <v>40</v>
      </c>
      <c r="G1569" s="144" t="s">
        <v>480</v>
      </c>
      <c r="H1569" s="167">
        <v>0.30208333333333331</v>
      </c>
      <c r="I1569" s="167">
        <v>0.79166666666666663</v>
      </c>
      <c r="J1569" s="181">
        <v>8.3333333333333329E-2</v>
      </c>
      <c r="K1569" s="179">
        <f t="shared" si="80"/>
        <v>0.40625</v>
      </c>
      <c r="L1569" s="411">
        <v>30</v>
      </c>
      <c r="M1569" s="411">
        <v>1</v>
      </c>
      <c r="N1569" s="958">
        <v>131</v>
      </c>
      <c r="O1569" s="411"/>
      <c r="P1569" s="411"/>
      <c r="Q1569" s="963"/>
      <c r="R1569" s="413" t="str">
        <f t="shared" si="81"/>
        <v>fx</v>
      </c>
      <c r="S1569" s="959"/>
      <c r="T1569" s="959"/>
      <c r="U1569" s="965"/>
    </row>
    <row r="1570" spans="1:21" ht="15.75" thickBot="1" x14ac:dyDescent="0.3">
      <c r="A1570" s="976"/>
      <c r="B1570" s="175">
        <v>14030409</v>
      </c>
      <c r="C1570" s="96">
        <v>342</v>
      </c>
      <c r="D1570" s="411">
        <v>7</v>
      </c>
      <c r="E1570" s="411">
        <v>50</v>
      </c>
      <c r="F1570" s="199">
        <f t="shared" si="79"/>
        <v>40</v>
      </c>
      <c r="G1570" s="144" t="s">
        <v>480</v>
      </c>
      <c r="H1570" s="167">
        <v>0.30208333333333331</v>
      </c>
      <c r="I1570" s="167">
        <v>0.79166666666666663</v>
      </c>
      <c r="J1570" s="181">
        <v>8.3333333333333329E-2</v>
      </c>
      <c r="K1570" s="179">
        <f t="shared" si="80"/>
        <v>0.40625</v>
      </c>
      <c r="L1570" s="411">
        <v>31</v>
      </c>
      <c r="M1570" s="411">
        <v>1</v>
      </c>
      <c r="N1570" s="959"/>
      <c r="O1570" s="411"/>
      <c r="P1570" s="411"/>
      <c r="Q1570" s="963"/>
      <c r="R1570" s="413" t="str">
        <f t="shared" si="81"/>
        <v>fx</v>
      </c>
      <c r="S1570" s="959"/>
      <c r="T1570" s="959"/>
      <c r="U1570" s="965"/>
    </row>
    <row r="1571" spans="1:21" ht="15.75" thickBot="1" x14ac:dyDescent="0.3">
      <c r="A1571" s="976"/>
      <c r="B1571" s="175">
        <v>14030409</v>
      </c>
      <c r="C1571" s="96">
        <v>342</v>
      </c>
      <c r="D1571" s="411">
        <v>7</v>
      </c>
      <c r="E1571" s="411">
        <v>50</v>
      </c>
      <c r="F1571" s="199">
        <f t="shared" si="79"/>
        <v>40</v>
      </c>
      <c r="G1571" s="144" t="s">
        <v>480</v>
      </c>
      <c r="H1571" s="167">
        <v>0.30208333333333331</v>
      </c>
      <c r="I1571" s="167">
        <v>0.79166666666666663</v>
      </c>
      <c r="J1571" s="181">
        <v>8.3333333333333329E-2</v>
      </c>
      <c r="K1571" s="179">
        <f t="shared" si="80"/>
        <v>0.40625</v>
      </c>
      <c r="L1571" s="411">
        <v>32</v>
      </c>
      <c r="M1571" s="411">
        <v>1</v>
      </c>
      <c r="N1571" s="959"/>
      <c r="O1571" s="411"/>
      <c r="P1571" s="411"/>
      <c r="Q1571" s="963"/>
      <c r="R1571" s="413" t="str">
        <f t="shared" si="81"/>
        <v>fx</v>
      </c>
      <c r="S1571" s="959"/>
      <c r="T1571" s="959"/>
      <c r="U1571" s="965"/>
    </row>
    <row r="1572" spans="1:21" ht="15.75" thickBot="1" x14ac:dyDescent="0.3">
      <c r="A1572" s="976"/>
      <c r="B1572" s="175">
        <v>14030409</v>
      </c>
      <c r="C1572" s="96">
        <v>342</v>
      </c>
      <c r="D1572" s="411">
        <v>7</v>
      </c>
      <c r="E1572" s="411">
        <v>50</v>
      </c>
      <c r="F1572" s="199">
        <f t="shared" si="79"/>
        <v>40</v>
      </c>
      <c r="G1572" s="144" t="s">
        <v>480</v>
      </c>
      <c r="H1572" s="167">
        <v>0.30208333333333331</v>
      </c>
      <c r="I1572" s="167">
        <v>0.79166666666666663</v>
      </c>
      <c r="J1572" s="181">
        <v>8.3333333333333329E-2</v>
      </c>
      <c r="K1572" s="179">
        <f t="shared" si="80"/>
        <v>0.40625</v>
      </c>
      <c r="L1572" s="411">
        <v>33</v>
      </c>
      <c r="M1572" s="411">
        <v>1</v>
      </c>
      <c r="N1572" s="959"/>
      <c r="O1572" s="411"/>
      <c r="P1572" s="411"/>
      <c r="Q1572" s="963"/>
      <c r="R1572" s="413" t="str">
        <f t="shared" si="81"/>
        <v>fx</v>
      </c>
      <c r="S1572" s="959"/>
      <c r="T1572" s="959"/>
      <c r="U1572" s="965"/>
    </row>
    <row r="1573" spans="1:21" ht="15.75" thickBot="1" x14ac:dyDescent="0.3">
      <c r="A1573" s="976"/>
      <c r="B1573" s="175">
        <v>14030409</v>
      </c>
      <c r="C1573" s="96">
        <v>342</v>
      </c>
      <c r="D1573" s="411">
        <v>7</v>
      </c>
      <c r="E1573" s="411">
        <v>50</v>
      </c>
      <c r="F1573" s="199">
        <f t="shared" si="79"/>
        <v>40</v>
      </c>
      <c r="G1573" s="144" t="s">
        <v>480</v>
      </c>
      <c r="H1573" s="167">
        <v>0.30208333333333331</v>
      </c>
      <c r="I1573" s="167">
        <v>0.79166666666666663</v>
      </c>
      <c r="J1573" s="181">
        <v>8.3333333333333329E-2</v>
      </c>
      <c r="K1573" s="179">
        <f t="shared" si="80"/>
        <v>0.40625</v>
      </c>
      <c r="L1573" s="411">
        <v>34</v>
      </c>
      <c r="M1573" s="411">
        <v>1</v>
      </c>
      <c r="N1573" s="959"/>
      <c r="O1573" s="411"/>
      <c r="P1573" s="411"/>
      <c r="Q1573" s="963"/>
      <c r="R1573" s="413" t="str">
        <f t="shared" si="81"/>
        <v>fx</v>
      </c>
      <c r="S1573" s="959"/>
      <c r="T1573" s="959"/>
      <c r="U1573" s="965"/>
    </row>
    <row r="1574" spans="1:21" ht="15.75" thickBot="1" x14ac:dyDescent="0.3">
      <c r="A1574" s="976"/>
      <c r="B1574" s="407">
        <v>14030409</v>
      </c>
      <c r="C1574" s="96">
        <v>342</v>
      </c>
      <c r="D1574" s="411">
        <v>7</v>
      </c>
      <c r="E1574" s="411">
        <v>50</v>
      </c>
      <c r="F1574" s="199">
        <f t="shared" si="79"/>
        <v>40</v>
      </c>
      <c r="G1574" s="144" t="s">
        <v>480</v>
      </c>
      <c r="H1574" s="167">
        <v>0.30208333333333331</v>
      </c>
      <c r="I1574" s="167">
        <v>0.79166666666666663</v>
      </c>
      <c r="J1574" s="181">
        <v>8.3333333333333329E-2</v>
      </c>
      <c r="K1574" s="179">
        <f t="shared" si="80"/>
        <v>0.40625</v>
      </c>
      <c r="L1574" s="411">
        <v>35</v>
      </c>
      <c r="M1574" s="411">
        <v>1</v>
      </c>
      <c r="N1574" s="960"/>
      <c r="O1574" s="411"/>
      <c r="P1574" s="411"/>
      <c r="Q1574" s="963"/>
      <c r="R1574" s="413" t="str">
        <f t="shared" si="81"/>
        <v>fx</v>
      </c>
      <c r="S1574" s="959"/>
      <c r="T1574" s="959"/>
      <c r="U1574" s="965"/>
    </row>
    <row r="1575" spans="1:21" ht="15.75" thickBot="1" x14ac:dyDescent="0.3">
      <c r="A1575" s="976"/>
      <c r="B1575" s="175">
        <v>14030409</v>
      </c>
      <c r="C1575" s="411">
        <v>307</v>
      </c>
      <c r="D1575" s="411">
        <v>7</v>
      </c>
      <c r="E1575" s="411">
        <v>50</v>
      </c>
      <c r="F1575" s="199">
        <f t="shared" si="79"/>
        <v>40</v>
      </c>
      <c r="G1575" s="144" t="s">
        <v>480</v>
      </c>
      <c r="H1575" s="167">
        <v>0.30208333333333331</v>
      </c>
      <c r="I1575" s="167">
        <v>0.79166666666666663</v>
      </c>
      <c r="J1575" s="181">
        <v>8.3333333333333329E-2</v>
      </c>
      <c r="K1575" s="179">
        <f t="shared" si="80"/>
        <v>0.40625</v>
      </c>
      <c r="L1575" s="411">
        <v>36</v>
      </c>
      <c r="M1575" s="411">
        <v>20</v>
      </c>
      <c r="N1575" s="958">
        <v>40</v>
      </c>
      <c r="O1575" s="411"/>
      <c r="P1575" s="411"/>
      <c r="Q1575" s="963"/>
      <c r="R1575" s="413" t="str">
        <f t="shared" si="81"/>
        <v>fx</v>
      </c>
      <c r="S1575" s="959"/>
      <c r="T1575" s="959"/>
      <c r="U1575" s="965"/>
    </row>
    <row r="1576" spans="1:21" ht="15.75" thickBot="1" x14ac:dyDescent="0.3">
      <c r="A1576" s="977"/>
      <c r="B1576" s="407">
        <v>14030409</v>
      </c>
      <c r="C1576" s="418">
        <v>307</v>
      </c>
      <c r="D1576" s="418">
        <v>7</v>
      </c>
      <c r="E1576" s="418">
        <v>50</v>
      </c>
      <c r="F1576" s="388">
        <f t="shared" si="79"/>
        <v>40</v>
      </c>
      <c r="G1576" s="161" t="s">
        <v>480</v>
      </c>
      <c r="H1576" s="171">
        <v>0.30208333333333331</v>
      </c>
      <c r="I1576" s="171">
        <v>0.79166666666666663</v>
      </c>
      <c r="J1576" s="185">
        <v>8.3333333333333329E-2</v>
      </c>
      <c r="K1576" s="186">
        <f t="shared" si="80"/>
        <v>0.40625</v>
      </c>
      <c r="L1576" s="418">
        <v>37</v>
      </c>
      <c r="M1576" s="418">
        <v>20</v>
      </c>
      <c r="N1576" s="966"/>
      <c r="O1576" s="418"/>
      <c r="P1576" s="418"/>
      <c r="Q1576" s="967"/>
      <c r="R1576" s="151" t="str">
        <f t="shared" si="81"/>
        <v>fx</v>
      </c>
      <c r="S1576" s="966"/>
      <c r="T1576" s="966"/>
      <c r="U1576" s="968"/>
    </row>
    <row r="1577" spans="1:21" ht="15.75" thickBot="1" x14ac:dyDescent="0.3">
      <c r="A1577" s="1006" t="str">
        <f t="shared" ref="A1577:A1612" si="82">IF(H1577&gt;I1577,"شب","روز")</f>
        <v>روز</v>
      </c>
      <c r="B1577" s="174">
        <v>14030409</v>
      </c>
      <c r="C1577" s="163" t="s">
        <v>509</v>
      </c>
      <c r="D1577" s="419">
        <v>7</v>
      </c>
      <c r="E1577" s="419">
        <v>50</v>
      </c>
      <c r="F1577" s="150">
        <v>8</v>
      </c>
      <c r="G1577" s="159" t="s">
        <v>519</v>
      </c>
      <c r="H1577" s="168">
        <v>0.30208333333333331</v>
      </c>
      <c r="I1577" s="168">
        <v>0.625</v>
      </c>
      <c r="J1577" s="179">
        <v>8.3333333333333329E-2</v>
      </c>
      <c r="K1577" s="179">
        <f t="shared" si="80"/>
        <v>0.23958333333333337</v>
      </c>
      <c r="L1577" s="419">
        <v>40</v>
      </c>
      <c r="M1577" s="419">
        <v>1</v>
      </c>
      <c r="N1577" s="961">
        <v>120</v>
      </c>
      <c r="O1577" s="419"/>
      <c r="P1577" s="419"/>
      <c r="Q1577" s="962">
        <f>31.07+0.49+27.47</f>
        <v>59.03</v>
      </c>
      <c r="R1577" s="150" t="str">
        <f t="shared" si="81"/>
        <v>fx</v>
      </c>
      <c r="S1577" s="961">
        <v>2.5</v>
      </c>
      <c r="T1577" s="961">
        <v>7.5</v>
      </c>
      <c r="U1577" s="964">
        <v>0</v>
      </c>
    </row>
    <row r="1578" spans="1:21" ht="15.75" thickBot="1" x14ac:dyDescent="0.3">
      <c r="A1578" s="1007"/>
      <c r="B1578" s="175">
        <v>14030409</v>
      </c>
      <c r="C1578" s="96" t="s">
        <v>509</v>
      </c>
      <c r="D1578" s="411">
        <v>7</v>
      </c>
      <c r="E1578" s="411">
        <v>50</v>
      </c>
      <c r="F1578" s="665">
        <v>8</v>
      </c>
      <c r="G1578" s="144" t="s">
        <v>520</v>
      </c>
      <c r="H1578" s="167">
        <v>0.30208333333333331</v>
      </c>
      <c r="I1578" s="167">
        <v>0.625</v>
      </c>
      <c r="J1578" s="181">
        <v>8.3333333333333329E-2</v>
      </c>
      <c r="K1578" s="179">
        <f t="shared" si="80"/>
        <v>0.23958333333333337</v>
      </c>
      <c r="L1578" s="411">
        <v>41</v>
      </c>
      <c r="M1578" s="411">
        <v>1</v>
      </c>
      <c r="N1578" s="959"/>
      <c r="O1578" s="411"/>
      <c r="P1578" s="411"/>
      <c r="Q1578" s="963"/>
      <c r="R1578" s="413" t="str">
        <f t="shared" si="81"/>
        <v>fx</v>
      </c>
      <c r="S1578" s="959"/>
      <c r="T1578" s="959"/>
      <c r="U1578" s="965"/>
    </row>
    <row r="1579" spans="1:21" ht="15.75" thickBot="1" x14ac:dyDescent="0.3">
      <c r="A1579" s="1007"/>
      <c r="B1579" s="175">
        <v>14030409</v>
      </c>
      <c r="C1579" s="96" t="s">
        <v>509</v>
      </c>
      <c r="D1579" s="411">
        <v>7</v>
      </c>
      <c r="E1579" s="411">
        <v>50</v>
      </c>
      <c r="F1579" s="665">
        <v>8</v>
      </c>
      <c r="G1579" s="144" t="s">
        <v>521</v>
      </c>
      <c r="H1579" s="167">
        <v>0.30208333333333331</v>
      </c>
      <c r="I1579" s="167">
        <v>0.625</v>
      </c>
      <c r="J1579" s="181">
        <v>8.3333333333333329E-2</v>
      </c>
      <c r="K1579" s="179">
        <f t="shared" si="80"/>
        <v>0.23958333333333337</v>
      </c>
      <c r="L1579" s="411">
        <v>42</v>
      </c>
      <c r="M1579" s="411">
        <v>2</v>
      </c>
      <c r="N1579" s="959"/>
      <c r="O1579" s="411"/>
      <c r="P1579" s="411"/>
      <c r="Q1579" s="963"/>
      <c r="R1579" s="413" t="str">
        <f t="shared" si="81"/>
        <v>fx</v>
      </c>
      <c r="S1579" s="959"/>
      <c r="T1579" s="959"/>
      <c r="U1579" s="965"/>
    </row>
    <row r="1580" spans="1:21" ht="15.75" thickBot="1" x14ac:dyDescent="0.3">
      <c r="A1580" s="1007"/>
      <c r="B1580" s="175">
        <v>14030409</v>
      </c>
      <c r="C1580" s="96" t="s">
        <v>509</v>
      </c>
      <c r="D1580" s="411">
        <v>7</v>
      </c>
      <c r="E1580" s="411">
        <v>50</v>
      </c>
      <c r="F1580" s="665">
        <v>8</v>
      </c>
      <c r="G1580" s="144" t="s">
        <v>522</v>
      </c>
      <c r="H1580" s="167">
        <v>0.30208333333333331</v>
      </c>
      <c r="I1580" s="167">
        <v>0.625</v>
      </c>
      <c r="J1580" s="181">
        <v>8.3333333333333329E-2</v>
      </c>
      <c r="K1580" s="179">
        <f t="shared" si="80"/>
        <v>0.23958333333333337</v>
      </c>
      <c r="L1580" s="411">
        <v>43</v>
      </c>
      <c r="M1580" s="411">
        <v>2</v>
      </c>
      <c r="N1580" s="959"/>
      <c r="O1580" s="411"/>
      <c r="P1580" s="411"/>
      <c r="Q1580" s="963"/>
      <c r="R1580" s="413" t="str">
        <f t="shared" si="81"/>
        <v>fx</v>
      </c>
      <c r="S1580" s="959"/>
      <c r="T1580" s="959"/>
      <c r="U1580" s="965"/>
    </row>
    <row r="1581" spans="1:21" ht="15.75" thickBot="1" x14ac:dyDescent="0.3">
      <c r="A1581" s="1007"/>
      <c r="B1581" s="175">
        <v>14030409</v>
      </c>
      <c r="C1581" s="96" t="s">
        <v>509</v>
      </c>
      <c r="D1581" s="411">
        <v>7</v>
      </c>
      <c r="E1581" s="411">
        <v>50</v>
      </c>
      <c r="F1581" s="665">
        <v>8</v>
      </c>
      <c r="G1581" s="144" t="s">
        <v>510</v>
      </c>
      <c r="H1581" s="167">
        <v>0.30208333333333331</v>
      </c>
      <c r="I1581" s="167">
        <v>0.625</v>
      </c>
      <c r="J1581" s="181">
        <v>8.3333333333333329E-2</v>
      </c>
      <c r="K1581" s="179">
        <f t="shared" si="80"/>
        <v>0.23958333333333337</v>
      </c>
      <c r="L1581" s="411">
        <v>44</v>
      </c>
      <c r="M1581" s="411">
        <v>1</v>
      </c>
      <c r="N1581" s="959"/>
      <c r="O1581" s="411"/>
      <c r="P1581" s="411"/>
      <c r="Q1581" s="963"/>
      <c r="R1581" s="413" t="str">
        <f t="shared" si="81"/>
        <v>fx</v>
      </c>
      <c r="S1581" s="959"/>
      <c r="T1581" s="959"/>
      <c r="U1581" s="965"/>
    </row>
    <row r="1582" spans="1:21" ht="15.75" thickBot="1" x14ac:dyDescent="0.3">
      <c r="A1582" s="1008"/>
      <c r="B1582" s="407">
        <v>14030409</v>
      </c>
      <c r="C1582" s="164" t="s">
        <v>509</v>
      </c>
      <c r="D1582" s="418">
        <v>7</v>
      </c>
      <c r="E1582" s="418">
        <v>50</v>
      </c>
      <c r="F1582" s="151">
        <v>8</v>
      </c>
      <c r="G1582" s="161" t="s">
        <v>523</v>
      </c>
      <c r="H1582" s="171">
        <v>0.30208333333333331</v>
      </c>
      <c r="I1582" s="171">
        <v>0.625</v>
      </c>
      <c r="J1582" s="185">
        <v>8.3333333333333329E-2</v>
      </c>
      <c r="K1582" s="186">
        <f t="shared" si="80"/>
        <v>0.23958333333333337</v>
      </c>
      <c r="L1582" s="418">
        <v>45</v>
      </c>
      <c r="M1582" s="418">
        <v>1</v>
      </c>
      <c r="N1582" s="966"/>
      <c r="O1582" s="418"/>
      <c r="P1582" s="418"/>
      <c r="Q1582" s="967"/>
      <c r="R1582" s="151" t="str">
        <f t="shared" si="81"/>
        <v>fx</v>
      </c>
      <c r="S1582" s="966"/>
      <c r="T1582" s="966"/>
      <c r="U1582" s="968"/>
    </row>
    <row r="1583" spans="1:21" ht="15.75" thickBot="1" x14ac:dyDescent="0.3">
      <c r="A1583" s="985" t="str">
        <f t="shared" si="82"/>
        <v>روز</v>
      </c>
      <c r="B1583" s="419">
        <v>14030410</v>
      </c>
      <c r="C1583" s="163" t="s">
        <v>509</v>
      </c>
      <c r="D1583" s="419">
        <v>7</v>
      </c>
      <c r="E1583" s="419">
        <v>50</v>
      </c>
      <c r="F1583" s="150">
        <v>8</v>
      </c>
      <c r="G1583" s="159" t="s">
        <v>519</v>
      </c>
      <c r="H1583" s="168">
        <v>0.30208333333333331</v>
      </c>
      <c r="I1583" s="168">
        <v>0.625</v>
      </c>
      <c r="J1583" s="179">
        <v>0</v>
      </c>
      <c r="K1583" s="179">
        <f t="shared" si="80"/>
        <v>0.32291666666666669</v>
      </c>
      <c r="L1583" s="419">
        <v>40</v>
      </c>
      <c r="M1583" s="419">
        <v>1</v>
      </c>
      <c r="N1583" s="961">
        <v>120</v>
      </c>
      <c r="O1583" s="419"/>
      <c r="P1583" s="419"/>
      <c r="Q1583" s="962">
        <f>31.07+0.49+27.47</f>
        <v>59.03</v>
      </c>
      <c r="R1583" s="150" t="str">
        <f t="shared" si="81"/>
        <v>fx</v>
      </c>
      <c r="S1583" s="961">
        <v>2.2000000000000002</v>
      </c>
      <c r="T1583" s="961">
        <v>7.2</v>
      </c>
      <c r="U1583" s="964">
        <v>0</v>
      </c>
    </row>
    <row r="1584" spans="1:21" ht="15.75" thickBot="1" x14ac:dyDescent="0.3">
      <c r="A1584" s="986"/>
      <c r="B1584" s="409">
        <v>14030410</v>
      </c>
      <c r="C1584" s="96" t="s">
        <v>509</v>
      </c>
      <c r="D1584" s="411">
        <v>7</v>
      </c>
      <c r="E1584" s="411">
        <v>50</v>
      </c>
      <c r="F1584" s="665">
        <v>8</v>
      </c>
      <c r="G1584" s="88" t="s">
        <v>519</v>
      </c>
      <c r="H1584" s="167">
        <v>0.30208333333333331</v>
      </c>
      <c r="I1584" s="167">
        <v>0.625</v>
      </c>
      <c r="J1584" s="181">
        <v>0</v>
      </c>
      <c r="K1584" s="179">
        <f t="shared" si="80"/>
        <v>0.32291666666666669</v>
      </c>
      <c r="L1584" s="411">
        <v>41</v>
      </c>
      <c r="M1584" s="411">
        <v>1</v>
      </c>
      <c r="N1584" s="959"/>
      <c r="O1584" s="411"/>
      <c r="P1584" s="411"/>
      <c r="Q1584" s="963"/>
      <c r="R1584" s="413" t="str">
        <f t="shared" si="81"/>
        <v>fx</v>
      </c>
      <c r="S1584" s="959"/>
      <c r="T1584" s="959"/>
      <c r="U1584" s="965"/>
    </row>
    <row r="1585" spans="1:21" ht="15.75" thickBot="1" x14ac:dyDescent="0.3">
      <c r="A1585" s="986"/>
      <c r="B1585" s="409">
        <v>14030410</v>
      </c>
      <c r="C1585" s="96" t="s">
        <v>509</v>
      </c>
      <c r="D1585" s="411">
        <v>7</v>
      </c>
      <c r="E1585" s="411">
        <v>50</v>
      </c>
      <c r="F1585" s="665">
        <v>8</v>
      </c>
      <c r="G1585" s="88" t="s">
        <v>519</v>
      </c>
      <c r="H1585" s="167">
        <v>0.30208333333333331</v>
      </c>
      <c r="I1585" s="167">
        <v>0.625</v>
      </c>
      <c r="J1585" s="181">
        <v>0</v>
      </c>
      <c r="K1585" s="179">
        <f t="shared" si="80"/>
        <v>0.32291666666666669</v>
      </c>
      <c r="L1585" s="411">
        <v>42</v>
      </c>
      <c r="M1585" s="411">
        <v>2</v>
      </c>
      <c r="N1585" s="959"/>
      <c r="O1585" s="411"/>
      <c r="P1585" s="411"/>
      <c r="Q1585" s="963"/>
      <c r="R1585" s="413" t="str">
        <f t="shared" si="81"/>
        <v>fx</v>
      </c>
      <c r="S1585" s="959"/>
      <c r="T1585" s="959"/>
      <c r="U1585" s="965"/>
    </row>
    <row r="1586" spans="1:21" ht="15.75" thickBot="1" x14ac:dyDescent="0.3">
      <c r="A1586" s="986"/>
      <c r="B1586" s="409">
        <v>14030410</v>
      </c>
      <c r="C1586" s="96" t="s">
        <v>509</v>
      </c>
      <c r="D1586" s="411">
        <v>7</v>
      </c>
      <c r="E1586" s="411">
        <v>50</v>
      </c>
      <c r="F1586" s="665">
        <v>8</v>
      </c>
      <c r="G1586" s="88" t="s">
        <v>519</v>
      </c>
      <c r="H1586" s="167">
        <v>0.30208333333333331</v>
      </c>
      <c r="I1586" s="167">
        <v>0.625</v>
      </c>
      <c r="J1586" s="181">
        <v>0</v>
      </c>
      <c r="K1586" s="179">
        <f t="shared" si="80"/>
        <v>0.32291666666666669</v>
      </c>
      <c r="L1586" s="411">
        <v>43</v>
      </c>
      <c r="M1586" s="411">
        <v>2</v>
      </c>
      <c r="N1586" s="959"/>
      <c r="O1586" s="411"/>
      <c r="P1586" s="411"/>
      <c r="Q1586" s="963"/>
      <c r="R1586" s="413" t="str">
        <f t="shared" si="81"/>
        <v>fx</v>
      </c>
      <c r="S1586" s="959"/>
      <c r="T1586" s="959"/>
      <c r="U1586" s="965"/>
    </row>
    <row r="1587" spans="1:21" ht="15.75" thickBot="1" x14ac:dyDescent="0.3">
      <c r="A1587" s="986"/>
      <c r="B1587" s="409">
        <v>14030410</v>
      </c>
      <c r="C1587" s="96" t="s">
        <v>509</v>
      </c>
      <c r="D1587" s="411">
        <v>7</v>
      </c>
      <c r="E1587" s="411">
        <v>50</v>
      </c>
      <c r="F1587" s="665">
        <v>8</v>
      </c>
      <c r="G1587" s="88" t="s">
        <v>519</v>
      </c>
      <c r="H1587" s="167">
        <v>0.30208333333333331</v>
      </c>
      <c r="I1587" s="167">
        <v>0.625</v>
      </c>
      <c r="J1587" s="181">
        <v>0</v>
      </c>
      <c r="K1587" s="179">
        <f t="shared" si="80"/>
        <v>0.32291666666666669</v>
      </c>
      <c r="L1587" s="411">
        <v>44</v>
      </c>
      <c r="M1587" s="411">
        <v>1</v>
      </c>
      <c r="N1587" s="959"/>
      <c r="O1587" s="411"/>
      <c r="P1587" s="411"/>
      <c r="Q1587" s="963"/>
      <c r="R1587" s="413" t="str">
        <f t="shared" si="81"/>
        <v>fx</v>
      </c>
      <c r="S1587" s="959"/>
      <c r="T1587" s="959"/>
      <c r="U1587" s="965"/>
    </row>
    <row r="1588" spans="1:21" ht="15.75" thickBot="1" x14ac:dyDescent="0.3">
      <c r="A1588" s="987"/>
      <c r="B1588" s="403">
        <v>14030410</v>
      </c>
      <c r="C1588" s="164" t="s">
        <v>509</v>
      </c>
      <c r="D1588" s="418">
        <v>7</v>
      </c>
      <c r="E1588" s="418">
        <v>50</v>
      </c>
      <c r="F1588" s="151">
        <v>8</v>
      </c>
      <c r="G1588" s="160" t="s">
        <v>519</v>
      </c>
      <c r="H1588" s="171">
        <v>0.30208333333333331</v>
      </c>
      <c r="I1588" s="171">
        <v>0.625</v>
      </c>
      <c r="J1588" s="185">
        <v>0</v>
      </c>
      <c r="K1588" s="186">
        <f t="shared" si="80"/>
        <v>0.32291666666666669</v>
      </c>
      <c r="L1588" s="418">
        <v>45</v>
      </c>
      <c r="M1588" s="418">
        <v>1</v>
      </c>
      <c r="N1588" s="966"/>
      <c r="O1588" s="418"/>
      <c r="P1588" s="418"/>
      <c r="Q1588" s="967"/>
      <c r="R1588" s="151" t="str">
        <f t="shared" si="81"/>
        <v>fx</v>
      </c>
      <c r="S1588" s="966"/>
      <c r="T1588" s="966"/>
      <c r="U1588" s="968"/>
    </row>
    <row r="1589" spans="1:21" ht="15.75" thickBot="1" x14ac:dyDescent="0.3">
      <c r="A1589" s="975" t="str">
        <f t="shared" si="82"/>
        <v>روز</v>
      </c>
      <c r="B1589" s="174">
        <v>14030410</v>
      </c>
      <c r="C1589" s="163">
        <v>309</v>
      </c>
      <c r="D1589" s="419">
        <v>7</v>
      </c>
      <c r="E1589" s="419">
        <v>50</v>
      </c>
      <c r="F1589" s="150">
        <f>8+8+8+8+1+2</f>
        <v>35</v>
      </c>
      <c r="G1589" s="159"/>
      <c r="H1589" s="168">
        <v>0.30208333333333331</v>
      </c>
      <c r="I1589" s="168">
        <v>0.79166666666666663</v>
      </c>
      <c r="J1589" s="179">
        <v>4.1666666666666664E-2</v>
      </c>
      <c r="K1589" s="179">
        <f t="shared" si="80"/>
        <v>0.44791666666666663</v>
      </c>
      <c r="L1589" s="419">
        <v>37</v>
      </c>
      <c r="M1589" s="419">
        <v>2</v>
      </c>
      <c r="N1589" s="961">
        <v>582</v>
      </c>
      <c r="O1589" s="419"/>
      <c r="P1589" s="419"/>
      <c r="Q1589" s="962">
        <f>349.3+13.19+300.416</f>
        <v>662.90599999999995</v>
      </c>
      <c r="R1589" s="150" t="str">
        <f t="shared" si="81"/>
        <v>fx</v>
      </c>
      <c r="S1589" s="961">
        <v>3</v>
      </c>
      <c r="T1589" s="961">
        <v>25</v>
      </c>
      <c r="U1589" s="964">
        <v>1000</v>
      </c>
    </row>
    <row r="1590" spans="1:21" ht="15.75" thickBot="1" x14ac:dyDescent="0.3">
      <c r="A1590" s="976"/>
      <c r="B1590" s="176">
        <v>14030410</v>
      </c>
      <c r="C1590" s="96">
        <v>309</v>
      </c>
      <c r="D1590" s="411">
        <v>7</v>
      </c>
      <c r="E1590" s="411">
        <v>50</v>
      </c>
      <c r="F1590" s="199">
        <f t="shared" ref="F1590:F1611" si="83">8+8+8+8+1+2</f>
        <v>35</v>
      </c>
      <c r="G1590" s="88"/>
      <c r="H1590" s="167">
        <v>0.30208333333333331</v>
      </c>
      <c r="I1590" s="167">
        <v>0.79166666666666663</v>
      </c>
      <c r="J1590" s="181">
        <v>4.1666666666666664E-2</v>
      </c>
      <c r="K1590" s="179">
        <f t="shared" si="80"/>
        <v>0.44791666666666663</v>
      </c>
      <c r="L1590" s="411">
        <v>38</v>
      </c>
      <c r="M1590" s="411">
        <v>2</v>
      </c>
      <c r="N1590" s="959"/>
      <c r="O1590" s="411"/>
      <c r="P1590" s="411"/>
      <c r="Q1590" s="963"/>
      <c r="R1590" s="413" t="str">
        <f t="shared" si="81"/>
        <v>fx</v>
      </c>
      <c r="S1590" s="959"/>
      <c r="T1590" s="959"/>
      <c r="U1590" s="965"/>
    </row>
    <row r="1591" spans="1:21" ht="15.75" thickBot="1" x14ac:dyDescent="0.3">
      <c r="A1591" s="976"/>
      <c r="B1591" s="176">
        <v>14030410</v>
      </c>
      <c r="C1591" s="96">
        <v>309</v>
      </c>
      <c r="D1591" s="411">
        <v>7</v>
      </c>
      <c r="E1591" s="411">
        <v>50</v>
      </c>
      <c r="F1591" s="199">
        <f t="shared" si="83"/>
        <v>35</v>
      </c>
      <c r="G1591" s="88"/>
      <c r="H1591" s="167">
        <v>0.30208333333333331</v>
      </c>
      <c r="I1591" s="167">
        <v>0.79166666666666663</v>
      </c>
      <c r="J1591" s="181">
        <v>4.1666666666666664E-2</v>
      </c>
      <c r="K1591" s="179">
        <f t="shared" si="80"/>
        <v>0.44791666666666663</v>
      </c>
      <c r="L1591" s="411">
        <v>39</v>
      </c>
      <c r="M1591" s="411">
        <v>3</v>
      </c>
      <c r="N1591" s="959"/>
      <c r="O1591" s="411"/>
      <c r="P1591" s="411"/>
      <c r="Q1591" s="963"/>
      <c r="R1591" s="413" t="str">
        <f t="shared" si="81"/>
        <v>fx</v>
      </c>
      <c r="S1591" s="959"/>
      <c r="T1591" s="959"/>
      <c r="U1591" s="965"/>
    </row>
    <row r="1592" spans="1:21" ht="15.75" thickBot="1" x14ac:dyDescent="0.3">
      <c r="A1592" s="976"/>
      <c r="B1592" s="177">
        <v>14030410</v>
      </c>
      <c r="C1592" s="96">
        <v>309</v>
      </c>
      <c r="D1592" s="411">
        <v>7</v>
      </c>
      <c r="E1592" s="411">
        <v>50</v>
      </c>
      <c r="F1592" s="199">
        <f t="shared" si="83"/>
        <v>35</v>
      </c>
      <c r="G1592" s="88"/>
      <c r="H1592" s="167">
        <v>0.30208333333333331</v>
      </c>
      <c r="I1592" s="167">
        <v>0.79166666666666663</v>
      </c>
      <c r="J1592" s="181">
        <v>4.1666666666666664E-2</v>
      </c>
      <c r="K1592" s="179">
        <f t="shared" si="80"/>
        <v>0.44791666666666663</v>
      </c>
      <c r="L1592" s="411">
        <v>40</v>
      </c>
      <c r="M1592" s="411">
        <v>1</v>
      </c>
      <c r="N1592" s="960"/>
      <c r="O1592" s="411"/>
      <c r="P1592" s="411"/>
      <c r="Q1592" s="963"/>
      <c r="R1592" s="413" t="str">
        <f t="shared" si="81"/>
        <v>fx</v>
      </c>
      <c r="S1592" s="959"/>
      <c r="T1592" s="959"/>
      <c r="U1592" s="965"/>
    </row>
    <row r="1593" spans="1:21" ht="15.75" thickBot="1" x14ac:dyDescent="0.3">
      <c r="A1593" s="976"/>
      <c r="B1593" s="174">
        <v>14030410</v>
      </c>
      <c r="C1593" s="96">
        <v>350</v>
      </c>
      <c r="D1593" s="411">
        <v>7</v>
      </c>
      <c r="E1593" s="411">
        <v>50</v>
      </c>
      <c r="F1593" s="199">
        <f t="shared" si="83"/>
        <v>35</v>
      </c>
      <c r="G1593" s="88"/>
      <c r="H1593" s="167">
        <v>0.30208333333333331</v>
      </c>
      <c r="I1593" s="167">
        <v>0.79166666666666663</v>
      </c>
      <c r="J1593" s="181">
        <v>4.1666666666666664E-2</v>
      </c>
      <c r="K1593" s="179">
        <f t="shared" si="80"/>
        <v>0.44791666666666663</v>
      </c>
      <c r="L1593" s="411">
        <v>39</v>
      </c>
      <c r="M1593" s="411">
        <v>1</v>
      </c>
      <c r="N1593" s="958">
        <v>520</v>
      </c>
      <c r="O1593" s="411"/>
      <c r="P1593" s="411"/>
      <c r="Q1593" s="963"/>
      <c r="R1593" s="413" t="str">
        <f t="shared" si="81"/>
        <v>fx</v>
      </c>
      <c r="S1593" s="959"/>
      <c r="T1593" s="959"/>
      <c r="U1593" s="965"/>
    </row>
    <row r="1594" spans="1:21" ht="15.75" thickBot="1" x14ac:dyDescent="0.3">
      <c r="A1594" s="976"/>
      <c r="B1594" s="176">
        <v>14030410</v>
      </c>
      <c r="C1594" s="96">
        <v>350</v>
      </c>
      <c r="D1594" s="411">
        <v>7</v>
      </c>
      <c r="E1594" s="411">
        <v>50</v>
      </c>
      <c r="F1594" s="199">
        <f t="shared" si="83"/>
        <v>35</v>
      </c>
      <c r="G1594" s="88"/>
      <c r="H1594" s="167">
        <v>0.30208333333333331</v>
      </c>
      <c r="I1594" s="167">
        <v>0.79166666666666663</v>
      </c>
      <c r="J1594" s="181">
        <v>4.1666666666666664E-2</v>
      </c>
      <c r="K1594" s="179">
        <f t="shared" si="80"/>
        <v>0.44791666666666663</v>
      </c>
      <c r="L1594" s="411">
        <v>40</v>
      </c>
      <c r="M1594" s="411">
        <v>1</v>
      </c>
      <c r="N1594" s="959"/>
      <c r="O1594" s="411"/>
      <c r="P1594" s="411"/>
      <c r="Q1594" s="963"/>
      <c r="R1594" s="413" t="str">
        <f t="shared" si="81"/>
        <v>fx</v>
      </c>
      <c r="S1594" s="959"/>
      <c r="T1594" s="959"/>
      <c r="U1594" s="965"/>
    </row>
    <row r="1595" spans="1:21" ht="15.75" thickBot="1" x14ac:dyDescent="0.3">
      <c r="A1595" s="976"/>
      <c r="B1595" s="176">
        <v>14030410</v>
      </c>
      <c r="C1595" s="96">
        <v>350</v>
      </c>
      <c r="D1595" s="411">
        <v>7</v>
      </c>
      <c r="E1595" s="411">
        <v>50</v>
      </c>
      <c r="F1595" s="199">
        <f t="shared" si="83"/>
        <v>35</v>
      </c>
      <c r="G1595" s="88"/>
      <c r="H1595" s="167">
        <v>0.30208333333333331</v>
      </c>
      <c r="I1595" s="167">
        <v>0.79166666666666663</v>
      </c>
      <c r="J1595" s="181">
        <v>4.1666666666666664E-2</v>
      </c>
      <c r="K1595" s="179">
        <f t="shared" si="80"/>
        <v>0.44791666666666663</v>
      </c>
      <c r="L1595" s="411">
        <v>41</v>
      </c>
      <c r="M1595" s="411">
        <v>1</v>
      </c>
      <c r="N1595" s="959"/>
      <c r="O1595" s="411"/>
      <c r="P1595" s="411"/>
      <c r="Q1595" s="963"/>
      <c r="R1595" s="413" t="str">
        <f t="shared" si="81"/>
        <v>fx</v>
      </c>
      <c r="S1595" s="959"/>
      <c r="T1595" s="959"/>
      <c r="U1595" s="965"/>
    </row>
    <row r="1596" spans="1:21" ht="15.75" thickBot="1" x14ac:dyDescent="0.3">
      <c r="A1596" s="976"/>
      <c r="B1596" s="176">
        <v>14030410</v>
      </c>
      <c r="C1596" s="96">
        <v>350</v>
      </c>
      <c r="D1596" s="411">
        <v>7</v>
      </c>
      <c r="E1596" s="411">
        <v>50</v>
      </c>
      <c r="F1596" s="199">
        <f t="shared" si="83"/>
        <v>35</v>
      </c>
      <c r="G1596" s="88"/>
      <c r="H1596" s="167">
        <v>0.30208333333333331</v>
      </c>
      <c r="I1596" s="167">
        <v>0.79166666666666663</v>
      </c>
      <c r="J1596" s="181">
        <v>4.1666666666666664E-2</v>
      </c>
      <c r="K1596" s="179">
        <f t="shared" si="80"/>
        <v>0.44791666666666663</v>
      </c>
      <c r="L1596" s="411">
        <v>42</v>
      </c>
      <c r="M1596" s="411">
        <v>2</v>
      </c>
      <c r="N1596" s="959"/>
      <c r="O1596" s="411"/>
      <c r="P1596" s="411"/>
      <c r="Q1596" s="963"/>
      <c r="R1596" s="413" t="str">
        <f t="shared" si="81"/>
        <v>fx</v>
      </c>
      <c r="S1596" s="959"/>
      <c r="T1596" s="959"/>
      <c r="U1596" s="965"/>
    </row>
    <row r="1597" spans="1:21" ht="15.75" thickBot="1" x14ac:dyDescent="0.3">
      <c r="A1597" s="976"/>
      <c r="B1597" s="176">
        <v>14030410</v>
      </c>
      <c r="C1597" s="96">
        <v>350</v>
      </c>
      <c r="D1597" s="411">
        <v>7</v>
      </c>
      <c r="E1597" s="411">
        <v>50</v>
      </c>
      <c r="F1597" s="199">
        <f t="shared" si="83"/>
        <v>35</v>
      </c>
      <c r="G1597" s="88"/>
      <c r="H1597" s="167">
        <v>0.30208333333333331</v>
      </c>
      <c r="I1597" s="167">
        <v>0.79166666666666663</v>
      </c>
      <c r="J1597" s="181">
        <v>4.1666666666666664E-2</v>
      </c>
      <c r="K1597" s="179">
        <f t="shared" si="80"/>
        <v>0.44791666666666663</v>
      </c>
      <c r="L1597" s="411">
        <v>43</v>
      </c>
      <c r="M1597" s="411">
        <v>2</v>
      </c>
      <c r="N1597" s="959"/>
      <c r="O1597" s="411"/>
      <c r="P1597" s="411"/>
      <c r="Q1597" s="963"/>
      <c r="R1597" s="413" t="str">
        <f t="shared" si="81"/>
        <v>fx</v>
      </c>
      <c r="S1597" s="959"/>
      <c r="T1597" s="959"/>
      <c r="U1597" s="965"/>
    </row>
    <row r="1598" spans="1:21" ht="15.75" thickBot="1" x14ac:dyDescent="0.3">
      <c r="A1598" s="976"/>
      <c r="B1598" s="177">
        <v>14030410</v>
      </c>
      <c r="C1598" s="96">
        <v>350</v>
      </c>
      <c r="D1598" s="411">
        <v>7</v>
      </c>
      <c r="E1598" s="411">
        <v>50</v>
      </c>
      <c r="F1598" s="199">
        <f t="shared" si="83"/>
        <v>35</v>
      </c>
      <c r="G1598" s="88"/>
      <c r="H1598" s="167">
        <v>0.30208333333333331</v>
      </c>
      <c r="I1598" s="167">
        <v>0.79166666666666663</v>
      </c>
      <c r="J1598" s="181">
        <v>4.1666666666666664E-2</v>
      </c>
      <c r="K1598" s="179">
        <f t="shared" si="80"/>
        <v>0.44791666666666663</v>
      </c>
      <c r="L1598" s="411">
        <v>44</v>
      </c>
      <c r="M1598" s="411">
        <v>1</v>
      </c>
      <c r="N1598" s="960"/>
      <c r="O1598" s="411"/>
      <c r="P1598" s="411"/>
      <c r="Q1598" s="963"/>
      <c r="R1598" s="413" t="str">
        <f t="shared" si="81"/>
        <v>fx</v>
      </c>
      <c r="S1598" s="959"/>
      <c r="T1598" s="959"/>
      <c r="U1598" s="965"/>
    </row>
    <row r="1599" spans="1:21" ht="15.75" thickBot="1" x14ac:dyDescent="0.3">
      <c r="A1599" s="976"/>
      <c r="B1599" s="174">
        <v>14030410</v>
      </c>
      <c r="C1599" s="96">
        <v>370</v>
      </c>
      <c r="D1599" s="411">
        <v>7</v>
      </c>
      <c r="E1599" s="411">
        <v>50</v>
      </c>
      <c r="F1599" s="199">
        <f t="shared" si="83"/>
        <v>35</v>
      </c>
      <c r="G1599" s="88"/>
      <c r="H1599" s="167">
        <v>0.30208333333333331</v>
      </c>
      <c r="I1599" s="167">
        <v>0.79166666666666663</v>
      </c>
      <c r="J1599" s="181">
        <v>4.1666666666666664E-2</v>
      </c>
      <c r="K1599" s="179">
        <f t="shared" si="80"/>
        <v>0.44791666666666663</v>
      </c>
      <c r="L1599" s="411">
        <v>39</v>
      </c>
      <c r="M1599" s="411">
        <v>1</v>
      </c>
      <c r="N1599" s="958">
        <v>480</v>
      </c>
      <c r="O1599" s="411"/>
      <c r="P1599" s="411"/>
      <c r="Q1599" s="963"/>
      <c r="R1599" s="413" t="str">
        <f t="shared" si="81"/>
        <v>p500</v>
      </c>
      <c r="S1599" s="959"/>
      <c r="T1599" s="959"/>
      <c r="U1599" s="965"/>
    </row>
    <row r="1600" spans="1:21" ht="15.75" thickBot="1" x14ac:dyDescent="0.3">
      <c r="A1600" s="976"/>
      <c r="B1600" s="176">
        <v>14030410</v>
      </c>
      <c r="C1600" s="96">
        <v>370</v>
      </c>
      <c r="D1600" s="411">
        <v>7</v>
      </c>
      <c r="E1600" s="411">
        <v>50</v>
      </c>
      <c r="F1600" s="199">
        <f t="shared" si="83"/>
        <v>35</v>
      </c>
      <c r="G1600" s="88"/>
      <c r="H1600" s="167">
        <v>0.30208333333333331</v>
      </c>
      <c r="I1600" s="167">
        <v>0.79166666666666663</v>
      </c>
      <c r="J1600" s="181">
        <v>4.1666666666666664E-2</v>
      </c>
      <c r="K1600" s="179">
        <f t="shared" si="80"/>
        <v>0.44791666666666663</v>
      </c>
      <c r="L1600" s="411">
        <v>40</v>
      </c>
      <c r="M1600" s="411">
        <v>1</v>
      </c>
      <c r="N1600" s="959"/>
      <c r="O1600" s="411"/>
      <c r="P1600" s="411"/>
      <c r="Q1600" s="963"/>
      <c r="R1600" s="413" t="str">
        <f t="shared" si="81"/>
        <v>p500</v>
      </c>
      <c r="S1600" s="959"/>
      <c r="T1600" s="959"/>
      <c r="U1600" s="965"/>
    </row>
    <row r="1601" spans="1:21" ht="15.75" thickBot="1" x14ac:dyDescent="0.3">
      <c r="A1601" s="976"/>
      <c r="B1601" s="176">
        <v>14030410</v>
      </c>
      <c r="C1601" s="96">
        <v>370</v>
      </c>
      <c r="D1601" s="411">
        <v>7</v>
      </c>
      <c r="E1601" s="411">
        <v>50</v>
      </c>
      <c r="F1601" s="199">
        <f t="shared" si="83"/>
        <v>35</v>
      </c>
      <c r="G1601" s="88"/>
      <c r="H1601" s="167">
        <v>0.30208333333333331</v>
      </c>
      <c r="I1601" s="167">
        <v>0.79166666666666663</v>
      </c>
      <c r="J1601" s="181">
        <v>4.1666666666666664E-2</v>
      </c>
      <c r="K1601" s="179">
        <f t="shared" si="80"/>
        <v>0.44791666666666663</v>
      </c>
      <c r="L1601" s="411">
        <v>42</v>
      </c>
      <c r="M1601" s="411">
        <v>2</v>
      </c>
      <c r="N1601" s="959"/>
      <c r="O1601" s="411"/>
      <c r="P1601" s="411"/>
      <c r="Q1601" s="963"/>
      <c r="R1601" s="413" t="str">
        <f t="shared" si="81"/>
        <v>p500</v>
      </c>
      <c r="S1601" s="959"/>
      <c r="T1601" s="959"/>
      <c r="U1601" s="965"/>
    </row>
    <row r="1602" spans="1:21" ht="15.75" thickBot="1" x14ac:dyDescent="0.3">
      <c r="A1602" s="976"/>
      <c r="B1602" s="176">
        <v>14030410</v>
      </c>
      <c r="C1602" s="96">
        <v>370</v>
      </c>
      <c r="D1602" s="411">
        <v>7</v>
      </c>
      <c r="E1602" s="411">
        <v>50</v>
      </c>
      <c r="F1602" s="199">
        <f t="shared" si="83"/>
        <v>35</v>
      </c>
      <c r="G1602" s="88"/>
      <c r="H1602" s="167">
        <v>0.30208333333333331</v>
      </c>
      <c r="I1602" s="167">
        <v>0.79166666666666663</v>
      </c>
      <c r="J1602" s="181">
        <v>4.1666666666666664E-2</v>
      </c>
      <c r="K1602" s="179">
        <f t="shared" si="80"/>
        <v>0.44791666666666663</v>
      </c>
      <c r="L1602" s="411">
        <v>43</v>
      </c>
      <c r="M1602" s="411">
        <v>2</v>
      </c>
      <c r="N1602" s="959"/>
      <c r="O1602" s="411"/>
      <c r="P1602" s="411"/>
      <c r="Q1602" s="963"/>
      <c r="R1602" s="413" t="str">
        <f t="shared" si="81"/>
        <v>p500</v>
      </c>
      <c r="S1602" s="959"/>
      <c r="T1602" s="959"/>
      <c r="U1602" s="965"/>
    </row>
    <row r="1603" spans="1:21" ht="15.75" thickBot="1" x14ac:dyDescent="0.3">
      <c r="A1603" s="976"/>
      <c r="B1603" s="177">
        <v>14030410</v>
      </c>
      <c r="C1603" s="96">
        <v>370</v>
      </c>
      <c r="D1603" s="411">
        <v>7</v>
      </c>
      <c r="E1603" s="411">
        <v>50</v>
      </c>
      <c r="F1603" s="199">
        <f t="shared" si="83"/>
        <v>35</v>
      </c>
      <c r="G1603" s="88"/>
      <c r="H1603" s="167">
        <v>0.30208333333333331</v>
      </c>
      <c r="I1603" s="167">
        <v>0.79166666666666663</v>
      </c>
      <c r="J1603" s="181">
        <v>4.1666666666666664E-2</v>
      </c>
      <c r="K1603" s="179">
        <f t="shared" si="80"/>
        <v>0.44791666666666663</v>
      </c>
      <c r="L1603" s="411">
        <v>44</v>
      </c>
      <c r="M1603" s="411">
        <v>2</v>
      </c>
      <c r="N1603" s="960"/>
      <c r="O1603" s="411"/>
      <c r="P1603" s="411"/>
      <c r="Q1603" s="963"/>
      <c r="R1603" s="413" t="str">
        <f t="shared" si="81"/>
        <v>p500</v>
      </c>
      <c r="S1603" s="959"/>
      <c r="T1603" s="959"/>
      <c r="U1603" s="965"/>
    </row>
    <row r="1604" spans="1:21" ht="15.75" thickBot="1" x14ac:dyDescent="0.3">
      <c r="A1604" s="976"/>
      <c r="B1604" s="174">
        <v>14030410</v>
      </c>
      <c r="C1604" s="96">
        <v>380</v>
      </c>
      <c r="D1604" s="411">
        <v>7</v>
      </c>
      <c r="E1604" s="411">
        <v>50</v>
      </c>
      <c r="F1604" s="199">
        <f t="shared" si="83"/>
        <v>35</v>
      </c>
      <c r="G1604" s="88"/>
      <c r="H1604" s="167">
        <v>0.30208333333333331</v>
      </c>
      <c r="I1604" s="167">
        <v>0.79166666666666663</v>
      </c>
      <c r="J1604" s="181">
        <v>4.1666666666666664E-2</v>
      </c>
      <c r="K1604" s="179">
        <f t="shared" si="80"/>
        <v>0.44791666666666663</v>
      </c>
      <c r="L1604" s="411">
        <v>40</v>
      </c>
      <c r="M1604" s="411">
        <v>1</v>
      </c>
      <c r="N1604" s="958">
        <v>520</v>
      </c>
      <c r="O1604" s="411"/>
      <c r="P1604" s="411"/>
      <c r="Q1604" s="963"/>
      <c r="R1604" s="413" t="str">
        <f t="shared" si="81"/>
        <v>fx</v>
      </c>
      <c r="S1604" s="959"/>
      <c r="T1604" s="959"/>
      <c r="U1604" s="965"/>
    </row>
    <row r="1605" spans="1:21" ht="15.75" thickBot="1" x14ac:dyDescent="0.3">
      <c r="A1605" s="976"/>
      <c r="B1605" s="175">
        <v>14030410</v>
      </c>
      <c r="C1605" s="96">
        <v>380</v>
      </c>
      <c r="D1605" s="411">
        <v>7</v>
      </c>
      <c r="E1605" s="411">
        <v>50</v>
      </c>
      <c r="F1605" s="199">
        <f t="shared" si="83"/>
        <v>35</v>
      </c>
      <c r="G1605" s="88"/>
      <c r="H1605" s="167">
        <v>0.30208333333333331</v>
      </c>
      <c r="I1605" s="167">
        <v>0.79166666666666663</v>
      </c>
      <c r="J1605" s="181">
        <v>4.1666666666666664E-2</v>
      </c>
      <c r="K1605" s="179">
        <f t="shared" si="80"/>
        <v>0.44791666666666663</v>
      </c>
      <c r="L1605" s="411">
        <v>41</v>
      </c>
      <c r="M1605" s="411">
        <v>2</v>
      </c>
      <c r="N1605" s="959"/>
      <c r="O1605" s="411"/>
      <c r="P1605" s="411"/>
      <c r="Q1605" s="963"/>
      <c r="R1605" s="413" t="str">
        <f t="shared" si="81"/>
        <v>fx</v>
      </c>
      <c r="S1605" s="959"/>
      <c r="T1605" s="959"/>
      <c r="U1605" s="965"/>
    </row>
    <row r="1606" spans="1:21" ht="15.75" thickBot="1" x14ac:dyDescent="0.3">
      <c r="A1606" s="976"/>
      <c r="B1606" s="175">
        <v>14030410</v>
      </c>
      <c r="C1606" s="96">
        <v>380</v>
      </c>
      <c r="D1606" s="411">
        <v>7</v>
      </c>
      <c r="E1606" s="411">
        <v>50</v>
      </c>
      <c r="F1606" s="199">
        <f t="shared" si="83"/>
        <v>35</v>
      </c>
      <c r="G1606" s="88"/>
      <c r="H1606" s="167">
        <v>0.30208333333333331</v>
      </c>
      <c r="I1606" s="167">
        <v>0.79166666666666663</v>
      </c>
      <c r="J1606" s="181">
        <v>4.1666666666666664E-2</v>
      </c>
      <c r="K1606" s="179">
        <f t="shared" si="80"/>
        <v>0.44791666666666663</v>
      </c>
      <c r="L1606" s="411">
        <v>42</v>
      </c>
      <c r="M1606" s="411">
        <v>2</v>
      </c>
      <c r="N1606" s="959"/>
      <c r="O1606" s="411"/>
      <c r="P1606" s="411"/>
      <c r="Q1606" s="963"/>
      <c r="R1606" s="413" t="str">
        <f t="shared" si="81"/>
        <v>fx</v>
      </c>
      <c r="S1606" s="959"/>
      <c r="T1606" s="959"/>
      <c r="U1606" s="965"/>
    </row>
    <row r="1607" spans="1:21" ht="15.75" thickBot="1" x14ac:dyDescent="0.3">
      <c r="A1607" s="976"/>
      <c r="B1607" s="175">
        <v>14030410</v>
      </c>
      <c r="C1607" s="96">
        <v>380</v>
      </c>
      <c r="D1607" s="411">
        <v>7</v>
      </c>
      <c r="E1607" s="411">
        <v>50</v>
      </c>
      <c r="F1607" s="199">
        <f t="shared" si="83"/>
        <v>35</v>
      </c>
      <c r="G1607" s="88"/>
      <c r="H1607" s="167">
        <v>0.30208333333333331</v>
      </c>
      <c r="I1607" s="167">
        <v>0.79166666666666663</v>
      </c>
      <c r="J1607" s="181">
        <v>4.1666666666666664E-2</v>
      </c>
      <c r="K1607" s="179">
        <f t="shared" si="80"/>
        <v>0.44791666666666663</v>
      </c>
      <c r="L1607" s="411">
        <v>43</v>
      </c>
      <c r="M1607" s="411">
        <v>2</v>
      </c>
      <c r="N1607" s="959"/>
      <c r="O1607" s="411"/>
      <c r="P1607" s="411"/>
      <c r="Q1607" s="963"/>
      <c r="R1607" s="413" t="str">
        <f t="shared" si="81"/>
        <v>fx</v>
      </c>
      <c r="S1607" s="959"/>
      <c r="T1607" s="959"/>
      <c r="U1607" s="965"/>
    </row>
    <row r="1608" spans="1:21" ht="15.75" thickBot="1" x14ac:dyDescent="0.3">
      <c r="A1608" s="976"/>
      <c r="B1608" s="407">
        <v>14030410</v>
      </c>
      <c r="C1608" s="96">
        <v>380</v>
      </c>
      <c r="D1608" s="411">
        <v>7</v>
      </c>
      <c r="E1608" s="411">
        <v>50</v>
      </c>
      <c r="F1608" s="199">
        <f t="shared" si="83"/>
        <v>35</v>
      </c>
      <c r="G1608" s="88"/>
      <c r="H1608" s="167">
        <v>0.30208333333333331</v>
      </c>
      <c r="I1608" s="167">
        <v>0.79166666666666663</v>
      </c>
      <c r="J1608" s="181">
        <v>4.1666666666666664E-2</v>
      </c>
      <c r="K1608" s="179">
        <f t="shared" si="80"/>
        <v>0.44791666666666663</v>
      </c>
      <c r="L1608" s="411">
        <v>44</v>
      </c>
      <c r="M1608" s="411">
        <v>1</v>
      </c>
      <c r="N1608" s="960"/>
      <c r="O1608" s="411"/>
      <c r="P1608" s="411"/>
      <c r="Q1608" s="963"/>
      <c r="R1608" s="413" t="str">
        <f t="shared" si="81"/>
        <v>fx</v>
      </c>
      <c r="S1608" s="959"/>
      <c r="T1608" s="959"/>
      <c r="U1608" s="965"/>
    </row>
    <row r="1609" spans="1:21" ht="15.75" thickBot="1" x14ac:dyDescent="0.3">
      <c r="A1609" s="976"/>
      <c r="B1609" s="203">
        <v>14030410</v>
      </c>
      <c r="C1609" s="96">
        <v>352</v>
      </c>
      <c r="D1609" s="411">
        <v>7</v>
      </c>
      <c r="E1609" s="411">
        <v>50</v>
      </c>
      <c r="F1609" s="199">
        <f t="shared" si="83"/>
        <v>35</v>
      </c>
      <c r="G1609" s="88"/>
      <c r="H1609" s="167">
        <v>0.30208333333333331</v>
      </c>
      <c r="I1609" s="167">
        <v>0.79166666666666663</v>
      </c>
      <c r="J1609" s="181">
        <v>4.1666666666666664E-2</v>
      </c>
      <c r="K1609" s="179">
        <f t="shared" si="80"/>
        <v>0.44791666666666663</v>
      </c>
      <c r="L1609" s="411">
        <v>38</v>
      </c>
      <c r="M1609" s="411">
        <v>1</v>
      </c>
      <c r="N1609" s="411">
        <v>16</v>
      </c>
      <c r="O1609" s="411"/>
      <c r="P1609" s="411"/>
      <c r="Q1609" s="963"/>
      <c r="R1609" s="413" t="str">
        <f t="shared" si="81"/>
        <v>fx</v>
      </c>
      <c r="S1609" s="959"/>
      <c r="T1609" s="959"/>
      <c r="U1609" s="965"/>
    </row>
    <row r="1610" spans="1:21" ht="15.75" thickBot="1" x14ac:dyDescent="0.3">
      <c r="A1610" s="976"/>
      <c r="B1610" s="174">
        <v>14030410</v>
      </c>
      <c r="C1610" s="96">
        <v>342</v>
      </c>
      <c r="D1610" s="411">
        <v>7</v>
      </c>
      <c r="E1610" s="411">
        <v>50</v>
      </c>
      <c r="F1610" s="199">
        <f t="shared" si="83"/>
        <v>35</v>
      </c>
      <c r="G1610" s="88"/>
      <c r="H1610" s="167">
        <v>0.30208333333333331</v>
      </c>
      <c r="I1610" s="167">
        <v>0.79166666666666663</v>
      </c>
      <c r="J1610" s="181">
        <v>4.1666666666666664E-2</v>
      </c>
      <c r="K1610" s="179">
        <f t="shared" si="80"/>
        <v>0.44791666666666663</v>
      </c>
      <c r="L1610" s="411">
        <v>30</v>
      </c>
      <c r="M1610" s="411">
        <v>1</v>
      </c>
      <c r="N1610" s="958">
        <v>10</v>
      </c>
      <c r="O1610" s="411"/>
      <c r="P1610" s="411"/>
      <c r="Q1610" s="963"/>
      <c r="R1610" s="413" t="str">
        <f t="shared" si="81"/>
        <v>fx</v>
      </c>
      <c r="S1610" s="959"/>
      <c r="T1610" s="959"/>
      <c r="U1610" s="965"/>
    </row>
    <row r="1611" spans="1:21" ht="15.75" thickBot="1" x14ac:dyDescent="0.3">
      <c r="A1611" s="977"/>
      <c r="B1611" s="407">
        <v>14030410</v>
      </c>
      <c r="C1611" s="164">
        <v>342</v>
      </c>
      <c r="D1611" s="418">
        <v>7</v>
      </c>
      <c r="E1611" s="418">
        <v>50</v>
      </c>
      <c r="F1611" s="388">
        <f t="shared" si="83"/>
        <v>35</v>
      </c>
      <c r="G1611" s="160"/>
      <c r="H1611" s="171">
        <v>0.30208333333333331</v>
      </c>
      <c r="I1611" s="171">
        <v>0.79166666666666663</v>
      </c>
      <c r="J1611" s="185">
        <v>4.1666666666666664E-2</v>
      </c>
      <c r="K1611" s="186">
        <f t="shared" si="80"/>
        <v>0.44791666666666663</v>
      </c>
      <c r="L1611" s="418">
        <v>32</v>
      </c>
      <c r="M1611" s="418">
        <v>1</v>
      </c>
      <c r="N1611" s="966"/>
      <c r="O1611" s="418"/>
      <c r="P1611" s="418"/>
      <c r="Q1611" s="967"/>
      <c r="R1611" s="151" t="str">
        <f t="shared" si="81"/>
        <v>fx</v>
      </c>
      <c r="S1611" s="966"/>
      <c r="T1611" s="966"/>
      <c r="U1611" s="968"/>
    </row>
    <row r="1612" spans="1:21" ht="15.75" thickBot="1" x14ac:dyDescent="0.3">
      <c r="A1612" s="975" t="str">
        <f t="shared" si="82"/>
        <v>روز</v>
      </c>
      <c r="B1612" s="174">
        <v>14030411</v>
      </c>
      <c r="C1612" s="163">
        <v>309</v>
      </c>
      <c r="D1612" s="419">
        <v>7</v>
      </c>
      <c r="E1612" s="419">
        <v>50</v>
      </c>
      <c r="F1612" s="150">
        <f>7+16+20+1</f>
        <v>44</v>
      </c>
      <c r="G1612" s="159"/>
      <c r="H1612" s="168">
        <v>0.30208333333333331</v>
      </c>
      <c r="I1612" s="168">
        <v>0.79166666666666663</v>
      </c>
      <c r="J1612" s="179">
        <v>0.15277777777777776</v>
      </c>
      <c r="K1612" s="179">
        <f t="shared" si="80"/>
        <v>0.33680555555555558</v>
      </c>
      <c r="L1612" s="419">
        <v>37</v>
      </c>
      <c r="M1612" s="419">
        <v>2</v>
      </c>
      <c r="N1612" s="961">
        <v>301</v>
      </c>
      <c r="O1612" s="419"/>
      <c r="P1612" s="419"/>
      <c r="Q1612" s="962">
        <f>247.55+10.7+207.34</f>
        <v>465.59000000000003</v>
      </c>
      <c r="R1612" s="150" t="str">
        <f t="shared" si="81"/>
        <v>fx</v>
      </c>
      <c r="S1612" s="961">
        <v>2.5</v>
      </c>
      <c r="T1612" s="961">
        <v>22</v>
      </c>
      <c r="U1612" s="964">
        <v>1500</v>
      </c>
    </row>
    <row r="1613" spans="1:21" ht="15.75" thickBot="1" x14ac:dyDescent="0.3">
      <c r="A1613" s="976"/>
      <c r="B1613" s="175">
        <v>14030411</v>
      </c>
      <c r="C1613" s="96">
        <v>309</v>
      </c>
      <c r="D1613" s="411">
        <v>7</v>
      </c>
      <c r="E1613" s="411">
        <v>50</v>
      </c>
      <c r="F1613" s="199">
        <f t="shared" ref="F1613:F1646" si="84">7+16+20+1</f>
        <v>44</v>
      </c>
      <c r="G1613" s="88"/>
      <c r="H1613" s="167">
        <v>0.30208333333333331</v>
      </c>
      <c r="I1613" s="167">
        <v>0.79166666666666663</v>
      </c>
      <c r="J1613" s="181">
        <v>0.15277777777777776</v>
      </c>
      <c r="K1613" s="179">
        <f t="shared" si="80"/>
        <v>0.33680555555555558</v>
      </c>
      <c r="L1613" s="411">
        <v>38</v>
      </c>
      <c r="M1613" s="411">
        <v>2</v>
      </c>
      <c r="N1613" s="959"/>
      <c r="O1613" s="411"/>
      <c r="P1613" s="411"/>
      <c r="Q1613" s="963"/>
      <c r="R1613" s="413" t="str">
        <f t="shared" si="81"/>
        <v>fx</v>
      </c>
      <c r="S1613" s="959"/>
      <c r="T1613" s="959"/>
      <c r="U1613" s="965"/>
    </row>
    <row r="1614" spans="1:21" ht="15.75" thickBot="1" x14ac:dyDescent="0.3">
      <c r="A1614" s="976"/>
      <c r="B1614" s="407">
        <v>14030411</v>
      </c>
      <c r="C1614" s="96">
        <v>309</v>
      </c>
      <c r="D1614" s="411">
        <v>7</v>
      </c>
      <c r="E1614" s="411">
        <v>50</v>
      </c>
      <c r="F1614" s="199">
        <f t="shared" si="84"/>
        <v>44</v>
      </c>
      <c r="G1614" s="88"/>
      <c r="H1614" s="167">
        <v>0.30208333333333331</v>
      </c>
      <c r="I1614" s="167">
        <v>0.79166666666666663</v>
      </c>
      <c r="J1614" s="181">
        <v>0.15277777777777776</v>
      </c>
      <c r="K1614" s="179">
        <f t="shared" si="80"/>
        <v>0.33680555555555558</v>
      </c>
      <c r="L1614" s="411">
        <v>39</v>
      </c>
      <c r="M1614" s="411">
        <v>3</v>
      </c>
      <c r="N1614" s="960"/>
      <c r="O1614" s="411"/>
      <c r="P1614" s="411"/>
      <c r="Q1614" s="963"/>
      <c r="R1614" s="413" t="str">
        <f t="shared" si="81"/>
        <v>fx</v>
      </c>
      <c r="S1614" s="959"/>
      <c r="T1614" s="959"/>
      <c r="U1614" s="965"/>
    </row>
    <row r="1615" spans="1:21" ht="15.75" thickBot="1" x14ac:dyDescent="0.3">
      <c r="A1615" s="976"/>
      <c r="B1615" s="174">
        <v>14030411</v>
      </c>
      <c r="C1615" s="96">
        <v>350</v>
      </c>
      <c r="D1615" s="411">
        <v>7</v>
      </c>
      <c r="E1615" s="411">
        <v>50</v>
      </c>
      <c r="F1615" s="199">
        <f t="shared" si="84"/>
        <v>44</v>
      </c>
      <c r="G1615" s="88"/>
      <c r="H1615" s="167">
        <v>0.30208333333333331</v>
      </c>
      <c r="I1615" s="167">
        <v>0.79166666666666663</v>
      </c>
      <c r="J1615" s="181">
        <v>0.15277777777777776</v>
      </c>
      <c r="K1615" s="179">
        <f t="shared" si="80"/>
        <v>0.33680555555555558</v>
      </c>
      <c r="L1615" s="411">
        <v>39</v>
      </c>
      <c r="M1615" s="411">
        <v>1</v>
      </c>
      <c r="N1615" s="958">
        <v>344</v>
      </c>
      <c r="O1615" s="411"/>
      <c r="P1615" s="411"/>
      <c r="Q1615" s="963"/>
      <c r="R1615" s="413" t="str">
        <f t="shared" si="81"/>
        <v>fx</v>
      </c>
      <c r="S1615" s="959"/>
      <c r="T1615" s="959"/>
      <c r="U1615" s="965"/>
    </row>
    <row r="1616" spans="1:21" ht="15.75" thickBot="1" x14ac:dyDescent="0.3">
      <c r="A1616" s="976"/>
      <c r="B1616" s="175">
        <v>14030411</v>
      </c>
      <c r="C1616" s="96">
        <v>350</v>
      </c>
      <c r="D1616" s="411">
        <v>7</v>
      </c>
      <c r="E1616" s="411">
        <v>50</v>
      </c>
      <c r="F1616" s="199">
        <f t="shared" si="84"/>
        <v>44</v>
      </c>
      <c r="G1616" s="88"/>
      <c r="H1616" s="167">
        <v>0.30208333333333331</v>
      </c>
      <c r="I1616" s="167">
        <v>0.79166666666666663</v>
      </c>
      <c r="J1616" s="181">
        <v>0.15277777777777776</v>
      </c>
      <c r="K1616" s="179">
        <f t="shared" si="80"/>
        <v>0.33680555555555558</v>
      </c>
      <c r="L1616" s="411">
        <v>40</v>
      </c>
      <c r="M1616" s="411">
        <v>1</v>
      </c>
      <c r="N1616" s="959"/>
      <c r="O1616" s="411"/>
      <c r="P1616" s="411"/>
      <c r="Q1616" s="963"/>
      <c r="R1616" s="413" t="str">
        <f t="shared" si="81"/>
        <v>fx</v>
      </c>
      <c r="S1616" s="959"/>
      <c r="T1616" s="959"/>
      <c r="U1616" s="965"/>
    </row>
    <row r="1617" spans="1:21" ht="15.75" thickBot="1" x14ac:dyDescent="0.3">
      <c r="A1617" s="976"/>
      <c r="B1617" s="175">
        <v>14030411</v>
      </c>
      <c r="C1617" s="96">
        <v>350</v>
      </c>
      <c r="D1617" s="411">
        <v>7</v>
      </c>
      <c r="E1617" s="411">
        <v>50</v>
      </c>
      <c r="F1617" s="199">
        <f t="shared" si="84"/>
        <v>44</v>
      </c>
      <c r="G1617" s="88"/>
      <c r="H1617" s="167">
        <v>0.30208333333333331</v>
      </c>
      <c r="I1617" s="167">
        <v>0.79166666666666663</v>
      </c>
      <c r="J1617" s="181">
        <v>0.15277777777777776</v>
      </c>
      <c r="K1617" s="179">
        <f t="shared" si="80"/>
        <v>0.33680555555555558</v>
      </c>
      <c r="L1617" s="411">
        <v>41</v>
      </c>
      <c r="M1617" s="411">
        <v>1</v>
      </c>
      <c r="N1617" s="959"/>
      <c r="O1617" s="411"/>
      <c r="P1617" s="411"/>
      <c r="Q1617" s="963"/>
      <c r="R1617" s="413" t="str">
        <f t="shared" si="81"/>
        <v>fx</v>
      </c>
      <c r="S1617" s="959"/>
      <c r="T1617" s="959"/>
      <c r="U1617" s="965"/>
    </row>
    <row r="1618" spans="1:21" ht="15.75" thickBot="1" x14ac:dyDescent="0.3">
      <c r="A1618" s="976"/>
      <c r="B1618" s="175">
        <v>14030411</v>
      </c>
      <c r="C1618" s="96">
        <v>350</v>
      </c>
      <c r="D1618" s="411">
        <v>7</v>
      </c>
      <c r="E1618" s="411">
        <v>50</v>
      </c>
      <c r="F1618" s="199">
        <f t="shared" si="84"/>
        <v>44</v>
      </c>
      <c r="G1618" s="88"/>
      <c r="H1618" s="167">
        <v>0.30208333333333331</v>
      </c>
      <c r="I1618" s="167">
        <v>0.79166666666666663</v>
      </c>
      <c r="J1618" s="181">
        <v>0.15277777777777776</v>
      </c>
      <c r="K1618" s="179">
        <f t="shared" si="80"/>
        <v>0.33680555555555558</v>
      </c>
      <c r="L1618" s="411">
        <v>42</v>
      </c>
      <c r="M1618" s="411">
        <v>2</v>
      </c>
      <c r="N1618" s="959"/>
      <c r="O1618" s="411"/>
      <c r="P1618" s="411"/>
      <c r="Q1618" s="963"/>
      <c r="R1618" s="413" t="str">
        <f t="shared" si="81"/>
        <v>fx</v>
      </c>
      <c r="S1618" s="959"/>
      <c r="T1618" s="959"/>
      <c r="U1618" s="965"/>
    </row>
    <row r="1619" spans="1:21" ht="15.75" thickBot="1" x14ac:dyDescent="0.3">
      <c r="A1619" s="976"/>
      <c r="B1619" s="175">
        <v>14030411</v>
      </c>
      <c r="C1619" s="96">
        <v>350</v>
      </c>
      <c r="D1619" s="411">
        <v>7</v>
      </c>
      <c r="E1619" s="411">
        <v>50</v>
      </c>
      <c r="F1619" s="199">
        <f t="shared" si="84"/>
        <v>44</v>
      </c>
      <c r="G1619" s="88"/>
      <c r="H1619" s="167">
        <v>0.30208333333333331</v>
      </c>
      <c r="I1619" s="167">
        <v>0.79166666666666663</v>
      </c>
      <c r="J1619" s="181">
        <v>0.15277777777777776</v>
      </c>
      <c r="K1619" s="179">
        <f t="shared" si="80"/>
        <v>0.33680555555555558</v>
      </c>
      <c r="L1619" s="411">
        <v>43</v>
      </c>
      <c r="M1619" s="411">
        <v>2</v>
      </c>
      <c r="N1619" s="959"/>
      <c r="O1619" s="411"/>
      <c r="P1619" s="411"/>
      <c r="Q1619" s="963"/>
      <c r="R1619" s="413" t="str">
        <f t="shared" si="81"/>
        <v>fx</v>
      </c>
      <c r="S1619" s="959"/>
      <c r="T1619" s="959"/>
      <c r="U1619" s="965"/>
    </row>
    <row r="1620" spans="1:21" ht="15.75" thickBot="1" x14ac:dyDescent="0.3">
      <c r="A1620" s="976"/>
      <c r="B1620" s="407">
        <v>14030411</v>
      </c>
      <c r="C1620" s="96">
        <v>350</v>
      </c>
      <c r="D1620" s="411">
        <v>7</v>
      </c>
      <c r="E1620" s="411">
        <v>50</v>
      </c>
      <c r="F1620" s="199">
        <f t="shared" si="84"/>
        <v>44</v>
      </c>
      <c r="G1620" s="88"/>
      <c r="H1620" s="167">
        <v>0.30208333333333331</v>
      </c>
      <c r="I1620" s="167">
        <v>0.79166666666666663</v>
      </c>
      <c r="J1620" s="181">
        <v>0.15277777777777776</v>
      </c>
      <c r="K1620" s="179">
        <f t="shared" si="80"/>
        <v>0.33680555555555558</v>
      </c>
      <c r="L1620" s="411">
        <v>44</v>
      </c>
      <c r="M1620" s="411">
        <v>1</v>
      </c>
      <c r="N1620" s="960"/>
      <c r="O1620" s="411"/>
      <c r="P1620" s="411"/>
      <c r="Q1620" s="963"/>
      <c r="R1620" s="413" t="str">
        <f t="shared" si="81"/>
        <v>fx</v>
      </c>
      <c r="S1620" s="959"/>
      <c r="T1620" s="959"/>
      <c r="U1620" s="965"/>
    </row>
    <row r="1621" spans="1:21" ht="15.75" thickBot="1" x14ac:dyDescent="0.3">
      <c r="A1621" s="976"/>
      <c r="B1621" s="174">
        <v>14030411</v>
      </c>
      <c r="C1621" s="96">
        <v>370</v>
      </c>
      <c r="D1621" s="411">
        <v>7</v>
      </c>
      <c r="E1621" s="411">
        <v>50</v>
      </c>
      <c r="F1621" s="199">
        <f t="shared" si="84"/>
        <v>44</v>
      </c>
      <c r="G1621" s="88"/>
      <c r="H1621" s="167">
        <v>0.30208333333333331</v>
      </c>
      <c r="I1621" s="167">
        <v>0.79166666666666663</v>
      </c>
      <c r="J1621" s="181">
        <v>0.15277777777777776</v>
      </c>
      <c r="K1621" s="179">
        <f t="shared" si="80"/>
        <v>0.33680555555555558</v>
      </c>
      <c r="L1621" s="411">
        <v>39</v>
      </c>
      <c r="M1621" s="411">
        <v>1</v>
      </c>
      <c r="N1621" s="958">
        <v>344</v>
      </c>
      <c r="O1621" s="411"/>
      <c r="P1621" s="411"/>
      <c r="Q1621" s="963"/>
      <c r="R1621" s="413" t="str">
        <f t="shared" si="81"/>
        <v>p500</v>
      </c>
      <c r="S1621" s="959"/>
      <c r="T1621" s="959"/>
      <c r="U1621" s="965"/>
    </row>
    <row r="1622" spans="1:21" ht="15.75" thickBot="1" x14ac:dyDescent="0.3">
      <c r="A1622" s="976"/>
      <c r="B1622" s="175">
        <v>14030411</v>
      </c>
      <c r="C1622" s="96">
        <v>370</v>
      </c>
      <c r="D1622" s="411">
        <v>7</v>
      </c>
      <c r="E1622" s="411">
        <v>50</v>
      </c>
      <c r="F1622" s="199">
        <f t="shared" si="84"/>
        <v>44</v>
      </c>
      <c r="G1622" s="88"/>
      <c r="H1622" s="167">
        <v>0.30208333333333331</v>
      </c>
      <c r="I1622" s="167">
        <v>0.79166666666666663</v>
      </c>
      <c r="J1622" s="181">
        <v>0.15277777777777776</v>
      </c>
      <c r="K1622" s="179">
        <f t="shared" si="80"/>
        <v>0.33680555555555558</v>
      </c>
      <c r="L1622" s="411">
        <v>40</v>
      </c>
      <c r="M1622" s="411">
        <v>1</v>
      </c>
      <c r="N1622" s="959"/>
      <c r="O1622" s="411"/>
      <c r="P1622" s="411"/>
      <c r="Q1622" s="963"/>
      <c r="R1622" s="413" t="str">
        <f t="shared" si="81"/>
        <v>p500</v>
      </c>
      <c r="S1622" s="959"/>
      <c r="T1622" s="959"/>
      <c r="U1622" s="965"/>
    </row>
    <row r="1623" spans="1:21" ht="15.75" thickBot="1" x14ac:dyDescent="0.3">
      <c r="A1623" s="976"/>
      <c r="B1623" s="175">
        <v>14030411</v>
      </c>
      <c r="C1623" s="96">
        <v>370</v>
      </c>
      <c r="D1623" s="411">
        <v>7</v>
      </c>
      <c r="E1623" s="411">
        <v>50</v>
      </c>
      <c r="F1623" s="199">
        <f t="shared" si="84"/>
        <v>44</v>
      </c>
      <c r="G1623" s="88"/>
      <c r="H1623" s="167">
        <v>0.30208333333333331</v>
      </c>
      <c r="I1623" s="167">
        <v>0.79166666666666663</v>
      </c>
      <c r="J1623" s="181">
        <v>0.15277777777777776</v>
      </c>
      <c r="K1623" s="179">
        <f t="shared" si="80"/>
        <v>0.33680555555555558</v>
      </c>
      <c r="L1623" s="411">
        <v>42</v>
      </c>
      <c r="M1623" s="411">
        <v>2</v>
      </c>
      <c r="N1623" s="959"/>
      <c r="O1623" s="411"/>
      <c r="P1623" s="411"/>
      <c r="Q1623" s="963"/>
      <c r="R1623" s="413" t="str">
        <f t="shared" si="81"/>
        <v>p500</v>
      </c>
      <c r="S1623" s="959"/>
      <c r="T1623" s="959"/>
      <c r="U1623" s="965"/>
    </row>
    <row r="1624" spans="1:21" ht="15.75" thickBot="1" x14ac:dyDescent="0.3">
      <c r="A1624" s="976"/>
      <c r="B1624" s="175">
        <v>14030411</v>
      </c>
      <c r="C1624" s="96">
        <v>370</v>
      </c>
      <c r="D1624" s="411">
        <v>7</v>
      </c>
      <c r="E1624" s="411">
        <v>50</v>
      </c>
      <c r="F1624" s="199">
        <f t="shared" si="84"/>
        <v>44</v>
      </c>
      <c r="G1624" s="88"/>
      <c r="H1624" s="167">
        <v>0.30208333333333331</v>
      </c>
      <c r="I1624" s="167">
        <v>0.79166666666666663</v>
      </c>
      <c r="J1624" s="181">
        <v>0.15277777777777776</v>
      </c>
      <c r="K1624" s="179">
        <f t="shared" si="80"/>
        <v>0.33680555555555558</v>
      </c>
      <c r="L1624" s="411">
        <v>43</v>
      </c>
      <c r="M1624" s="411">
        <v>2</v>
      </c>
      <c r="N1624" s="959"/>
      <c r="O1624" s="411"/>
      <c r="P1624" s="411"/>
      <c r="Q1624" s="963"/>
      <c r="R1624" s="413" t="str">
        <f t="shared" si="81"/>
        <v>p500</v>
      </c>
      <c r="S1624" s="959"/>
      <c r="T1624" s="959"/>
      <c r="U1624" s="965"/>
    </row>
    <row r="1625" spans="1:21" ht="15.75" thickBot="1" x14ac:dyDescent="0.3">
      <c r="A1625" s="976"/>
      <c r="B1625" s="407">
        <v>14030411</v>
      </c>
      <c r="C1625" s="96">
        <v>370</v>
      </c>
      <c r="D1625" s="411">
        <v>7</v>
      </c>
      <c r="E1625" s="411">
        <v>50</v>
      </c>
      <c r="F1625" s="199">
        <f t="shared" si="84"/>
        <v>44</v>
      </c>
      <c r="G1625" s="88"/>
      <c r="H1625" s="167">
        <v>0.30208333333333331</v>
      </c>
      <c r="I1625" s="167">
        <v>0.79166666666666663</v>
      </c>
      <c r="J1625" s="181">
        <v>0.15277777777777776</v>
      </c>
      <c r="K1625" s="179">
        <f t="shared" si="80"/>
        <v>0.33680555555555558</v>
      </c>
      <c r="L1625" s="411">
        <v>44</v>
      </c>
      <c r="M1625" s="411">
        <v>2</v>
      </c>
      <c r="N1625" s="960"/>
      <c r="O1625" s="411"/>
      <c r="P1625" s="411"/>
      <c r="Q1625" s="963"/>
      <c r="R1625" s="413" t="str">
        <f t="shared" si="81"/>
        <v>p500</v>
      </c>
      <c r="S1625" s="959"/>
      <c r="T1625" s="959"/>
      <c r="U1625" s="965"/>
    </row>
    <row r="1626" spans="1:21" ht="15.75" thickBot="1" x14ac:dyDescent="0.3">
      <c r="A1626" s="976"/>
      <c r="B1626" s="174">
        <v>14030411</v>
      </c>
      <c r="C1626" s="96">
        <v>379</v>
      </c>
      <c r="D1626" s="411">
        <v>7</v>
      </c>
      <c r="E1626" s="411">
        <v>50</v>
      </c>
      <c r="F1626" s="199">
        <f t="shared" si="84"/>
        <v>44</v>
      </c>
      <c r="G1626" s="88"/>
      <c r="H1626" s="167">
        <v>0.30208333333333331</v>
      </c>
      <c r="I1626" s="167">
        <v>0.79166666666666663</v>
      </c>
      <c r="J1626" s="181">
        <v>0.15277777777777776</v>
      </c>
      <c r="K1626" s="179">
        <f t="shared" si="80"/>
        <v>0.33680555555555558</v>
      </c>
      <c r="L1626" s="411">
        <v>37</v>
      </c>
      <c r="M1626" s="411">
        <v>1</v>
      </c>
      <c r="N1626" s="958">
        <v>185</v>
      </c>
      <c r="O1626" s="411"/>
      <c r="P1626" s="411"/>
      <c r="Q1626" s="963"/>
      <c r="R1626" s="413" t="str">
        <f t="shared" si="81"/>
        <v>fx</v>
      </c>
      <c r="S1626" s="959"/>
      <c r="T1626" s="959"/>
      <c r="U1626" s="965"/>
    </row>
    <row r="1627" spans="1:21" ht="15.75" thickBot="1" x14ac:dyDescent="0.3">
      <c r="A1627" s="976"/>
      <c r="B1627" s="175">
        <v>14030411</v>
      </c>
      <c r="C1627" s="96">
        <v>379</v>
      </c>
      <c r="D1627" s="411">
        <v>7</v>
      </c>
      <c r="E1627" s="411">
        <v>50</v>
      </c>
      <c r="F1627" s="199">
        <f t="shared" si="84"/>
        <v>44</v>
      </c>
      <c r="G1627" s="88"/>
      <c r="H1627" s="167">
        <v>0.30208333333333331</v>
      </c>
      <c r="I1627" s="167">
        <v>0.79166666666666663</v>
      </c>
      <c r="J1627" s="181">
        <v>0.15277777777777776</v>
      </c>
      <c r="K1627" s="179">
        <f t="shared" si="80"/>
        <v>0.33680555555555558</v>
      </c>
      <c r="L1627" s="411">
        <v>38</v>
      </c>
      <c r="M1627" s="411">
        <v>1</v>
      </c>
      <c r="N1627" s="959"/>
      <c r="O1627" s="411"/>
      <c r="P1627" s="411"/>
      <c r="Q1627" s="963"/>
      <c r="R1627" s="413" t="str">
        <f t="shared" si="81"/>
        <v>fx</v>
      </c>
      <c r="S1627" s="959"/>
      <c r="T1627" s="959"/>
      <c r="U1627" s="965"/>
    </row>
    <row r="1628" spans="1:21" ht="15.75" thickBot="1" x14ac:dyDescent="0.3">
      <c r="A1628" s="976"/>
      <c r="B1628" s="175">
        <v>14030411</v>
      </c>
      <c r="C1628" s="96">
        <v>379</v>
      </c>
      <c r="D1628" s="411">
        <v>7</v>
      </c>
      <c r="E1628" s="411">
        <v>50</v>
      </c>
      <c r="F1628" s="199">
        <f t="shared" si="84"/>
        <v>44</v>
      </c>
      <c r="G1628" s="88"/>
      <c r="H1628" s="167">
        <v>0.30208333333333331</v>
      </c>
      <c r="I1628" s="167">
        <v>0.79166666666666663</v>
      </c>
      <c r="J1628" s="181">
        <v>0.15277777777777776</v>
      </c>
      <c r="K1628" s="179">
        <f t="shared" si="80"/>
        <v>0.33680555555555558</v>
      </c>
      <c r="L1628" s="411">
        <v>39</v>
      </c>
      <c r="M1628" s="411">
        <v>1</v>
      </c>
      <c r="N1628" s="959"/>
      <c r="O1628" s="411"/>
      <c r="P1628" s="411"/>
      <c r="Q1628" s="963"/>
      <c r="R1628" s="413" t="str">
        <f t="shared" si="81"/>
        <v>fx</v>
      </c>
      <c r="S1628" s="959"/>
      <c r="T1628" s="959"/>
      <c r="U1628" s="965"/>
    </row>
    <row r="1629" spans="1:21" ht="15.75" thickBot="1" x14ac:dyDescent="0.3">
      <c r="A1629" s="976"/>
      <c r="B1629" s="175">
        <v>14030411</v>
      </c>
      <c r="C1629" s="96">
        <v>379</v>
      </c>
      <c r="D1629" s="411">
        <v>7</v>
      </c>
      <c r="E1629" s="411">
        <v>50</v>
      </c>
      <c r="F1629" s="199">
        <f t="shared" si="84"/>
        <v>44</v>
      </c>
      <c r="G1629" s="88"/>
      <c r="H1629" s="167">
        <v>0.30208333333333331</v>
      </c>
      <c r="I1629" s="167">
        <v>0.79166666666666663</v>
      </c>
      <c r="J1629" s="181">
        <v>0.15277777777777776</v>
      </c>
      <c r="K1629" s="179">
        <f t="shared" si="80"/>
        <v>0.33680555555555558</v>
      </c>
      <c r="L1629" s="411">
        <v>40</v>
      </c>
      <c r="M1629" s="411">
        <v>1</v>
      </c>
      <c r="N1629" s="959"/>
      <c r="O1629" s="411"/>
      <c r="P1629" s="411"/>
      <c r="Q1629" s="963"/>
      <c r="R1629" s="413" t="str">
        <f t="shared" si="81"/>
        <v>fx</v>
      </c>
      <c r="S1629" s="959"/>
      <c r="T1629" s="959"/>
      <c r="U1629" s="965"/>
    </row>
    <row r="1630" spans="1:21" ht="15.75" thickBot="1" x14ac:dyDescent="0.3">
      <c r="A1630" s="976"/>
      <c r="B1630" s="407">
        <v>14030411</v>
      </c>
      <c r="C1630" s="96">
        <v>379</v>
      </c>
      <c r="D1630" s="411">
        <v>7</v>
      </c>
      <c r="E1630" s="411">
        <v>50</v>
      </c>
      <c r="F1630" s="199">
        <f t="shared" si="84"/>
        <v>44</v>
      </c>
      <c r="G1630" s="88"/>
      <c r="H1630" s="167">
        <v>0.30208333333333331</v>
      </c>
      <c r="I1630" s="167">
        <v>0.79166666666666663</v>
      </c>
      <c r="J1630" s="181">
        <v>0.15277777777777776</v>
      </c>
      <c r="K1630" s="179">
        <f t="shared" si="80"/>
        <v>0.33680555555555558</v>
      </c>
      <c r="L1630" s="411">
        <v>41</v>
      </c>
      <c r="M1630" s="411">
        <v>1</v>
      </c>
      <c r="N1630" s="960"/>
      <c r="O1630" s="411"/>
      <c r="P1630" s="411"/>
      <c r="Q1630" s="963"/>
      <c r="R1630" s="413" t="str">
        <f t="shared" si="81"/>
        <v>fx</v>
      </c>
      <c r="S1630" s="959"/>
      <c r="T1630" s="959"/>
      <c r="U1630" s="965"/>
    </row>
    <row r="1631" spans="1:21" ht="15.75" thickBot="1" x14ac:dyDescent="0.3">
      <c r="A1631" s="976"/>
      <c r="B1631" s="174">
        <v>14030411</v>
      </c>
      <c r="C1631" s="96">
        <v>379</v>
      </c>
      <c r="D1631" s="411">
        <v>7</v>
      </c>
      <c r="E1631" s="411">
        <v>50</v>
      </c>
      <c r="F1631" s="199">
        <f t="shared" si="84"/>
        <v>44</v>
      </c>
      <c r="G1631" s="88"/>
      <c r="H1631" s="167">
        <v>0.30208333333333331</v>
      </c>
      <c r="I1631" s="167">
        <v>0.79166666666666663</v>
      </c>
      <c r="J1631" s="181">
        <v>0.15277777777777776</v>
      </c>
      <c r="K1631" s="179">
        <f t="shared" ref="K1631:K1694" si="85">IF(H1631&gt;I1631,(H1631-I1631)-J1631,(I1631-H1631)-J1631)</f>
        <v>0.33680555555555558</v>
      </c>
      <c r="L1631" s="411">
        <v>37</v>
      </c>
      <c r="M1631" s="411">
        <v>1</v>
      </c>
      <c r="N1631" s="958">
        <v>185</v>
      </c>
      <c r="O1631" s="411"/>
      <c r="P1631" s="411"/>
      <c r="Q1631" s="963"/>
      <c r="R1631" s="413" t="str">
        <f t="shared" ref="R1631:R1694" si="86">IF(C1631=370,"p500","fx")</f>
        <v>fx</v>
      </c>
      <c r="S1631" s="959"/>
      <c r="T1631" s="959"/>
      <c r="U1631" s="965"/>
    </row>
    <row r="1632" spans="1:21" ht="15.75" thickBot="1" x14ac:dyDescent="0.3">
      <c r="A1632" s="976"/>
      <c r="B1632" s="175">
        <v>14030411</v>
      </c>
      <c r="C1632" s="96">
        <v>379</v>
      </c>
      <c r="D1632" s="411">
        <v>7</v>
      </c>
      <c r="E1632" s="411">
        <v>50</v>
      </c>
      <c r="F1632" s="199">
        <f t="shared" si="84"/>
        <v>44</v>
      </c>
      <c r="G1632" s="88"/>
      <c r="H1632" s="167">
        <v>0.30208333333333331</v>
      </c>
      <c r="I1632" s="167">
        <v>0.79166666666666663</v>
      </c>
      <c r="J1632" s="181">
        <v>0.15277777777777776</v>
      </c>
      <c r="K1632" s="179">
        <f t="shared" si="85"/>
        <v>0.33680555555555558</v>
      </c>
      <c r="L1632" s="411">
        <v>38</v>
      </c>
      <c r="M1632" s="411">
        <v>1</v>
      </c>
      <c r="N1632" s="959"/>
      <c r="O1632" s="411"/>
      <c r="P1632" s="411"/>
      <c r="Q1632" s="963"/>
      <c r="R1632" s="413" t="str">
        <f t="shared" si="86"/>
        <v>fx</v>
      </c>
      <c r="S1632" s="959"/>
      <c r="T1632" s="959"/>
      <c r="U1632" s="965"/>
    </row>
    <row r="1633" spans="1:21" ht="15.75" thickBot="1" x14ac:dyDescent="0.3">
      <c r="A1633" s="976"/>
      <c r="B1633" s="175">
        <v>14030411</v>
      </c>
      <c r="C1633" s="96">
        <v>379</v>
      </c>
      <c r="D1633" s="411">
        <v>7</v>
      </c>
      <c r="E1633" s="411">
        <v>50</v>
      </c>
      <c r="F1633" s="199">
        <f t="shared" si="84"/>
        <v>44</v>
      </c>
      <c r="G1633" s="88"/>
      <c r="H1633" s="167">
        <v>0.30208333333333331</v>
      </c>
      <c r="I1633" s="167">
        <v>0.79166666666666663</v>
      </c>
      <c r="J1633" s="181">
        <v>0.15277777777777776</v>
      </c>
      <c r="K1633" s="179">
        <f t="shared" si="85"/>
        <v>0.33680555555555558</v>
      </c>
      <c r="L1633" s="411">
        <v>39</v>
      </c>
      <c r="M1633" s="411">
        <v>1</v>
      </c>
      <c r="N1633" s="959"/>
      <c r="O1633" s="411"/>
      <c r="P1633" s="411"/>
      <c r="Q1633" s="963"/>
      <c r="R1633" s="413" t="str">
        <f t="shared" si="86"/>
        <v>fx</v>
      </c>
      <c r="S1633" s="959"/>
      <c r="T1633" s="959"/>
      <c r="U1633" s="965"/>
    </row>
    <row r="1634" spans="1:21" ht="15.75" thickBot="1" x14ac:dyDescent="0.3">
      <c r="A1634" s="976"/>
      <c r="B1634" s="175">
        <v>14030411</v>
      </c>
      <c r="C1634" s="96">
        <v>379</v>
      </c>
      <c r="D1634" s="411">
        <v>7</v>
      </c>
      <c r="E1634" s="411">
        <v>50</v>
      </c>
      <c r="F1634" s="199">
        <f t="shared" si="84"/>
        <v>44</v>
      </c>
      <c r="G1634" s="88"/>
      <c r="H1634" s="167">
        <v>0.30208333333333331</v>
      </c>
      <c r="I1634" s="167">
        <v>0.79166666666666663</v>
      </c>
      <c r="J1634" s="181">
        <v>0.15277777777777776</v>
      </c>
      <c r="K1634" s="179">
        <f t="shared" si="85"/>
        <v>0.33680555555555558</v>
      </c>
      <c r="L1634" s="411">
        <v>40</v>
      </c>
      <c r="M1634" s="411">
        <v>1</v>
      </c>
      <c r="N1634" s="959"/>
      <c r="O1634" s="411"/>
      <c r="P1634" s="411"/>
      <c r="Q1634" s="963"/>
      <c r="R1634" s="413" t="str">
        <f t="shared" si="86"/>
        <v>fx</v>
      </c>
      <c r="S1634" s="959"/>
      <c r="T1634" s="959"/>
      <c r="U1634" s="965"/>
    </row>
    <row r="1635" spans="1:21" ht="15.75" thickBot="1" x14ac:dyDescent="0.3">
      <c r="A1635" s="976"/>
      <c r="B1635" s="407">
        <v>14030411</v>
      </c>
      <c r="C1635" s="96">
        <v>379</v>
      </c>
      <c r="D1635" s="411">
        <v>7</v>
      </c>
      <c r="E1635" s="411">
        <v>50</v>
      </c>
      <c r="F1635" s="199">
        <f t="shared" si="84"/>
        <v>44</v>
      </c>
      <c r="G1635" s="88"/>
      <c r="H1635" s="167">
        <v>0.30208333333333331</v>
      </c>
      <c r="I1635" s="167">
        <v>0.79166666666666663</v>
      </c>
      <c r="J1635" s="181">
        <v>0.15277777777777776</v>
      </c>
      <c r="K1635" s="179">
        <f t="shared" si="85"/>
        <v>0.33680555555555558</v>
      </c>
      <c r="L1635" s="411">
        <v>41</v>
      </c>
      <c r="M1635" s="411">
        <v>1</v>
      </c>
      <c r="N1635" s="960"/>
      <c r="O1635" s="411"/>
      <c r="P1635" s="411"/>
      <c r="Q1635" s="963"/>
      <c r="R1635" s="413" t="str">
        <f t="shared" si="86"/>
        <v>fx</v>
      </c>
      <c r="S1635" s="959"/>
      <c r="T1635" s="959"/>
      <c r="U1635" s="965"/>
    </row>
    <row r="1636" spans="1:21" ht="15.75" thickBot="1" x14ac:dyDescent="0.3">
      <c r="A1636" s="976"/>
      <c r="B1636" s="203">
        <v>14030411</v>
      </c>
      <c r="C1636" s="96">
        <v>352</v>
      </c>
      <c r="D1636" s="411">
        <v>7</v>
      </c>
      <c r="E1636" s="411">
        <v>50</v>
      </c>
      <c r="F1636" s="199">
        <f t="shared" si="84"/>
        <v>44</v>
      </c>
      <c r="G1636" s="88"/>
      <c r="H1636" s="167">
        <v>0.30208333333333331</v>
      </c>
      <c r="I1636" s="167">
        <v>0.79166666666666663</v>
      </c>
      <c r="J1636" s="181">
        <v>0.15277777777777776</v>
      </c>
      <c r="K1636" s="179">
        <f t="shared" si="85"/>
        <v>0.33680555555555558</v>
      </c>
      <c r="L1636" s="411">
        <v>38</v>
      </c>
      <c r="M1636" s="411">
        <v>1</v>
      </c>
      <c r="N1636" s="411">
        <v>12</v>
      </c>
      <c r="O1636" s="411"/>
      <c r="P1636" s="411"/>
      <c r="Q1636" s="963"/>
      <c r="R1636" s="413" t="str">
        <f t="shared" si="86"/>
        <v>fx</v>
      </c>
      <c r="S1636" s="959"/>
      <c r="T1636" s="959"/>
      <c r="U1636" s="965"/>
    </row>
    <row r="1637" spans="1:21" ht="15.75" thickBot="1" x14ac:dyDescent="0.3">
      <c r="A1637" s="976"/>
      <c r="B1637" s="174">
        <v>14030411</v>
      </c>
      <c r="C1637" s="411">
        <v>369</v>
      </c>
      <c r="D1637" s="411">
        <v>7</v>
      </c>
      <c r="E1637" s="411">
        <v>50</v>
      </c>
      <c r="F1637" s="199">
        <f t="shared" si="84"/>
        <v>44</v>
      </c>
      <c r="G1637" s="88"/>
      <c r="H1637" s="167">
        <v>0.30208333333333331</v>
      </c>
      <c r="I1637" s="167">
        <v>0.79166666666666663</v>
      </c>
      <c r="J1637" s="181">
        <v>0.15277777777777776</v>
      </c>
      <c r="K1637" s="179">
        <f t="shared" si="85"/>
        <v>0.33680555555555558</v>
      </c>
      <c r="L1637" s="411">
        <v>37</v>
      </c>
      <c r="M1637" s="411">
        <v>1</v>
      </c>
      <c r="N1637" s="958">
        <v>170</v>
      </c>
      <c r="O1637" s="411"/>
      <c r="P1637" s="411"/>
      <c r="Q1637" s="963"/>
      <c r="R1637" s="413" t="str">
        <f t="shared" si="86"/>
        <v>fx</v>
      </c>
      <c r="S1637" s="959"/>
      <c r="T1637" s="959"/>
      <c r="U1637" s="965"/>
    </row>
    <row r="1638" spans="1:21" ht="15.75" thickBot="1" x14ac:dyDescent="0.3">
      <c r="A1638" s="976"/>
      <c r="B1638" s="175">
        <v>14030411</v>
      </c>
      <c r="C1638" s="411">
        <v>369</v>
      </c>
      <c r="D1638" s="411">
        <v>7</v>
      </c>
      <c r="E1638" s="411">
        <v>50</v>
      </c>
      <c r="F1638" s="199">
        <f t="shared" si="84"/>
        <v>44</v>
      </c>
      <c r="G1638" s="88"/>
      <c r="H1638" s="167">
        <v>0.30208333333333331</v>
      </c>
      <c r="I1638" s="167">
        <v>0.79166666666666663</v>
      </c>
      <c r="J1638" s="181">
        <v>0.15277777777777776</v>
      </c>
      <c r="K1638" s="179">
        <f t="shared" si="85"/>
        <v>0.33680555555555558</v>
      </c>
      <c r="L1638" s="411">
        <v>38</v>
      </c>
      <c r="M1638" s="411">
        <v>1</v>
      </c>
      <c r="N1638" s="959"/>
      <c r="O1638" s="411"/>
      <c r="P1638" s="411"/>
      <c r="Q1638" s="963"/>
      <c r="R1638" s="413" t="str">
        <f t="shared" si="86"/>
        <v>fx</v>
      </c>
      <c r="S1638" s="959"/>
      <c r="T1638" s="959"/>
      <c r="U1638" s="965"/>
    </row>
    <row r="1639" spans="1:21" ht="15.75" thickBot="1" x14ac:dyDescent="0.3">
      <c r="A1639" s="976"/>
      <c r="B1639" s="175">
        <v>14030411</v>
      </c>
      <c r="C1639" s="411">
        <v>369</v>
      </c>
      <c r="D1639" s="411">
        <v>7</v>
      </c>
      <c r="E1639" s="411">
        <v>50</v>
      </c>
      <c r="F1639" s="199">
        <f t="shared" si="84"/>
        <v>44</v>
      </c>
      <c r="G1639" s="88"/>
      <c r="H1639" s="167">
        <v>0.30208333333333331</v>
      </c>
      <c r="I1639" s="167">
        <v>0.79166666666666663</v>
      </c>
      <c r="J1639" s="181">
        <v>0.15277777777777776</v>
      </c>
      <c r="K1639" s="179">
        <f t="shared" si="85"/>
        <v>0.33680555555555558</v>
      </c>
      <c r="L1639" s="411">
        <v>39</v>
      </c>
      <c r="M1639" s="411">
        <v>1</v>
      </c>
      <c r="N1639" s="959"/>
      <c r="O1639" s="411"/>
      <c r="P1639" s="411"/>
      <c r="Q1639" s="963"/>
      <c r="R1639" s="413" t="str">
        <f t="shared" si="86"/>
        <v>fx</v>
      </c>
      <c r="S1639" s="959"/>
      <c r="T1639" s="959"/>
      <c r="U1639" s="965"/>
    </row>
    <row r="1640" spans="1:21" ht="15.75" thickBot="1" x14ac:dyDescent="0.3">
      <c r="A1640" s="976"/>
      <c r="B1640" s="175">
        <v>14030411</v>
      </c>
      <c r="C1640" s="411">
        <v>369</v>
      </c>
      <c r="D1640" s="411">
        <v>7</v>
      </c>
      <c r="E1640" s="411">
        <v>50</v>
      </c>
      <c r="F1640" s="199">
        <f t="shared" si="84"/>
        <v>44</v>
      </c>
      <c r="G1640" s="88"/>
      <c r="H1640" s="167">
        <v>0.30208333333333331</v>
      </c>
      <c r="I1640" s="167">
        <v>0.79166666666666663</v>
      </c>
      <c r="J1640" s="181">
        <v>0.15277777777777776</v>
      </c>
      <c r="K1640" s="179">
        <f t="shared" si="85"/>
        <v>0.33680555555555558</v>
      </c>
      <c r="L1640" s="411">
        <v>40</v>
      </c>
      <c r="M1640" s="411">
        <v>1</v>
      </c>
      <c r="N1640" s="959"/>
      <c r="O1640" s="411"/>
      <c r="P1640" s="411"/>
      <c r="Q1640" s="963"/>
      <c r="R1640" s="413" t="str">
        <f t="shared" si="86"/>
        <v>fx</v>
      </c>
      <c r="S1640" s="959"/>
      <c r="T1640" s="959"/>
      <c r="U1640" s="965"/>
    </row>
    <row r="1641" spans="1:21" ht="15.75" thickBot="1" x14ac:dyDescent="0.3">
      <c r="A1641" s="976"/>
      <c r="B1641" s="407">
        <v>14030411</v>
      </c>
      <c r="C1641" s="411">
        <v>369</v>
      </c>
      <c r="D1641" s="411">
        <v>7</v>
      </c>
      <c r="E1641" s="411">
        <v>50</v>
      </c>
      <c r="F1641" s="199">
        <f t="shared" si="84"/>
        <v>44</v>
      </c>
      <c r="G1641" s="88"/>
      <c r="H1641" s="167">
        <v>0.30208333333333331</v>
      </c>
      <c r="I1641" s="167">
        <v>0.79166666666666663</v>
      </c>
      <c r="J1641" s="181">
        <v>0.15277777777777776</v>
      </c>
      <c r="K1641" s="179">
        <f t="shared" si="85"/>
        <v>0.33680555555555558</v>
      </c>
      <c r="L1641" s="411">
        <v>41</v>
      </c>
      <c r="M1641" s="411">
        <v>1</v>
      </c>
      <c r="N1641" s="960"/>
      <c r="O1641" s="411"/>
      <c r="P1641" s="411"/>
      <c r="Q1641" s="963"/>
      <c r="R1641" s="413" t="str">
        <f t="shared" si="86"/>
        <v>fx</v>
      </c>
      <c r="S1641" s="959"/>
      <c r="T1641" s="959"/>
      <c r="U1641" s="965"/>
    </row>
    <row r="1642" spans="1:21" ht="15.75" thickBot="1" x14ac:dyDescent="0.3">
      <c r="A1642" s="976"/>
      <c r="B1642" s="174">
        <v>14030411</v>
      </c>
      <c r="C1642" s="411">
        <v>369</v>
      </c>
      <c r="D1642" s="411">
        <v>7</v>
      </c>
      <c r="E1642" s="411">
        <v>50</v>
      </c>
      <c r="F1642" s="199">
        <f t="shared" si="84"/>
        <v>44</v>
      </c>
      <c r="G1642" s="88"/>
      <c r="H1642" s="167">
        <v>0.30208333333333331</v>
      </c>
      <c r="I1642" s="167">
        <v>0.79166666666666663</v>
      </c>
      <c r="J1642" s="181">
        <v>0.15277777777777776</v>
      </c>
      <c r="K1642" s="179">
        <f t="shared" si="85"/>
        <v>0.33680555555555558</v>
      </c>
      <c r="L1642" s="411">
        <v>37</v>
      </c>
      <c r="M1642" s="411">
        <v>1</v>
      </c>
      <c r="N1642" s="958">
        <v>170</v>
      </c>
      <c r="O1642" s="411"/>
      <c r="P1642" s="411"/>
      <c r="Q1642" s="963"/>
      <c r="R1642" s="413" t="str">
        <f t="shared" si="86"/>
        <v>fx</v>
      </c>
      <c r="S1642" s="959"/>
      <c r="T1642" s="959"/>
      <c r="U1642" s="965"/>
    </row>
    <row r="1643" spans="1:21" ht="15.75" thickBot="1" x14ac:dyDescent="0.3">
      <c r="A1643" s="976"/>
      <c r="B1643" s="175">
        <v>14030411</v>
      </c>
      <c r="C1643" s="411">
        <v>369</v>
      </c>
      <c r="D1643" s="411">
        <v>7</v>
      </c>
      <c r="E1643" s="411">
        <v>50</v>
      </c>
      <c r="F1643" s="199">
        <f t="shared" si="84"/>
        <v>44</v>
      </c>
      <c r="G1643" s="88"/>
      <c r="H1643" s="167">
        <v>0.30208333333333331</v>
      </c>
      <c r="I1643" s="167">
        <v>0.79166666666666663</v>
      </c>
      <c r="J1643" s="181">
        <v>0.15277777777777776</v>
      </c>
      <c r="K1643" s="179">
        <f t="shared" si="85"/>
        <v>0.33680555555555558</v>
      </c>
      <c r="L1643" s="411">
        <v>38</v>
      </c>
      <c r="M1643" s="411">
        <v>1</v>
      </c>
      <c r="N1643" s="959"/>
      <c r="O1643" s="411"/>
      <c r="P1643" s="411"/>
      <c r="Q1643" s="963"/>
      <c r="R1643" s="413" t="str">
        <f t="shared" si="86"/>
        <v>fx</v>
      </c>
      <c r="S1643" s="959"/>
      <c r="T1643" s="959"/>
      <c r="U1643" s="965"/>
    </row>
    <row r="1644" spans="1:21" ht="15.75" thickBot="1" x14ac:dyDescent="0.3">
      <c r="A1644" s="976"/>
      <c r="B1644" s="175">
        <v>14030411</v>
      </c>
      <c r="C1644" s="411">
        <v>369</v>
      </c>
      <c r="D1644" s="411">
        <v>7</v>
      </c>
      <c r="E1644" s="411">
        <v>50</v>
      </c>
      <c r="F1644" s="199">
        <f t="shared" si="84"/>
        <v>44</v>
      </c>
      <c r="G1644" s="88"/>
      <c r="H1644" s="167">
        <v>0.30208333333333331</v>
      </c>
      <c r="I1644" s="167">
        <v>0.79166666666666663</v>
      </c>
      <c r="J1644" s="181">
        <v>0.15277777777777776</v>
      </c>
      <c r="K1644" s="179">
        <f t="shared" si="85"/>
        <v>0.33680555555555558</v>
      </c>
      <c r="L1644" s="411">
        <v>39</v>
      </c>
      <c r="M1644" s="411">
        <v>1</v>
      </c>
      <c r="N1644" s="959"/>
      <c r="O1644" s="411"/>
      <c r="P1644" s="411"/>
      <c r="Q1644" s="963"/>
      <c r="R1644" s="413" t="str">
        <f t="shared" si="86"/>
        <v>fx</v>
      </c>
      <c r="S1644" s="959"/>
      <c r="T1644" s="959"/>
      <c r="U1644" s="965"/>
    </row>
    <row r="1645" spans="1:21" ht="15.75" thickBot="1" x14ac:dyDescent="0.3">
      <c r="A1645" s="976"/>
      <c r="B1645" s="175">
        <v>14030411</v>
      </c>
      <c r="C1645" s="411">
        <v>369</v>
      </c>
      <c r="D1645" s="411">
        <v>7</v>
      </c>
      <c r="E1645" s="411">
        <v>50</v>
      </c>
      <c r="F1645" s="199">
        <f t="shared" si="84"/>
        <v>44</v>
      </c>
      <c r="G1645" s="88"/>
      <c r="H1645" s="167">
        <v>0.30208333333333331</v>
      </c>
      <c r="I1645" s="167">
        <v>0.79166666666666663</v>
      </c>
      <c r="J1645" s="181">
        <v>0.15277777777777776</v>
      </c>
      <c r="K1645" s="179">
        <f t="shared" si="85"/>
        <v>0.33680555555555558</v>
      </c>
      <c r="L1645" s="411">
        <v>40</v>
      </c>
      <c r="M1645" s="411">
        <v>1</v>
      </c>
      <c r="N1645" s="959"/>
      <c r="O1645" s="411"/>
      <c r="P1645" s="411"/>
      <c r="Q1645" s="963"/>
      <c r="R1645" s="413" t="str">
        <f t="shared" si="86"/>
        <v>fx</v>
      </c>
      <c r="S1645" s="959"/>
      <c r="T1645" s="959"/>
      <c r="U1645" s="965"/>
    </row>
    <row r="1646" spans="1:21" ht="15.75" thickBot="1" x14ac:dyDescent="0.3">
      <c r="A1646" s="977"/>
      <c r="B1646" s="407">
        <v>14030411</v>
      </c>
      <c r="C1646" s="418">
        <v>369</v>
      </c>
      <c r="D1646" s="418">
        <v>7</v>
      </c>
      <c r="E1646" s="418">
        <v>50</v>
      </c>
      <c r="F1646" s="388">
        <f t="shared" si="84"/>
        <v>44</v>
      </c>
      <c r="G1646" s="160"/>
      <c r="H1646" s="171">
        <v>0.30208333333333331</v>
      </c>
      <c r="I1646" s="171">
        <v>0.79166666666666663</v>
      </c>
      <c r="J1646" s="185">
        <v>0.15277777777777776</v>
      </c>
      <c r="K1646" s="186">
        <f t="shared" si="85"/>
        <v>0.33680555555555558</v>
      </c>
      <c r="L1646" s="418">
        <v>41</v>
      </c>
      <c r="M1646" s="418">
        <v>1</v>
      </c>
      <c r="N1646" s="966"/>
      <c r="O1646" s="418"/>
      <c r="P1646" s="418"/>
      <c r="Q1646" s="967"/>
      <c r="R1646" s="151" t="str">
        <f t="shared" si="86"/>
        <v>fx</v>
      </c>
      <c r="S1646" s="966"/>
      <c r="T1646" s="966"/>
      <c r="U1646" s="968"/>
    </row>
    <row r="1647" spans="1:21" ht="15.75" thickBot="1" x14ac:dyDescent="0.3">
      <c r="A1647" s="975" t="str">
        <f t="shared" ref="A1647:A1684" si="87">IF(H1647&gt;I1647,"شب","روز")</f>
        <v>روز</v>
      </c>
      <c r="B1647" s="174">
        <v>14030413</v>
      </c>
      <c r="C1647" s="163">
        <v>309</v>
      </c>
      <c r="D1647" s="419">
        <v>7</v>
      </c>
      <c r="E1647" s="419">
        <v>50</v>
      </c>
      <c r="F1647" s="150">
        <f>7+16+3+10+5</f>
        <v>41</v>
      </c>
      <c r="G1647" s="159"/>
      <c r="H1647" s="168">
        <v>0.30208333333333331</v>
      </c>
      <c r="I1647" s="168">
        <v>0.79166666666666663</v>
      </c>
      <c r="J1647" s="179">
        <v>0.1111111111111111</v>
      </c>
      <c r="K1647" s="179">
        <f t="shared" si="85"/>
        <v>0.37847222222222221</v>
      </c>
      <c r="L1647" s="419">
        <v>37</v>
      </c>
      <c r="M1647" s="419">
        <v>2</v>
      </c>
      <c r="N1647" s="961">
        <v>448</v>
      </c>
      <c r="O1647" s="419"/>
      <c r="P1647" s="419"/>
      <c r="Q1647" s="962">
        <f>281.7+12.3+272.67</f>
        <v>566.67000000000007</v>
      </c>
      <c r="R1647" s="150" t="str">
        <f t="shared" si="86"/>
        <v>fx</v>
      </c>
      <c r="S1647" s="961">
        <v>3</v>
      </c>
      <c r="T1647" s="961">
        <v>25</v>
      </c>
      <c r="U1647" s="964">
        <v>1000</v>
      </c>
    </row>
    <row r="1648" spans="1:21" ht="15.75" thickBot="1" x14ac:dyDescent="0.3">
      <c r="A1648" s="976"/>
      <c r="B1648" s="175">
        <v>14030413</v>
      </c>
      <c r="C1648" s="96">
        <v>309</v>
      </c>
      <c r="D1648" s="411">
        <v>7</v>
      </c>
      <c r="E1648" s="411">
        <v>50</v>
      </c>
      <c r="F1648" s="199">
        <f t="shared" ref="F1648:F1677" si="88">7+16+3+10+5</f>
        <v>41</v>
      </c>
      <c r="G1648" s="88"/>
      <c r="H1648" s="167">
        <v>0.30208333333333331</v>
      </c>
      <c r="I1648" s="167">
        <v>0.79166666666666663</v>
      </c>
      <c r="J1648" s="181">
        <v>0.1111111111111111</v>
      </c>
      <c r="K1648" s="179">
        <f t="shared" si="85"/>
        <v>0.37847222222222221</v>
      </c>
      <c r="L1648" s="411">
        <v>38</v>
      </c>
      <c r="M1648" s="411">
        <v>2</v>
      </c>
      <c r="N1648" s="959"/>
      <c r="O1648" s="411"/>
      <c r="P1648" s="411"/>
      <c r="Q1648" s="963"/>
      <c r="R1648" s="413" t="str">
        <f t="shared" si="86"/>
        <v>fx</v>
      </c>
      <c r="S1648" s="959"/>
      <c r="T1648" s="959"/>
      <c r="U1648" s="965"/>
    </row>
    <row r="1649" spans="1:21" ht="15.75" thickBot="1" x14ac:dyDescent="0.3">
      <c r="A1649" s="976"/>
      <c r="B1649" s="407">
        <v>14030413</v>
      </c>
      <c r="C1649" s="96">
        <v>309</v>
      </c>
      <c r="D1649" s="411">
        <v>7</v>
      </c>
      <c r="E1649" s="411">
        <v>50</v>
      </c>
      <c r="F1649" s="199">
        <f t="shared" si="88"/>
        <v>41</v>
      </c>
      <c r="G1649" s="88"/>
      <c r="H1649" s="167">
        <v>0.30208333333333331</v>
      </c>
      <c r="I1649" s="167">
        <v>0.79166666666666663</v>
      </c>
      <c r="J1649" s="181">
        <v>0.1111111111111111</v>
      </c>
      <c r="K1649" s="179">
        <f t="shared" si="85"/>
        <v>0.37847222222222221</v>
      </c>
      <c r="L1649" s="411">
        <v>39</v>
      </c>
      <c r="M1649" s="411">
        <v>3</v>
      </c>
      <c r="N1649" s="960"/>
      <c r="O1649" s="411"/>
      <c r="P1649" s="411"/>
      <c r="Q1649" s="963"/>
      <c r="R1649" s="413" t="str">
        <f t="shared" si="86"/>
        <v>fx</v>
      </c>
      <c r="S1649" s="959"/>
      <c r="T1649" s="959"/>
      <c r="U1649" s="965"/>
    </row>
    <row r="1650" spans="1:21" ht="15.75" thickBot="1" x14ac:dyDescent="0.3">
      <c r="A1650" s="976"/>
      <c r="B1650" s="174">
        <v>14030413</v>
      </c>
      <c r="C1650" s="96">
        <v>350</v>
      </c>
      <c r="D1650" s="411">
        <v>7</v>
      </c>
      <c r="E1650" s="411">
        <v>50</v>
      </c>
      <c r="F1650" s="199">
        <f t="shared" si="88"/>
        <v>41</v>
      </c>
      <c r="G1650" s="88"/>
      <c r="H1650" s="167">
        <v>0.30208333333333331</v>
      </c>
      <c r="I1650" s="167">
        <v>0.79166666666666663</v>
      </c>
      <c r="J1650" s="181">
        <v>0.1111111111111111</v>
      </c>
      <c r="K1650" s="179">
        <f t="shared" si="85"/>
        <v>0.37847222222222221</v>
      </c>
      <c r="L1650" s="411">
        <v>39</v>
      </c>
      <c r="M1650" s="411">
        <v>1</v>
      </c>
      <c r="N1650" s="958">
        <v>513</v>
      </c>
      <c r="O1650" s="411"/>
      <c r="P1650" s="411"/>
      <c r="Q1650" s="963"/>
      <c r="R1650" s="413" t="str">
        <f t="shared" si="86"/>
        <v>fx</v>
      </c>
      <c r="S1650" s="959"/>
      <c r="T1650" s="959"/>
      <c r="U1650" s="965"/>
    </row>
    <row r="1651" spans="1:21" ht="15.75" thickBot="1" x14ac:dyDescent="0.3">
      <c r="A1651" s="976"/>
      <c r="B1651" s="175">
        <v>14030413</v>
      </c>
      <c r="C1651" s="96">
        <v>350</v>
      </c>
      <c r="D1651" s="411">
        <v>7</v>
      </c>
      <c r="E1651" s="411">
        <v>50</v>
      </c>
      <c r="F1651" s="199">
        <f t="shared" si="88"/>
        <v>41</v>
      </c>
      <c r="G1651" s="88"/>
      <c r="H1651" s="167">
        <v>0.30208333333333331</v>
      </c>
      <c r="I1651" s="167">
        <v>0.79166666666666663</v>
      </c>
      <c r="J1651" s="181">
        <v>0.1111111111111111</v>
      </c>
      <c r="K1651" s="179">
        <f t="shared" si="85"/>
        <v>0.37847222222222221</v>
      </c>
      <c r="L1651" s="411">
        <v>40</v>
      </c>
      <c r="M1651" s="411">
        <v>1</v>
      </c>
      <c r="N1651" s="959"/>
      <c r="O1651" s="411"/>
      <c r="P1651" s="411"/>
      <c r="Q1651" s="963"/>
      <c r="R1651" s="413" t="str">
        <f t="shared" si="86"/>
        <v>fx</v>
      </c>
      <c r="S1651" s="959"/>
      <c r="T1651" s="959"/>
      <c r="U1651" s="965"/>
    </row>
    <row r="1652" spans="1:21" ht="15.75" thickBot="1" x14ac:dyDescent="0.3">
      <c r="A1652" s="976"/>
      <c r="B1652" s="175">
        <v>14030413</v>
      </c>
      <c r="C1652" s="96">
        <v>350</v>
      </c>
      <c r="D1652" s="411">
        <v>7</v>
      </c>
      <c r="E1652" s="411">
        <v>50</v>
      </c>
      <c r="F1652" s="199">
        <f t="shared" si="88"/>
        <v>41</v>
      </c>
      <c r="G1652" s="88"/>
      <c r="H1652" s="167">
        <v>0.30208333333333331</v>
      </c>
      <c r="I1652" s="167">
        <v>0.79166666666666663</v>
      </c>
      <c r="J1652" s="181">
        <v>0.1111111111111111</v>
      </c>
      <c r="K1652" s="179">
        <f t="shared" si="85"/>
        <v>0.37847222222222221</v>
      </c>
      <c r="L1652" s="411">
        <v>41</v>
      </c>
      <c r="M1652" s="411">
        <v>1</v>
      </c>
      <c r="N1652" s="959"/>
      <c r="O1652" s="411"/>
      <c r="P1652" s="411"/>
      <c r="Q1652" s="963"/>
      <c r="R1652" s="413" t="str">
        <f t="shared" si="86"/>
        <v>fx</v>
      </c>
      <c r="S1652" s="959"/>
      <c r="T1652" s="959"/>
      <c r="U1652" s="965"/>
    </row>
    <row r="1653" spans="1:21" ht="15.75" thickBot="1" x14ac:dyDescent="0.3">
      <c r="A1653" s="976"/>
      <c r="B1653" s="175">
        <v>14030413</v>
      </c>
      <c r="C1653" s="96">
        <v>350</v>
      </c>
      <c r="D1653" s="411">
        <v>7</v>
      </c>
      <c r="E1653" s="411">
        <v>50</v>
      </c>
      <c r="F1653" s="199">
        <f t="shared" si="88"/>
        <v>41</v>
      </c>
      <c r="G1653" s="88"/>
      <c r="H1653" s="167">
        <v>0.30208333333333331</v>
      </c>
      <c r="I1653" s="167">
        <v>0.79166666666666663</v>
      </c>
      <c r="J1653" s="181">
        <v>0.1111111111111111</v>
      </c>
      <c r="K1653" s="179">
        <f t="shared" si="85"/>
        <v>0.37847222222222221</v>
      </c>
      <c r="L1653" s="411">
        <v>42</v>
      </c>
      <c r="M1653" s="411">
        <v>2</v>
      </c>
      <c r="N1653" s="959"/>
      <c r="O1653" s="411"/>
      <c r="P1653" s="411"/>
      <c r="Q1653" s="963"/>
      <c r="R1653" s="413" t="str">
        <f t="shared" si="86"/>
        <v>fx</v>
      </c>
      <c r="S1653" s="959"/>
      <c r="T1653" s="959"/>
      <c r="U1653" s="965"/>
    </row>
    <row r="1654" spans="1:21" ht="15.75" thickBot="1" x14ac:dyDescent="0.3">
      <c r="A1654" s="976"/>
      <c r="B1654" s="175">
        <v>14030413</v>
      </c>
      <c r="C1654" s="96">
        <v>350</v>
      </c>
      <c r="D1654" s="411">
        <v>7</v>
      </c>
      <c r="E1654" s="411">
        <v>50</v>
      </c>
      <c r="F1654" s="199">
        <f t="shared" si="88"/>
        <v>41</v>
      </c>
      <c r="G1654" s="88"/>
      <c r="H1654" s="167">
        <v>0.30208333333333331</v>
      </c>
      <c r="I1654" s="167">
        <v>0.79166666666666663</v>
      </c>
      <c r="J1654" s="181">
        <v>0.1111111111111111</v>
      </c>
      <c r="K1654" s="179">
        <f t="shared" si="85"/>
        <v>0.37847222222222221</v>
      </c>
      <c r="L1654" s="411">
        <v>43</v>
      </c>
      <c r="M1654" s="411">
        <v>2</v>
      </c>
      <c r="N1654" s="959"/>
      <c r="O1654" s="411"/>
      <c r="P1654" s="411"/>
      <c r="Q1654" s="963"/>
      <c r="R1654" s="413" t="str">
        <f t="shared" si="86"/>
        <v>fx</v>
      </c>
      <c r="S1654" s="959"/>
      <c r="T1654" s="959"/>
      <c r="U1654" s="965"/>
    </row>
    <row r="1655" spans="1:21" ht="15.75" thickBot="1" x14ac:dyDescent="0.3">
      <c r="A1655" s="976"/>
      <c r="B1655" s="407">
        <v>14030413</v>
      </c>
      <c r="C1655" s="96">
        <v>350</v>
      </c>
      <c r="D1655" s="411">
        <v>7</v>
      </c>
      <c r="E1655" s="411">
        <v>50</v>
      </c>
      <c r="F1655" s="199">
        <f t="shared" si="88"/>
        <v>41</v>
      </c>
      <c r="G1655" s="88"/>
      <c r="H1655" s="167">
        <v>0.30208333333333331</v>
      </c>
      <c r="I1655" s="167">
        <v>0.79166666666666663</v>
      </c>
      <c r="J1655" s="181">
        <v>0.1111111111111111</v>
      </c>
      <c r="K1655" s="179">
        <f t="shared" si="85"/>
        <v>0.37847222222222221</v>
      </c>
      <c r="L1655" s="411">
        <v>44</v>
      </c>
      <c r="M1655" s="411">
        <v>1</v>
      </c>
      <c r="N1655" s="960"/>
      <c r="O1655" s="411"/>
      <c r="P1655" s="411"/>
      <c r="Q1655" s="963"/>
      <c r="R1655" s="413" t="str">
        <f t="shared" si="86"/>
        <v>fx</v>
      </c>
      <c r="S1655" s="959"/>
      <c r="T1655" s="959"/>
      <c r="U1655" s="965"/>
    </row>
    <row r="1656" spans="1:21" ht="15.75" thickBot="1" x14ac:dyDescent="0.3">
      <c r="A1656" s="976"/>
      <c r="B1656" s="174">
        <v>14030413</v>
      </c>
      <c r="C1656" s="96">
        <v>370</v>
      </c>
      <c r="D1656" s="411">
        <v>7</v>
      </c>
      <c r="E1656" s="411">
        <v>50</v>
      </c>
      <c r="F1656" s="199">
        <f t="shared" si="88"/>
        <v>41</v>
      </c>
      <c r="G1656" s="88"/>
      <c r="H1656" s="167">
        <v>0.30208333333333331</v>
      </c>
      <c r="I1656" s="167">
        <v>0.79166666666666663</v>
      </c>
      <c r="J1656" s="181">
        <v>0.1111111111111111</v>
      </c>
      <c r="K1656" s="179">
        <f t="shared" si="85"/>
        <v>0.37847222222222221</v>
      </c>
      <c r="L1656" s="411">
        <v>39</v>
      </c>
      <c r="M1656" s="411">
        <v>1</v>
      </c>
      <c r="N1656" s="958">
        <v>512</v>
      </c>
      <c r="O1656" s="411"/>
      <c r="P1656" s="411"/>
      <c r="Q1656" s="963"/>
      <c r="R1656" s="413" t="str">
        <f t="shared" si="86"/>
        <v>p500</v>
      </c>
      <c r="S1656" s="959"/>
      <c r="T1656" s="959"/>
      <c r="U1656" s="965"/>
    </row>
    <row r="1657" spans="1:21" ht="15.75" thickBot="1" x14ac:dyDescent="0.3">
      <c r="A1657" s="976"/>
      <c r="B1657" s="175">
        <v>14030413</v>
      </c>
      <c r="C1657" s="96">
        <v>370</v>
      </c>
      <c r="D1657" s="411">
        <v>7</v>
      </c>
      <c r="E1657" s="411">
        <v>50</v>
      </c>
      <c r="F1657" s="199">
        <f t="shared" si="88"/>
        <v>41</v>
      </c>
      <c r="G1657" s="88"/>
      <c r="H1657" s="167">
        <v>0.30208333333333331</v>
      </c>
      <c r="I1657" s="167">
        <v>0.79166666666666663</v>
      </c>
      <c r="J1657" s="181">
        <v>0.1111111111111111</v>
      </c>
      <c r="K1657" s="179">
        <f t="shared" si="85"/>
        <v>0.37847222222222221</v>
      </c>
      <c r="L1657" s="411">
        <v>40</v>
      </c>
      <c r="M1657" s="411">
        <v>1</v>
      </c>
      <c r="N1657" s="959"/>
      <c r="O1657" s="411"/>
      <c r="P1657" s="411"/>
      <c r="Q1657" s="963"/>
      <c r="R1657" s="413" t="str">
        <f t="shared" si="86"/>
        <v>p500</v>
      </c>
      <c r="S1657" s="959"/>
      <c r="T1657" s="959"/>
      <c r="U1657" s="965"/>
    </row>
    <row r="1658" spans="1:21" ht="15.75" thickBot="1" x14ac:dyDescent="0.3">
      <c r="A1658" s="976"/>
      <c r="B1658" s="175">
        <v>14030413</v>
      </c>
      <c r="C1658" s="96">
        <v>370</v>
      </c>
      <c r="D1658" s="411">
        <v>7</v>
      </c>
      <c r="E1658" s="411">
        <v>50</v>
      </c>
      <c r="F1658" s="199">
        <f t="shared" si="88"/>
        <v>41</v>
      </c>
      <c r="G1658" s="88"/>
      <c r="H1658" s="167">
        <v>0.30208333333333331</v>
      </c>
      <c r="I1658" s="167">
        <v>0.79166666666666663</v>
      </c>
      <c r="J1658" s="181">
        <v>0.1111111111111111</v>
      </c>
      <c r="K1658" s="179">
        <f t="shared" si="85"/>
        <v>0.37847222222222221</v>
      </c>
      <c r="L1658" s="411">
        <v>42</v>
      </c>
      <c r="M1658" s="411">
        <v>2</v>
      </c>
      <c r="N1658" s="959"/>
      <c r="O1658" s="411"/>
      <c r="P1658" s="411"/>
      <c r="Q1658" s="963"/>
      <c r="R1658" s="413" t="str">
        <f t="shared" si="86"/>
        <v>p500</v>
      </c>
      <c r="S1658" s="959"/>
      <c r="T1658" s="959"/>
      <c r="U1658" s="965"/>
    </row>
    <row r="1659" spans="1:21" ht="15.75" thickBot="1" x14ac:dyDescent="0.3">
      <c r="A1659" s="976"/>
      <c r="B1659" s="175">
        <v>14030413</v>
      </c>
      <c r="C1659" s="96">
        <v>370</v>
      </c>
      <c r="D1659" s="411">
        <v>7</v>
      </c>
      <c r="E1659" s="411">
        <v>50</v>
      </c>
      <c r="F1659" s="199">
        <f t="shared" si="88"/>
        <v>41</v>
      </c>
      <c r="G1659" s="88"/>
      <c r="H1659" s="167">
        <v>0.30208333333333331</v>
      </c>
      <c r="I1659" s="167">
        <v>0.79166666666666663</v>
      </c>
      <c r="J1659" s="181">
        <v>0.1111111111111111</v>
      </c>
      <c r="K1659" s="179">
        <f t="shared" si="85"/>
        <v>0.37847222222222221</v>
      </c>
      <c r="L1659" s="411">
        <v>43</v>
      </c>
      <c r="M1659" s="411">
        <v>2</v>
      </c>
      <c r="N1659" s="959"/>
      <c r="O1659" s="411"/>
      <c r="P1659" s="411"/>
      <c r="Q1659" s="963"/>
      <c r="R1659" s="413" t="str">
        <f t="shared" si="86"/>
        <v>p500</v>
      </c>
      <c r="S1659" s="959"/>
      <c r="T1659" s="959"/>
      <c r="U1659" s="965"/>
    </row>
    <row r="1660" spans="1:21" ht="15.75" thickBot="1" x14ac:dyDescent="0.3">
      <c r="A1660" s="976"/>
      <c r="B1660" s="407">
        <v>14030413</v>
      </c>
      <c r="C1660" s="96">
        <v>370</v>
      </c>
      <c r="D1660" s="411">
        <v>7</v>
      </c>
      <c r="E1660" s="411">
        <v>50</v>
      </c>
      <c r="F1660" s="199">
        <f t="shared" si="88"/>
        <v>41</v>
      </c>
      <c r="G1660" s="88"/>
      <c r="H1660" s="167">
        <v>0.30208333333333331</v>
      </c>
      <c r="I1660" s="167">
        <v>0.79166666666666663</v>
      </c>
      <c r="J1660" s="181">
        <v>0.1111111111111111</v>
      </c>
      <c r="K1660" s="179">
        <f t="shared" si="85"/>
        <v>0.37847222222222221</v>
      </c>
      <c r="L1660" s="411">
        <v>44</v>
      </c>
      <c r="M1660" s="411">
        <v>2</v>
      </c>
      <c r="N1660" s="960"/>
      <c r="O1660" s="411"/>
      <c r="P1660" s="411"/>
      <c r="Q1660" s="963"/>
      <c r="R1660" s="413" t="str">
        <f t="shared" si="86"/>
        <v>p500</v>
      </c>
      <c r="S1660" s="959"/>
      <c r="T1660" s="959"/>
      <c r="U1660" s="965"/>
    </row>
    <row r="1661" spans="1:21" ht="15.75" thickBot="1" x14ac:dyDescent="0.3">
      <c r="A1661" s="976"/>
      <c r="B1661" s="174">
        <v>14030413</v>
      </c>
      <c r="C1661" s="96">
        <v>379</v>
      </c>
      <c r="D1661" s="411">
        <v>7</v>
      </c>
      <c r="E1661" s="411">
        <v>50</v>
      </c>
      <c r="F1661" s="199">
        <f t="shared" si="88"/>
        <v>41</v>
      </c>
      <c r="G1661" s="88"/>
      <c r="H1661" s="167">
        <v>0.30208333333333331</v>
      </c>
      <c r="I1661" s="167">
        <v>0.79166666666666663</v>
      </c>
      <c r="J1661" s="181">
        <v>0.1111111111111111</v>
      </c>
      <c r="K1661" s="179">
        <f t="shared" si="85"/>
        <v>0.37847222222222221</v>
      </c>
      <c r="L1661" s="411">
        <v>37</v>
      </c>
      <c r="M1661" s="411">
        <v>1</v>
      </c>
      <c r="N1661" s="958">
        <v>208</v>
      </c>
      <c r="O1661" s="411"/>
      <c r="P1661" s="411"/>
      <c r="Q1661" s="963"/>
      <c r="R1661" s="413" t="str">
        <f t="shared" si="86"/>
        <v>fx</v>
      </c>
      <c r="S1661" s="959"/>
      <c r="T1661" s="959"/>
      <c r="U1661" s="965"/>
    </row>
    <row r="1662" spans="1:21" ht="15.75" thickBot="1" x14ac:dyDescent="0.3">
      <c r="A1662" s="976"/>
      <c r="B1662" s="175">
        <v>14030413</v>
      </c>
      <c r="C1662" s="96">
        <v>379</v>
      </c>
      <c r="D1662" s="411">
        <v>7</v>
      </c>
      <c r="E1662" s="411">
        <v>50</v>
      </c>
      <c r="F1662" s="199">
        <f t="shared" si="88"/>
        <v>41</v>
      </c>
      <c r="G1662" s="88"/>
      <c r="H1662" s="167">
        <v>0.30208333333333331</v>
      </c>
      <c r="I1662" s="167">
        <v>0.79166666666666663</v>
      </c>
      <c r="J1662" s="181">
        <v>0.1111111111111111</v>
      </c>
      <c r="K1662" s="179">
        <f t="shared" si="85"/>
        <v>0.37847222222222221</v>
      </c>
      <c r="L1662" s="411">
        <v>38</v>
      </c>
      <c r="M1662" s="411">
        <v>1</v>
      </c>
      <c r="N1662" s="959"/>
      <c r="O1662" s="411"/>
      <c r="P1662" s="411"/>
      <c r="Q1662" s="963"/>
      <c r="R1662" s="413" t="str">
        <f t="shared" si="86"/>
        <v>fx</v>
      </c>
      <c r="S1662" s="959"/>
      <c r="T1662" s="959"/>
      <c r="U1662" s="965"/>
    </row>
    <row r="1663" spans="1:21" ht="15.75" thickBot="1" x14ac:dyDescent="0.3">
      <c r="A1663" s="976"/>
      <c r="B1663" s="175">
        <v>14030413</v>
      </c>
      <c r="C1663" s="96">
        <v>379</v>
      </c>
      <c r="D1663" s="411">
        <v>7</v>
      </c>
      <c r="E1663" s="411">
        <v>50</v>
      </c>
      <c r="F1663" s="199">
        <f t="shared" si="88"/>
        <v>41</v>
      </c>
      <c r="G1663" s="88"/>
      <c r="H1663" s="167">
        <v>0.30208333333333331</v>
      </c>
      <c r="I1663" s="167">
        <v>0.79166666666666663</v>
      </c>
      <c r="J1663" s="181">
        <v>0.1111111111111111</v>
      </c>
      <c r="K1663" s="179">
        <f t="shared" si="85"/>
        <v>0.37847222222222221</v>
      </c>
      <c r="L1663" s="411">
        <v>39</v>
      </c>
      <c r="M1663" s="411">
        <v>1</v>
      </c>
      <c r="N1663" s="959"/>
      <c r="O1663" s="411"/>
      <c r="P1663" s="411"/>
      <c r="Q1663" s="963"/>
      <c r="R1663" s="413" t="str">
        <f t="shared" si="86"/>
        <v>fx</v>
      </c>
      <c r="S1663" s="959"/>
      <c r="T1663" s="959"/>
      <c r="U1663" s="965"/>
    </row>
    <row r="1664" spans="1:21" ht="15.75" thickBot="1" x14ac:dyDescent="0.3">
      <c r="A1664" s="976"/>
      <c r="B1664" s="175">
        <v>14030413</v>
      </c>
      <c r="C1664" s="96">
        <v>379</v>
      </c>
      <c r="D1664" s="411">
        <v>7</v>
      </c>
      <c r="E1664" s="411">
        <v>50</v>
      </c>
      <c r="F1664" s="199">
        <f t="shared" si="88"/>
        <v>41</v>
      </c>
      <c r="G1664" s="88"/>
      <c r="H1664" s="167">
        <v>0.30208333333333331</v>
      </c>
      <c r="I1664" s="167">
        <v>0.79166666666666663</v>
      </c>
      <c r="J1664" s="181">
        <v>0.1111111111111111</v>
      </c>
      <c r="K1664" s="179">
        <f t="shared" si="85"/>
        <v>0.37847222222222221</v>
      </c>
      <c r="L1664" s="411">
        <v>40</v>
      </c>
      <c r="M1664" s="411">
        <v>1</v>
      </c>
      <c r="N1664" s="959"/>
      <c r="O1664" s="411"/>
      <c r="P1664" s="411"/>
      <c r="Q1664" s="963"/>
      <c r="R1664" s="413" t="str">
        <f t="shared" si="86"/>
        <v>fx</v>
      </c>
      <c r="S1664" s="959"/>
      <c r="T1664" s="959"/>
      <c r="U1664" s="965"/>
    </row>
    <row r="1665" spans="1:21" ht="15.75" thickBot="1" x14ac:dyDescent="0.3">
      <c r="A1665" s="976"/>
      <c r="B1665" s="407">
        <v>14030413</v>
      </c>
      <c r="C1665" s="96">
        <v>379</v>
      </c>
      <c r="D1665" s="411">
        <v>7</v>
      </c>
      <c r="E1665" s="411">
        <v>50</v>
      </c>
      <c r="F1665" s="199">
        <f t="shared" si="88"/>
        <v>41</v>
      </c>
      <c r="G1665" s="88"/>
      <c r="H1665" s="167">
        <v>0.30208333333333331</v>
      </c>
      <c r="I1665" s="167">
        <v>0.79166666666666663</v>
      </c>
      <c r="J1665" s="181">
        <v>0.1111111111111111</v>
      </c>
      <c r="K1665" s="179">
        <f t="shared" si="85"/>
        <v>0.37847222222222221</v>
      </c>
      <c r="L1665" s="411">
        <v>41</v>
      </c>
      <c r="M1665" s="411">
        <v>1</v>
      </c>
      <c r="N1665" s="960"/>
      <c r="O1665" s="411"/>
      <c r="P1665" s="411"/>
      <c r="Q1665" s="963"/>
      <c r="R1665" s="413" t="str">
        <f t="shared" si="86"/>
        <v>fx</v>
      </c>
      <c r="S1665" s="959"/>
      <c r="T1665" s="959"/>
      <c r="U1665" s="965"/>
    </row>
    <row r="1666" spans="1:21" ht="15.75" thickBot="1" x14ac:dyDescent="0.3">
      <c r="A1666" s="976"/>
      <c r="B1666" s="383">
        <v>14030413</v>
      </c>
      <c r="C1666" s="384">
        <v>379</v>
      </c>
      <c r="D1666" s="411">
        <v>7</v>
      </c>
      <c r="E1666" s="411">
        <v>50</v>
      </c>
      <c r="F1666" s="199">
        <f t="shared" si="88"/>
        <v>41</v>
      </c>
      <c r="G1666" s="88"/>
      <c r="H1666" s="167">
        <v>0.30208333333333331</v>
      </c>
      <c r="I1666" s="167">
        <v>0.79166666666666663</v>
      </c>
      <c r="J1666" s="181">
        <v>0.1111111111111111</v>
      </c>
      <c r="K1666" s="179">
        <f t="shared" si="85"/>
        <v>0.37847222222222221</v>
      </c>
      <c r="L1666" s="411">
        <v>38</v>
      </c>
      <c r="M1666" s="411">
        <v>1</v>
      </c>
      <c r="N1666" s="958">
        <v>192</v>
      </c>
      <c r="O1666" s="411"/>
      <c r="P1666" s="411"/>
      <c r="Q1666" s="963"/>
      <c r="R1666" s="413" t="str">
        <f t="shared" si="86"/>
        <v>fx</v>
      </c>
      <c r="S1666" s="959"/>
      <c r="T1666" s="959"/>
      <c r="U1666" s="965"/>
    </row>
    <row r="1667" spans="1:21" ht="15.75" thickBot="1" x14ac:dyDescent="0.3">
      <c r="A1667" s="976"/>
      <c r="B1667" s="385">
        <v>14030413</v>
      </c>
      <c r="C1667" s="384">
        <v>379</v>
      </c>
      <c r="D1667" s="411">
        <v>7</v>
      </c>
      <c r="E1667" s="411">
        <v>50</v>
      </c>
      <c r="F1667" s="199">
        <f t="shared" si="88"/>
        <v>41</v>
      </c>
      <c r="G1667" s="88"/>
      <c r="H1667" s="167">
        <v>0.30208333333333331</v>
      </c>
      <c r="I1667" s="167">
        <v>0.79166666666666663</v>
      </c>
      <c r="J1667" s="181">
        <v>0.1111111111111111</v>
      </c>
      <c r="K1667" s="179">
        <f t="shared" si="85"/>
        <v>0.37847222222222221</v>
      </c>
      <c r="L1667" s="411">
        <v>39</v>
      </c>
      <c r="M1667" s="411">
        <v>1</v>
      </c>
      <c r="N1667" s="959"/>
      <c r="O1667" s="411"/>
      <c r="P1667" s="411"/>
      <c r="Q1667" s="963"/>
      <c r="R1667" s="413" t="str">
        <f t="shared" si="86"/>
        <v>fx</v>
      </c>
      <c r="S1667" s="959"/>
      <c r="T1667" s="959"/>
      <c r="U1667" s="965"/>
    </row>
    <row r="1668" spans="1:21" ht="15.75" thickBot="1" x14ac:dyDescent="0.3">
      <c r="A1668" s="976"/>
      <c r="B1668" s="386">
        <v>14030413</v>
      </c>
      <c r="C1668" s="384">
        <v>379</v>
      </c>
      <c r="D1668" s="411">
        <v>7</v>
      </c>
      <c r="E1668" s="411">
        <v>50</v>
      </c>
      <c r="F1668" s="199">
        <f t="shared" si="88"/>
        <v>41</v>
      </c>
      <c r="G1668" s="88"/>
      <c r="H1668" s="167">
        <v>0.30208333333333331</v>
      </c>
      <c r="I1668" s="167">
        <v>0.79166666666666663</v>
      </c>
      <c r="J1668" s="181">
        <v>0.1111111111111111</v>
      </c>
      <c r="K1668" s="179">
        <f t="shared" si="85"/>
        <v>0.37847222222222221</v>
      </c>
      <c r="L1668" s="411">
        <v>40</v>
      </c>
      <c r="M1668" s="411">
        <v>1</v>
      </c>
      <c r="N1668" s="960"/>
      <c r="O1668" s="411"/>
      <c r="P1668" s="411"/>
      <c r="Q1668" s="963"/>
      <c r="R1668" s="413" t="str">
        <f t="shared" si="86"/>
        <v>fx</v>
      </c>
      <c r="S1668" s="959"/>
      <c r="T1668" s="959"/>
      <c r="U1668" s="965"/>
    </row>
    <row r="1669" spans="1:21" ht="15.75" thickBot="1" x14ac:dyDescent="0.3">
      <c r="A1669" s="976"/>
      <c r="B1669" s="174">
        <v>14030413</v>
      </c>
      <c r="C1669" s="96">
        <v>321</v>
      </c>
      <c r="D1669" s="411">
        <v>7</v>
      </c>
      <c r="E1669" s="411">
        <v>50</v>
      </c>
      <c r="F1669" s="199">
        <f t="shared" si="88"/>
        <v>41</v>
      </c>
      <c r="G1669" s="88"/>
      <c r="H1669" s="167">
        <v>0.30208333333333331</v>
      </c>
      <c r="I1669" s="167">
        <v>0.79166666666666663</v>
      </c>
      <c r="J1669" s="181">
        <v>0.1111111111111111</v>
      </c>
      <c r="K1669" s="179">
        <f t="shared" si="85"/>
        <v>0.37847222222222221</v>
      </c>
      <c r="L1669" s="411">
        <v>38</v>
      </c>
      <c r="M1669" s="411">
        <v>1</v>
      </c>
      <c r="N1669" s="958">
        <v>270</v>
      </c>
      <c r="O1669" s="411"/>
      <c r="P1669" s="411"/>
      <c r="Q1669" s="963"/>
      <c r="R1669" s="413" t="str">
        <f t="shared" si="86"/>
        <v>fx</v>
      </c>
      <c r="S1669" s="959"/>
      <c r="T1669" s="959"/>
      <c r="U1669" s="965"/>
    </row>
    <row r="1670" spans="1:21" ht="15.75" thickBot="1" x14ac:dyDescent="0.3">
      <c r="A1670" s="976"/>
      <c r="B1670" s="175">
        <v>14030413</v>
      </c>
      <c r="C1670" s="96">
        <v>321</v>
      </c>
      <c r="D1670" s="411">
        <v>7</v>
      </c>
      <c r="E1670" s="411">
        <v>50</v>
      </c>
      <c r="F1670" s="199">
        <f t="shared" si="88"/>
        <v>41</v>
      </c>
      <c r="G1670" s="88"/>
      <c r="H1670" s="167">
        <v>0.30208333333333331</v>
      </c>
      <c r="I1670" s="167">
        <v>0.79166666666666663</v>
      </c>
      <c r="J1670" s="181">
        <v>0.1111111111111111</v>
      </c>
      <c r="K1670" s="179">
        <f t="shared" si="85"/>
        <v>0.37847222222222221</v>
      </c>
      <c r="L1670" s="411">
        <v>39</v>
      </c>
      <c r="M1670" s="411">
        <v>1</v>
      </c>
      <c r="N1670" s="959"/>
      <c r="O1670" s="411"/>
      <c r="P1670" s="411"/>
      <c r="Q1670" s="963"/>
      <c r="R1670" s="413" t="str">
        <f t="shared" si="86"/>
        <v>fx</v>
      </c>
      <c r="S1670" s="959"/>
      <c r="T1670" s="959"/>
      <c r="U1670" s="965"/>
    </row>
    <row r="1671" spans="1:21" ht="15.75" thickBot="1" x14ac:dyDescent="0.3">
      <c r="A1671" s="976"/>
      <c r="B1671" s="175">
        <v>14030413</v>
      </c>
      <c r="C1671" s="96">
        <v>321</v>
      </c>
      <c r="D1671" s="411">
        <v>7</v>
      </c>
      <c r="E1671" s="411">
        <v>50</v>
      </c>
      <c r="F1671" s="199">
        <f t="shared" si="88"/>
        <v>41</v>
      </c>
      <c r="G1671" s="88"/>
      <c r="H1671" s="167">
        <v>0.30208333333333331</v>
      </c>
      <c r="I1671" s="167">
        <v>0.79166666666666663</v>
      </c>
      <c r="J1671" s="181">
        <v>0.1111111111111111</v>
      </c>
      <c r="K1671" s="179">
        <f t="shared" si="85"/>
        <v>0.37847222222222221</v>
      </c>
      <c r="L1671" s="411">
        <v>40</v>
      </c>
      <c r="M1671" s="411">
        <v>2</v>
      </c>
      <c r="N1671" s="960"/>
      <c r="O1671" s="411"/>
      <c r="P1671" s="411"/>
      <c r="Q1671" s="963"/>
      <c r="R1671" s="413" t="str">
        <f t="shared" si="86"/>
        <v>fx</v>
      </c>
      <c r="S1671" s="959"/>
      <c r="T1671" s="959"/>
      <c r="U1671" s="965"/>
    </row>
    <row r="1672" spans="1:21" ht="15.75" thickBot="1" x14ac:dyDescent="0.3">
      <c r="A1672" s="976"/>
      <c r="B1672" s="407">
        <v>14030413</v>
      </c>
      <c r="C1672" s="96">
        <v>321</v>
      </c>
      <c r="D1672" s="411">
        <v>7</v>
      </c>
      <c r="E1672" s="411">
        <v>50</v>
      </c>
      <c r="F1672" s="199">
        <f t="shared" si="88"/>
        <v>41</v>
      </c>
      <c r="G1672" s="88"/>
      <c r="H1672" s="167">
        <v>0.30208333333333331</v>
      </c>
      <c r="I1672" s="167">
        <v>0.79166666666666663</v>
      </c>
      <c r="J1672" s="181">
        <v>0.1111111111111111</v>
      </c>
      <c r="K1672" s="179">
        <f t="shared" si="85"/>
        <v>0.37847222222222221</v>
      </c>
      <c r="L1672" s="411">
        <v>41</v>
      </c>
      <c r="M1672" s="411">
        <v>1</v>
      </c>
      <c r="N1672" s="958">
        <v>14</v>
      </c>
      <c r="O1672" s="411"/>
      <c r="P1672" s="411"/>
      <c r="Q1672" s="963"/>
      <c r="R1672" s="413" t="str">
        <f t="shared" si="86"/>
        <v>fx</v>
      </c>
      <c r="S1672" s="959"/>
      <c r="T1672" s="959"/>
      <c r="U1672" s="965"/>
    </row>
    <row r="1673" spans="1:21" ht="15.75" thickBot="1" x14ac:dyDescent="0.3">
      <c r="A1673" s="976"/>
      <c r="B1673" s="174">
        <v>14030413</v>
      </c>
      <c r="C1673" s="96">
        <v>369</v>
      </c>
      <c r="D1673" s="411">
        <v>7</v>
      </c>
      <c r="E1673" s="411">
        <v>50</v>
      </c>
      <c r="F1673" s="199">
        <f t="shared" si="88"/>
        <v>41</v>
      </c>
      <c r="G1673" s="88"/>
      <c r="H1673" s="167">
        <v>0.30208333333333331</v>
      </c>
      <c r="I1673" s="167">
        <v>0.79166666666666663</v>
      </c>
      <c r="J1673" s="181">
        <v>0.1111111111111111</v>
      </c>
      <c r="K1673" s="179">
        <f t="shared" si="85"/>
        <v>0.37847222222222221</v>
      </c>
      <c r="L1673" s="411">
        <v>38</v>
      </c>
      <c r="M1673" s="411">
        <v>1</v>
      </c>
      <c r="N1673" s="959"/>
      <c r="O1673" s="411"/>
      <c r="P1673" s="411"/>
      <c r="Q1673" s="963"/>
      <c r="R1673" s="413" t="str">
        <f t="shared" si="86"/>
        <v>fx</v>
      </c>
      <c r="S1673" s="959"/>
      <c r="T1673" s="959"/>
      <c r="U1673" s="965"/>
    </row>
    <row r="1674" spans="1:21" ht="15.75" thickBot="1" x14ac:dyDescent="0.3">
      <c r="A1674" s="976"/>
      <c r="B1674" s="407">
        <v>14030413</v>
      </c>
      <c r="C1674" s="96">
        <v>369</v>
      </c>
      <c r="D1674" s="411">
        <v>7</v>
      </c>
      <c r="E1674" s="411">
        <v>50</v>
      </c>
      <c r="F1674" s="199">
        <f t="shared" si="88"/>
        <v>41</v>
      </c>
      <c r="G1674" s="88"/>
      <c r="H1674" s="167">
        <v>0.30208333333333331</v>
      </c>
      <c r="I1674" s="167">
        <v>0.79166666666666663</v>
      </c>
      <c r="J1674" s="181">
        <v>0.1111111111111111</v>
      </c>
      <c r="K1674" s="179">
        <f t="shared" si="85"/>
        <v>0.37847222222222221</v>
      </c>
      <c r="L1674" s="411">
        <v>39</v>
      </c>
      <c r="M1674" s="411">
        <v>1</v>
      </c>
      <c r="N1674" s="960"/>
      <c r="O1674" s="411"/>
      <c r="P1674" s="411"/>
      <c r="Q1674" s="963"/>
      <c r="R1674" s="413" t="str">
        <f t="shared" si="86"/>
        <v>fx</v>
      </c>
      <c r="S1674" s="959"/>
      <c r="T1674" s="959"/>
      <c r="U1674" s="965"/>
    </row>
    <row r="1675" spans="1:21" ht="15.75" thickBot="1" x14ac:dyDescent="0.3">
      <c r="A1675" s="976"/>
      <c r="B1675" s="383">
        <v>14030413</v>
      </c>
      <c r="C1675" s="384">
        <v>369</v>
      </c>
      <c r="D1675" s="411">
        <v>7</v>
      </c>
      <c r="E1675" s="411">
        <v>50</v>
      </c>
      <c r="F1675" s="199">
        <f t="shared" si="88"/>
        <v>41</v>
      </c>
      <c r="G1675" s="88"/>
      <c r="H1675" s="167">
        <v>0.30208333333333331</v>
      </c>
      <c r="I1675" s="167">
        <v>0.79166666666666663</v>
      </c>
      <c r="J1675" s="181">
        <v>0.1111111111111111</v>
      </c>
      <c r="K1675" s="179">
        <f t="shared" si="85"/>
        <v>0.37847222222222221</v>
      </c>
      <c r="L1675" s="411">
        <v>38</v>
      </c>
      <c r="M1675" s="411">
        <v>1</v>
      </c>
      <c r="N1675" s="958">
        <v>30</v>
      </c>
      <c r="O1675" s="411"/>
      <c r="P1675" s="411"/>
      <c r="Q1675" s="963"/>
      <c r="R1675" s="413" t="str">
        <f t="shared" si="86"/>
        <v>fx</v>
      </c>
      <c r="S1675" s="959"/>
      <c r="T1675" s="959"/>
      <c r="U1675" s="965"/>
    </row>
    <row r="1676" spans="1:21" ht="15.75" thickBot="1" x14ac:dyDescent="0.3">
      <c r="A1676" s="976"/>
      <c r="B1676" s="385">
        <v>14030413</v>
      </c>
      <c r="C1676" s="384">
        <v>369</v>
      </c>
      <c r="D1676" s="411">
        <v>7</v>
      </c>
      <c r="E1676" s="411">
        <v>50</v>
      </c>
      <c r="F1676" s="199">
        <f t="shared" si="88"/>
        <v>41</v>
      </c>
      <c r="G1676" s="88"/>
      <c r="H1676" s="167">
        <v>0.30208333333333331</v>
      </c>
      <c r="I1676" s="167">
        <v>0.79166666666666663</v>
      </c>
      <c r="J1676" s="181">
        <v>0.1111111111111111</v>
      </c>
      <c r="K1676" s="179">
        <f t="shared" si="85"/>
        <v>0.37847222222222221</v>
      </c>
      <c r="L1676" s="411">
        <v>39</v>
      </c>
      <c r="M1676" s="411">
        <v>1</v>
      </c>
      <c r="N1676" s="959"/>
      <c r="O1676" s="411"/>
      <c r="P1676" s="411"/>
      <c r="Q1676" s="963"/>
      <c r="R1676" s="413" t="str">
        <f t="shared" si="86"/>
        <v>fx</v>
      </c>
      <c r="S1676" s="959"/>
      <c r="T1676" s="959"/>
      <c r="U1676" s="965"/>
    </row>
    <row r="1677" spans="1:21" ht="15.75" thickBot="1" x14ac:dyDescent="0.3">
      <c r="A1677" s="977"/>
      <c r="B1677" s="386">
        <v>14030413</v>
      </c>
      <c r="C1677" s="387">
        <v>369</v>
      </c>
      <c r="D1677" s="418">
        <v>7</v>
      </c>
      <c r="E1677" s="418">
        <v>50</v>
      </c>
      <c r="F1677" s="388">
        <f t="shared" si="88"/>
        <v>41</v>
      </c>
      <c r="G1677" s="160"/>
      <c r="H1677" s="171">
        <v>0.30208333333333331</v>
      </c>
      <c r="I1677" s="171">
        <v>0.79166666666666663</v>
      </c>
      <c r="J1677" s="185">
        <v>0.1111111111111111</v>
      </c>
      <c r="K1677" s="186">
        <f t="shared" si="85"/>
        <v>0.37847222222222221</v>
      </c>
      <c r="L1677" s="418">
        <v>40</v>
      </c>
      <c r="M1677" s="418">
        <v>1</v>
      </c>
      <c r="N1677" s="966"/>
      <c r="O1677" s="418"/>
      <c r="P1677" s="418"/>
      <c r="Q1677" s="967"/>
      <c r="R1677" s="151" t="str">
        <f t="shared" si="86"/>
        <v>fx</v>
      </c>
      <c r="S1677" s="966"/>
      <c r="T1677" s="966"/>
      <c r="U1677" s="968"/>
    </row>
    <row r="1678" spans="1:21" ht="15.75" thickBot="1" x14ac:dyDescent="0.3">
      <c r="A1678" s="985" t="str">
        <f t="shared" si="87"/>
        <v>روز</v>
      </c>
      <c r="B1678" s="419">
        <v>14030413</v>
      </c>
      <c r="C1678" s="419" t="s">
        <v>509</v>
      </c>
      <c r="D1678" s="419">
        <v>7</v>
      </c>
      <c r="E1678" s="419">
        <v>50</v>
      </c>
      <c r="F1678" s="150">
        <v>8</v>
      </c>
      <c r="G1678" s="159"/>
      <c r="H1678" s="168">
        <v>0.30208333333333331</v>
      </c>
      <c r="I1678" s="168">
        <v>0.625</v>
      </c>
      <c r="J1678" s="179">
        <v>0</v>
      </c>
      <c r="K1678" s="179">
        <f t="shared" si="85"/>
        <v>0.32291666666666669</v>
      </c>
      <c r="L1678" s="419">
        <v>40</v>
      </c>
      <c r="M1678" s="419">
        <v>1</v>
      </c>
      <c r="N1678" s="961">
        <v>160</v>
      </c>
      <c r="O1678" s="419"/>
      <c r="P1678" s="419"/>
      <c r="Q1678" s="962">
        <f>42.5+0.64+35.5</f>
        <v>78.64</v>
      </c>
      <c r="R1678" s="150" t="s">
        <v>528</v>
      </c>
      <c r="S1678" s="961">
        <v>1.8</v>
      </c>
      <c r="T1678" s="961">
        <v>6.5</v>
      </c>
      <c r="U1678" s="964">
        <v>0</v>
      </c>
    </row>
    <row r="1679" spans="1:21" ht="15.75" thickBot="1" x14ac:dyDescent="0.3">
      <c r="A1679" s="986"/>
      <c r="B1679" s="409">
        <v>14030413</v>
      </c>
      <c r="C1679" s="409" t="s">
        <v>509</v>
      </c>
      <c r="D1679" s="411">
        <v>7</v>
      </c>
      <c r="E1679" s="411">
        <v>50</v>
      </c>
      <c r="F1679" s="665">
        <v>8</v>
      </c>
      <c r="G1679" s="88"/>
      <c r="H1679" s="167">
        <v>0.30208333333333331</v>
      </c>
      <c r="I1679" s="167">
        <v>0.625</v>
      </c>
      <c r="J1679" s="181">
        <v>0</v>
      </c>
      <c r="K1679" s="179">
        <f t="shared" si="85"/>
        <v>0.32291666666666669</v>
      </c>
      <c r="L1679" s="411">
        <v>41</v>
      </c>
      <c r="M1679" s="411">
        <v>1</v>
      </c>
      <c r="N1679" s="959"/>
      <c r="O1679" s="411"/>
      <c r="P1679" s="411"/>
      <c r="Q1679" s="963"/>
      <c r="R1679" s="199" t="s">
        <v>529</v>
      </c>
      <c r="S1679" s="959"/>
      <c r="T1679" s="959"/>
      <c r="U1679" s="965"/>
    </row>
    <row r="1680" spans="1:21" ht="15.75" thickBot="1" x14ac:dyDescent="0.3">
      <c r="A1680" s="986"/>
      <c r="B1680" s="409">
        <v>14030413</v>
      </c>
      <c r="C1680" s="409" t="s">
        <v>509</v>
      </c>
      <c r="D1680" s="411">
        <v>7</v>
      </c>
      <c r="E1680" s="411">
        <v>50</v>
      </c>
      <c r="F1680" s="665">
        <v>8</v>
      </c>
      <c r="G1680" s="88"/>
      <c r="H1680" s="167">
        <v>0.30208333333333331</v>
      </c>
      <c r="I1680" s="167">
        <v>0.625</v>
      </c>
      <c r="J1680" s="181">
        <v>0</v>
      </c>
      <c r="K1680" s="179">
        <f t="shared" si="85"/>
        <v>0.32291666666666669</v>
      </c>
      <c r="L1680" s="411">
        <v>42</v>
      </c>
      <c r="M1680" s="411">
        <v>2</v>
      </c>
      <c r="N1680" s="959"/>
      <c r="O1680" s="411"/>
      <c r="P1680" s="411"/>
      <c r="Q1680" s="963"/>
      <c r="R1680" s="199" t="s">
        <v>530</v>
      </c>
      <c r="S1680" s="959"/>
      <c r="T1680" s="959"/>
      <c r="U1680" s="965"/>
    </row>
    <row r="1681" spans="1:21" ht="15.75" thickBot="1" x14ac:dyDescent="0.3">
      <c r="A1681" s="986"/>
      <c r="B1681" s="409">
        <v>14030413</v>
      </c>
      <c r="C1681" s="409" t="s">
        <v>509</v>
      </c>
      <c r="D1681" s="411">
        <v>7</v>
      </c>
      <c r="E1681" s="411">
        <v>50</v>
      </c>
      <c r="F1681" s="665">
        <v>8</v>
      </c>
      <c r="G1681" s="88"/>
      <c r="H1681" s="167">
        <v>0.30208333333333331</v>
      </c>
      <c r="I1681" s="167">
        <v>0.625</v>
      </c>
      <c r="J1681" s="181">
        <v>0</v>
      </c>
      <c r="K1681" s="179">
        <f t="shared" si="85"/>
        <v>0.32291666666666669</v>
      </c>
      <c r="L1681" s="411">
        <v>43</v>
      </c>
      <c r="M1681" s="411">
        <v>2</v>
      </c>
      <c r="N1681" s="959"/>
      <c r="O1681" s="411"/>
      <c r="P1681" s="411"/>
      <c r="Q1681" s="963"/>
      <c r="R1681" s="199" t="s">
        <v>531</v>
      </c>
      <c r="S1681" s="959"/>
      <c r="T1681" s="959"/>
      <c r="U1681" s="965"/>
    </row>
    <row r="1682" spans="1:21" ht="15.75" thickBot="1" x14ac:dyDescent="0.3">
      <c r="A1682" s="986"/>
      <c r="B1682" s="409">
        <v>14030413</v>
      </c>
      <c r="C1682" s="409" t="s">
        <v>509</v>
      </c>
      <c r="D1682" s="411">
        <v>7</v>
      </c>
      <c r="E1682" s="411">
        <v>50</v>
      </c>
      <c r="F1682" s="665">
        <v>8</v>
      </c>
      <c r="G1682" s="88"/>
      <c r="H1682" s="167">
        <v>0.30208333333333331</v>
      </c>
      <c r="I1682" s="167">
        <v>0.625</v>
      </c>
      <c r="J1682" s="181">
        <v>0</v>
      </c>
      <c r="K1682" s="179">
        <f t="shared" si="85"/>
        <v>0.32291666666666669</v>
      </c>
      <c r="L1682" s="411">
        <v>44</v>
      </c>
      <c r="M1682" s="411">
        <v>1</v>
      </c>
      <c r="N1682" s="959"/>
      <c r="O1682" s="411"/>
      <c r="P1682" s="411"/>
      <c r="Q1682" s="963"/>
      <c r="R1682" s="199" t="s">
        <v>532</v>
      </c>
      <c r="S1682" s="959"/>
      <c r="T1682" s="959"/>
      <c r="U1682" s="965"/>
    </row>
    <row r="1683" spans="1:21" ht="15.75" thickBot="1" x14ac:dyDescent="0.3">
      <c r="A1683" s="987"/>
      <c r="B1683" s="404">
        <v>14030413</v>
      </c>
      <c r="C1683" s="404" t="s">
        <v>509</v>
      </c>
      <c r="D1683" s="418">
        <v>7</v>
      </c>
      <c r="E1683" s="418">
        <v>50</v>
      </c>
      <c r="F1683" s="151">
        <v>8</v>
      </c>
      <c r="G1683" s="160"/>
      <c r="H1683" s="171">
        <v>0.30208333333333331</v>
      </c>
      <c r="I1683" s="171">
        <v>0.625</v>
      </c>
      <c r="J1683" s="185">
        <v>0</v>
      </c>
      <c r="K1683" s="186">
        <f t="shared" si="85"/>
        <v>0.32291666666666669</v>
      </c>
      <c r="L1683" s="418">
        <v>45</v>
      </c>
      <c r="M1683" s="418">
        <v>1</v>
      </c>
      <c r="N1683" s="966"/>
      <c r="O1683" s="418"/>
      <c r="P1683" s="418"/>
      <c r="Q1683" s="967"/>
      <c r="R1683" s="388" t="s">
        <v>533</v>
      </c>
      <c r="S1683" s="966"/>
      <c r="T1683" s="966"/>
      <c r="U1683" s="968"/>
    </row>
    <row r="1684" spans="1:21" ht="15.75" thickBot="1" x14ac:dyDescent="0.3">
      <c r="A1684" s="975" t="str">
        <f t="shared" si="87"/>
        <v>روز</v>
      </c>
      <c r="B1684" s="174">
        <v>14030414</v>
      </c>
      <c r="C1684" s="163">
        <v>309</v>
      </c>
      <c r="D1684" s="419">
        <v>7</v>
      </c>
      <c r="E1684" s="419">
        <v>50</v>
      </c>
      <c r="F1684" s="150">
        <f>4+11+16+5</f>
        <v>36</v>
      </c>
      <c r="G1684" s="159"/>
      <c r="H1684" s="168">
        <v>0.30208333333333331</v>
      </c>
      <c r="I1684" s="168">
        <v>0.625</v>
      </c>
      <c r="J1684" s="179">
        <v>6.25E-2</v>
      </c>
      <c r="K1684" s="179">
        <f t="shared" si="85"/>
        <v>0.26041666666666669</v>
      </c>
      <c r="L1684" s="419">
        <v>36</v>
      </c>
      <c r="M1684" s="419">
        <v>2</v>
      </c>
      <c r="N1684" s="419">
        <v>476</v>
      </c>
      <c r="O1684" s="419"/>
      <c r="P1684" s="419"/>
      <c r="Q1684" s="421"/>
      <c r="R1684" s="150" t="str">
        <f t="shared" si="86"/>
        <v>fx</v>
      </c>
      <c r="S1684" s="961">
        <v>2</v>
      </c>
      <c r="T1684" s="961">
        <v>23</v>
      </c>
      <c r="U1684" s="964">
        <v>500</v>
      </c>
    </row>
    <row r="1685" spans="1:21" ht="15.75" thickBot="1" x14ac:dyDescent="0.3">
      <c r="A1685" s="976"/>
      <c r="B1685" s="175">
        <v>14030414</v>
      </c>
      <c r="C1685" s="96">
        <v>309</v>
      </c>
      <c r="D1685" s="411">
        <v>7</v>
      </c>
      <c r="E1685" s="411">
        <v>50</v>
      </c>
      <c r="F1685" s="199">
        <f t="shared" ref="F1685:F1714" si="89">4+11+16+5</f>
        <v>36</v>
      </c>
      <c r="G1685" s="88"/>
      <c r="H1685" s="167">
        <v>0.30208333333333331</v>
      </c>
      <c r="I1685" s="167">
        <v>0.625</v>
      </c>
      <c r="J1685" s="181">
        <v>6.25E-2</v>
      </c>
      <c r="K1685" s="179">
        <f t="shared" si="85"/>
        <v>0.26041666666666669</v>
      </c>
      <c r="L1685" s="411">
        <v>37</v>
      </c>
      <c r="M1685" s="411">
        <v>2</v>
      </c>
      <c r="N1685" s="411"/>
      <c r="O1685" s="411"/>
      <c r="P1685" s="411"/>
      <c r="Q1685" s="412"/>
      <c r="R1685" s="413" t="str">
        <f t="shared" si="86"/>
        <v>fx</v>
      </c>
      <c r="S1685" s="959"/>
      <c r="T1685" s="959"/>
      <c r="U1685" s="965"/>
    </row>
    <row r="1686" spans="1:21" ht="15.75" thickBot="1" x14ac:dyDescent="0.3">
      <c r="A1686" s="976"/>
      <c r="B1686" s="175">
        <v>14030414</v>
      </c>
      <c r="C1686" s="96">
        <v>309</v>
      </c>
      <c r="D1686" s="411">
        <v>7</v>
      </c>
      <c r="E1686" s="411">
        <v>50</v>
      </c>
      <c r="F1686" s="199">
        <f t="shared" si="89"/>
        <v>36</v>
      </c>
      <c r="G1686" s="88"/>
      <c r="H1686" s="167">
        <v>0.30208333333333331</v>
      </c>
      <c r="I1686" s="167">
        <v>0.625</v>
      </c>
      <c r="J1686" s="181">
        <v>6.25E-2</v>
      </c>
      <c r="K1686" s="179">
        <f t="shared" si="85"/>
        <v>0.26041666666666669</v>
      </c>
      <c r="L1686" s="411">
        <v>38</v>
      </c>
      <c r="M1686" s="411">
        <v>2</v>
      </c>
      <c r="N1686" s="411"/>
      <c r="O1686" s="411"/>
      <c r="P1686" s="411"/>
      <c r="Q1686" s="412"/>
      <c r="R1686" s="413" t="str">
        <f t="shared" si="86"/>
        <v>fx</v>
      </c>
      <c r="S1686" s="959"/>
      <c r="T1686" s="959"/>
      <c r="U1686" s="965"/>
    </row>
    <row r="1687" spans="1:21" ht="15.75" thickBot="1" x14ac:dyDescent="0.3">
      <c r="A1687" s="976"/>
      <c r="B1687" s="175">
        <v>14030414</v>
      </c>
      <c r="C1687" s="96">
        <v>309</v>
      </c>
      <c r="D1687" s="411">
        <v>7</v>
      </c>
      <c r="E1687" s="411">
        <v>50</v>
      </c>
      <c r="F1687" s="199">
        <f t="shared" si="89"/>
        <v>36</v>
      </c>
      <c r="G1687" s="88"/>
      <c r="H1687" s="167">
        <v>0.30208333333333331</v>
      </c>
      <c r="I1687" s="167">
        <v>0.625</v>
      </c>
      <c r="J1687" s="181">
        <v>6.25E-2</v>
      </c>
      <c r="K1687" s="179">
        <f t="shared" si="85"/>
        <v>0.26041666666666669</v>
      </c>
      <c r="L1687" s="411">
        <v>39</v>
      </c>
      <c r="M1687" s="411">
        <v>3</v>
      </c>
      <c r="N1687" s="411"/>
      <c r="O1687" s="411"/>
      <c r="P1687" s="411"/>
      <c r="Q1687" s="412"/>
      <c r="R1687" s="413" t="str">
        <f t="shared" si="86"/>
        <v>fx</v>
      </c>
      <c r="S1687" s="959"/>
      <c r="T1687" s="959"/>
      <c r="U1687" s="965"/>
    </row>
    <row r="1688" spans="1:21" ht="15.75" thickBot="1" x14ac:dyDescent="0.3">
      <c r="A1688" s="976"/>
      <c r="B1688" s="175">
        <v>14030414</v>
      </c>
      <c r="C1688" s="96">
        <v>309</v>
      </c>
      <c r="D1688" s="411">
        <v>7</v>
      </c>
      <c r="E1688" s="411">
        <v>50</v>
      </c>
      <c r="F1688" s="199">
        <f t="shared" si="89"/>
        <v>36</v>
      </c>
      <c r="G1688" s="88"/>
      <c r="H1688" s="167">
        <v>0.30208333333333331</v>
      </c>
      <c r="I1688" s="167">
        <v>0.625</v>
      </c>
      <c r="J1688" s="181">
        <v>6.25E-2</v>
      </c>
      <c r="K1688" s="179">
        <f t="shared" si="85"/>
        <v>0.26041666666666669</v>
      </c>
      <c r="L1688" s="411">
        <v>40</v>
      </c>
      <c r="M1688" s="411">
        <v>1</v>
      </c>
      <c r="N1688" s="411"/>
      <c r="O1688" s="411"/>
      <c r="P1688" s="411"/>
      <c r="Q1688" s="412"/>
      <c r="R1688" s="413" t="str">
        <f t="shared" si="86"/>
        <v>fx</v>
      </c>
      <c r="S1688" s="959"/>
      <c r="T1688" s="959"/>
      <c r="U1688" s="965"/>
    </row>
    <row r="1689" spans="1:21" ht="15.75" thickBot="1" x14ac:dyDescent="0.3">
      <c r="A1689" s="976"/>
      <c r="B1689" s="407">
        <v>14030414</v>
      </c>
      <c r="C1689" s="96">
        <v>309</v>
      </c>
      <c r="D1689" s="411">
        <v>7</v>
      </c>
      <c r="E1689" s="411">
        <v>50</v>
      </c>
      <c r="F1689" s="199">
        <f t="shared" si="89"/>
        <v>36</v>
      </c>
      <c r="G1689" s="88"/>
      <c r="H1689" s="167">
        <v>0.30208333333333331</v>
      </c>
      <c r="I1689" s="167">
        <v>0.625</v>
      </c>
      <c r="J1689" s="181">
        <v>6.25E-2</v>
      </c>
      <c r="K1689" s="179">
        <f t="shared" si="85"/>
        <v>0.26041666666666669</v>
      </c>
      <c r="L1689" s="411">
        <v>41</v>
      </c>
      <c r="M1689" s="411">
        <v>1</v>
      </c>
      <c r="N1689" s="411"/>
      <c r="O1689" s="411"/>
      <c r="P1689" s="411"/>
      <c r="Q1689" s="412"/>
      <c r="R1689" s="413" t="str">
        <f t="shared" si="86"/>
        <v>fx</v>
      </c>
      <c r="S1689" s="959"/>
      <c r="T1689" s="959"/>
      <c r="U1689" s="965"/>
    </row>
    <row r="1690" spans="1:21" ht="15.75" thickBot="1" x14ac:dyDescent="0.3">
      <c r="A1690" s="976"/>
      <c r="B1690" s="174">
        <v>14030414</v>
      </c>
      <c r="C1690" s="96">
        <v>350</v>
      </c>
      <c r="D1690" s="411">
        <v>7</v>
      </c>
      <c r="E1690" s="411">
        <v>50</v>
      </c>
      <c r="F1690" s="199">
        <f t="shared" si="89"/>
        <v>36</v>
      </c>
      <c r="G1690" s="88"/>
      <c r="H1690" s="167">
        <v>0.30208333333333331</v>
      </c>
      <c r="I1690" s="167">
        <v>0.625</v>
      </c>
      <c r="J1690" s="181">
        <v>6.25E-2</v>
      </c>
      <c r="K1690" s="179">
        <f t="shared" si="85"/>
        <v>0.26041666666666669</v>
      </c>
      <c r="L1690" s="411">
        <v>39</v>
      </c>
      <c r="M1690" s="411">
        <v>1</v>
      </c>
      <c r="N1690" s="411">
        <v>368</v>
      </c>
      <c r="O1690" s="411"/>
      <c r="P1690" s="411"/>
      <c r="Q1690" s="412"/>
      <c r="R1690" s="413" t="str">
        <f t="shared" si="86"/>
        <v>fx</v>
      </c>
      <c r="S1690" s="959"/>
      <c r="T1690" s="959"/>
      <c r="U1690" s="965"/>
    </row>
    <row r="1691" spans="1:21" ht="15.75" thickBot="1" x14ac:dyDescent="0.3">
      <c r="A1691" s="976"/>
      <c r="B1691" s="175">
        <v>14030414</v>
      </c>
      <c r="C1691" s="96">
        <v>350</v>
      </c>
      <c r="D1691" s="411">
        <v>7</v>
      </c>
      <c r="E1691" s="411">
        <v>50</v>
      </c>
      <c r="F1691" s="199">
        <f t="shared" si="89"/>
        <v>36</v>
      </c>
      <c r="G1691" s="88"/>
      <c r="H1691" s="167">
        <v>0.30208333333333331</v>
      </c>
      <c r="I1691" s="167">
        <v>0.625</v>
      </c>
      <c r="J1691" s="181">
        <v>6.25E-2</v>
      </c>
      <c r="K1691" s="179">
        <f t="shared" si="85"/>
        <v>0.26041666666666669</v>
      </c>
      <c r="L1691" s="411">
        <v>40</v>
      </c>
      <c r="M1691" s="411">
        <v>1</v>
      </c>
      <c r="N1691" s="411"/>
      <c r="O1691" s="411"/>
      <c r="P1691" s="411"/>
      <c r="Q1691" s="412"/>
      <c r="R1691" s="413" t="str">
        <f t="shared" si="86"/>
        <v>fx</v>
      </c>
      <c r="S1691" s="959"/>
      <c r="T1691" s="959"/>
      <c r="U1691" s="965"/>
    </row>
    <row r="1692" spans="1:21" ht="15.75" thickBot="1" x14ac:dyDescent="0.3">
      <c r="A1692" s="976"/>
      <c r="B1692" s="175">
        <v>14030414</v>
      </c>
      <c r="C1692" s="96">
        <v>350</v>
      </c>
      <c r="D1692" s="411">
        <v>7</v>
      </c>
      <c r="E1692" s="411">
        <v>50</v>
      </c>
      <c r="F1692" s="199">
        <f t="shared" si="89"/>
        <v>36</v>
      </c>
      <c r="G1692" s="88"/>
      <c r="H1692" s="167">
        <v>0.30208333333333331</v>
      </c>
      <c r="I1692" s="167">
        <v>0.625</v>
      </c>
      <c r="J1692" s="181">
        <v>6.25E-2</v>
      </c>
      <c r="K1692" s="179">
        <f t="shared" si="85"/>
        <v>0.26041666666666669</v>
      </c>
      <c r="L1692" s="411">
        <v>41</v>
      </c>
      <c r="M1692" s="411">
        <v>1</v>
      </c>
      <c r="N1692" s="411"/>
      <c r="O1692" s="411"/>
      <c r="P1692" s="411"/>
      <c r="Q1692" s="412"/>
      <c r="R1692" s="413" t="str">
        <f t="shared" si="86"/>
        <v>fx</v>
      </c>
      <c r="S1692" s="959"/>
      <c r="T1692" s="959"/>
      <c r="U1692" s="965"/>
    </row>
    <row r="1693" spans="1:21" ht="15.75" thickBot="1" x14ac:dyDescent="0.3">
      <c r="A1693" s="976"/>
      <c r="B1693" s="175">
        <v>14030414</v>
      </c>
      <c r="C1693" s="96">
        <v>350</v>
      </c>
      <c r="D1693" s="411">
        <v>7</v>
      </c>
      <c r="E1693" s="411">
        <v>50</v>
      </c>
      <c r="F1693" s="199">
        <f t="shared" si="89"/>
        <v>36</v>
      </c>
      <c r="G1693" s="88"/>
      <c r="H1693" s="167">
        <v>0.30208333333333331</v>
      </c>
      <c r="I1693" s="167">
        <v>0.625</v>
      </c>
      <c r="J1693" s="181">
        <v>6.25E-2</v>
      </c>
      <c r="K1693" s="179">
        <f t="shared" si="85"/>
        <v>0.26041666666666669</v>
      </c>
      <c r="L1693" s="411">
        <v>42</v>
      </c>
      <c r="M1693" s="411">
        <v>2</v>
      </c>
      <c r="N1693" s="411"/>
      <c r="O1693" s="411"/>
      <c r="P1693" s="411"/>
      <c r="Q1693" s="412"/>
      <c r="R1693" s="413" t="str">
        <f t="shared" si="86"/>
        <v>fx</v>
      </c>
      <c r="S1693" s="959"/>
      <c r="T1693" s="959"/>
      <c r="U1693" s="965"/>
    </row>
    <row r="1694" spans="1:21" ht="15.75" thickBot="1" x14ac:dyDescent="0.3">
      <c r="A1694" s="976"/>
      <c r="B1694" s="175">
        <v>14030414</v>
      </c>
      <c r="C1694" s="96">
        <v>350</v>
      </c>
      <c r="D1694" s="411">
        <v>7</v>
      </c>
      <c r="E1694" s="411">
        <v>50</v>
      </c>
      <c r="F1694" s="199">
        <f t="shared" si="89"/>
        <v>36</v>
      </c>
      <c r="G1694" s="88"/>
      <c r="H1694" s="167">
        <v>0.30208333333333331</v>
      </c>
      <c r="I1694" s="167">
        <v>0.625</v>
      </c>
      <c r="J1694" s="181">
        <v>6.25E-2</v>
      </c>
      <c r="K1694" s="179">
        <f t="shared" si="85"/>
        <v>0.26041666666666669</v>
      </c>
      <c r="L1694" s="411">
        <v>43</v>
      </c>
      <c r="M1694" s="411">
        <v>2</v>
      </c>
      <c r="N1694" s="411"/>
      <c r="O1694" s="411"/>
      <c r="P1694" s="411"/>
      <c r="Q1694" s="412"/>
      <c r="R1694" s="413" t="str">
        <f t="shared" si="86"/>
        <v>fx</v>
      </c>
      <c r="S1694" s="959"/>
      <c r="T1694" s="959"/>
      <c r="U1694" s="965"/>
    </row>
    <row r="1695" spans="1:21" ht="15.75" thickBot="1" x14ac:dyDescent="0.3">
      <c r="A1695" s="976"/>
      <c r="B1695" s="407">
        <v>14030414</v>
      </c>
      <c r="C1695" s="96">
        <v>350</v>
      </c>
      <c r="D1695" s="411">
        <v>7</v>
      </c>
      <c r="E1695" s="411">
        <v>50</v>
      </c>
      <c r="F1695" s="199">
        <f t="shared" si="89"/>
        <v>36</v>
      </c>
      <c r="G1695" s="88"/>
      <c r="H1695" s="167">
        <v>0.30208333333333331</v>
      </c>
      <c r="I1695" s="167">
        <v>0.625</v>
      </c>
      <c r="J1695" s="181">
        <v>6.25E-2</v>
      </c>
      <c r="K1695" s="179">
        <f t="shared" ref="K1695:K1758" si="90">IF(H1695&gt;I1695,(H1695-I1695)-J1695,(I1695-H1695)-J1695)</f>
        <v>0.26041666666666669</v>
      </c>
      <c r="L1695" s="411">
        <v>44</v>
      </c>
      <c r="M1695" s="411">
        <v>1</v>
      </c>
      <c r="N1695" s="411"/>
      <c r="O1695" s="411"/>
      <c r="P1695" s="411"/>
      <c r="Q1695" s="412"/>
      <c r="R1695" s="413" t="str">
        <f t="shared" ref="R1695:R1758" si="91">IF(C1695=370,"p500","fx")</f>
        <v>fx</v>
      </c>
      <c r="S1695" s="959"/>
      <c r="T1695" s="959"/>
      <c r="U1695" s="965"/>
    </row>
    <row r="1696" spans="1:21" ht="15.75" thickBot="1" x14ac:dyDescent="0.3">
      <c r="A1696" s="976"/>
      <c r="B1696" s="383">
        <v>14030414</v>
      </c>
      <c r="C1696" s="384">
        <v>370</v>
      </c>
      <c r="D1696" s="411">
        <v>7</v>
      </c>
      <c r="E1696" s="411">
        <v>50</v>
      </c>
      <c r="F1696" s="199">
        <f t="shared" si="89"/>
        <v>36</v>
      </c>
      <c r="G1696" s="88"/>
      <c r="H1696" s="167">
        <v>0.30208333333333331</v>
      </c>
      <c r="I1696" s="167">
        <v>0.625</v>
      </c>
      <c r="J1696" s="181">
        <v>6.25E-2</v>
      </c>
      <c r="K1696" s="179">
        <f t="shared" si="90"/>
        <v>0.26041666666666669</v>
      </c>
      <c r="L1696" s="411">
        <v>39</v>
      </c>
      <c r="M1696" s="411">
        <v>1</v>
      </c>
      <c r="N1696" s="411">
        <v>368</v>
      </c>
      <c r="O1696" s="411"/>
      <c r="P1696" s="411"/>
      <c r="Q1696" s="412"/>
      <c r="R1696" s="413" t="s">
        <v>239</v>
      </c>
      <c r="S1696" s="959"/>
      <c r="T1696" s="959"/>
      <c r="U1696" s="965"/>
    </row>
    <row r="1697" spans="1:21" ht="15.75" thickBot="1" x14ac:dyDescent="0.3">
      <c r="A1697" s="976"/>
      <c r="B1697" s="385">
        <v>14030414</v>
      </c>
      <c r="C1697" s="384">
        <v>370</v>
      </c>
      <c r="D1697" s="411">
        <v>7</v>
      </c>
      <c r="E1697" s="411">
        <v>50</v>
      </c>
      <c r="F1697" s="199">
        <f t="shared" si="89"/>
        <v>36</v>
      </c>
      <c r="G1697" s="88"/>
      <c r="H1697" s="167">
        <v>0.30208333333333331</v>
      </c>
      <c r="I1697" s="167">
        <v>0.625</v>
      </c>
      <c r="J1697" s="181">
        <v>6.25E-2</v>
      </c>
      <c r="K1697" s="179">
        <f t="shared" si="90"/>
        <v>0.26041666666666669</v>
      </c>
      <c r="L1697" s="411">
        <v>40</v>
      </c>
      <c r="M1697" s="411">
        <v>1</v>
      </c>
      <c r="N1697" s="411"/>
      <c r="O1697" s="411"/>
      <c r="P1697" s="411"/>
      <c r="Q1697" s="412"/>
      <c r="R1697" s="413" t="s">
        <v>239</v>
      </c>
      <c r="S1697" s="959"/>
      <c r="T1697" s="959"/>
      <c r="U1697" s="965"/>
    </row>
    <row r="1698" spans="1:21" ht="15.75" thickBot="1" x14ac:dyDescent="0.3">
      <c r="A1698" s="976"/>
      <c r="B1698" s="385">
        <v>14030414</v>
      </c>
      <c r="C1698" s="384">
        <v>370</v>
      </c>
      <c r="D1698" s="411">
        <v>7</v>
      </c>
      <c r="E1698" s="411">
        <v>50</v>
      </c>
      <c r="F1698" s="199">
        <f t="shared" si="89"/>
        <v>36</v>
      </c>
      <c r="G1698" s="88"/>
      <c r="H1698" s="167">
        <v>0.30208333333333331</v>
      </c>
      <c r="I1698" s="167">
        <v>0.625</v>
      </c>
      <c r="J1698" s="181">
        <v>6.25E-2</v>
      </c>
      <c r="K1698" s="179">
        <f t="shared" si="90"/>
        <v>0.26041666666666669</v>
      </c>
      <c r="L1698" s="411">
        <v>42</v>
      </c>
      <c r="M1698" s="411">
        <v>2</v>
      </c>
      <c r="N1698" s="411"/>
      <c r="O1698" s="411"/>
      <c r="P1698" s="411"/>
      <c r="Q1698" s="412"/>
      <c r="R1698" s="413" t="s">
        <v>239</v>
      </c>
      <c r="S1698" s="959"/>
      <c r="T1698" s="959"/>
      <c r="U1698" s="965"/>
    </row>
    <row r="1699" spans="1:21" ht="15.75" thickBot="1" x14ac:dyDescent="0.3">
      <c r="A1699" s="976"/>
      <c r="B1699" s="385">
        <v>14030414</v>
      </c>
      <c r="C1699" s="384">
        <v>370</v>
      </c>
      <c r="D1699" s="411">
        <v>7</v>
      </c>
      <c r="E1699" s="411">
        <v>50</v>
      </c>
      <c r="F1699" s="199">
        <f t="shared" si="89"/>
        <v>36</v>
      </c>
      <c r="G1699" s="88"/>
      <c r="H1699" s="167">
        <v>0.30208333333333331</v>
      </c>
      <c r="I1699" s="167">
        <v>0.625</v>
      </c>
      <c r="J1699" s="181">
        <v>6.25E-2</v>
      </c>
      <c r="K1699" s="179">
        <f t="shared" si="90"/>
        <v>0.26041666666666669</v>
      </c>
      <c r="L1699" s="411">
        <v>43</v>
      </c>
      <c r="M1699" s="411">
        <v>2</v>
      </c>
      <c r="N1699" s="411"/>
      <c r="O1699" s="411"/>
      <c r="P1699" s="411"/>
      <c r="Q1699" s="412"/>
      <c r="R1699" s="413" t="s">
        <v>239</v>
      </c>
      <c r="S1699" s="959"/>
      <c r="T1699" s="959"/>
      <c r="U1699" s="965"/>
    </row>
    <row r="1700" spans="1:21" ht="15.75" thickBot="1" x14ac:dyDescent="0.3">
      <c r="A1700" s="976"/>
      <c r="B1700" s="386">
        <v>14030414</v>
      </c>
      <c r="C1700" s="384">
        <v>370</v>
      </c>
      <c r="D1700" s="411">
        <v>7</v>
      </c>
      <c r="E1700" s="411">
        <v>50</v>
      </c>
      <c r="F1700" s="199">
        <f t="shared" si="89"/>
        <v>36</v>
      </c>
      <c r="G1700" s="88"/>
      <c r="H1700" s="167">
        <v>0.30208333333333331</v>
      </c>
      <c r="I1700" s="167">
        <v>0.625</v>
      </c>
      <c r="J1700" s="181">
        <v>6.25E-2</v>
      </c>
      <c r="K1700" s="179">
        <f t="shared" si="90"/>
        <v>0.26041666666666669</v>
      </c>
      <c r="L1700" s="411">
        <v>44</v>
      </c>
      <c r="M1700" s="411">
        <v>2</v>
      </c>
      <c r="N1700" s="411"/>
      <c r="O1700" s="411"/>
      <c r="P1700" s="411"/>
      <c r="Q1700" s="412"/>
      <c r="R1700" s="413" t="s">
        <v>239</v>
      </c>
      <c r="S1700" s="959"/>
      <c r="T1700" s="959"/>
      <c r="U1700" s="965"/>
    </row>
    <row r="1701" spans="1:21" ht="15.75" thickBot="1" x14ac:dyDescent="0.3">
      <c r="A1701" s="976"/>
      <c r="B1701" s="174">
        <v>14030414</v>
      </c>
      <c r="C1701" s="96">
        <v>379</v>
      </c>
      <c r="D1701" s="411">
        <v>7</v>
      </c>
      <c r="E1701" s="411">
        <v>50</v>
      </c>
      <c r="F1701" s="199">
        <f t="shared" si="89"/>
        <v>36</v>
      </c>
      <c r="G1701" s="88"/>
      <c r="H1701" s="167">
        <v>0.30208333333333331</v>
      </c>
      <c r="I1701" s="167">
        <v>0.625</v>
      </c>
      <c r="J1701" s="181">
        <v>6.25E-2</v>
      </c>
      <c r="K1701" s="179">
        <f t="shared" si="90"/>
        <v>0.26041666666666669</v>
      </c>
      <c r="L1701" s="411">
        <v>37</v>
      </c>
      <c r="M1701" s="411">
        <v>1</v>
      </c>
      <c r="N1701" s="958">
        <v>198</v>
      </c>
      <c r="O1701" s="411"/>
      <c r="P1701" s="411"/>
      <c r="Q1701" s="412"/>
      <c r="R1701" s="413" t="s">
        <v>111</v>
      </c>
      <c r="S1701" s="959"/>
      <c r="T1701" s="959"/>
      <c r="U1701" s="965"/>
    </row>
    <row r="1702" spans="1:21" ht="15.75" thickBot="1" x14ac:dyDescent="0.3">
      <c r="A1702" s="976"/>
      <c r="B1702" s="175">
        <v>14030414</v>
      </c>
      <c r="C1702" s="96">
        <v>379</v>
      </c>
      <c r="D1702" s="411">
        <v>7</v>
      </c>
      <c r="E1702" s="411">
        <v>50</v>
      </c>
      <c r="F1702" s="199">
        <f t="shared" si="89"/>
        <v>36</v>
      </c>
      <c r="G1702" s="88"/>
      <c r="H1702" s="167">
        <v>0.30208333333333331</v>
      </c>
      <c r="I1702" s="167">
        <v>0.625</v>
      </c>
      <c r="J1702" s="181">
        <v>6.25E-2</v>
      </c>
      <c r="K1702" s="179">
        <f t="shared" si="90"/>
        <v>0.26041666666666669</v>
      </c>
      <c r="L1702" s="411">
        <v>38</v>
      </c>
      <c r="M1702" s="411">
        <v>1</v>
      </c>
      <c r="N1702" s="959"/>
      <c r="O1702" s="411"/>
      <c r="P1702" s="411"/>
      <c r="Q1702" s="412"/>
      <c r="R1702" s="413" t="str">
        <f t="shared" si="91"/>
        <v>fx</v>
      </c>
      <c r="S1702" s="959"/>
      <c r="T1702" s="959"/>
      <c r="U1702" s="965"/>
    </row>
    <row r="1703" spans="1:21" ht="15.75" thickBot="1" x14ac:dyDescent="0.3">
      <c r="A1703" s="976"/>
      <c r="B1703" s="175">
        <v>14030414</v>
      </c>
      <c r="C1703" s="96">
        <v>379</v>
      </c>
      <c r="D1703" s="411">
        <v>7</v>
      </c>
      <c r="E1703" s="411">
        <v>50</v>
      </c>
      <c r="F1703" s="199">
        <f t="shared" si="89"/>
        <v>36</v>
      </c>
      <c r="G1703" s="88"/>
      <c r="H1703" s="167">
        <v>0.30208333333333331</v>
      </c>
      <c r="I1703" s="167">
        <v>0.625</v>
      </c>
      <c r="J1703" s="181">
        <v>6.25E-2</v>
      </c>
      <c r="K1703" s="179">
        <f t="shared" si="90"/>
        <v>0.26041666666666669</v>
      </c>
      <c r="L1703" s="411">
        <v>39</v>
      </c>
      <c r="M1703" s="411">
        <v>1</v>
      </c>
      <c r="N1703" s="959"/>
      <c r="O1703" s="411"/>
      <c r="P1703" s="411"/>
      <c r="Q1703" s="412"/>
      <c r="R1703" s="413" t="str">
        <f t="shared" si="91"/>
        <v>fx</v>
      </c>
      <c r="S1703" s="959"/>
      <c r="T1703" s="959"/>
      <c r="U1703" s="965"/>
    </row>
    <row r="1704" spans="1:21" ht="15.75" thickBot="1" x14ac:dyDescent="0.3">
      <c r="A1704" s="976"/>
      <c r="B1704" s="175">
        <v>14030414</v>
      </c>
      <c r="C1704" s="96">
        <v>379</v>
      </c>
      <c r="D1704" s="411">
        <v>7</v>
      </c>
      <c r="E1704" s="411">
        <v>50</v>
      </c>
      <c r="F1704" s="199">
        <f t="shared" si="89"/>
        <v>36</v>
      </c>
      <c r="G1704" s="88"/>
      <c r="H1704" s="167">
        <v>0.30208333333333331</v>
      </c>
      <c r="I1704" s="167">
        <v>0.625</v>
      </c>
      <c r="J1704" s="181">
        <v>6.25E-2</v>
      </c>
      <c r="K1704" s="179">
        <f t="shared" si="90"/>
        <v>0.26041666666666669</v>
      </c>
      <c r="L1704" s="411">
        <v>40</v>
      </c>
      <c r="M1704" s="411">
        <v>1</v>
      </c>
      <c r="N1704" s="959"/>
      <c r="O1704" s="411"/>
      <c r="P1704" s="411"/>
      <c r="Q1704" s="412"/>
      <c r="R1704" s="413" t="str">
        <f t="shared" si="91"/>
        <v>fx</v>
      </c>
      <c r="S1704" s="959"/>
      <c r="T1704" s="959"/>
      <c r="U1704" s="965"/>
    </row>
    <row r="1705" spans="1:21" ht="15.75" thickBot="1" x14ac:dyDescent="0.3">
      <c r="A1705" s="976"/>
      <c r="B1705" s="407">
        <v>14030414</v>
      </c>
      <c r="C1705" s="96">
        <v>379</v>
      </c>
      <c r="D1705" s="411">
        <v>7</v>
      </c>
      <c r="E1705" s="411">
        <v>50</v>
      </c>
      <c r="F1705" s="199">
        <f t="shared" si="89"/>
        <v>36</v>
      </c>
      <c r="G1705" s="88"/>
      <c r="H1705" s="167">
        <v>0.30208333333333331</v>
      </c>
      <c r="I1705" s="167">
        <v>0.625</v>
      </c>
      <c r="J1705" s="181">
        <v>6.25E-2</v>
      </c>
      <c r="K1705" s="179">
        <f t="shared" si="90"/>
        <v>0.26041666666666669</v>
      </c>
      <c r="L1705" s="411">
        <v>41</v>
      </c>
      <c r="M1705" s="411">
        <v>1</v>
      </c>
      <c r="N1705" s="960"/>
      <c r="O1705" s="411"/>
      <c r="P1705" s="411"/>
      <c r="Q1705" s="412"/>
      <c r="R1705" s="413" t="str">
        <f t="shared" si="91"/>
        <v>fx</v>
      </c>
      <c r="S1705" s="959"/>
      <c r="T1705" s="959"/>
      <c r="U1705" s="965"/>
    </row>
    <row r="1706" spans="1:21" ht="15.75" thickBot="1" x14ac:dyDescent="0.3">
      <c r="A1706" s="976"/>
      <c r="B1706" s="383">
        <v>14030414</v>
      </c>
      <c r="C1706" s="384">
        <v>379</v>
      </c>
      <c r="D1706" s="411">
        <v>7</v>
      </c>
      <c r="E1706" s="411">
        <v>50</v>
      </c>
      <c r="F1706" s="199">
        <f t="shared" si="89"/>
        <v>36</v>
      </c>
      <c r="G1706" s="88"/>
      <c r="H1706" s="167">
        <v>0.30208333333333331</v>
      </c>
      <c r="I1706" s="167">
        <v>0.625</v>
      </c>
      <c r="J1706" s="181">
        <v>6.25E-2</v>
      </c>
      <c r="K1706" s="179">
        <f t="shared" si="90"/>
        <v>0.26041666666666669</v>
      </c>
      <c r="L1706" s="411">
        <v>37</v>
      </c>
      <c r="M1706" s="411">
        <v>1</v>
      </c>
      <c r="N1706" s="958">
        <v>198</v>
      </c>
      <c r="O1706" s="411"/>
      <c r="P1706" s="411"/>
      <c r="Q1706" s="412"/>
      <c r="R1706" s="413" t="str">
        <f t="shared" si="91"/>
        <v>fx</v>
      </c>
      <c r="S1706" s="959"/>
      <c r="T1706" s="959"/>
      <c r="U1706" s="965"/>
    </row>
    <row r="1707" spans="1:21" ht="15.75" thickBot="1" x14ac:dyDescent="0.3">
      <c r="A1707" s="976"/>
      <c r="B1707" s="385">
        <v>14030414</v>
      </c>
      <c r="C1707" s="384">
        <v>379</v>
      </c>
      <c r="D1707" s="411">
        <v>7</v>
      </c>
      <c r="E1707" s="411">
        <v>50</v>
      </c>
      <c r="F1707" s="199">
        <f t="shared" si="89"/>
        <v>36</v>
      </c>
      <c r="G1707" s="88"/>
      <c r="H1707" s="167">
        <v>0.30208333333333331</v>
      </c>
      <c r="I1707" s="167">
        <v>0.625</v>
      </c>
      <c r="J1707" s="181">
        <v>6.25E-2</v>
      </c>
      <c r="K1707" s="179">
        <f t="shared" si="90"/>
        <v>0.26041666666666669</v>
      </c>
      <c r="L1707" s="411">
        <v>38</v>
      </c>
      <c r="M1707" s="411">
        <v>1</v>
      </c>
      <c r="N1707" s="959"/>
      <c r="O1707" s="411"/>
      <c r="P1707" s="411"/>
      <c r="Q1707" s="412"/>
      <c r="R1707" s="413" t="str">
        <f t="shared" si="91"/>
        <v>fx</v>
      </c>
      <c r="S1707" s="959"/>
      <c r="T1707" s="959"/>
      <c r="U1707" s="965"/>
    </row>
    <row r="1708" spans="1:21" ht="15.75" thickBot="1" x14ac:dyDescent="0.3">
      <c r="A1708" s="976"/>
      <c r="B1708" s="385">
        <v>14030414</v>
      </c>
      <c r="C1708" s="384">
        <v>379</v>
      </c>
      <c r="D1708" s="411">
        <v>7</v>
      </c>
      <c r="E1708" s="411">
        <v>50</v>
      </c>
      <c r="F1708" s="199">
        <f t="shared" si="89"/>
        <v>36</v>
      </c>
      <c r="G1708" s="88"/>
      <c r="H1708" s="167">
        <v>0.30208333333333331</v>
      </c>
      <c r="I1708" s="167">
        <v>0.625</v>
      </c>
      <c r="J1708" s="181">
        <v>6.25E-2</v>
      </c>
      <c r="K1708" s="179">
        <f t="shared" si="90"/>
        <v>0.26041666666666669</v>
      </c>
      <c r="L1708" s="411">
        <v>39</v>
      </c>
      <c r="M1708" s="411">
        <v>1</v>
      </c>
      <c r="N1708" s="959"/>
      <c r="O1708" s="411"/>
      <c r="P1708" s="411"/>
      <c r="Q1708" s="412"/>
      <c r="R1708" s="413" t="str">
        <f t="shared" si="91"/>
        <v>fx</v>
      </c>
      <c r="S1708" s="959"/>
      <c r="T1708" s="959"/>
      <c r="U1708" s="965"/>
    </row>
    <row r="1709" spans="1:21" ht="15.75" thickBot="1" x14ac:dyDescent="0.3">
      <c r="A1709" s="976"/>
      <c r="B1709" s="385">
        <v>14030414</v>
      </c>
      <c r="C1709" s="384">
        <v>379</v>
      </c>
      <c r="D1709" s="411">
        <v>7</v>
      </c>
      <c r="E1709" s="411">
        <v>50</v>
      </c>
      <c r="F1709" s="199">
        <f t="shared" si="89"/>
        <v>36</v>
      </c>
      <c r="G1709" s="88"/>
      <c r="H1709" s="167">
        <v>0.30208333333333331</v>
      </c>
      <c r="I1709" s="167">
        <v>0.625</v>
      </c>
      <c r="J1709" s="181">
        <v>6.25E-2</v>
      </c>
      <c r="K1709" s="179">
        <f t="shared" si="90"/>
        <v>0.26041666666666669</v>
      </c>
      <c r="L1709" s="411">
        <v>40</v>
      </c>
      <c r="M1709" s="411">
        <v>1</v>
      </c>
      <c r="N1709" s="959"/>
      <c r="O1709" s="411"/>
      <c r="P1709" s="411"/>
      <c r="Q1709" s="412"/>
      <c r="R1709" s="413" t="str">
        <f t="shared" si="91"/>
        <v>fx</v>
      </c>
      <c r="S1709" s="959"/>
      <c r="T1709" s="959"/>
      <c r="U1709" s="965"/>
    </row>
    <row r="1710" spans="1:21" ht="15.75" thickBot="1" x14ac:dyDescent="0.3">
      <c r="A1710" s="976"/>
      <c r="B1710" s="386">
        <v>14030414</v>
      </c>
      <c r="C1710" s="384">
        <v>379</v>
      </c>
      <c r="D1710" s="411">
        <v>7</v>
      </c>
      <c r="E1710" s="411">
        <v>50</v>
      </c>
      <c r="F1710" s="199">
        <f t="shared" si="89"/>
        <v>36</v>
      </c>
      <c r="G1710" s="88"/>
      <c r="H1710" s="167">
        <v>0.30208333333333331</v>
      </c>
      <c r="I1710" s="167">
        <v>0.625</v>
      </c>
      <c r="J1710" s="181">
        <v>6.25E-2</v>
      </c>
      <c r="K1710" s="179">
        <f t="shared" si="90"/>
        <v>0.26041666666666669</v>
      </c>
      <c r="L1710" s="411">
        <v>41</v>
      </c>
      <c r="M1710" s="411">
        <v>1</v>
      </c>
      <c r="N1710" s="960"/>
      <c r="O1710" s="411"/>
      <c r="P1710" s="411"/>
      <c r="Q1710" s="412"/>
      <c r="R1710" s="413" t="str">
        <f t="shared" si="91"/>
        <v>fx</v>
      </c>
      <c r="S1710" s="959"/>
      <c r="T1710" s="959"/>
      <c r="U1710" s="965"/>
    </row>
    <row r="1711" spans="1:21" ht="15.75" thickBot="1" x14ac:dyDescent="0.3">
      <c r="A1711" s="976"/>
      <c r="B1711" s="174">
        <v>14030414</v>
      </c>
      <c r="C1711" s="96">
        <v>321</v>
      </c>
      <c r="D1711" s="411">
        <v>7</v>
      </c>
      <c r="E1711" s="411">
        <v>50</v>
      </c>
      <c r="F1711" s="199">
        <f t="shared" si="89"/>
        <v>36</v>
      </c>
      <c r="G1711" s="88"/>
      <c r="H1711" s="167">
        <v>0.30208333333333331</v>
      </c>
      <c r="I1711" s="167">
        <v>0.625</v>
      </c>
      <c r="J1711" s="181">
        <v>6.25E-2</v>
      </c>
      <c r="K1711" s="179">
        <f t="shared" si="90"/>
        <v>0.26041666666666669</v>
      </c>
      <c r="L1711" s="411">
        <v>38</v>
      </c>
      <c r="M1711" s="411">
        <v>31</v>
      </c>
      <c r="N1711" s="958">
        <v>127</v>
      </c>
      <c r="O1711" s="411"/>
      <c r="P1711" s="411"/>
      <c r="Q1711" s="412"/>
      <c r="R1711" s="413" t="s">
        <v>239</v>
      </c>
      <c r="S1711" s="959"/>
      <c r="T1711" s="959"/>
      <c r="U1711" s="965"/>
    </row>
    <row r="1712" spans="1:21" ht="15.75" thickBot="1" x14ac:dyDescent="0.3">
      <c r="A1712" s="976"/>
      <c r="B1712" s="175">
        <v>14030414</v>
      </c>
      <c r="C1712" s="96">
        <v>321</v>
      </c>
      <c r="D1712" s="411">
        <v>7</v>
      </c>
      <c r="E1712" s="411">
        <v>50</v>
      </c>
      <c r="F1712" s="199">
        <f t="shared" si="89"/>
        <v>36</v>
      </c>
      <c r="G1712" s="88"/>
      <c r="H1712" s="167">
        <v>0.30208333333333331</v>
      </c>
      <c r="I1712" s="167">
        <v>0.625</v>
      </c>
      <c r="J1712" s="181">
        <v>6.25E-2</v>
      </c>
      <c r="K1712" s="179">
        <f t="shared" si="90"/>
        <v>0.26041666666666669</v>
      </c>
      <c r="L1712" s="411">
        <v>39</v>
      </c>
      <c r="M1712" s="411">
        <v>35</v>
      </c>
      <c r="N1712" s="959"/>
      <c r="O1712" s="411"/>
      <c r="P1712" s="411"/>
      <c r="Q1712" s="412"/>
      <c r="R1712" s="413" t="s">
        <v>239</v>
      </c>
      <c r="S1712" s="959"/>
      <c r="T1712" s="959"/>
      <c r="U1712" s="965"/>
    </row>
    <row r="1713" spans="1:21" ht="15.75" thickBot="1" x14ac:dyDescent="0.3">
      <c r="A1713" s="976"/>
      <c r="B1713" s="175">
        <v>14030414</v>
      </c>
      <c r="C1713" s="96">
        <v>321</v>
      </c>
      <c r="D1713" s="411">
        <v>7</v>
      </c>
      <c r="E1713" s="411">
        <v>50</v>
      </c>
      <c r="F1713" s="199">
        <f t="shared" si="89"/>
        <v>36</v>
      </c>
      <c r="G1713" s="88"/>
      <c r="H1713" s="167">
        <v>0.30208333333333331</v>
      </c>
      <c r="I1713" s="167">
        <v>0.625</v>
      </c>
      <c r="J1713" s="181">
        <v>6.25E-2</v>
      </c>
      <c r="K1713" s="179">
        <f t="shared" si="90"/>
        <v>0.26041666666666669</v>
      </c>
      <c r="L1713" s="411">
        <v>40</v>
      </c>
      <c r="M1713" s="411">
        <v>39</v>
      </c>
      <c r="N1713" s="959"/>
      <c r="O1713" s="411"/>
      <c r="P1713" s="411"/>
      <c r="Q1713" s="412"/>
      <c r="R1713" s="413" t="s">
        <v>239</v>
      </c>
      <c r="S1713" s="959"/>
      <c r="T1713" s="959"/>
      <c r="U1713" s="965"/>
    </row>
    <row r="1714" spans="1:21" ht="15.75" thickBot="1" x14ac:dyDescent="0.3">
      <c r="A1714" s="977"/>
      <c r="B1714" s="407">
        <v>14030414</v>
      </c>
      <c r="C1714" s="164">
        <v>321</v>
      </c>
      <c r="D1714" s="418">
        <v>7</v>
      </c>
      <c r="E1714" s="418">
        <v>50</v>
      </c>
      <c r="F1714" s="388">
        <f t="shared" si="89"/>
        <v>36</v>
      </c>
      <c r="G1714" s="160"/>
      <c r="H1714" s="171">
        <v>0.30208333333333331</v>
      </c>
      <c r="I1714" s="171">
        <v>0.625</v>
      </c>
      <c r="J1714" s="185">
        <v>6.25E-2</v>
      </c>
      <c r="K1714" s="186">
        <f t="shared" si="90"/>
        <v>0.26041666666666669</v>
      </c>
      <c r="L1714" s="418">
        <v>41</v>
      </c>
      <c r="M1714" s="418">
        <v>22</v>
      </c>
      <c r="N1714" s="966"/>
      <c r="O1714" s="418"/>
      <c r="P1714" s="418"/>
      <c r="Q1714" s="420"/>
      <c r="R1714" s="151" t="s">
        <v>239</v>
      </c>
      <c r="S1714" s="966"/>
      <c r="T1714" s="966"/>
      <c r="U1714" s="968"/>
    </row>
    <row r="1715" spans="1:21" ht="15.75" thickBot="1" x14ac:dyDescent="0.3">
      <c r="A1715" s="985" t="str">
        <f t="shared" ref="A1715:A1758" si="92">IF(H1715&gt;I1715,"شب","روز")</f>
        <v>روز</v>
      </c>
      <c r="B1715" s="419">
        <v>14030416</v>
      </c>
      <c r="C1715" s="419">
        <v>374</v>
      </c>
      <c r="D1715" s="419">
        <v>7</v>
      </c>
      <c r="E1715" s="419">
        <v>50</v>
      </c>
      <c r="F1715" s="150">
        <v>5</v>
      </c>
      <c r="G1715" s="159"/>
      <c r="H1715" s="168">
        <v>0.6875</v>
      </c>
      <c r="I1715" s="168">
        <v>0.79166666666666663</v>
      </c>
      <c r="J1715" s="179">
        <v>0</v>
      </c>
      <c r="K1715" s="179">
        <f t="shared" si="90"/>
        <v>0.10416666666666663</v>
      </c>
      <c r="L1715" s="419">
        <v>37</v>
      </c>
      <c r="M1715" s="419">
        <v>1</v>
      </c>
      <c r="N1715" s="961">
        <v>85</v>
      </c>
      <c r="O1715" s="419"/>
      <c r="P1715" s="419"/>
      <c r="Q1715" s="962">
        <f>19.5+0.7+21.8</f>
        <v>42</v>
      </c>
      <c r="R1715" s="401" t="s">
        <v>111</v>
      </c>
      <c r="S1715" s="961">
        <v>0</v>
      </c>
      <c r="T1715" s="961">
        <v>0</v>
      </c>
      <c r="U1715" s="964">
        <v>0</v>
      </c>
    </row>
    <row r="1716" spans="1:21" ht="15.75" thickBot="1" x14ac:dyDescent="0.3">
      <c r="A1716" s="986"/>
      <c r="B1716" s="409">
        <v>14030416</v>
      </c>
      <c r="C1716" s="411">
        <v>374</v>
      </c>
      <c r="D1716" s="411">
        <v>7</v>
      </c>
      <c r="E1716" s="411">
        <v>50</v>
      </c>
      <c r="F1716" s="665">
        <v>5</v>
      </c>
      <c r="G1716" s="88"/>
      <c r="H1716" s="167">
        <v>0.6875</v>
      </c>
      <c r="I1716" s="167">
        <v>0.79166666666666663</v>
      </c>
      <c r="J1716" s="181">
        <v>0</v>
      </c>
      <c r="K1716" s="179">
        <f t="shared" si="90"/>
        <v>0.10416666666666663</v>
      </c>
      <c r="L1716" s="411">
        <v>38</v>
      </c>
      <c r="M1716" s="411">
        <v>1</v>
      </c>
      <c r="N1716" s="959"/>
      <c r="O1716" s="411"/>
      <c r="P1716" s="411"/>
      <c r="Q1716" s="963"/>
      <c r="R1716" s="413" t="str">
        <f t="shared" si="91"/>
        <v>fx</v>
      </c>
      <c r="S1716" s="959"/>
      <c r="T1716" s="959"/>
      <c r="U1716" s="965"/>
    </row>
    <row r="1717" spans="1:21" ht="15.75" thickBot="1" x14ac:dyDescent="0.3">
      <c r="A1717" s="986"/>
      <c r="B1717" s="409">
        <v>14030416</v>
      </c>
      <c r="C1717" s="411">
        <v>374</v>
      </c>
      <c r="D1717" s="411">
        <v>7</v>
      </c>
      <c r="E1717" s="411">
        <v>50</v>
      </c>
      <c r="F1717" s="665">
        <v>5</v>
      </c>
      <c r="G1717" s="88"/>
      <c r="H1717" s="167">
        <v>0.6875</v>
      </c>
      <c r="I1717" s="167">
        <v>0.79166666666666663</v>
      </c>
      <c r="J1717" s="181">
        <v>0</v>
      </c>
      <c r="K1717" s="179">
        <f t="shared" si="90"/>
        <v>0.10416666666666663</v>
      </c>
      <c r="L1717" s="411">
        <v>39</v>
      </c>
      <c r="M1717" s="411">
        <v>1</v>
      </c>
      <c r="N1717" s="959"/>
      <c r="O1717" s="411"/>
      <c r="P1717" s="411"/>
      <c r="Q1717" s="963"/>
      <c r="R1717" s="413" t="str">
        <f t="shared" si="91"/>
        <v>fx</v>
      </c>
      <c r="S1717" s="959"/>
      <c r="T1717" s="959"/>
      <c r="U1717" s="965"/>
    </row>
    <row r="1718" spans="1:21" ht="15.75" thickBot="1" x14ac:dyDescent="0.3">
      <c r="A1718" s="986"/>
      <c r="B1718" s="409">
        <v>14030416</v>
      </c>
      <c r="C1718" s="411">
        <v>374</v>
      </c>
      <c r="D1718" s="411">
        <v>7</v>
      </c>
      <c r="E1718" s="411">
        <v>50</v>
      </c>
      <c r="F1718" s="665">
        <v>5</v>
      </c>
      <c r="G1718" s="88"/>
      <c r="H1718" s="167">
        <v>0.6875</v>
      </c>
      <c r="I1718" s="167">
        <v>0.79166666666666663</v>
      </c>
      <c r="J1718" s="181">
        <v>0</v>
      </c>
      <c r="K1718" s="179">
        <f t="shared" si="90"/>
        <v>0.10416666666666663</v>
      </c>
      <c r="L1718" s="411">
        <v>40</v>
      </c>
      <c r="M1718" s="411">
        <v>1</v>
      </c>
      <c r="N1718" s="959"/>
      <c r="O1718" s="411"/>
      <c r="P1718" s="411"/>
      <c r="Q1718" s="963"/>
      <c r="R1718" s="413" t="str">
        <f t="shared" si="91"/>
        <v>fx</v>
      </c>
      <c r="S1718" s="959"/>
      <c r="T1718" s="959"/>
      <c r="U1718" s="965"/>
    </row>
    <row r="1719" spans="1:21" ht="15.75" thickBot="1" x14ac:dyDescent="0.3">
      <c r="A1719" s="987"/>
      <c r="B1719" s="404">
        <v>14030416</v>
      </c>
      <c r="C1719" s="418">
        <v>374</v>
      </c>
      <c r="D1719" s="418">
        <v>7</v>
      </c>
      <c r="E1719" s="418">
        <v>50</v>
      </c>
      <c r="F1719" s="151">
        <v>5</v>
      </c>
      <c r="G1719" s="160"/>
      <c r="H1719" s="171">
        <v>0.6875</v>
      </c>
      <c r="I1719" s="171">
        <v>0.79166666666666663</v>
      </c>
      <c r="J1719" s="185">
        <v>0</v>
      </c>
      <c r="K1719" s="186">
        <f t="shared" si="90"/>
        <v>0.10416666666666663</v>
      </c>
      <c r="L1719" s="418">
        <v>41</v>
      </c>
      <c r="M1719" s="418">
        <v>1</v>
      </c>
      <c r="N1719" s="966"/>
      <c r="O1719" s="418"/>
      <c r="P1719" s="418"/>
      <c r="Q1719" s="967"/>
      <c r="R1719" s="151" t="str">
        <f t="shared" si="91"/>
        <v>fx</v>
      </c>
      <c r="S1719" s="966"/>
      <c r="T1719" s="966"/>
      <c r="U1719" s="968"/>
    </row>
    <row r="1720" spans="1:21" ht="15.75" thickBot="1" x14ac:dyDescent="0.3">
      <c r="A1720" s="975" t="str">
        <f t="shared" si="92"/>
        <v>روز</v>
      </c>
      <c r="B1720" s="174">
        <v>14030416</v>
      </c>
      <c r="C1720" s="163">
        <v>309</v>
      </c>
      <c r="D1720" s="419">
        <v>7</v>
      </c>
      <c r="E1720" s="419">
        <v>50</v>
      </c>
      <c r="F1720" s="150">
        <f>11+16+10+8+5</f>
        <v>50</v>
      </c>
      <c r="G1720" s="159"/>
      <c r="H1720" s="168">
        <v>0.30208333333333331</v>
      </c>
      <c r="I1720" s="168">
        <v>0.79166666666666663</v>
      </c>
      <c r="J1720" s="179">
        <v>0.19444444444444445</v>
      </c>
      <c r="K1720" s="179">
        <f t="shared" si="90"/>
        <v>0.29513888888888884</v>
      </c>
      <c r="L1720" s="419">
        <v>36</v>
      </c>
      <c r="M1720" s="419">
        <v>2</v>
      </c>
      <c r="N1720" s="961">
        <v>380</v>
      </c>
      <c r="O1720" s="419"/>
      <c r="P1720" s="419"/>
      <c r="Q1720" s="962">
        <f>243.0005+10.515+233.119</f>
        <v>486.6345</v>
      </c>
      <c r="R1720" s="150" t="str">
        <f t="shared" si="91"/>
        <v>fx</v>
      </c>
      <c r="S1720" s="961">
        <v>2</v>
      </c>
      <c r="T1720" s="961">
        <v>20</v>
      </c>
      <c r="U1720" s="964">
        <v>2000</v>
      </c>
    </row>
    <row r="1721" spans="1:21" ht="15.75" thickBot="1" x14ac:dyDescent="0.3">
      <c r="A1721" s="976"/>
      <c r="B1721" s="175">
        <v>14030416</v>
      </c>
      <c r="C1721" s="96">
        <v>309</v>
      </c>
      <c r="D1721" s="411">
        <v>7</v>
      </c>
      <c r="E1721" s="411">
        <v>50</v>
      </c>
      <c r="F1721" s="199">
        <f t="shared" ref="F1721:F1757" si="93">11+16+10+8+5</f>
        <v>50</v>
      </c>
      <c r="G1721" s="88"/>
      <c r="H1721" s="167">
        <v>0.30208333333333331</v>
      </c>
      <c r="I1721" s="167">
        <v>0.79166666666666663</v>
      </c>
      <c r="J1721" s="181">
        <v>0.19444444444444445</v>
      </c>
      <c r="K1721" s="179">
        <f t="shared" si="90"/>
        <v>0.29513888888888884</v>
      </c>
      <c r="L1721" s="411">
        <v>37</v>
      </c>
      <c r="M1721" s="411">
        <v>2</v>
      </c>
      <c r="N1721" s="959"/>
      <c r="O1721" s="411"/>
      <c r="P1721" s="411"/>
      <c r="Q1721" s="963"/>
      <c r="R1721" s="413" t="str">
        <f t="shared" si="91"/>
        <v>fx</v>
      </c>
      <c r="S1721" s="959"/>
      <c r="T1721" s="959"/>
      <c r="U1721" s="965"/>
    </row>
    <row r="1722" spans="1:21" ht="15.75" thickBot="1" x14ac:dyDescent="0.3">
      <c r="A1722" s="976"/>
      <c r="B1722" s="175">
        <v>14030416</v>
      </c>
      <c r="C1722" s="96">
        <v>309</v>
      </c>
      <c r="D1722" s="411">
        <v>7</v>
      </c>
      <c r="E1722" s="411">
        <v>50</v>
      </c>
      <c r="F1722" s="199">
        <f t="shared" si="93"/>
        <v>50</v>
      </c>
      <c r="G1722" s="88"/>
      <c r="H1722" s="167">
        <v>0.30208333333333331</v>
      </c>
      <c r="I1722" s="167">
        <v>0.79166666666666663</v>
      </c>
      <c r="J1722" s="181">
        <v>0.19444444444444445</v>
      </c>
      <c r="K1722" s="179">
        <f t="shared" si="90"/>
        <v>0.29513888888888884</v>
      </c>
      <c r="L1722" s="411">
        <v>38</v>
      </c>
      <c r="M1722" s="411">
        <v>2</v>
      </c>
      <c r="N1722" s="959"/>
      <c r="O1722" s="411"/>
      <c r="P1722" s="411"/>
      <c r="Q1722" s="963"/>
      <c r="R1722" s="413" t="str">
        <f t="shared" si="91"/>
        <v>fx</v>
      </c>
      <c r="S1722" s="959"/>
      <c r="T1722" s="959"/>
      <c r="U1722" s="965"/>
    </row>
    <row r="1723" spans="1:21" ht="15.75" thickBot="1" x14ac:dyDescent="0.3">
      <c r="A1723" s="976"/>
      <c r="B1723" s="175">
        <v>14030416</v>
      </c>
      <c r="C1723" s="96">
        <v>309</v>
      </c>
      <c r="D1723" s="411">
        <v>7</v>
      </c>
      <c r="E1723" s="411">
        <v>50</v>
      </c>
      <c r="F1723" s="199">
        <f t="shared" si="93"/>
        <v>50</v>
      </c>
      <c r="G1723" s="88"/>
      <c r="H1723" s="167">
        <v>0.30208333333333331</v>
      </c>
      <c r="I1723" s="167">
        <v>0.79166666666666663</v>
      </c>
      <c r="J1723" s="181">
        <v>0.19444444444444445</v>
      </c>
      <c r="K1723" s="179">
        <f t="shared" si="90"/>
        <v>0.29513888888888884</v>
      </c>
      <c r="L1723" s="411">
        <v>39</v>
      </c>
      <c r="M1723" s="411">
        <v>3</v>
      </c>
      <c r="N1723" s="959"/>
      <c r="O1723" s="411"/>
      <c r="P1723" s="411"/>
      <c r="Q1723" s="963"/>
      <c r="R1723" s="413" t="str">
        <f t="shared" si="91"/>
        <v>fx</v>
      </c>
      <c r="S1723" s="959"/>
      <c r="T1723" s="959"/>
      <c r="U1723" s="965"/>
    </row>
    <row r="1724" spans="1:21" ht="15.75" thickBot="1" x14ac:dyDescent="0.3">
      <c r="A1724" s="976"/>
      <c r="B1724" s="175">
        <v>14030416</v>
      </c>
      <c r="C1724" s="96">
        <v>309</v>
      </c>
      <c r="D1724" s="411">
        <v>7</v>
      </c>
      <c r="E1724" s="411">
        <v>50</v>
      </c>
      <c r="F1724" s="199">
        <f t="shared" si="93"/>
        <v>50</v>
      </c>
      <c r="G1724" s="88"/>
      <c r="H1724" s="167">
        <v>0.30208333333333331</v>
      </c>
      <c r="I1724" s="167">
        <v>0.79166666666666663</v>
      </c>
      <c r="J1724" s="181">
        <v>0.19444444444444445</v>
      </c>
      <c r="K1724" s="179">
        <f t="shared" si="90"/>
        <v>0.29513888888888884</v>
      </c>
      <c r="L1724" s="411">
        <v>40</v>
      </c>
      <c r="M1724" s="411">
        <v>1</v>
      </c>
      <c r="N1724" s="959"/>
      <c r="O1724" s="411"/>
      <c r="P1724" s="411"/>
      <c r="Q1724" s="963"/>
      <c r="R1724" s="413" t="str">
        <f t="shared" si="91"/>
        <v>fx</v>
      </c>
      <c r="S1724" s="959"/>
      <c r="T1724" s="959"/>
      <c r="U1724" s="965"/>
    </row>
    <row r="1725" spans="1:21" ht="15.75" thickBot="1" x14ac:dyDescent="0.3">
      <c r="A1725" s="976"/>
      <c r="B1725" s="407">
        <v>14030416</v>
      </c>
      <c r="C1725" s="96">
        <v>30</v>
      </c>
      <c r="D1725" s="411">
        <v>7</v>
      </c>
      <c r="E1725" s="411">
        <v>50</v>
      </c>
      <c r="F1725" s="199">
        <f t="shared" si="93"/>
        <v>50</v>
      </c>
      <c r="G1725" s="88"/>
      <c r="H1725" s="167">
        <v>0.30208333333333331</v>
      </c>
      <c r="I1725" s="167">
        <v>0.79166666666666663</v>
      </c>
      <c r="J1725" s="181">
        <v>0.19444444444444445</v>
      </c>
      <c r="K1725" s="179">
        <f t="shared" si="90"/>
        <v>0.29513888888888884</v>
      </c>
      <c r="L1725" s="411">
        <v>41</v>
      </c>
      <c r="M1725" s="411">
        <v>1</v>
      </c>
      <c r="N1725" s="960"/>
      <c r="O1725" s="411"/>
      <c r="P1725" s="411"/>
      <c r="Q1725" s="963"/>
      <c r="R1725" s="413" t="str">
        <f t="shared" si="91"/>
        <v>fx</v>
      </c>
      <c r="S1725" s="959"/>
      <c r="T1725" s="959"/>
      <c r="U1725" s="965"/>
    </row>
    <row r="1726" spans="1:21" ht="15.75" thickBot="1" x14ac:dyDescent="0.3">
      <c r="A1726" s="976"/>
      <c r="B1726" s="174">
        <v>14030416</v>
      </c>
      <c r="C1726" s="96">
        <v>350</v>
      </c>
      <c r="D1726" s="411">
        <v>7</v>
      </c>
      <c r="E1726" s="411">
        <v>50</v>
      </c>
      <c r="F1726" s="199">
        <f t="shared" si="93"/>
        <v>50</v>
      </c>
      <c r="G1726" s="88"/>
      <c r="H1726" s="167">
        <v>0.30208333333333331</v>
      </c>
      <c r="I1726" s="167">
        <v>0.79166666666666663</v>
      </c>
      <c r="J1726" s="181">
        <v>0.19444444444444445</v>
      </c>
      <c r="K1726" s="179">
        <f t="shared" si="90"/>
        <v>0.29513888888888884</v>
      </c>
      <c r="L1726" s="411">
        <v>39</v>
      </c>
      <c r="M1726" s="411">
        <v>1</v>
      </c>
      <c r="N1726" s="958">
        <v>304</v>
      </c>
      <c r="O1726" s="411"/>
      <c r="P1726" s="411"/>
      <c r="Q1726" s="963"/>
      <c r="R1726" s="413" t="str">
        <f t="shared" si="91"/>
        <v>fx</v>
      </c>
      <c r="S1726" s="959"/>
      <c r="T1726" s="959"/>
      <c r="U1726" s="965"/>
    </row>
    <row r="1727" spans="1:21" ht="15.75" thickBot="1" x14ac:dyDescent="0.3">
      <c r="A1727" s="976"/>
      <c r="B1727" s="175">
        <v>14030416</v>
      </c>
      <c r="C1727" s="96">
        <v>350</v>
      </c>
      <c r="D1727" s="411">
        <v>7</v>
      </c>
      <c r="E1727" s="411">
        <v>50</v>
      </c>
      <c r="F1727" s="199">
        <f t="shared" si="93"/>
        <v>50</v>
      </c>
      <c r="G1727" s="88"/>
      <c r="H1727" s="167">
        <v>0.30208333333333331</v>
      </c>
      <c r="I1727" s="167">
        <v>0.79166666666666663</v>
      </c>
      <c r="J1727" s="181">
        <v>0.19444444444444445</v>
      </c>
      <c r="K1727" s="179">
        <f t="shared" si="90"/>
        <v>0.29513888888888884</v>
      </c>
      <c r="L1727" s="411">
        <v>40</v>
      </c>
      <c r="M1727" s="411">
        <v>1</v>
      </c>
      <c r="N1727" s="959"/>
      <c r="O1727" s="411"/>
      <c r="P1727" s="411"/>
      <c r="Q1727" s="963"/>
      <c r="R1727" s="413" t="str">
        <f t="shared" si="91"/>
        <v>fx</v>
      </c>
      <c r="S1727" s="959"/>
      <c r="T1727" s="959"/>
      <c r="U1727" s="965"/>
    </row>
    <row r="1728" spans="1:21" ht="15.75" thickBot="1" x14ac:dyDescent="0.3">
      <c r="A1728" s="976"/>
      <c r="B1728" s="175">
        <v>14030416</v>
      </c>
      <c r="C1728" s="96">
        <v>350</v>
      </c>
      <c r="D1728" s="411">
        <v>7</v>
      </c>
      <c r="E1728" s="411">
        <v>50</v>
      </c>
      <c r="F1728" s="199">
        <f t="shared" si="93"/>
        <v>50</v>
      </c>
      <c r="G1728" s="88"/>
      <c r="H1728" s="167">
        <v>0.30208333333333331</v>
      </c>
      <c r="I1728" s="167">
        <v>0.79166666666666663</v>
      </c>
      <c r="J1728" s="181">
        <v>0.19444444444444445</v>
      </c>
      <c r="K1728" s="179">
        <f t="shared" si="90"/>
        <v>0.29513888888888884</v>
      </c>
      <c r="L1728" s="411">
        <v>41</v>
      </c>
      <c r="M1728" s="411">
        <v>1</v>
      </c>
      <c r="N1728" s="959"/>
      <c r="O1728" s="411"/>
      <c r="P1728" s="411"/>
      <c r="Q1728" s="963"/>
      <c r="R1728" s="413" t="str">
        <f t="shared" si="91"/>
        <v>fx</v>
      </c>
      <c r="S1728" s="959"/>
      <c r="T1728" s="959"/>
      <c r="U1728" s="965"/>
    </row>
    <row r="1729" spans="1:21" ht="15.75" thickBot="1" x14ac:dyDescent="0.3">
      <c r="A1729" s="976"/>
      <c r="B1729" s="175">
        <v>14030416</v>
      </c>
      <c r="C1729" s="96">
        <v>350</v>
      </c>
      <c r="D1729" s="411">
        <v>7</v>
      </c>
      <c r="E1729" s="411">
        <v>50</v>
      </c>
      <c r="F1729" s="199">
        <f t="shared" si="93"/>
        <v>50</v>
      </c>
      <c r="G1729" s="88"/>
      <c r="H1729" s="167">
        <v>0.30208333333333331</v>
      </c>
      <c r="I1729" s="167">
        <v>0.79166666666666663</v>
      </c>
      <c r="J1729" s="181">
        <v>0.19444444444444445</v>
      </c>
      <c r="K1729" s="179">
        <f t="shared" si="90"/>
        <v>0.29513888888888884</v>
      </c>
      <c r="L1729" s="411">
        <v>42</v>
      </c>
      <c r="M1729" s="411">
        <v>2</v>
      </c>
      <c r="N1729" s="959"/>
      <c r="O1729" s="411"/>
      <c r="P1729" s="411"/>
      <c r="Q1729" s="963"/>
      <c r="R1729" s="413" t="str">
        <f t="shared" si="91"/>
        <v>fx</v>
      </c>
      <c r="S1729" s="959"/>
      <c r="T1729" s="959"/>
      <c r="U1729" s="965"/>
    </row>
    <row r="1730" spans="1:21" ht="15.75" thickBot="1" x14ac:dyDescent="0.3">
      <c r="A1730" s="976"/>
      <c r="B1730" s="175">
        <v>14030416</v>
      </c>
      <c r="C1730" s="96">
        <v>350</v>
      </c>
      <c r="D1730" s="411">
        <v>7</v>
      </c>
      <c r="E1730" s="411">
        <v>50</v>
      </c>
      <c r="F1730" s="199">
        <f t="shared" si="93"/>
        <v>50</v>
      </c>
      <c r="G1730" s="88"/>
      <c r="H1730" s="167">
        <v>0.30208333333333331</v>
      </c>
      <c r="I1730" s="167">
        <v>0.79166666666666663</v>
      </c>
      <c r="J1730" s="181">
        <v>0.19444444444444445</v>
      </c>
      <c r="K1730" s="179">
        <f t="shared" si="90"/>
        <v>0.29513888888888884</v>
      </c>
      <c r="L1730" s="411">
        <v>43</v>
      </c>
      <c r="M1730" s="411">
        <v>2</v>
      </c>
      <c r="N1730" s="959"/>
      <c r="O1730" s="411"/>
      <c r="P1730" s="411"/>
      <c r="Q1730" s="963"/>
      <c r="R1730" s="413" t="str">
        <f t="shared" si="91"/>
        <v>fx</v>
      </c>
      <c r="S1730" s="959"/>
      <c r="T1730" s="959"/>
      <c r="U1730" s="965"/>
    </row>
    <row r="1731" spans="1:21" ht="15.75" thickBot="1" x14ac:dyDescent="0.3">
      <c r="A1731" s="976"/>
      <c r="B1731" s="407">
        <v>14030416</v>
      </c>
      <c r="C1731" s="96">
        <v>350</v>
      </c>
      <c r="D1731" s="411">
        <v>7</v>
      </c>
      <c r="E1731" s="411">
        <v>50</v>
      </c>
      <c r="F1731" s="199">
        <f t="shared" si="93"/>
        <v>50</v>
      </c>
      <c r="G1731" s="88"/>
      <c r="H1731" s="167">
        <v>0.30208333333333331</v>
      </c>
      <c r="I1731" s="167">
        <v>0.79166666666666663</v>
      </c>
      <c r="J1731" s="181">
        <v>0.19444444444444445</v>
      </c>
      <c r="K1731" s="179">
        <f t="shared" si="90"/>
        <v>0.29513888888888884</v>
      </c>
      <c r="L1731" s="411">
        <v>44</v>
      </c>
      <c r="M1731" s="411">
        <v>1</v>
      </c>
      <c r="N1731" s="960"/>
      <c r="O1731" s="411"/>
      <c r="P1731" s="411"/>
      <c r="Q1731" s="963"/>
      <c r="R1731" s="413" t="str">
        <f t="shared" si="91"/>
        <v>fx</v>
      </c>
      <c r="S1731" s="959"/>
      <c r="T1731" s="959"/>
      <c r="U1731" s="965"/>
    </row>
    <row r="1732" spans="1:21" ht="15.75" thickBot="1" x14ac:dyDescent="0.3">
      <c r="A1732" s="976"/>
      <c r="B1732" s="174">
        <v>14030416</v>
      </c>
      <c r="C1732" s="96">
        <v>370</v>
      </c>
      <c r="D1732" s="411">
        <v>7</v>
      </c>
      <c r="E1732" s="411">
        <v>50</v>
      </c>
      <c r="F1732" s="199">
        <f t="shared" si="93"/>
        <v>50</v>
      </c>
      <c r="G1732" s="88"/>
      <c r="H1732" s="167">
        <v>0.30208333333333331</v>
      </c>
      <c r="I1732" s="167">
        <v>0.79166666666666663</v>
      </c>
      <c r="J1732" s="181">
        <v>0.19444444444444445</v>
      </c>
      <c r="K1732" s="179">
        <f t="shared" si="90"/>
        <v>0.29513888888888884</v>
      </c>
      <c r="L1732" s="411">
        <v>39</v>
      </c>
      <c r="M1732" s="411">
        <v>1</v>
      </c>
      <c r="N1732" s="958">
        <v>344</v>
      </c>
      <c r="O1732" s="411"/>
      <c r="P1732" s="411"/>
      <c r="Q1732" s="963"/>
      <c r="R1732" s="413" t="str">
        <f t="shared" si="91"/>
        <v>p500</v>
      </c>
      <c r="S1732" s="959"/>
      <c r="T1732" s="959"/>
      <c r="U1732" s="965"/>
    </row>
    <row r="1733" spans="1:21" ht="15.75" thickBot="1" x14ac:dyDescent="0.3">
      <c r="A1733" s="976"/>
      <c r="B1733" s="175">
        <v>14030416</v>
      </c>
      <c r="C1733" s="96">
        <v>370</v>
      </c>
      <c r="D1733" s="411">
        <v>7</v>
      </c>
      <c r="E1733" s="411">
        <v>50</v>
      </c>
      <c r="F1733" s="199">
        <f t="shared" si="93"/>
        <v>50</v>
      </c>
      <c r="G1733" s="88"/>
      <c r="H1733" s="167">
        <v>0.30208333333333331</v>
      </c>
      <c r="I1733" s="167">
        <v>0.79166666666666663</v>
      </c>
      <c r="J1733" s="181">
        <v>0.19444444444444445</v>
      </c>
      <c r="K1733" s="179">
        <f t="shared" si="90"/>
        <v>0.29513888888888884</v>
      </c>
      <c r="L1733" s="411">
        <v>40</v>
      </c>
      <c r="M1733" s="411">
        <v>1</v>
      </c>
      <c r="N1733" s="959"/>
      <c r="O1733" s="411"/>
      <c r="P1733" s="411"/>
      <c r="Q1733" s="963"/>
      <c r="R1733" s="413" t="str">
        <f t="shared" si="91"/>
        <v>p500</v>
      </c>
      <c r="S1733" s="959"/>
      <c r="T1733" s="959"/>
      <c r="U1733" s="965"/>
    </row>
    <row r="1734" spans="1:21" ht="15.75" thickBot="1" x14ac:dyDescent="0.3">
      <c r="A1734" s="976"/>
      <c r="B1734" s="175">
        <v>14030416</v>
      </c>
      <c r="C1734" s="96">
        <v>370</v>
      </c>
      <c r="D1734" s="411">
        <v>7</v>
      </c>
      <c r="E1734" s="411">
        <v>50</v>
      </c>
      <c r="F1734" s="199">
        <f t="shared" si="93"/>
        <v>50</v>
      </c>
      <c r="G1734" s="88"/>
      <c r="H1734" s="167">
        <v>0.30208333333333331</v>
      </c>
      <c r="I1734" s="167">
        <v>0.79166666666666663</v>
      </c>
      <c r="J1734" s="181">
        <v>0.19444444444444445</v>
      </c>
      <c r="K1734" s="179">
        <f t="shared" si="90"/>
        <v>0.29513888888888884</v>
      </c>
      <c r="L1734" s="411">
        <v>42</v>
      </c>
      <c r="M1734" s="411">
        <v>2</v>
      </c>
      <c r="N1734" s="959"/>
      <c r="O1734" s="411"/>
      <c r="P1734" s="411"/>
      <c r="Q1734" s="963"/>
      <c r="R1734" s="413" t="str">
        <f t="shared" si="91"/>
        <v>p500</v>
      </c>
      <c r="S1734" s="959"/>
      <c r="T1734" s="959"/>
      <c r="U1734" s="965"/>
    </row>
    <row r="1735" spans="1:21" ht="15.75" thickBot="1" x14ac:dyDescent="0.3">
      <c r="A1735" s="976"/>
      <c r="B1735" s="175">
        <v>14030416</v>
      </c>
      <c r="C1735" s="96">
        <v>370</v>
      </c>
      <c r="D1735" s="411">
        <v>7</v>
      </c>
      <c r="E1735" s="411">
        <v>50</v>
      </c>
      <c r="F1735" s="199">
        <f t="shared" si="93"/>
        <v>50</v>
      </c>
      <c r="G1735" s="88"/>
      <c r="H1735" s="167">
        <v>0.30208333333333331</v>
      </c>
      <c r="I1735" s="167">
        <v>0.79166666666666663</v>
      </c>
      <c r="J1735" s="181">
        <v>0.19444444444444445</v>
      </c>
      <c r="K1735" s="179">
        <f t="shared" si="90"/>
        <v>0.29513888888888884</v>
      </c>
      <c r="L1735" s="411">
        <v>43</v>
      </c>
      <c r="M1735" s="411">
        <v>2</v>
      </c>
      <c r="N1735" s="959"/>
      <c r="O1735" s="411"/>
      <c r="P1735" s="411"/>
      <c r="Q1735" s="963"/>
      <c r="R1735" s="413" t="str">
        <f t="shared" si="91"/>
        <v>p500</v>
      </c>
      <c r="S1735" s="959"/>
      <c r="T1735" s="959"/>
      <c r="U1735" s="965"/>
    </row>
    <row r="1736" spans="1:21" ht="15.75" thickBot="1" x14ac:dyDescent="0.3">
      <c r="A1736" s="976"/>
      <c r="B1736" s="407">
        <v>14030416</v>
      </c>
      <c r="C1736" s="96">
        <v>370</v>
      </c>
      <c r="D1736" s="411">
        <v>7</v>
      </c>
      <c r="E1736" s="411">
        <v>50</v>
      </c>
      <c r="F1736" s="199">
        <f t="shared" si="93"/>
        <v>50</v>
      </c>
      <c r="G1736" s="88"/>
      <c r="H1736" s="167">
        <v>0.30208333333333331</v>
      </c>
      <c r="I1736" s="167">
        <v>0.79166666666666663</v>
      </c>
      <c r="J1736" s="181">
        <v>0.19444444444444445</v>
      </c>
      <c r="K1736" s="179">
        <f t="shared" si="90"/>
        <v>0.29513888888888884</v>
      </c>
      <c r="L1736" s="411">
        <v>44</v>
      </c>
      <c r="M1736" s="411">
        <v>2</v>
      </c>
      <c r="N1736" s="960"/>
      <c r="O1736" s="411"/>
      <c r="P1736" s="411"/>
      <c r="Q1736" s="963"/>
      <c r="R1736" s="413" t="str">
        <f t="shared" si="91"/>
        <v>p500</v>
      </c>
      <c r="S1736" s="959"/>
      <c r="T1736" s="959"/>
      <c r="U1736" s="965"/>
    </row>
    <row r="1737" spans="1:21" ht="15.75" thickBot="1" x14ac:dyDescent="0.3">
      <c r="A1737" s="976"/>
      <c r="B1737" s="174">
        <v>14030416</v>
      </c>
      <c r="C1737" s="96">
        <v>379</v>
      </c>
      <c r="D1737" s="411">
        <v>7</v>
      </c>
      <c r="E1737" s="411">
        <v>50</v>
      </c>
      <c r="F1737" s="199">
        <f t="shared" si="93"/>
        <v>50</v>
      </c>
      <c r="G1737" s="88"/>
      <c r="H1737" s="167">
        <v>0.30208333333333331</v>
      </c>
      <c r="I1737" s="167">
        <v>0.79166666666666663</v>
      </c>
      <c r="J1737" s="181">
        <v>0.19444444444444445</v>
      </c>
      <c r="K1737" s="179">
        <f t="shared" si="90"/>
        <v>0.29513888888888884</v>
      </c>
      <c r="L1737" s="411">
        <v>37</v>
      </c>
      <c r="M1737" s="411">
        <v>1</v>
      </c>
      <c r="N1737" s="958">
        <v>162</v>
      </c>
      <c r="O1737" s="411"/>
      <c r="P1737" s="411"/>
      <c r="Q1737" s="963"/>
      <c r="R1737" s="413" t="str">
        <f t="shared" si="91"/>
        <v>fx</v>
      </c>
      <c r="S1737" s="959"/>
      <c r="T1737" s="959"/>
      <c r="U1737" s="965"/>
    </row>
    <row r="1738" spans="1:21" ht="15.75" thickBot="1" x14ac:dyDescent="0.3">
      <c r="A1738" s="976"/>
      <c r="B1738" s="175">
        <v>14030416</v>
      </c>
      <c r="C1738" s="96">
        <v>379</v>
      </c>
      <c r="D1738" s="411">
        <v>7</v>
      </c>
      <c r="E1738" s="411">
        <v>50</v>
      </c>
      <c r="F1738" s="199">
        <f t="shared" si="93"/>
        <v>50</v>
      </c>
      <c r="G1738" s="88"/>
      <c r="H1738" s="167">
        <v>0.30208333333333331</v>
      </c>
      <c r="I1738" s="167">
        <v>0.79166666666666663</v>
      </c>
      <c r="J1738" s="181">
        <v>0.19444444444444445</v>
      </c>
      <c r="K1738" s="179">
        <f t="shared" si="90"/>
        <v>0.29513888888888884</v>
      </c>
      <c r="L1738" s="411">
        <v>38</v>
      </c>
      <c r="M1738" s="411">
        <v>1</v>
      </c>
      <c r="N1738" s="959"/>
      <c r="O1738" s="411"/>
      <c r="P1738" s="411"/>
      <c r="Q1738" s="963"/>
      <c r="R1738" s="413" t="str">
        <f t="shared" si="91"/>
        <v>fx</v>
      </c>
      <c r="S1738" s="959"/>
      <c r="T1738" s="959"/>
      <c r="U1738" s="965"/>
    </row>
    <row r="1739" spans="1:21" ht="15.75" thickBot="1" x14ac:dyDescent="0.3">
      <c r="A1739" s="976"/>
      <c r="B1739" s="175">
        <v>14030416</v>
      </c>
      <c r="C1739" s="96">
        <v>379</v>
      </c>
      <c r="D1739" s="411">
        <v>7</v>
      </c>
      <c r="E1739" s="411">
        <v>50</v>
      </c>
      <c r="F1739" s="199">
        <f t="shared" si="93"/>
        <v>50</v>
      </c>
      <c r="G1739" s="88"/>
      <c r="H1739" s="167">
        <v>0.30208333333333331</v>
      </c>
      <c r="I1739" s="167">
        <v>0.79166666666666663</v>
      </c>
      <c r="J1739" s="181">
        <v>0.19444444444444445</v>
      </c>
      <c r="K1739" s="179">
        <f t="shared" si="90"/>
        <v>0.29513888888888884</v>
      </c>
      <c r="L1739" s="411">
        <v>39</v>
      </c>
      <c r="M1739" s="411">
        <v>1</v>
      </c>
      <c r="N1739" s="959"/>
      <c r="O1739" s="411"/>
      <c r="P1739" s="411"/>
      <c r="Q1739" s="963"/>
      <c r="R1739" s="413" t="str">
        <f t="shared" si="91"/>
        <v>fx</v>
      </c>
      <c r="S1739" s="959"/>
      <c r="T1739" s="959"/>
      <c r="U1739" s="965"/>
    </row>
    <row r="1740" spans="1:21" ht="15.75" thickBot="1" x14ac:dyDescent="0.3">
      <c r="A1740" s="976"/>
      <c r="B1740" s="175">
        <v>14030416</v>
      </c>
      <c r="C1740" s="96">
        <v>379</v>
      </c>
      <c r="D1740" s="411">
        <v>7</v>
      </c>
      <c r="E1740" s="411">
        <v>50</v>
      </c>
      <c r="F1740" s="199">
        <f t="shared" si="93"/>
        <v>50</v>
      </c>
      <c r="G1740" s="88"/>
      <c r="H1740" s="167">
        <v>0.30208333333333331</v>
      </c>
      <c r="I1740" s="167">
        <v>0.79166666666666663</v>
      </c>
      <c r="J1740" s="181">
        <v>0.19444444444444445</v>
      </c>
      <c r="K1740" s="179">
        <f t="shared" si="90"/>
        <v>0.29513888888888884</v>
      </c>
      <c r="L1740" s="411">
        <v>40</v>
      </c>
      <c r="M1740" s="411">
        <v>1</v>
      </c>
      <c r="N1740" s="959"/>
      <c r="O1740" s="411"/>
      <c r="P1740" s="411"/>
      <c r="Q1740" s="963"/>
      <c r="R1740" s="413" t="str">
        <f t="shared" si="91"/>
        <v>fx</v>
      </c>
      <c r="S1740" s="959"/>
      <c r="T1740" s="959"/>
      <c r="U1740" s="965"/>
    </row>
    <row r="1741" spans="1:21" ht="15.75" thickBot="1" x14ac:dyDescent="0.3">
      <c r="A1741" s="976"/>
      <c r="B1741" s="407">
        <v>14030416</v>
      </c>
      <c r="C1741" s="96">
        <v>379</v>
      </c>
      <c r="D1741" s="411">
        <v>7</v>
      </c>
      <c r="E1741" s="411">
        <v>50</v>
      </c>
      <c r="F1741" s="199">
        <f t="shared" si="93"/>
        <v>50</v>
      </c>
      <c r="G1741" s="88"/>
      <c r="H1741" s="167">
        <v>0.30208333333333331</v>
      </c>
      <c r="I1741" s="167">
        <v>0.79166666666666663</v>
      </c>
      <c r="J1741" s="181">
        <v>0.19444444444444445</v>
      </c>
      <c r="K1741" s="179">
        <f t="shared" si="90"/>
        <v>0.29513888888888884</v>
      </c>
      <c r="L1741" s="411">
        <v>41</v>
      </c>
      <c r="M1741" s="411">
        <v>1</v>
      </c>
      <c r="N1741" s="960"/>
      <c r="O1741" s="411"/>
      <c r="P1741" s="411"/>
      <c r="Q1741" s="963"/>
      <c r="R1741" s="413" t="str">
        <f t="shared" si="91"/>
        <v>fx</v>
      </c>
      <c r="S1741" s="959"/>
      <c r="T1741" s="959"/>
      <c r="U1741" s="965"/>
    </row>
    <row r="1742" spans="1:21" ht="15.75" thickBot="1" x14ac:dyDescent="0.3">
      <c r="A1742" s="976"/>
      <c r="B1742" s="174">
        <v>14030416</v>
      </c>
      <c r="C1742" s="96">
        <v>379</v>
      </c>
      <c r="D1742" s="411">
        <v>7</v>
      </c>
      <c r="E1742" s="411">
        <v>50</v>
      </c>
      <c r="F1742" s="199">
        <f t="shared" si="93"/>
        <v>50</v>
      </c>
      <c r="G1742" s="88"/>
      <c r="H1742" s="167">
        <v>0.30208333333333331</v>
      </c>
      <c r="I1742" s="167">
        <v>0.79166666666666663</v>
      </c>
      <c r="J1742" s="181">
        <v>0.19444444444444445</v>
      </c>
      <c r="K1742" s="179">
        <f t="shared" si="90"/>
        <v>0.29513888888888884</v>
      </c>
      <c r="L1742" s="411">
        <v>37</v>
      </c>
      <c r="M1742" s="411">
        <v>1</v>
      </c>
      <c r="N1742" s="958">
        <v>215</v>
      </c>
      <c r="O1742" s="411"/>
      <c r="P1742" s="411"/>
      <c r="Q1742" s="963"/>
      <c r="R1742" s="413" t="str">
        <f t="shared" si="91"/>
        <v>fx</v>
      </c>
      <c r="S1742" s="959"/>
      <c r="T1742" s="959"/>
      <c r="U1742" s="965"/>
    </row>
    <row r="1743" spans="1:21" ht="15.75" thickBot="1" x14ac:dyDescent="0.3">
      <c r="A1743" s="976"/>
      <c r="B1743" s="175">
        <v>14030416</v>
      </c>
      <c r="C1743" s="96">
        <v>379</v>
      </c>
      <c r="D1743" s="411">
        <v>7</v>
      </c>
      <c r="E1743" s="411">
        <v>50</v>
      </c>
      <c r="F1743" s="199">
        <f t="shared" si="93"/>
        <v>50</v>
      </c>
      <c r="G1743" s="88"/>
      <c r="H1743" s="167">
        <v>0.30208333333333331</v>
      </c>
      <c r="I1743" s="167">
        <v>0.79166666666666663</v>
      </c>
      <c r="J1743" s="181">
        <v>0.19444444444444445</v>
      </c>
      <c r="K1743" s="179">
        <f t="shared" si="90"/>
        <v>0.29513888888888884</v>
      </c>
      <c r="L1743" s="411">
        <v>38</v>
      </c>
      <c r="M1743" s="411">
        <v>1</v>
      </c>
      <c r="N1743" s="959"/>
      <c r="O1743" s="411"/>
      <c r="P1743" s="411"/>
      <c r="Q1743" s="963"/>
      <c r="R1743" s="413" t="str">
        <f t="shared" si="91"/>
        <v>fx</v>
      </c>
      <c r="S1743" s="959"/>
      <c r="T1743" s="959"/>
      <c r="U1743" s="965"/>
    </row>
    <row r="1744" spans="1:21" ht="15.75" thickBot="1" x14ac:dyDescent="0.3">
      <c r="A1744" s="976"/>
      <c r="B1744" s="175">
        <v>14030416</v>
      </c>
      <c r="C1744" s="96">
        <v>379</v>
      </c>
      <c r="D1744" s="411">
        <v>7</v>
      </c>
      <c r="E1744" s="411">
        <v>50</v>
      </c>
      <c r="F1744" s="199">
        <f t="shared" si="93"/>
        <v>50</v>
      </c>
      <c r="G1744" s="88"/>
      <c r="H1744" s="167">
        <v>0.30208333333333331</v>
      </c>
      <c r="I1744" s="167">
        <v>0.79166666666666663</v>
      </c>
      <c r="J1744" s="181">
        <v>0.19444444444444445</v>
      </c>
      <c r="K1744" s="179">
        <f t="shared" si="90"/>
        <v>0.29513888888888884</v>
      </c>
      <c r="L1744" s="411">
        <v>39</v>
      </c>
      <c r="M1744" s="411">
        <v>1</v>
      </c>
      <c r="N1744" s="959"/>
      <c r="O1744" s="411"/>
      <c r="P1744" s="411"/>
      <c r="Q1744" s="963"/>
      <c r="R1744" s="413" t="str">
        <f t="shared" si="91"/>
        <v>fx</v>
      </c>
      <c r="S1744" s="959"/>
      <c r="T1744" s="959"/>
      <c r="U1744" s="965"/>
    </row>
    <row r="1745" spans="1:21" ht="15.75" thickBot="1" x14ac:dyDescent="0.3">
      <c r="A1745" s="976"/>
      <c r="B1745" s="175">
        <v>14030416</v>
      </c>
      <c r="C1745" s="96">
        <v>379</v>
      </c>
      <c r="D1745" s="411">
        <v>7</v>
      </c>
      <c r="E1745" s="411">
        <v>50</v>
      </c>
      <c r="F1745" s="199">
        <f t="shared" si="93"/>
        <v>50</v>
      </c>
      <c r="G1745" s="88"/>
      <c r="H1745" s="167">
        <v>0.30208333333333331</v>
      </c>
      <c r="I1745" s="167">
        <v>0.79166666666666663</v>
      </c>
      <c r="J1745" s="181">
        <v>0.19444444444444445</v>
      </c>
      <c r="K1745" s="179">
        <f t="shared" si="90"/>
        <v>0.29513888888888884</v>
      </c>
      <c r="L1745" s="411">
        <v>40</v>
      </c>
      <c r="M1745" s="411">
        <v>1</v>
      </c>
      <c r="N1745" s="959"/>
      <c r="O1745" s="411"/>
      <c r="P1745" s="411"/>
      <c r="Q1745" s="963"/>
      <c r="R1745" s="413" t="str">
        <f t="shared" si="91"/>
        <v>fx</v>
      </c>
      <c r="S1745" s="959"/>
      <c r="T1745" s="959"/>
      <c r="U1745" s="965"/>
    </row>
    <row r="1746" spans="1:21" ht="15.75" thickBot="1" x14ac:dyDescent="0.3">
      <c r="A1746" s="976"/>
      <c r="B1746" s="406">
        <v>14030416</v>
      </c>
      <c r="C1746" s="96">
        <v>379</v>
      </c>
      <c r="D1746" s="411">
        <v>7</v>
      </c>
      <c r="E1746" s="411">
        <v>50</v>
      </c>
      <c r="F1746" s="199">
        <f t="shared" si="93"/>
        <v>50</v>
      </c>
      <c r="G1746" s="88"/>
      <c r="H1746" s="167">
        <v>0.30208333333333331</v>
      </c>
      <c r="I1746" s="167">
        <v>0.79166666666666663</v>
      </c>
      <c r="J1746" s="181">
        <v>0.19444444444444445</v>
      </c>
      <c r="K1746" s="179">
        <f t="shared" si="90"/>
        <v>0.29513888888888884</v>
      </c>
      <c r="L1746" s="411">
        <v>41</v>
      </c>
      <c r="M1746" s="411">
        <v>1</v>
      </c>
      <c r="N1746" s="959"/>
      <c r="O1746" s="411"/>
      <c r="P1746" s="411"/>
      <c r="Q1746" s="963"/>
      <c r="R1746" s="413" t="str">
        <f t="shared" si="91"/>
        <v>fx</v>
      </c>
      <c r="S1746" s="959"/>
      <c r="T1746" s="959"/>
      <c r="U1746" s="965"/>
    </row>
    <row r="1747" spans="1:21" ht="15.75" thickBot="1" x14ac:dyDescent="0.3">
      <c r="A1747" s="976"/>
      <c r="B1747" s="174">
        <v>14030416</v>
      </c>
      <c r="C1747" s="96">
        <v>302</v>
      </c>
      <c r="D1747" s="411">
        <v>7</v>
      </c>
      <c r="E1747" s="411">
        <v>50</v>
      </c>
      <c r="F1747" s="199">
        <f t="shared" si="93"/>
        <v>50</v>
      </c>
      <c r="G1747" s="88"/>
      <c r="H1747" s="167">
        <v>0.30208333333333331</v>
      </c>
      <c r="I1747" s="167">
        <v>0.79166666666666663</v>
      </c>
      <c r="J1747" s="181">
        <v>0.19444444444444445</v>
      </c>
      <c r="K1747" s="179">
        <f t="shared" si="90"/>
        <v>0.29513888888888884</v>
      </c>
      <c r="L1747" s="411">
        <v>36</v>
      </c>
      <c r="M1747" s="411">
        <v>1</v>
      </c>
      <c r="N1747" s="960"/>
      <c r="O1747" s="411"/>
      <c r="P1747" s="411"/>
      <c r="Q1747" s="963"/>
      <c r="R1747" s="413" t="str">
        <f t="shared" si="91"/>
        <v>fx</v>
      </c>
      <c r="S1747" s="959"/>
      <c r="T1747" s="959"/>
      <c r="U1747" s="965"/>
    </row>
    <row r="1748" spans="1:21" ht="15.75" thickBot="1" x14ac:dyDescent="0.3">
      <c r="A1748" s="976"/>
      <c r="B1748" s="176">
        <v>14030416</v>
      </c>
      <c r="C1748" s="96">
        <v>302</v>
      </c>
      <c r="D1748" s="411">
        <v>7</v>
      </c>
      <c r="E1748" s="411">
        <v>50</v>
      </c>
      <c r="F1748" s="199">
        <f t="shared" si="93"/>
        <v>50</v>
      </c>
      <c r="G1748" s="88"/>
      <c r="H1748" s="167">
        <v>0.30208333333333331</v>
      </c>
      <c r="I1748" s="167">
        <v>0.79166666666666663</v>
      </c>
      <c r="J1748" s="181">
        <v>0.19444444444444445</v>
      </c>
      <c r="K1748" s="179">
        <f t="shared" si="90"/>
        <v>0.29513888888888884</v>
      </c>
      <c r="L1748" s="411">
        <v>37</v>
      </c>
      <c r="M1748" s="411">
        <v>1</v>
      </c>
      <c r="N1748" s="958">
        <v>256</v>
      </c>
      <c r="O1748" s="411"/>
      <c r="P1748" s="411"/>
      <c r="Q1748" s="963"/>
      <c r="R1748" s="413" t="str">
        <f t="shared" si="91"/>
        <v>fx</v>
      </c>
      <c r="S1748" s="959"/>
      <c r="T1748" s="959"/>
      <c r="U1748" s="965"/>
    </row>
    <row r="1749" spans="1:21" ht="15.75" thickBot="1" x14ac:dyDescent="0.3">
      <c r="A1749" s="976"/>
      <c r="B1749" s="176">
        <v>14030416</v>
      </c>
      <c r="C1749" s="96">
        <v>302</v>
      </c>
      <c r="D1749" s="411">
        <v>7</v>
      </c>
      <c r="E1749" s="411">
        <v>50</v>
      </c>
      <c r="F1749" s="199">
        <f t="shared" si="93"/>
        <v>50</v>
      </c>
      <c r="G1749" s="88"/>
      <c r="H1749" s="167">
        <v>0.30208333333333331</v>
      </c>
      <c r="I1749" s="167">
        <v>0.79166666666666663</v>
      </c>
      <c r="J1749" s="181">
        <v>0.19444444444444445</v>
      </c>
      <c r="K1749" s="179">
        <f t="shared" si="90"/>
        <v>0.29513888888888884</v>
      </c>
      <c r="L1749" s="411">
        <v>38</v>
      </c>
      <c r="M1749" s="411">
        <v>1</v>
      </c>
      <c r="N1749" s="959"/>
      <c r="O1749" s="411"/>
      <c r="P1749" s="411"/>
      <c r="Q1749" s="963"/>
      <c r="R1749" s="413" t="str">
        <f t="shared" si="91"/>
        <v>fx</v>
      </c>
      <c r="S1749" s="959"/>
      <c r="T1749" s="959"/>
      <c r="U1749" s="965"/>
    </row>
    <row r="1750" spans="1:21" ht="15.75" thickBot="1" x14ac:dyDescent="0.3">
      <c r="A1750" s="976"/>
      <c r="B1750" s="176">
        <v>14030416</v>
      </c>
      <c r="C1750" s="96">
        <v>302</v>
      </c>
      <c r="D1750" s="411">
        <v>7</v>
      </c>
      <c r="E1750" s="411">
        <v>50</v>
      </c>
      <c r="F1750" s="199">
        <f t="shared" si="93"/>
        <v>50</v>
      </c>
      <c r="G1750" s="88"/>
      <c r="H1750" s="167">
        <v>0.30208333333333331</v>
      </c>
      <c r="I1750" s="167">
        <v>0.79166666666666663</v>
      </c>
      <c r="J1750" s="181">
        <v>0.19444444444444445</v>
      </c>
      <c r="K1750" s="179">
        <f t="shared" si="90"/>
        <v>0.29513888888888884</v>
      </c>
      <c r="L1750" s="411">
        <v>39</v>
      </c>
      <c r="M1750" s="411">
        <v>2</v>
      </c>
      <c r="N1750" s="959"/>
      <c r="O1750" s="411"/>
      <c r="P1750" s="411"/>
      <c r="Q1750" s="963"/>
      <c r="R1750" s="413" t="str">
        <f t="shared" si="91"/>
        <v>fx</v>
      </c>
      <c r="S1750" s="959"/>
      <c r="T1750" s="959"/>
      <c r="U1750" s="965"/>
    </row>
    <row r="1751" spans="1:21" ht="15.75" thickBot="1" x14ac:dyDescent="0.3">
      <c r="A1751" s="976"/>
      <c r="B1751" s="176">
        <v>14030416</v>
      </c>
      <c r="C1751" s="96">
        <v>302</v>
      </c>
      <c r="D1751" s="411">
        <v>7</v>
      </c>
      <c r="E1751" s="411">
        <v>50</v>
      </c>
      <c r="F1751" s="199">
        <f t="shared" si="93"/>
        <v>50</v>
      </c>
      <c r="G1751" s="88"/>
      <c r="H1751" s="167">
        <v>0.30208333333333331</v>
      </c>
      <c r="I1751" s="167">
        <v>0.79166666666666663</v>
      </c>
      <c r="J1751" s="181">
        <v>0.19444444444444445</v>
      </c>
      <c r="K1751" s="179">
        <f t="shared" si="90"/>
        <v>0.29513888888888884</v>
      </c>
      <c r="L1751" s="411">
        <v>40</v>
      </c>
      <c r="M1751" s="411">
        <v>2</v>
      </c>
      <c r="N1751" s="959"/>
      <c r="O1751" s="411"/>
      <c r="P1751" s="411"/>
      <c r="Q1751" s="963"/>
      <c r="R1751" s="413" t="str">
        <f t="shared" si="91"/>
        <v>fx</v>
      </c>
      <c r="S1751" s="959"/>
      <c r="T1751" s="959"/>
      <c r="U1751" s="965"/>
    </row>
    <row r="1752" spans="1:21" ht="15.75" thickBot="1" x14ac:dyDescent="0.3">
      <c r="A1752" s="976"/>
      <c r="B1752" s="177">
        <v>14030416</v>
      </c>
      <c r="C1752" s="96">
        <v>302</v>
      </c>
      <c r="D1752" s="411">
        <v>7</v>
      </c>
      <c r="E1752" s="411">
        <v>50</v>
      </c>
      <c r="F1752" s="199">
        <f t="shared" si="93"/>
        <v>50</v>
      </c>
      <c r="G1752" s="88"/>
      <c r="H1752" s="167">
        <v>0.30208333333333331</v>
      </c>
      <c r="I1752" s="167">
        <v>0.79166666666666663</v>
      </c>
      <c r="J1752" s="181">
        <v>0.19444444444444445</v>
      </c>
      <c r="K1752" s="179">
        <f t="shared" si="90"/>
        <v>0.29513888888888884</v>
      </c>
      <c r="L1752" s="411">
        <v>41</v>
      </c>
      <c r="M1752" s="411">
        <v>1</v>
      </c>
      <c r="N1752" s="960"/>
      <c r="O1752" s="411"/>
      <c r="P1752" s="411"/>
      <c r="Q1752" s="963"/>
      <c r="R1752" s="413" t="str">
        <f t="shared" si="91"/>
        <v>fx</v>
      </c>
      <c r="S1752" s="959"/>
      <c r="T1752" s="959"/>
      <c r="U1752" s="965"/>
    </row>
    <row r="1753" spans="1:21" ht="15.75" thickBot="1" x14ac:dyDescent="0.3">
      <c r="A1753" s="976"/>
      <c r="B1753" s="174">
        <v>14030416</v>
      </c>
      <c r="C1753" s="96">
        <v>353</v>
      </c>
      <c r="D1753" s="411">
        <v>7</v>
      </c>
      <c r="E1753" s="411">
        <v>50</v>
      </c>
      <c r="F1753" s="199">
        <f t="shared" si="93"/>
        <v>50</v>
      </c>
      <c r="G1753" s="88"/>
      <c r="H1753" s="167">
        <v>0.30208333333333331</v>
      </c>
      <c r="I1753" s="167">
        <v>0.79166666666666663</v>
      </c>
      <c r="J1753" s="181">
        <v>0.19444444444444445</v>
      </c>
      <c r="K1753" s="179">
        <f t="shared" si="90"/>
        <v>0.29513888888888884</v>
      </c>
      <c r="L1753" s="411">
        <v>37</v>
      </c>
      <c r="M1753" s="411">
        <v>1</v>
      </c>
      <c r="N1753" s="958">
        <v>160</v>
      </c>
      <c r="O1753" s="411"/>
      <c r="P1753" s="411"/>
      <c r="Q1753" s="963"/>
      <c r="R1753" s="413" t="str">
        <f t="shared" si="91"/>
        <v>fx</v>
      </c>
      <c r="S1753" s="959"/>
      <c r="T1753" s="959"/>
      <c r="U1753" s="965"/>
    </row>
    <row r="1754" spans="1:21" ht="15.75" thickBot="1" x14ac:dyDescent="0.3">
      <c r="A1754" s="976"/>
      <c r="B1754" s="175">
        <v>14030416</v>
      </c>
      <c r="C1754" s="96">
        <v>353</v>
      </c>
      <c r="D1754" s="411">
        <v>7</v>
      </c>
      <c r="E1754" s="411">
        <v>50</v>
      </c>
      <c r="F1754" s="199">
        <f t="shared" si="93"/>
        <v>50</v>
      </c>
      <c r="G1754" s="88"/>
      <c r="H1754" s="167">
        <v>0.30208333333333331</v>
      </c>
      <c r="I1754" s="167">
        <v>0.79166666666666663</v>
      </c>
      <c r="J1754" s="181">
        <v>0.19444444444444445</v>
      </c>
      <c r="K1754" s="179">
        <f t="shared" si="90"/>
        <v>0.29513888888888884</v>
      </c>
      <c r="L1754" s="411">
        <v>38</v>
      </c>
      <c r="M1754" s="411">
        <v>1</v>
      </c>
      <c r="N1754" s="959"/>
      <c r="O1754" s="411"/>
      <c r="P1754" s="411"/>
      <c r="Q1754" s="963"/>
      <c r="R1754" s="413" t="str">
        <f t="shared" si="91"/>
        <v>fx</v>
      </c>
      <c r="S1754" s="959"/>
      <c r="T1754" s="959"/>
      <c r="U1754" s="965"/>
    </row>
    <row r="1755" spans="1:21" ht="15.75" thickBot="1" x14ac:dyDescent="0.3">
      <c r="A1755" s="976"/>
      <c r="B1755" s="175">
        <v>14030416</v>
      </c>
      <c r="C1755" s="96">
        <v>353</v>
      </c>
      <c r="D1755" s="411">
        <v>7</v>
      </c>
      <c r="E1755" s="411">
        <v>50</v>
      </c>
      <c r="F1755" s="199">
        <f t="shared" si="93"/>
        <v>50</v>
      </c>
      <c r="G1755" s="88"/>
      <c r="H1755" s="167">
        <v>0.30208333333333331</v>
      </c>
      <c r="I1755" s="167">
        <v>0.79166666666666663</v>
      </c>
      <c r="J1755" s="181">
        <v>0.19444444444444445</v>
      </c>
      <c r="K1755" s="179">
        <f t="shared" si="90"/>
        <v>0.29513888888888884</v>
      </c>
      <c r="L1755" s="411">
        <v>39</v>
      </c>
      <c r="M1755" s="411">
        <v>1</v>
      </c>
      <c r="N1755" s="959"/>
      <c r="O1755" s="411"/>
      <c r="P1755" s="411"/>
      <c r="Q1755" s="963"/>
      <c r="R1755" s="413" t="str">
        <f t="shared" si="91"/>
        <v>fx</v>
      </c>
      <c r="S1755" s="959"/>
      <c r="T1755" s="959"/>
      <c r="U1755" s="965"/>
    </row>
    <row r="1756" spans="1:21" ht="15.75" thickBot="1" x14ac:dyDescent="0.3">
      <c r="A1756" s="976"/>
      <c r="B1756" s="175">
        <v>14030416</v>
      </c>
      <c r="C1756" s="96">
        <v>353</v>
      </c>
      <c r="D1756" s="411">
        <v>7</v>
      </c>
      <c r="E1756" s="411">
        <v>50</v>
      </c>
      <c r="F1756" s="199">
        <f t="shared" si="93"/>
        <v>50</v>
      </c>
      <c r="G1756" s="88"/>
      <c r="H1756" s="167">
        <v>0.30208333333333331</v>
      </c>
      <c r="I1756" s="167">
        <v>0.79166666666666663</v>
      </c>
      <c r="J1756" s="181">
        <v>0.19444444444444445</v>
      </c>
      <c r="K1756" s="179">
        <f t="shared" si="90"/>
        <v>0.29513888888888884</v>
      </c>
      <c r="L1756" s="411">
        <v>40</v>
      </c>
      <c r="M1756" s="411">
        <v>1</v>
      </c>
      <c r="N1756" s="959"/>
      <c r="O1756" s="411"/>
      <c r="P1756" s="411"/>
      <c r="Q1756" s="963"/>
      <c r="R1756" s="413" t="str">
        <f t="shared" si="91"/>
        <v>fx</v>
      </c>
      <c r="S1756" s="959"/>
      <c r="T1756" s="959"/>
      <c r="U1756" s="965"/>
    </row>
    <row r="1757" spans="1:21" ht="15.75" thickBot="1" x14ac:dyDescent="0.3">
      <c r="A1757" s="977"/>
      <c r="B1757" s="407">
        <v>14030416</v>
      </c>
      <c r="C1757" s="164">
        <v>353</v>
      </c>
      <c r="D1757" s="418">
        <v>7</v>
      </c>
      <c r="E1757" s="418">
        <v>50</v>
      </c>
      <c r="F1757" s="388">
        <f t="shared" si="93"/>
        <v>50</v>
      </c>
      <c r="G1757" s="160"/>
      <c r="H1757" s="171">
        <v>0.30208333333333331</v>
      </c>
      <c r="I1757" s="171">
        <v>0.79166666666666663</v>
      </c>
      <c r="J1757" s="185">
        <v>0.19444444444444445</v>
      </c>
      <c r="K1757" s="186">
        <f t="shared" si="90"/>
        <v>0.29513888888888884</v>
      </c>
      <c r="L1757" s="418">
        <v>41</v>
      </c>
      <c r="M1757" s="418">
        <v>1</v>
      </c>
      <c r="N1757" s="966"/>
      <c r="O1757" s="418"/>
      <c r="P1757" s="418"/>
      <c r="Q1757" s="967"/>
      <c r="R1757" s="151" t="str">
        <f t="shared" si="91"/>
        <v>fx</v>
      </c>
      <c r="S1757" s="966"/>
      <c r="T1757" s="966"/>
      <c r="U1757" s="968"/>
    </row>
    <row r="1758" spans="1:21" ht="15.75" thickBot="1" x14ac:dyDescent="0.3">
      <c r="A1758" s="985" t="str">
        <f t="shared" si="92"/>
        <v>روز</v>
      </c>
      <c r="B1758" s="419">
        <v>14030417</v>
      </c>
      <c r="C1758" s="419">
        <v>374</v>
      </c>
      <c r="D1758" s="419">
        <v>7</v>
      </c>
      <c r="E1758" s="419">
        <v>50</v>
      </c>
      <c r="F1758" s="150">
        <v>5</v>
      </c>
      <c r="G1758" s="159"/>
      <c r="H1758" s="168">
        <v>0.30208333333333331</v>
      </c>
      <c r="I1758" s="168">
        <v>0.79166666666666663</v>
      </c>
      <c r="J1758" s="179">
        <v>2.0833333333333332E-2</v>
      </c>
      <c r="K1758" s="179">
        <f t="shared" si="90"/>
        <v>0.46875</v>
      </c>
      <c r="L1758" s="419">
        <v>37</v>
      </c>
      <c r="M1758" s="419">
        <v>71</v>
      </c>
      <c r="N1758" s="961">
        <v>370</v>
      </c>
      <c r="O1758" s="419"/>
      <c r="P1758" s="419"/>
      <c r="Q1758" s="962">
        <f>94.9+3.108+83.225</f>
        <v>181.233</v>
      </c>
      <c r="R1758" s="150" t="str">
        <f t="shared" si="91"/>
        <v>fx</v>
      </c>
      <c r="S1758" s="961">
        <v>1.6</v>
      </c>
      <c r="T1758" s="961">
        <v>15.9</v>
      </c>
      <c r="U1758" s="964">
        <v>0</v>
      </c>
    </row>
    <row r="1759" spans="1:21" ht="15.75" thickBot="1" x14ac:dyDescent="0.3">
      <c r="A1759" s="986"/>
      <c r="B1759" s="409">
        <v>14030417</v>
      </c>
      <c r="C1759" s="411">
        <v>374</v>
      </c>
      <c r="D1759" s="411">
        <v>7</v>
      </c>
      <c r="E1759" s="411">
        <v>50</v>
      </c>
      <c r="F1759" s="665">
        <v>5</v>
      </c>
      <c r="G1759" s="88"/>
      <c r="H1759" s="167">
        <v>0.30208333333333331</v>
      </c>
      <c r="I1759" s="167">
        <v>0.79166666666666663</v>
      </c>
      <c r="J1759" s="181">
        <v>2.0833333333333332E-2</v>
      </c>
      <c r="K1759" s="179">
        <f t="shared" ref="K1759:K1822" si="94">IF(H1759&gt;I1759,(H1759-I1759)-J1759,(I1759-H1759)-J1759)</f>
        <v>0.46875</v>
      </c>
      <c r="L1759" s="411">
        <v>38</v>
      </c>
      <c r="M1759" s="411">
        <v>78</v>
      </c>
      <c r="N1759" s="959"/>
      <c r="O1759" s="411"/>
      <c r="P1759" s="411"/>
      <c r="Q1759" s="963"/>
      <c r="R1759" s="413" t="str">
        <f t="shared" ref="R1759:R1822" si="95">IF(C1759=370,"p500","fx")</f>
        <v>fx</v>
      </c>
      <c r="S1759" s="959"/>
      <c r="T1759" s="959"/>
      <c r="U1759" s="965"/>
    </row>
    <row r="1760" spans="1:21" ht="15.75" thickBot="1" x14ac:dyDescent="0.3">
      <c r="A1760" s="986"/>
      <c r="B1760" s="409">
        <v>14030417</v>
      </c>
      <c r="C1760" s="411">
        <v>374</v>
      </c>
      <c r="D1760" s="411">
        <v>7</v>
      </c>
      <c r="E1760" s="411">
        <v>50</v>
      </c>
      <c r="F1760" s="665">
        <v>5</v>
      </c>
      <c r="G1760" s="88"/>
      <c r="H1760" s="167">
        <v>0.30208333333333331</v>
      </c>
      <c r="I1760" s="167">
        <v>0.79166666666666663</v>
      </c>
      <c r="J1760" s="181">
        <v>2.0833333333333332E-2</v>
      </c>
      <c r="K1760" s="179">
        <f t="shared" si="94"/>
        <v>0.46875</v>
      </c>
      <c r="L1760" s="411">
        <v>39</v>
      </c>
      <c r="M1760" s="411">
        <v>78</v>
      </c>
      <c r="N1760" s="959"/>
      <c r="O1760" s="411"/>
      <c r="P1760" s="411"/>
      <c r="Q1760" s="963"/>
      <c r="R1760" s="413" t="str">
        <f t="shared" si="95"/>
        <v>fx</v>
      </c>
      <c r="S1760" s="959"/>
      <c r="T1760" s="959"/>
      <c r="U1760" s="965"/>
    </row>
    <row r="1761" spans="1:21" ht="15.75" thickBot="1" x14ac:dyDescent="0.3">
      <c r="A1761" s="986"/>
      <c r="B1761" s="409">
        <v>14030417</v>
      </c>
      <c r="C1761" s="411">
        <v>374</v>
      </c>
      <c r="D1761" s="411">
        <v>7</v>
      </c>
      <c r="E1761" s="411">
        <v>50</v>
      </c>
      <c r="F1761" s="665">
        <v>5</v>
      </c>
      <c r="G1761" s="88"/>
      <c r="H1761" s="167">
        <v>0.30208333333333331</v>
      </c>
      <c r="I1761" s="167">
        <v>0.79166666666666663</v>
      </c>
      <c r="J1761" s="181">
        <v>2.0833333333333332E-2</v>
      </c>
      <c r="K1761" s="179">
        <f t="shared" si="94"/>
        <v>0.46875</v>
      </c>
      <c r="L1761" s="411">
        <v>40</v>
      </c>
      <c r="M1761" s="411">
        <v>72</v>
      </c>
      <c r="N1761" s="959"/>
      <c r="O1761" s="411"/>
      <c r="P1761" s="411"/>
      <c r="Q1761" s="963"/>
      <c r="R1761" s="413" t="str">
        <f t="shared" si="95"/>
        <v>fx</v>
      </c>
      <c r="S1761" s="959"/>
      <c r="T1761" s="959"/>
      <c r="U1761" s="965"/>
    </row>
    <row r="1762" spans="1:21" ht="15.75" thickBot="1" x14ac:dyDescent="0.3">
      <c r="A1762" s="987"/>
      <c r="B1762" s="404">
        <v>14030417</v>
      </c>
      <c r="C1762" s="418">
        <v>374</v>
      </c>
      <c r="D1762" s="418">
        <v>7</v>
      </c>
      <c r="E1762" s="418">
        <v>50</v>
      </c>
      <c r="F1762" s="151">
        <v>5</v>
      </c>
      <c r="G1762" s="160"/>
      <c r="H1762" s="171">
        <v>0.30208333333333331</v>
      </c>
      <c r="I1762" s="171">
        <v>0.79166666666666663</v>
      </c>
      <c r="J1762" s="185">
        <v>2.0833333333333332E-2</v>
      </c>
      <c r="K1762" s="186">
        <f t="shared" si="94"/>
        <v>0.46875</v>
      </c>
      <c r="L1762" s="418">
        <v>41</v>
      </c>
      <c r="M1762" s="418">
        <v>64</v>
      </c>
      <c r="N1762" s="966"/>
      <c r="O1762" s="418"/>
      <c r="P1762" s="418"/>
      <c r="Q1762" s="967"/>
      <c r="R1762" s="151" t="str">
        <f t="shared" si="95"/>
        <v>fx</v>
      </c>
      <c r="S1762" s="966"/>
      <c r="T1762" s="966"/>
      <c r="U1762" s="968"/>
    </row>
    <row r="1763" spans="1:21" ht="15.75" thickBot="1" x14ac:dyDescent="0.3">
      <c r="A1763" s="975" t="str">
        <f t="shared" ref="A1763:A1810" si="96">IF(H1763&gt;I1763,"شب","روز")</f>
        <v>روز</v>
      </c>
      <c r="B1763" s="174">
        <v>14030417</v>
      </c>
      <c r="C1763" s="163">
        <v>309</v>
      </c>
      <c r="D1763" s="419">
        <v>7</v>
      </c>
      <c r="E1763" s="419">
        <v>50</v>
      </c>
      <c r="F1763" s="150">
        <f>11+24+10+6+5</f>
        <v>56</v>
      </c>
      <c r="G1763" s="159"/>
      <c r="H1763" s="168">
        <v>0.30208333333333331</v>
      </c>
      <c r="I1763" s="168">
        <v>0.91666666666666663</v>
      </c>
      <c r="J1763" s="179">
        <v>0.1111111111111111</v>
      </c>
      <c r="K1763" s="179">
        <f t="shared" si="94"/>
        <v>0.5034722222222221</v>
      </c>
      <c r="L1763" s="419">
        <v>36</v>
      </c>
      <c r="M1763" s="419">
        <v>2</v>
      </c>
      <c r="N1763" s="961">
        <v>924</v>
      </c>
      <c r="O1763" s="419"/>
      <c r="P1763" s="419"/>
      <c r="Q1763" s="962">
        <f>392.5+161.4+372.09</f>
        <v>925.99</v>
      </c>
      <c r="R1763" s="150" t="str">
        <f t="shared" si="95"/>
        <v>fx</v>
      </c>
      <c r="S1763" s="961">
        <v>3.5</v>
      </c>
      <c r="T1763" s="961">
        <v>30</v>
      </c>
      <c r="U1763" s="964">
        <v>1000</v>
      </c>
    </row>
    <row r="1764" spans="1:21" ht="15.75" thickBot="1" x14ac:dyDescent="0.3">
      <c r="A1764" s="976"/>
      <c r="B1764" s="175">
        <v>14030417</v>
      </c>
      <c r="C1764" s="96">
        <v>309</v>
      </c>
      <c r="D1764" s="411">
        <v>7</v>
      </c>
      <c r="E1764" s="411">
        <v>50</v>
      </c>
      <c r="F1764" s="199">
        <f t="shared" ref="F1764:F1806" si="97">11+24+10+6+5</f>
        <v>56</v>
      </c>
      <c r="G1764" s="88"/>
      <c r="H1764" s="167">
        <v>0.30208333333333331</v>
      </c>
      <c r="I1764" s="167">
        <v>0.91666666666666663</v>
      </c>
      <c r="J1764" s="181">
        <v>0.1111111111111111</v>
      </c>
      <c r="K1764" s="179">
        <f t="shared" si="94"/>
        <v>0.5034722222222221</v>
      </c>
      <c r="L1764" s="411">
        <v>37</v>
      </c>
      <c r="M1764" s="411">
        <v>2</v>
      </c>
      <c r="N1764" s="959"/>
      <c r="O1764" s="411"/>
      <c r="P1764" s="411"/>
      <c r="Q1764" s="963"/>
      <c r="R1764" s="413" t="str">
        <f t="shared" si="95"/>
        <v>fx</v>
      </c>
      <c r="S1764" s="959"/>
      <c r="T1764" s="959"/>
      <c r="U1764" s="965"/>
    </row>
    <row r="1765" spans="1:21" ht="15.75" thickBot="1" x14ac:dyDescent="0.3">
      <c r="A1765" s="976"/>
      <c r="B1765" s="175">
        <v>14030417</v>
      </c>
      <c r="C1765" s="96">
        <v>309</v>
      </c>
      <c r="D1765" s="411">
        <v>7</v>
      </c>
      <c r="E1765" s="411">
        <v>50</v>
      </c>
      <c r="F1765" s="199">
        <f t="shared" si="97"/>
        <v>56</v>
      </c>
      <c r="G1765" s="88"/>
      <c r="H1765" s="167">
        <v>0.30208333333333331</v>
      </c>
      <c r="I1765" s="167">
        <v>0.91666666666666663</v>
      </c>
      <c r="J1765" s="181">
        <v>0.1111111111111111</v>
      </c>
      <c r="K1765" s="179">
        <f t="shared" si="94"/>
        <v>0.5034722222222221</v>
      </c>
      <c r="L1765" s="411">
        <v>38</v>
      </c>
      <c r="M1765" s="411">
        <v>2</v>
      </c>
      <c r="N1765" s="959"/>
      <c r="O1765" s="411"/>
      <c r="P1765" s="411"/>
      <c r="Q1765" s="963"/>
      <c r="R1765" s="413" t="str">
        <f t="shared" si="95"/>
        <v>fx</v>
      </c>
      <c r="S1765" s="959"/>
      <c r="T1765" s="959"/>
      <c r="U1765" s="965"/>
    </row>
    <row r="1766" spans="1:21" ht="15.75" thickBot="1" x14ac:dyDescent="0.3">
      <c r="A1766" s="976"/>
      <c r="B1766" s="175">
        <v>14030417</v>
      </c>
      <c r="C1766" s="96">
        <v>309</v>
      </c>
      <c r="D1766" s="411">
        <v>7</v>
      </c>
      <c r="E1766" s="411">
        <v>50</v>
      </c>
      <c r="F1766" s="199">
        <f t="shared" si="97"/>
        <v>56</v>
      </c>
      <c r="G1766" s="88"/>
      <c r="H1766" s="167">
        <v>0.30208333333333331</v>
      </c>
      <c r="I1766" s="167">
        <v>0.91666666666666663</v>
      </c>
      <c r="J1766" s="181">
        <v>0.1111111111111111</v>
      </c>
      <c r="K1766" s="179">
        <f t="shared" si="94"/>
        <v>0.5034722222222221</v>
      </c>
      <c r="L1766" s="411">
        <v>39</v>
      </c>
      <c r="M1766" s="411">
        <v>3</v>
      </c>
      <c r="N1766" s="959"/>
      <c r="O1766" s="411"/>
      <c r="P1766" s="411"/>
      <c r="Q1766" s="963"/>
      <c r="R1766" s="413" t="str">
        <f t="shared" si="95"/>
        <v>fx</v>
      </c>
      <c r="S1766" s="959"/>
      <c r="T1766" s="959"/>
      <c r="U1766" s="965"/>
    </row>
    <row r="1767" spans="1:21" ht="15.75" thickBot="1" x14ac:dyDescent="0.3">
      <c r="A1767" s="976"/>
      <c r="B1767" s="175">
        <v>14030417</v>
      </c>
      <c r="C1767" s="96">
        <v>309</v>
      </c>
      <c r="D1767" s="411">
        <v>7</v>
      </c>
      <c r="E1767" s="411">
        <v>50</v>
      </c>
      <c r="F1767" s="199">
        <f t="shared" si="97"/>
        <v>56</v>
      </c>
      <c r="G1767" s="88"/>
      <c r="H1767" s="167">
        <v>0.30208333333333331</v>
      </c>
      <c r="I1767" s="167">
        <v>0.91666666666666663</v>
      </c>
      <c r="J1767" s="181">
        <v>0.1111111111111111</v>
      </c>
      <c r="K1767" s="179">
        <f t="shared" si="94"/>
        <v>0.5034722222222221</v>
      </c>
      <c r="L1767" s="411">
        <v>40</v>
      </c>
      <c r="M1767" s="411">
        <v>1</v>
      </c>
      <c r="N1767" s="959"/>
      <c r="O1767" s="411"/>
      <c r="P1767" s="411"/>
      <c r="Q1767" s="963"/>
      <c r="R1767" s="413" t="str">
        <f t="shared" si="95"/>
        <v>fx</v>
      </c>
      <c r="S1767" s="959"/>
      <c r="T1767" s="959"/>
      <c r="U1767" s="965"/>
    </row>
    <row r="1768" spans="1:21" ht="15.75" thickBot="1" x14ac:dyDescent="0.3">
      <c r="A1768" s="976"/>
      <c r="B1768" s="407">
        <v>14030417</v>
      </c>
      <c r="C1768" s="96">
        <v>309</v>
      </c>
      <c r="D1768" s="411">
        <v>7</v>
      </c>
      <c r="E1768" s="411">
        <v>50</v>
      </c>
      <c r="F1768" s="199">
        <f t="shared" si="97"/>
        <v>56</v>
      </c>
      <c r="G1768" s="88"/>
      <c r="H1768" s="167">
        <v>0.30208333333333331</v>
      </c>
      <c r="I1768" s="167">
        <v>0.91666666666666663</v>
      </c>
      <c r="J1768" s="181">
        <v>0.1111111111111111</v>
      </c>
      <c r="K1768" s="179">
        <f t="shared" si="94"/>
        <v>0.5034722222222221</v>
      </c>
      <c r="L1768" s="411">
        <v>41</v>
      </c>
      <c r="M1768" s="411">
        <v>1</v>
      </c>
      <c r="N1768" s="960"/>
      <c r="O1768" s="411"/>
      <c r="P1768" s="411"/>
      <c r="Q1768" s="963"/>
      <c r="R1768" s="413" t="str">
        <f t="shared" si="95"/>
        <v>fx</v>
      </c>
      <c r="S1768" s="959"/>
      <c r="T1768" s="959"/>
      <c r="U1768" s="965"/>
    </row>
    <row r="1769" spans="1:21" ht="15.75" thickBot="1" x14ac:dyDescent="0.3">
      <c r="A1769" s="976"/>
      <c r="B1769" s="174">
        <v>14030417</v>
      </c>
      <c r="C1769" s="96">
        <v>350</v>
      </c>
      <c r="D1769" s="411">
        <v>7</v>
      </c>
      <c r="E1769" s="411">
        <v>50</v>
      </c>
      <c r="F1769" s="199">
        <f t="shared" si="97"/>
        <v>56</v>
      </c>
      <c r="G1769" s="88"/>
      <c r="H1769" s="167">
        <v>0.30208333333333331</v>
      </c>
      <c r="I1769" s="167">
        <v>0.91666666666666663</v>
      </c>
      <c r="J1769" s="181">
        <v>0.1111111111111111</v>
      </c>
      <c r="K1769" s="179">
        <f t="shared" si="94"/>
        <v>0.5034722222222221</v>
      </c>
      <c r="L1769" s="411">
        <v>39</v>
      </c>
      <c r="M1769" s="411">
        <v>1</v>
      </c>
      <c r="N1769" s="958">
        <v>672</v>
      </c>
      <c r="O1769" s="411"/>
      <c r="P1769" s="411"/>
      <c r="Q1769" s="963"/>
      <c r="R1769" s="413" t="str">
        <f t="shared" si="95"/>
        <v>fx</v>
      </c>
      <c r="S1769" s="959"/>
      <c r="T1769" s="959"/>
      <c r="U1769" s="965"/>
    </row>
    <row r="1770" spans="1:21" ht="15.75" thickBot="1" x14ac:dyDescent="0.3">
      <c r="A1770" s="976"/>
      <c r="B1770" s="175">
        <v>14030417</v>
      </c>
      <c r="C1770" s="96">
        <v>350</v>
      </c>
      <c r="D1770" s="411">
        <v>7</v>
      </c>
      <c r="E1770" s="411">
        <v>50</v>
      </c>
      <c r="F1770" s="199">
        <f t="shared" si="97"/>
        <v>56</v>
      </c>
      <c r="G1770" s="88"/>
      <c r="H1770" s="167">
        <v>0.30208333333333331</v>
      </c>
      <c r="I1770" s="167">
        <v>0.91666666666666663</v>
      </c>
      <c r="J1770" s="181">
        <v>0.1111111111111111</v>
      </c>
      <c r="K1770" s="179">
        <f t="shared" si="94"/>
        <v>0.5034722222222221</v>
      </c>
      <c r="L1770" s="411">
        <v>40</v>
      </c>
      <c r="M1770" s="411">
        <v>1</v>
      </c>
      <c r="N1770" s="959"/>
      <c r="O1770" s="411"/>
      <c r="P1770" s="411"/>
      <c r="Q1770" s="963"/>
      <c r="R1770" s="413" t="str">
        <f t="shared" si="95"/>
        <v>fx</v>
      </c>
      <c r="S1770" s="959"/>
      <c r="T1770" s="959"/>
      <c r="U1770" s="965"/>
    </row>
    <row r="1771" spans="1:21" ht="15.75" thickBot="1" x14ac:dyDescent="0.3">
      <c r="A1771" s="976"/>
      <c r="B1771" s="175">
        <v>14030417</v>
      </c>
      <c r="C1771" s="96">
        <v>350</v>
      </c>
      <c r="D1771" s="411">
        <v>7</v>
      </c>
      <c r="E1771" s="411">
        <v>50</v>
      </c>
      <c r="F1771" s="199">
        <f t="shared" si="97"/>
        <v>56</v>
      </c>
      <c r="G1771" s="88"/>
      <c r="H1771" s="167">
        <v>0.30208333333333331</v>
      </c>
      <c r="I1771" s="167">
        <v>0.91666666666666663</v>
      </c>
      <c r="J1771" s="181">
        <v>0.1111111111111111</v>
      </c>
      <c r="K1771" s="179">
        <f t="shared" si="94"/>
        <v>0.5034722222222221</v>
      </c>
      <c r="L1771" s="411">
        <v>41</v>
      </c>
      <c r="M1771" s="411">
        <v>1</v>
      </c>
      <c r="N1771" s="959"/>
      <c r="O1771" s="411"/>
      <c r="P1771" s="411"/>
      <c r="Q1771" s="963"/>
      <c r="R1771" s="413" t="str">
        <f t="shared" si="95"/>
        <v>fx</v>
      </c>
      <c r="S1771" s="959"/>
      <c r="T1771" s="959"/>
      <c r="U1771" s="965"/>
    </row>
    <row r="1772" spans="1:21" ht="15.75" thickBot="1" x14ac:dyDescent="0.3">
      <c r="A1772" s="976"/>
      <c r="B1772" s="175">
        <v>14030417</v>
      </c>
      <c r="C1772" s="96">
        <v>350</v>
      </c>
      <c r="D1772" s="411">
        <v>7</v>
      </c>
      <c r="E1772" s="411">
        <v>50</v>
      </c>
      <c r="F1772" s="199">
        <f t="shared" si="97"/>
        <v>56</v>
      </c>
      <c r="G1772" s="88"/>
      <c r="H1772" s="167">
        <v>0.30208333333333331</v>
      </c>
      <c r="I1772" s="167">
        <v>0.91666666666666663</v>
      </c>
      <c r="J1772" s="181">
        <v>0.1111111111111111</v>
      </c>
      <c r="K1772" s="179">
        <f t="shared" si="94"/>
        <v>0.5034722222222221</v>
      </c>
      <c r="L1772" s="411">
        <v>42</v>
      </c>
      <c r="M1772" s="411">
        <v>2</v>
      </c>
      <c r="N1772" s="959"/>
      <c r="O1772" s="411"/>
      <c r="P1772" s="411"/>
      <c r="Q1772" s="963"/>
      <c r="R1772" s="413" t="str">
        <f t="shared" si="95"/>
        <v>fx</v>
      </c>
      <c r="S1772" s="959"/>
      <c r="T1772" s="959"/>
      <c r="U1772" s="965"/>
    </row>
    <row r="1773" spans="1:21" ht="15.75" thickBot="1" x14ac:dyDescent="0.3">
      <c r="A1773" s="976"/>
      <c r="B1773" s="175">
        <v>14030417</v>
      </c>
      <c r="C1773" s="96">
        <v>350</v>
      </c>
      <c r="D1773" s="411">
        <v>7</v>
      </c>
      <c r="E1773" s="411">
        <v>50</v>
      </c>
      <c r="F1773" s="199">
        <f t="shared" si="97"/>
        <v>56</v>
      </c>
      <c r="G1773" s="88"/>
      <c r="H1773" s="167">
        <v>0.30208333333333331</v>
      </c>
      <c r="I1773" s="167">
        <v>0.91666666666666663</v>
      </c>
      <c r="J1773" s="181">
        <v>0.1111111111111111</v>
      </c>
      <c r="K1773" s="179">
        <f t="shared" si="94"/>
        <v>0.5034722222222221</v>
      </c>
      <c r="L1773" s="411">
        <v>43</v>
      </c>
      <c r="M1773" s="411">
        <v>2</v>
      </c>
      <c r="N1773" s="959"/>
      <c r="O1773" s="411"/>
      <c r="P1773" s="411"/>
      <c r="Q1773" s="963"/>
      <c r="R1773" s="413" t="str">
        <f t="shared" si="95"/>
        <v>fx</v>
      </c>
      <c r="S1773" s="959"/>
      <c r="T1773" s="959"/>
      <c r="U1773" s="965"/>
    </row>
    <row r="1774" spans="1:21" ht="15.75" thickBot="1" x14ac:dyDescent="0.3">
      <c r="A1774" s="976"/>
      <c r="B1774" s="407">
        <v>14030417</v>
      </c>
      <c r="C1774" s="96">
        <v>350</v>
      </c>
      <c r="D1774" s="411">
        <v>7</v>
      </c>
      <c r="E1774" s="411">
        <v>50</v>
      </c>
      <c r="F1774" s="199">
        <f t="shared" si="97"/>
        <v>56</v>
      </c>
      <c r="G1774" s="88"/>
      <c r="H1774" s="167">
        <v>0.30208333333333331</v>
      </c>
      <c r="I1774" s="167">
        <v>0.91666666666666663</v>
      </c>
      <c r="J1774" s="181">
        <v>0.1111111111111111</v>
      </c>
      <c r="K1774" s="179">
        <f t="shared" si="94"/>
        <v>0.5034722222222221</v>
      </c>
      <c r="L1774" s="411">
        <v>44</v>
      </c>
      <c r="M1774" s="411">
        <v>1</v>
      </c>
      <c r="N1774" s="960"/>
      <c r="O1774" s="411"/>
      <c r="P1774" s="411"/>
      <c r="Q1774" s="963"/>
      <c r="R1774" s="413" t="str">
        <f t="shared" si="95"/>
        <v>fx</v>
      </c>
      <c r="S1774" s="959"/>
      <c r="T1774" s="959"/>
      <c r="U1774" s="965"/>
    </row>
    <row r="1775" spans="1:21" ht="15.75" thickBot="1" x14ac:dyDescent="0.3">
      <c r="A1775" s="976"/>
      <c r="B1775" s="174">
        <v>14030417</v>
      </c>
      <c r="C1775" s="96">
        <v>370</v>
      </c>
      <c r="D1775" s="411">
        <v>7</v>
      </c>
      <c r="E1775" s="411">
        <v>50</v>
      </c>
      <c r="F1775" s="199">
        <f t="shared" si="97"/>
        <v>56</v>
      </c>
      <c r="G1775" s="88"/>
      <c r="H1775" s="167">
        <v>0.30208333333333331</v>
      </c>
      <c r="I1775" s="167">
        <v>0.91666666666666663</v>
      </c>
      <c r="J1775" s="181">
        <v>0.1111111111111111</v>
      </c>
      <c r="K1775" s="179">
        <f t="shared" si="94"/>
        <v>0.5034722222222221</v>
      </c>
      <c r="L1775" s="411">
        <v>39</v>
      </c>
      <c r="M1775" s="411">
        <v>1</v>
      </c>
      <c r="N1775" s="958">
        <v>672</v>
      </c>
      <c r="O1775" s="411"/>
      <c r="P1775" s="411"/>
      <c r="Q1775" s="963"/>
      <c r="R1775" s="413" t="str">
        <f t="shared" si="95"/>
        <v>p500</v>
      </c>
      <c r="S1775" s="959"/>
      <c r="T1775" s="959"/>
      <c r="U1775" s="965"/>
    </row>
    <row r="1776" spans="1:21" ht="15.75" thickBot="1" x14ac:dyDescent="0.3">
      <c r="A1776" s="976"/>
      <c r="B1776" s="175">
        <v>14030417</v>
      </c>
      <c r="C1776" s="96">
        <v>370</v>
      </c>
      <c r="D1776" s="411">
        <v>7</v>
      </c>
      <c r="E1776" s="411">
        <v>50</v>
      </c>
      <c r="F1776" s="199">
        <f t="shared" si="97"/>
        <v>56</v>
      </c>
      <c r="G1776" s="88"/>
      <c r="H1776" s="167">
        <v>0.30208333333333331</v>
      </c>
      <c r="I1776" s="167">
        <v>0.91666666666666663</v>
      </c>
      <c r="J1776" s="181">
        <v>0.1111111111111111</v>
      </c>
      <c r="K1776" s="179">
        <f t="shared" si="94"/>
        <v>0.5034722222222221</v>
      </c>
      <c r="L1776" s="411">
        <v>40</v>
      </c>
      <c r="M1776" s="411">
        <v>1</v>
      </c>
      <c r="N1776" s="959"/>
      <c r="O1776" s="411"/>
      <c r="P1776" s="411"/>
      <c r="Q1776" s="963"/>
      <c r="R1776" s="413" t="str">
        <f t="shared" si="95"/>
        <v>p500</v>
      </c>
      <c r="S1776" s="959"/>
      <c r="T1776" s="959"/>
      <c r="U1776" s="965"/>
    </row>
    <row r="1777" spans="1:21" ht="15.75" thickBot="1" x14ac:dyDescent="0.3">
      <c r="A1777" s="976"/>
      <c r="B1777" s="175">
        <v>14030417</v>
      </c>
      <c r="C1777" s="96">
        <v>370</v>
      </c>
      <c r="D1777" s="411">
        <v>7</v>
      </c>
      <c r="E1777" s="411">
        <v>50</v>
      </c>
      <c r="F1777" s="199">
        <f t="shared" si="97"/>
        <v>56</v>
      </c>
      <c r="G1777" s="88"/>
      <c r="H1777" s="167">
        <v>0.30208333333333331</v>
      </c>
      <c r="I1777" s="167">
        <v>0.91666666666666663</v>
      </c>
      <c r="J1777" s="181">
        <v>0.1111111111111111</v>
      </c>
      <c r="K1777" s="179">
        <f t="shared" si="94"/>
        <v>0.5034722222222221</v>
      </c>
      <c r="L1777" s="411">
        <v>42</v>
      </c>
      <c r="M1777" s="411">
        <v>2</v>
      </c>
      <c r="N1777" s="959"/>
      <c r="O1777" s="411"/>
      <c r="P1777" s="411"/>
      <c r="Q1777" s="963"/>
      <c r="R1777" s="413" t="str">
        <f t="shared" si="95"/>
        <v>p500</v>
      </c>
      <c r="S1777" s="959"/>
      <c r="T1777" s="959"/>
      <c r="U1777" s="965"/>
    </row>
    <row r="1778" spans="1:21" ht="15.75" thickBot="1" x14ac:dyDescent="0.3">
      <c r="A1778" s="976"/>
      <c r="B1778" s="175">
        <v>14030417</v>
      </c>
      <c r="C1778" s="96">
        <v>370</v>
      </c>
      <c r="D1778" s="411">
        <v>7</v>
      </c>
      <c r="E1778" s="411">
        <v>50</v>
      </c>
      <c r="F1778" s="199">
        <f t="shared" si="97"/>
        <v>56</v>
      </c>
      <c r="G1778" s="88"/>
      <c r="H1778" s="167">
        <v>0.30208333333333331</v>
      </c>
      <c r="I1778" s="167">
        <v>0.91666666666666663</v>
      </c>
      <c r="J1778" s="181">
        <v>0.1111111111111111</v>
      </c>
      <c r="K1778" s="179">
        <f t="shared" si="94"/>
        <v>0.5034722222222221</v>
      </c>
      <c r="L1778" s="411">
        <v>43</v>
      </c>
      <c r="M1778" s="411">
        <v>2</v>
      </c>
      <c r="N1778" s="959"/>
      <c r="O1778" s="411"/>
      <c r="P1778" s="411"/>
      <c r="Q1778" s="963"/>
      <c r="R1778" s="413" t="str">
        <f t="shared" si="95"/>
        <v>p500</v>
      </c>
      <c r="S1778" s="959"/>
      <c r="T1778" s="959"/>
      <c r="U1778" s="965"/>
    </row>
    <row r="1779" spans="1:21" ht="15.75" thickBot="1" x14ac:dyDescent="0.3">
      <c r="A1779" s="976"/>
      <c r="B1779" s="407">
        <v>14030417</v>
      </c>
      <c r="C1779" s="96">
        <v>370</v>
      </c>
      <c r="D1779" s="411">
        <v>7</v>
      </c>
      <c r="E1779" s="411">
        <v>50</v>
      </c>
      <c r="F1779" s="199">
        <f t="shared" si="97"/>
        <v>56</v>
      </c>
      <c r="G1779" s="88"/>
      <c r="H1779" s="167">
        <v>0.30208333333333331</v>
      </c>
      <c r="I1779" s="167">
        <v>0.91666666666666663</v>
      </c>
      <c r="J1779" s="181">
        <v>0.1111111111111111</v>
      </c>
      <c r="K1779" s="179">
        <f t="shared" si="94"/>
        <v>0.5034722222222221</v>
      </c>
      <c r="L1779" s="411">
        <v>44</v>
      </c>
      <c r="M1779" s="411">
        <v>2</v>
      </c>
      <c r="N1779" s="960"/>
      <c r="O1779" s="411"/>
      <c r="P1779" s="411"/>
      <c r="Q1779" s="963"/>
      <c r="R1779" s="413" t="str">
        <f t="shared" si="95"/>
        <v>p500</v>
      </c>
      <c r="S1779" s="959"/>
      <c r="T1779" s="959"/>
      <c r="U1779" s="965"/>
    </row>
    <row r="1780" spans="1:21" ht="15.75" thickBot="1" x14ac:dyDescent="0.3">
      <c r="A1780" s="976"/>
      <c r="B1780" s="174">
        <v>14030417</v>
      </c>
      <c r="C1780" s="96">
        <v>302</v>
      </c>
      <c r="D1780" s="411">
        <v>7</v>
      </c>
      <c r="E1780" s="411">
        <v>50</v>
      </c>
      <c r="F1780" s="199">
        <f t="shared" si="97"/>
        <v>56</v>
      </c>
      <c r="G1780" s="88"/>
      <c r="H1780" s="167">
        <v>0.30208333333333331</v>
      </c>
      <c r="I1780" s="167">
        <v>0.91666666666666663</v>
      </c>
      <c r="J1780" s="181">
        <v>0.1111111111111111</v>
      </c>
      <c r="K1780" s="179">
        <f t="shared" si="94"/>
        <v>0.5034722222222221</v>
      </c>
      <c r="L1780" s="411">
        <v>36</v>
      </c>
      <c r="M1780" s="411">
        <v>1</v>
      </c>
      <c r="N1780" s="958">
        <v>132</v>
      </c>
      <c r="O1780" s="411"/>
      <c r="P1780" s="411"/>
      <c r="Q1780" s="963"/>
      <c r="R1780" s="413" t="str">
        <f t="shared" si="95"/>
        <v>fx</v>
      </c>
      <c r="S1780" s="959"/>
      <c r="T1780" s="959"/>
      <c r="U1780" s="965"/>
    </row>
    <row r="1781" spans="1:21" ht="15.75" thickBot="1" x14ac:dyDescent="0.3">
      <c r="A1781" s="976"/>
      <c r="B1781" s="175">
        <v>14030417</v>
      </c>
      <c r="C1781" s="96">
        <v>302</v>
      </c>
      <c r="D1781" s="411">
        <v>7</v>
      </c>
      <c r="E1781" s="411">
        <v>50</v>
      </c>
      <c r="F1781" s="199">
        <f t="shared" si="97"/>
        <v>56</v>
      </c>
      <c r="G1781" s="88"/>
      <c r="H1781" s="167">
        <v>0.30208333333333331</v>
      </c>
      <c r="I1781" s="167">
        <v>0.91666666666666663</v>
      </c>
      <c r="J1781" s="181">
        <v>0.1111111111111111</v>
      </c>
      <c r="K1781" s="179">
        <f t="shared" si="94"/>
        <v>0.5034722222222221</v>
      </c>
      <c r="L1781" s="411">
        <v>37</v>
      </c>
      <c r="M1781" s="411">
        <v>1</v>
      </c>
      <c r="N1781" s="959"/>
      <c r="O1781" s="411"/>
      <c r="P1781" s="411"/>
      <c r="Q1781" s="963"/>
      <c r="R1781" s="413" t="str">
        <f t="shared" si="95"/>
        <v>fx</v>
      </c>
      <c r="S1781" s="959"/>
      <c r="T1781" s="959"/>
      <c r="U1781" s="965"/>
    </row>
    <row r="1782" spans="1:21" ht="15.75" thickBot="1" x14ac:dyDescent="0.3">
      <c r="A1782" s="976"/>
      <c r="B1782" s="175">
        <v>14030417</v>
      </c>
      <c r="C1782" s="96">
        <v>302</v>
      </c>
      <c r="D1782" s="411">
        <v>7</v>
      </c>
      <c r="E1782" s="411">
        <v>50</v>
      </c>
      <c r="F1782" s="199">
        <f t="shared" si="97"/>
        <v>56</v>
      </c>
      <c r="G1782" s="88"/>
      <c r="H1782" s="167">
        <v>0.30208333333333331</v>
      </c>
      <c r="I1782" s="167">
        <v>0.91666666666666663</v>
      </c>
      <c r="J1782" s="181">
        <v>0.1111111111111111</v>
      </c>
      <c r="K1782" s="179">
        <f t="shared" si="94"/>
        <v>0.5034722222222221</v>
      </c>
      <c r="L1782" s="411">
        <v>38</v>
      </c>
      <c r="M1782" s="411">
        <v>1</v>
      </c>
      <c r="N1782" s="959"/>
      <c r="O1782" s="411"/>
      <c r="P1782" s="411"/>
      <c r="Q1782" s="963"/>
      <c r="R1782" s="413" t="str">
        <f t="shared" si="95"/>
        <v>fx</v>
      </c>
      <c r="S1782" s="959"/>
      <c r="T1782" s="959"/>
      <c r="U1782" s="965"/>
    </row>
    <row r="1783" spans="1:21" ht="15.75" thickBot="1" x14ac:dyDescent="0.3">
      <c r="A1783" s="976"/>
      <c r="B1783" s="175">
        <v>14030417</v>
      </c>
      <c r="C1783" s="96">
        <v>302</v>
      </c>
      <c r="D1783" s="411">
        <v>7</v>
      </c>
      <c r="E1783" s="411">
        <v>50</v>
      </c>
      <c r="F1783" s="199">
        <f t="shared" si="97"/>
        <v>56</v>
      </c>
      <c r="G1783" s="88"/>
      <c r="H1783" s="167">
        <v>0.30208333333333331</v>
      </c>
      <c r="I1783" s="167">
        <v>0.91666666666666663</v>
      </c>
      <c r="J1783" s="181">
        <v>0.1111111111111111</v>
      </c>
      <c r="K1783" s="179">
        <f t="shared" si="94"/>
        <v>0.5034722222222221</v>
      </c>
      <c r="L1783" s="411">
        <v>39</v>
      </c>
      <c r="M1783" s="411">
        <v>2</v>
      </c>
      <c r="N1783" s="959"/>
      <c r="O1783" s="411"/>
      <c r="P1783" s="411"/>
      <c r="Q1783" s="963"/>
      <c r="R1783" s="413" t="str">
        <f t="shared" si="95"/>
        <v>fx</v>
      </c>
      <c r="S1783" s="959"/>
      <c r="T1783" s="959"/>
      <c r="U1783" s="965"/>
    </row>
    <row r="1784" spans="1:21" ht="15.75" thickBot="1" x14ac:dyDescent="0.3">
      <c r="A1784" s="976"/>
      <c r="B1784" s="175">
        <v>14030417</v>
      </c>
      <c r="C1784" s="96">
        <v>302</v>
      </c>
      <c r="D1784" s="411">
        <v>7</v>
      </c>
      <c r="E1784" s="411">
        <v>50</v>
      </c>
      <c r="F1784" s="199">
        <f t="shared" si="97"/>
        <v>56</v>
      </c>
      <c r="G1784" s="88"/>
      <c r="H1784" s="167">
        <v>0.30208333333333331</v>
      </c>
      <c r="I1784" s="167">
        <v>0.91666666666666663</v>
      </c>
      <c r="J1784" s="181">
        <v>0.1111111111111111</v>
      </c>
      <c r="K1784" s="179">
        <f t="shared" si="94"/>
        <v>0.5034722222222221</v>
      </c>
      <c r="L1784" s="411">
        <v>40</v>
      </c>
      <c r="M1784" s="411">
        <v>2</v>
      </c>
      <c r="N1784" s="959"/>
      <c r="O1784" s="411"/>
      <c r="P1784" s="411"/>
      <c r="Q1784" s="963"/>
      <c r="R1784" s="413" t="str">
        <f t="shared" si="95"/>
        <v>fx</v>
      </c>
      <c r="S1784" s="959"/>
      <c r="T1784" s="959"/>
      <c r="U1784" s="965"/>
    </row>
    <row r="1785" spans="1:21" ht="15.75" thickBot="1" x14ac:dyDescent="0.3">
      <c r="A1785" s="976"/>
      <c r="B1785" s="407">
        <v>14030417</v>
      </c>
      <c r="C1785" s="96">
        <v>302</v>
      </c>
      <c r="D1785" s="411">
        <v>7</v>
      </c>
      <c r="E1785" s="411">
        <v>50</v>
      </c>
      <c r="F1785" s="199">
        <f t="shared" si="97"/>
        <v>56</v>
      </c>
      <c r="G1785" s="88"/>
      <c r="H1785" s="167">
        <v>0.30208333333333331</v>
      </c>
      <c r="I1785" s="167">
        <v>0.91666666666666663</v>
      </c>
      <c r="J1785" s="181">
        <v>0.1111111111111111</v>
      </c>
      <c r="K1785" s="179">
        <f t="shared" si="94"/>
        <v>0.5034722222222221</v>
      </c>
      <c r="L1785" s="411">
        <v>41</v>
      </c>
      <c r="M1785" s="411">
        <v>1</v>
      </c>
      <c r="N1785" s="960"/>
      <c r="O1785" s="411"/>
      <c r="P1785" s="411"/>
      <c r="Q1785" s="963"/>
      <c r="R1785" s="413" t="str">
        <f t="shared" si="95"/>
        <v>fx</v>
      </c>
      <c r="S1785" s="959"/>
      <c r="T1785" s="959"/>
      <c r="U1785" s="965"/>
    </row>
    <row r="1786" spans="1:21" ht="15.75" thickBot="1" x14ac:dyDescent="0.3">
      <c r="A1786" s="976"/>
      <c r="B1786" s="174">
        <v>14030417</v>
      </c>
      <c r="C1786" s="96">
        <v>379</v>
      </c>
      <c r="D1786" s="411">
        <v>7</v>
      </c>
      <c r="E1786" s="411">
        <v>50</v>
      </c>
      <c r="F1786" s="199">
        <f t="shared" si="97"/>
        <v>56</v>
      </c>
      <c r="G1786" s="88"/>
      <c r="H1786" s="167">
        <v>0.30208333333333331</v>
      </c>
      <c r="I1786" s="167">
        <v>0.91666666666666663</v>
      </c>
      <c r="J1786" s="181">
        <v>0.1111111111111111</v>
      </c>
      <c r="K1786" s="179">
        <f t="shared" si="94"/>
        <v>0.5034722222222221</v>
      </c>
      <c r="L1786" s="411">
        <v>37</v>
      </c>
      <c r="M1786" s="411">
        <v>1</v>
      </c>
      <c r="N1786" s="958">
        <v>300</v>
      </c>
      <c r="O1786" s="411"/>
      <c r="P1786" s="411"/>
      <c r="Q1786" s="963"/>
      <c r="R1786" s="413" t="str">
        <f t="shared" si="95"/>
        <v>fx</v>
      </c>
      <c r="S1786" s="959"/>
      <c r="T1786" s="959"/>
      <c r="U1786" s="965"/>
    </row>
    <row r="1787" spans="1:21" ht="15.75" thickBot="1" x14ac:dyDescent="0.3">
      <c r="A1787" s="976"/>
      <c r="B1787" s="175">
        <v>14030417</v>
      </c>
      <c r="C1787" s="96">
        <v>379</v>
      </c>
      <c r="D1787" s="411">
        <v>7</v>
      </c>
      <c r="E1787" s="411">
        <v>50</v>
      </c>
      <c r="F1787" s="199">
        <f t="shared" si="97"/>
        <v>56</v>
      </c>
      <c r="G1787" s="88"/>
      <c r="H1787" s="167">
        <v>0.30208333333333331</v>
      </c>
      <c r="I1787" s="167">
        <v>0.91666666666666663</v>
      </c>
      <c r="J1787" s="181">
        <v>0.1111111111111111</v>
      </c>
      <c r="K1787" s="179">
        <f t="shared" si="94"/>
        <v>0.5034722222222221</v>
      </c>
      <c r="L1787" s="411">
        <v>38</v>
      </c>
      <c r="M1787" s="411">
        <v>1</v>
      </c>
      <c r="N1787" s="959"/>
      <c r="O1787" s="411"/>
      <c r="P1787" s="411"/>
      <c r="Q1787" s="963"/>
      <c r="R1787" s="413" t="str">
        <f t="shared" si="95"/>
        <v>fx</v>
      </c>
      <c r="S1787" s="959"/>
      <c r="T1787" s="959"/>
      <c r="U1787" s="965"/>
    </row>
    <row r="1788" spans="1:21" ht="15.75" thickBot="1" x14ac:dyDescent="0.3">
      <c r="A1788" s="976"/>
      <c r="B1788" s="175">
        <v>14030417</v>
      </c>
      <c r="C1788" s="96">
        <v>379</v>
      </c>
      <c r="D1788" s="411">
        <v>7</v>
      </c>
      <c r="E1788" s="411">
        <v>50</v>
      </c>
      <c r="F1788" s="199">
        <f t="shared" si="97"/>
        <v>56</v>
      </c>
      <c r="G1788" s="88"/>
      <c r="H1788" s="167">
        <v>0.30208333333333331</v>
      </c>
      <c r="I1788" s="167">
        <v>0.91666666666666663</v>
      </c>
      <c r="J1788" s="181">
        <v>0.1111111111111111</v>
      </c>
      <c r="K1788" s="179">
        <f t="shared" si="94"/>
        <v>0.5034722222222221</v>
      </c>
      <c r="L1788" s="411">
        <v>39</v>
      </c>
      <c r="M1788" s="411">
        <v>1</v>
      </c>
      <c r="N1788" s="959"/>
      <c r="O1788" s="411"/>
      <c r="P1788" s="411"/>
      <c r="Q1788" s="963"/>
      <c r="R1788" s="413" t="str">
        <f t="shared" si="95"/>
        <v>fx</v>
      </c>
      <c r="S1788" s="959"/>
      <c r="T1788" s="959"/>
      <c r="U1788" s="965"/>
    </row>
    <row r="1789" spans="1:21" ht="15.75" thickBot="1" x14ac:dyDescent="0.3">
      <c r="A1789" s="976"/>
      <c r="B1789" s="175">
        <v>14030417</v>
      </c>
      <c r="C1789" s="96">
        <v>379</v>
      </c>
      <c r="D1789" s="411">
        <v>7</v>
      </c>
      <c r="E1789" s="411">
        <v>50</v>
      </c>
      <c r="F1789" s="199">
        <f t="shared" si="97"/>
        <v>56</v>
      </c>
      <c r="G1789" s="88"/>
      <c r="H1789" s="167">
        <v>0.30208333333333331</v>
      </c>
      <c r="I1789" s="167">
        <v>0.91666666666666663</v>
      </c>
      <c r="J1789" s="181">
        <v>0.1111111111111111</v>
      </c>
      <c r="K1789" s="179">
        <f t="shared" si="94"/>
        <v>0.5034722222222221</v>
      </c>
      <c r="L1789" s="411">
        <v>40</v>
      </c>
      <c r="M1789" s="411">
        <v>1</v>
      </c>
      <c r="N1789" s="959"/>
      <c r="O1789" s="411"/>
      <c r="P1789" s="411"/>
      <c r="Q1789" s="963"/>
      <c r="R1789" s="413" t="str">
        <f t="shared" si="95"/>
        <v>fx</v>
      </c>
      <c r="S1789" s="959"/>
      <c r="T1789" s="959"/>
      <c r="U1789" s="965"/>
    </row>
    <row r="1790" spans="1:21" ht="15.75" thickBot="1" x14ac:dyDescent="0.3">
      <c r="A1790" s="976"/>
      <c r="B1790" s="407">
        <v>14030417</v>
      </c>
      <c r="C1790" s="96">
        <v>379</v>
      </c>
      <c r="D1790" s="411">
        <v>7</v>
      </c>
      <c r="E1790" s="411">
        <v>50</v>
      </c>
      <c r="F1790" s="199">
        <f t="shared" si="97"/>
        <v>56</v>
      </c>
      <c r="G1790" s="88"/>
      <c r="H1790" s="167">
        <v>0.30208333333333331</v>
      </c>
      <c r="I1790" s="167">
        <v>0.91666666666666663</v>
      </c>
      <c r="J1790" s="181">
        <v>0.1111111111111111</v>
      </c>
      <c r="K1790" s="179">
        <f t="shared" si="94"/>
        <v>0.5034722222222221</v>
      </c>
      <c r="L1790" s="411">
        <v>41</v>
      </c>
      <c r="M1790" s="411">
        <v>1</v>
      </c>
      <c r="N1790" s="960"/>
      <c r="O1790" s="411"/>
      <c r="P1790" s="411"/>
      <c r="Q1790" s="963"/>
      <c r="R1790" s="413" t="str">
        <f t="shared" si="95"/>
        <v>fx</v>
      </c>
      <c r="S1790" s="959"/>
      <c r="T1790" s="959"/>
      <c r="U1790" s="965"/>
    </row>
    <row r="1791" spans="1:21" ht="15.75" thickBot="1" x14ac:dyDescent="0.3">
      <c r="A1791" s="976"/>
      <c r="B1791" s="174">
        <v>14030417</v>
      </c>
      <c r="C1791" s="96">
        <v>379</v>
      </c>
      <c r="D1791" s="411">
        <v>7</v>
      </c>
      <c r="E1791" s="411">
        <v>50</v>
      </c>
      <c r="F1791" s="199">
        <f t="shared" si="97"/>
        <v>56</v>
      </c>
      <c r="G1791" s="88"/>
      <c r="H1791" s="167">
        <v>0.30208333333333331</v>
      </c>
      <c r="I1791" s="167">
        <v>0.91666666666666663</v>
      </c>
      <c r="J1791" s="181">
        <v>0.1111111111111111</v>
      </c>
      <c r="K1791" s="179">
        <f t="shared" si="94"/>
        <v>0.5034722222222221</v>
      </c>
      <c r="L1791" s="411">
        <v>37</v>
      </c>
      <c r="M1791" s="411">
        <v>1</v>
      </c>
      <c r="N1791" s="958">
        <v>300</v>
      </c>
      <c r="O1791" s="411"/>
      <c r="P1791" s="411"/>
      <c r="Q1791" s="963"/>
      <c r="R1791" s="413" t="str">
        <f t="shared" si="95"/>
        <v>fx</v>
      </c>
      <c r="S1791" s="959"/>
      <c r="T1791" s="959"/>
      <c r="U1791" s="965"/>
    </row>
    <row r="1792" spans="1:21" ht="15.75" thickBot="1" x14ac:dyDescent="0.3">
      <c r="A1792" s="976"/>
      <c r="B1792" s="175">
        <v>14030417</v>
      </c>
      <c r="C1792" s="96">
        <v>379</v>
      </c>
      <c r="D1792" s="411">
        <v>7</v>
      </c>
      <c r="E1792" s="411">
        <v>50</v>
      </c>
      <c r="F1792" s="199">
        <f t="shared" si="97"/>
        <v>56</v>
      </c>
      <c r="G1792" s="88"/>
      <c r="H1792" s="167">
        <v>0.30208333333333331</v>
      </c>
      <c r="I1792" s="167">
        <v>0.91666666666666663</v>
      </c>
      <c r="J1792" s="181">
        <v>0.1111111111111111</v>
      </c>
      <c r="K1792" s="179">
        <f t="shared" si="94"/>
        <v>0.5034722222222221</v>
      </c>
      <c r="L1792" s="411">
        <v>38</v>
      </c>
      <c r="M1792" s="411">
        <v>1</v>
      </c>
      <c r="N1792" s="959"/>
      <c r="O1792" s="411"/>
      <c r="P1792" s="411"/>
      <c r="Q1792" s="963"/>
      <c r="R1792" s="413" t="str">
        <f t="shared" si="95"/>
        <v>fx</v>
      </c>
      <c r="S1792" s="959"/>
      <c r="T1792" s="959"/>
      <c r="U1792" s="965"/>
    </row>
    <row r="1793" spans="1:21" ht="15.75" thickBot="1" x14ac:dyDescent="0.3">
      <c r="A1793" s="976"/>
      <c r="B1793" s="175">
        <v>14030417</v>
      </c>
      <c r="C1793" s="96">
        <v>379</v>
      </c>
      <c r="D1793" s="411">
        <v>7</v>
      </c>
      <c r="E1793" s="411">
        <v>50</v>
      </c>
      <c r="F1793" s="199">
        <f t="shared" si="97"/>
        <v>56</v>
      </c>
      <c r="G1793" s="88"/>
      <c r="H1793" s="167">
        <v>0.30208333333333331</v>
      </c>
      <c r="I1793" s="167">
        <v>0.91666666666666663</v>
      </c>
      <c r="J1793" s="181">
        <v>0.1111111111111111</v>
      </c>
      <c r="K1793" s="179">
        <f t="shared" si="94"/>
        <v>0.5034722222222221</v>
      </c>
      <c r="L1793" s="411">
        <v>39</v>
      </c>
      <c r="M1793" s="411">
        <v>1</v>
      </c>
      <c r="N1793" s="959"/>
      <c r="O1793" s="411"/>
      <c r="P1793" s="411"/>
      <c r="Q1793" s="963"/>
      <c r="R1793" s="413" t="str">
        <f t="shared" si="95"/>
        <v>fx</v>
      </c>
      <c r="S1793" s="959"/>
      <c r="T1793" s="959"/>
      <c r="U1793" s="965"/>
    </row>
    <row r="1794" spans="1:21" ht="15.75" thickBot="1" x14ac:dyDescent="0.3">
      <c r="A1794" s="976"/>
      <c r="B1794" s="175">
        <v>14030417</v>
      </c>
      <c r="C1794" s="96">
        <v>379</v>
      </c>
      <c r="D1794" s="411">
        <v>7</v>
      </c>
      <c r="E1794" s="411">
        <v>50</v>
      </c>
      <c r="F1794" s="199">
        <f t="shared" si="97"/>
        <v>56</v>
      </c>
      <c r="G1794" s="88"/>
      <c r="H1794" s="167">
        <v>0.30208333333333331</v>
      </c>
      <c r="I1794" s="167">
        <v>0.91666666666666663</v>
      </c>
      <c r="J1794" s="181">
        <v>0.1111111111111111</v>
      </c>
      <c r="K1794" s="179">
        <f t="shared" si="94"/>
        <v>0.5034722222222221</v>
      </c>
      <c r="L1794" s="411">
        <v>40</v>
      </c>
      <c r="M1794" s="411">
        <v>1</v>
      </c>
      <c r="N1794" s="959"/>
      <c r="O1794" s="411"/>
      <c r="P1794" s="411"/>
      <c r="Q1794" s="963"/>
      <c r="R1794" s="413" t="str">
        <f t="shared" si="95"/>
        <v>fx</v>
      </c>
      <c r="S1794" s="959"/>
      <c r="T1794" s="959"/>
      <c r="U1794" s="965"/>
    </row>
    <row r="1795" spans="1:21" ht="15.75" thickBot="1" x14ac:dyDescent="0.3">
      <c r="A1795" s="976"/>
      <c r="B1795" s="407">
        <v>14030417</v>
      </c>
      <c r="C1795" s="96">
        <v>379</v>
      </c>
      <c r="D1795" s="411">
        <v>7</v>
      </c>
      <c r="E1795" s="411">
        <v>50</v>
      </c>
      <c r="F1795" s="199">
        <f t="shared" si="97"/>
        <v>56</v>
      </c>
      <c r="G1795" s="88"/>
      <c r="H1795" s="167">
        <v>0.30208333333333331</v>
      </c>
      <c r="I1795" s="167">
        <v>0.91666666666666663</v>
      </c>
      <c r="J1795" s="181">
        <v>0.1111111111111111</v>
      </c>
      <c r="K1795" s="179">
        <f t="shared" si="94"/>
        <v>0.5034722222222221</v>
      </c>
      <c r="L1795" s="411">
        <v>41</v>
      </c>
      <c r="M1795" s="411">
        <v>1</v>
      </c>
      <c r="N1795" s="960"/>
      <c r="O1795" s="411"/>
      <c r="P1795" s="411"/>
      <c r="Q1795" s="963"/>
      <c r="R1795" s="413" t="str">
        <f t="shared" si="95"/>
        <v>fx</v>
      </c>
      <c r="S1795" s="959"/>
      <c r="T1795" s="959"/>
      <c r="U1795" s="965"/>
    </row>
    <row r="1796" spans="1:21" ht="15.75" thickBot="1" x14ac:dyDescent="0.3">
      <c r="A1796" s="976"/>
      <c r="B1796" s="174">
        <v>14030417</v>
      </c>
      <c r="C1796" s="96">
        <v>321</v>
      </c>
      <c r="D1796" s="411">
        <v>7</v>
      </c>
      <c r="E1796" s="411">
        <v>50</v>
      </c>
      <c r="F1796" s="199">
        <f t="shared" si="97"/>
        <v>56</v>
      </c>
      <c r="G1796" s="88"/>
      <c r="H1796" s="167">
        <v>0.30208333333333331</v>
      </c>
      <c r="I1796" s="167">
        <v>0.91666666666666663</v>
      </c>
      <c r="J1796" s="181">
        <v>0.1111111111111111</v>
      </c>
      <c r="K1796" s="179">
        <f t="shared" si="94"/>
        <v>0.5034722222222221</v>
      </c>
      <c r="L1796" s="411">
        <v>36</v>
      </c>
      <c r="M1796" s="411">
        <v>1</v>
      </c>
      <c r="N1796" s="958">
        <v>250</v>
      </c>
      <c r="O1796" s="411"/>
      <c r="P1796" s="411"/>
      <c r="Q1796" s="963"/>
      <c r="R1796" s="413" t="str">
        <f t="shared" si="95"/>
        <v>fx</v>
      </c>
      <c r="S1796" s="959"/>
      <c r="T1796" s="959"/>
      <c r="U1796" s="965"/>
    </row>
    <row r="1797" spans="1:21" ht="15.75" thickBot="1" x14ac:dyDescent="0.3">
      <c r="A1797" s="976"/>
      <c r="B1797" s="175">
        <v>14030417</v>
      </c>
      <c r="C1797" s="96">
        <v>321</v>
      </c>
      <c r="D1797" s="411">
        <v>7</v>
      </c>
      <c r="E1797" s="411">
        <v>50</v>
      </c>
      <c r="F1797" s="199">
        <f t="shared" si="97"/>
        <v>56</v>
      </c>
      <c r="G1797" s="88"/>
      <c r="H1797" s="167">
        <v>0.30208333333333331</v>
      </c>
      <c r="I1797" s="167">
        <v>0.91666666666666663</v>
      </c>
      <c r="J1797" s="181">
        <v>0.1111111111111111</v>
      </c>
      <c r="K1797" s="179">
        <f t="shared" si="94"/>
        <v>0.5034722222222221</v>
      </c>
      <c r="L1797" s="411">
        <v>37</v>
      </c>
      <c r="M1797" s="411">
        <v>1</v>
      </c>
      <c r="N1797" s="959"/>
      <c r="O1797" s="411"/>
      <c r="P1797" s="411"/>
      <c r="Q1797" s="963"/>
      <c r="R1797" s="413" t="str">
        <f t="shared" si="95"/>
        <v>fx</v>
      </c>
      <c r="S1797" s="959"/>
      <c r="T1797" s="959"/>
      <c r="U1797" s="965"/>
    </row>
    <row r="1798" spans="1:21" ht="15.75" thickBot="1" x14ac:dyDescent="0.3">
      <c r="A1798" s="976"/>
      <c r="B1798" s="175">
        <v>14030417</v>
      </c>
      <c r="C1798" s="96">
        <v>321</v>
      </c>
      <c r="D1798" s="411">
        <v>7</v>
      </c>
      <c r="E1798" s="411">
        <v>50</v>
      </c>
      <c r="F1798" s="199">
        <f t="shared" si="97"/>
        <v>56</v>
      </c>
      <c r="G1798" s="88"/>
      <c r="H1798" s="167">
        <v>0.30208333333333331</v>
      </c>
      <c r="I1798" s="167">
        <v>0.91666666666666663</v>
      </c>
      <c r="J1798" s="181">
        <v>0.1111111111111111</v>
      </c>
      <c r="K1798" s="179">
        <f t="shared" si="94"/>
        <v>0.5034722222222221</v>
      </c>
      <c r="L1798" s="411">
        <v>38</v>
      </c>
      <c r="M1798" s="411">
        <v>1</v>
      </c>
      <c r="N1798" s="959"/>
      <c r="O1798" s="411"/>
      <c r="P1798" s="411"/>
      <c r="Q1798" s="963"/>
      <c r="R1798" s="413" t="str">
        <f t="shared" si="95"/>
        <v>fx</v>
      </c>
      <c r="S1798" s="959"/>
      <c r="T1798" s="959"/>
      <c r="U1798" s="965"/>
    </row>
    <row r="1799" spans="1:21" ht="15.75" thickBot="1" x14ac:dyDescent="0.3">
      <c r="A1799" s="976"/>
      <c r="B1799" s="175">
        <v>14030417</v>
      </c>
      <c r="C1799" s="96">
        <v>321</v>
      </c>
      <c r="D1799" s="411">
        <v>7</v>
      </c>
      <c r="E1799" s="411">
        <v>50</v>
      </c>
      <c r="F1799" s="199">
        <f t="shared" si="97"/>
        <v>56</v>
      </c>
      <c r="G1799" s="88"/>
      <c r="H1799" s="167">
        <v>0.30208333333333331</v>
      </c>
      <c r="I1799" s="167">
        <v>0.91666666666666663</v>
      </c>
      <c r="J1799" s="181">
        <v>0.1111111111111111</v>
      </c>
      <c r="K1799" s="179">
        <f t="shared" si="94"/>
        <v>0.5034722222222221</v>
      </c>
      <c r="L1799" s="411">
        <v>39</v>
      </c>
      <c r="M1799" s="411">
        <v>1</v>
      </c>
      <c r="N1799" s="959"/>
      <c r="O1799" s="411"/>
      <c r="P1799" s="411"/>
      <c r="Q1799" s="963"/>
      <c r="R1799" s="413" t="str">
        <f t="shared" si="95"/>
        <v>fx</v>
      </c>
      <c r="S1799" s="959"/>
      <c r="T1799" s="959"/>
      <c r="U1799" s="965"/>
    </row>
    <row r="1800" spans="1:21" ht="15.75" thickBot="1" x14ac:dyDescent="0.3">
      <c r="A1800" s="976"/>
      <c r="B1800" s="175">
        <v>14030417</v>
      </c>
      <c r="C1800" s="96">
        <v>321</v>
      </c>
      <c r="D1800" s="411">
        <v>7</v>
      </c>
      <c r="E1800" s="411">
        <v>50</v>
      </c>
      <c r="F1800" s="199">
        <f t="shared" si="97"/>
        <v>56</v>
      </c>
      <c r="G1800" s="88"/>
      <c r="H1800" s="167">
        <v>0.30208333333333331</v>
      </c>
      <c r="I1800" s="167">
        <v>0.91666666666666663</v>
      </c>
      <c r="J1800" s="181">
        <v>0.1111111111111111</v>
      </c>
      <c r="K1800" s="179">
        <f t="shared" si="94"/>
        <v>0.5034722222222221</v>
      </c>
      <c r="L1800" s="411">
        <v>40</v>
      </c>
      <c r="M1800" s="411">
        <v>1</v>
      </c>
      <c r="N1800" s="959"/>
      <c r="O1800" s="411"/>
      <c r="P1800" s="411"/>
      <c r="Q1800" s="963"/>
      <c r="R1800" s="413" t="str">
        <f t="shared" si="95"/>
        <v>fx</v>
      </c>
      <c r="S1800" s="959"/>
      <c r="T1800" s="959"/>
      <c r="U1800" s="965"/>
    </row>
    <row r="1801" spans="1:21" ht="15.75" thickBot="1" x14ac:dyDescent="0.3">
      <c r="A1801" s="976"/>
      <c r="B1801" s="407">
        <v>14030417</v>
      </c>
      <c r="C1801" s="96">
        <v>321</v>
      </c>
      <c r="D1801" s="411">
        <v>7</v>
      </c>
      <c r="E1801" s="411">
        <v>50</v>
      </c>
      <c r="F1801" s="199">
        <f t="shared" si="97"/>
        <v>56</v>
      </c>
      <c r="G1801" s="88"/>
      <c r="H1801" s="167">
        <v>0.30208333333333331</v>
      </c>
      <c r="I1801" s="167">
        <v>0.91666666666666663</v>
      </c>
      <c r="J1801" s="181">
        <v>0.1111111111111111</v>
      </c>
      <c r="K1801" s="179">
        <f t="shared" si="94"/>
        <v>0.5034722222222221</v>
      </c>
      <c r="L1801" s="411">
        <v>41</v>
      </c>
      <c r="M1801" s="411">
        <v>1</v>
      </c>
      <c r="N1801" s="960"/>
      <c r="O1801" s="411"/>
      <c r="P1801" s="411"/>
      <c r="Q1801" s="963"/>
      <c r="R1801" s="413" t="str">
        <f t="shared" si="95"/>
        <v>fx</v>
      </c>
      <c r="S1801" s="959"/>
      <c r="T1801" s="959"/>
      <c r="U1801" s="965"/>
    </row>
    <row r="1802" spans="1:21" ht="15.75" thickBot="1" x14ac:dyDescent="0.3">
      <c r="A1802" s="976"/>
      <c r="B1802" s="174">
        <v>14030417</v>
      </c>
      <c r="C1802" s="96">
        <v>353</v>
      </c>
      <c r="D1802" s="411">
        <v>7</v>
      </c>
      <c r="E1802" s="411">
        <v>50</v>
      </c>
      <c r="F1802" s="199">
        <f t="shared" si="97"/>
        <v>56</v>
      </c>
      <c r="G1802" s="88"/>
      <c r="H1802" s="167">
        <v>0.30208333333333331</v>
      </c>
      <c r="I1802" s="167">
        <v>0.91666666666666663</v>
      </c>
      <c r="J1802" s="181">
        <v>0.1111111111111111</v>
      </c>
      <c r="K1802" s="179">
        <f t="shared" si="94"/>
        <v>0.5034722222222221</v>
      </c>
      <c r="L1802" s="411">
        <v>37</v>
      </c>
      <c r="M1802" s="411">
        <v>1</v>
      </c>
      <c r="N1802" s="958">
        <v>280</v>
      </c>
      <c r="O1802" s="411"/>
      <c r="P1802" s="411"/>
      <c r="Q1802" s="963"/>
      <c r="R1802" s="413" t="str">
        <f t="shared" si="95"/>
        <v>fx</v>
      </c>
      <c r="S1802" s="959"/>
      <c r="T1802" s="959"/>
      <c r="U1802" s="965"/>
    </row>
    <row r="1803" spans="1:21" ht="15.75" thickBot="1" x14ac:dyDescent="0.3">
      <c r="A1803" s="976"/>
      <c r="B1803" s="175">
        <v>14030417</v>
      </c>
      <c r="C1803" s="96">
        <v>353</v>
      </c>
      <c r="D1803" s="411">
        <v>7</v>
      </c>
      <c r="E1803" s="411">
        <v>50</v>
      </c>
      <c r="F1803" s="199">
        <f t="shared" si="97"/>
        <v>56</v>
      </c>
      <c r="G1803" s="88"/>
      <c r="H1803" s="167">
        <v>0.30208333333333331</v>
      </c>
      <c r="I1803" s="167">
        <v>0.91666666666666663</v>
      </c>
      <c r="J1803" s="181">
        <v>0.1111111111111111</v>
      </c>
      <c r="K1803" s="179">
        <f t="shared" si="94"/>
        <v>0.5034722222222221</v>
      </c>
      <c r="L1803" s="411">
        <v>38</v>
      </c>
      <c r="M1803" s="411">
        <v>1</v>
      </c>
      <c r="N1803" s="959"/>
      <c r="O1803" s="411"/>
      <c r="P1803" s="411"/>
      <c r="Q1803" s="963"/>
      <c r="R1803" s="413" t="str">
        <f t="shared" si="95"/>
        <v>fx</v>
      </c>
      <c r="S1803" s="959"/>
      <c r="T1803" s="959"/>
      <c r="U1803" s="965"/>
    </row>
    <row r="1804" spans="1:21" ht="15.75" thickBot="1" x14ac:dyDescent="0.3">
      <c r="A1804" s="976"/>
      <c r="B1804" s="175">
        <v>14030417</v>
      </c>
      <c r="C1804" s="96">
        <v>353</v>
      </c>
      <c r="D1804" s="411">
        <v>7</v>
      </c>
      <c r="E1804" s="411">
        <v>50</v>
      </c>
      <c r="F1804" s="199">
        <f t="shared" si="97"/>
        <v>56</v>
      </c>
      <c r="G1804" s="88"/>
      <c r="H1804" s="167">
        <v>0.30208333333333331</v>
      </c>
      <c r="I1804" s="167">
        <v>0.91666666666666663</v>
      </c>
      <c r="J1804" s="181">
        <v>0.1111111111111111</v>
      </c>
      <c r="K1804" s="179">
        <f t="shared" si="94"/>
        <v>0.5034722222222221</v>
      </c>
      <c r="L1804" s="411">
        <v>39</v>
      </c>
      <c r="M1804" s="411">
        <v>1</v>
      </c>
      <c r="N1804" s="959"/>
      <c r="O1804" s="411"/>
      <c r="P1804" s="411"/>
      <c r="Q1804" s="963"/>
      <c r="R1804" s="413" t="str">
        <f t="shared" si="95"/>
        <v>fx</v>
      </c>
      <c r="S1804" s="959"/>
      <c r="T1804" s="959"/>
      <c r="U1804" s="965"/>
    </row>
    <row r="1805" spans="1:21" ht="15.75" thickBot="1" x14ac:dyDescent="0.3">
      <c r="A1805" s="976"/>
      <c r="B1805" s="175">
        <v>14030417</v>
      </c>
      <c r="C1805" s="96">
        <v>353</v>
      </c>
      <c r="D1805" s="411">
        <v>7</v>
      </c>
      <c r="E1805" s="411">
        <v>50</v>
      </c>
      <c r="F1805" s="199">
        <f t="shared" si="97"/>
        <v>56</v>
      </c>
      <c r="G1805" s="88"/>
      <c r="H1805" s="167">
        <v>0.30208333333333331</v>
      </c>
      <c r="I1805" s="167">
        <v>0.91666666666666663</v>
      </c>
      <c r="J1805" s="181">
        <v>0.1111111111111111</v>
      </c>
      <c r="K1805" s="179">
        <f t="shared" si="94"/>
        <v>0.5034722222222221</v>
      </c>
      <c r="L1805" s="411">
        <v>40</v>
      </c>
      <c r="M1805" s="411">
        <v>1</v>
      </c>
      <c r="N1805" s="959"/>
      <c r="O1805" s="411"/>
      <c r="P1805" s="411"/>
      <c r="Q1805" s="963"/>
      <c r="R1805" s="413" t="str">
        <f t="shared" si="95"/>
        <v>fx</v>
      </c>
      <c r="S1805" s="959"/>
      <c r="T1805" s="959"/>
      <c r="U1805" s="965"/>
    </row>
    <row r="1806" spans="1:21" ht="15.75" thickBot="1" x14ac:dyDescent="0.3">
      <c r="A1806" s="977"/>
      <c r="B1806" s="407">
        <v>14030417</v>
      </c>
      <c r="C1806" s="164">
        <v>353</v>
      </c>
      <c r="D1806" s="418">
        <v>7</v>
      </c>
      <c r="E1806" s="418">
        <v>50</v>
      </c>
      <c r="F1806" s="388">
        <f t="shared" si="97"/>
        <v>56</v>
      </c>
      <c r="G1806" s="160"/>
      <c r="H1806" s="171">
        <v>0.30208333333333331</v>
      </c>
      <c r="I1806" s="171">
        <v>0.91666666666666663</v>
      </c>
      <c r="J1806" s="185">
        <v>0.1111111111111111</v>
      </c>
      <c r="K1806" s="186">
        <f t="shared" si="94"/>
        <v>0.5034722222222221</v>
      </c>
      <c r="L1806" s="418">
        <v>41</v>
      </c>
      <c r="M1806" s="418">
        <v>1</v>
      </c>
      <c r="N1806" s="966"/>
      <c r="O1806" s="418"/>
      <c r="P1806" s="418"/>
      <c r="Q1806" s="967"/>
      <c r="R1806" s="151" t="str">
        <f t="shared" si="95"/>
        <v>fx</v>
      </c>
      <c r="S1806" s="966"/>
      <c r="T1806" s="966"/>
      <c r="U1806" s="968"/>
    </row>
    <row r="1807" spans="1:21" ht="15.75" thickBot="1" x14ac:dyDescent="0.3">
      <c r="A1807" s="985" t="str">
        <f t="shared" si="96"/>
        <v>روز</v>
      </c>
      <c r="B1807" s="419">
        <v>14030418</v>
      </c>
      <c r="C1807" s="419">
        <v>374</v>
      </c>
      <c r="D1807" s="419">
        <v>7</v>
      </c>
      <c r="E1807" s="419">
        <v>50</v>
      </c>
      <c r="F1807" s="150">
        <v>3</v>
      </c>
      <c r="G1807" s="159"/>
      <c r="H1807" s="168">
        <v>0.44791666666666669</v>
      </c>
      <c r="I1807" s="168">
        <v>0.61458333333333337</v>
      </c>
      <c r="J1807" s="179">
        <v>0.125</v>
      </c>
      <c r="K1807" s="179">
        <f t="shared" si="94"/>
        <v>4.1666666666666685E-2</v>
      </c>
      <c r="L1807" s="419">
        <v>38</v>
      </c>
      <c r="M1807" s="419">
        <v>1</v>
      </c>
      <c r="N1807" s="961">
        <v>105</v>
      </c>
      <c r="O1807" s="419"/>
      <c r="P1807" s="419"/>
      <c r="Q1807" s="962">
        <f>26.9+0.88+23.618</f>
        <v>51.397999999999996</v>
      </c>
      <c r="R1807" s="150" t="str">
        <f t="shared" si="95"/>
        <v>fx</v>
      </c>
      <c r="S1807" s="961">
        <v>1</v>
      </c>
      <c r="T1807" s="961">
        <v>6.2</v>
      </c>
      <c r="U1807" s="964">
        <v>0</v>
      </c>
    </row>
    <row r="1808" spans="1:21" ht="15.75" thickBot="1" x14ac:dyDescent="0.3">
      <c r="A1808" s="986"/>
      <c r="B1808" s="409">
        <v>14030418</v>
      </c>
      <c r="C1808" s="411">
        <v>374</v>
      </c>
      <c r="D1808" s="411">
        <v>7</v>
      </c>
      <c r="E1808" s="411">
        <v>50</v>
      </c>
      <c r="F1808" s="665">
        <v>3</v>
      </c>
      <c r="G1808" s="88"/>
      <c r="H1808" s="167">
        <v>0.44791666666666669</v>
      </c>
      <c r="I1808" s="167">
        <v>0.61458333333333337</v>
      </c>
      <c r="J1808" s="181">
        <v>0.125</v>
      </c>
      <c r="K1808" s="179">
        <f t="shared" si="94"/>
        <v>4.1666666666666685E-2</v>
      </c>
      <c r="L1808" s="411">
        <v>39</v>
      </c>
      <c r="M1808" s="411">
        <v>1</v>
      </c>
      <c r="N1808" s="959"/>
      <c r="O1808" s="411"/>
      <c r="P1808" s="411"/>
      <c r="Q1808" s="963"/>
      <c r="R1808" s="413" t="str">
        <f t="shared" si="95"/>
        <v>fx</v>
      </c>
      <c r="S1808" s="959"/>
      <c r="T1808" s="959"/>
      <c r="U1808" s="965"/>
    </row>
    <row r="1809" spans="1:22" ht="15.75" thickBot="1" x14ac:dyDescent="0.3">
      <c r="A1809" s="987"/>
      <c r="B1809" s="404">
        <v>14030418</v>
      </c>
      <c r="C1809" s="418">
        <v>374</v>
      </c>
      <c r="D1809" s="418">
        <v>7</v>
      </c>
      <c r="E1809" s="418">
        <v>50</v>
      </c>
      <c r="F1809" s="151">
        <v>3</v>
      </c>
      <c r="G1809" s="160"/>
      <c r="H1809" s="171">
        <v>0.44791666666666669</v>
      </c>
      <c r="I1809" s="171">
        <v>0.61458333333333337</v>
      </c>
      <c r="J1809" s="185">
        <v>0.125</v>
      </c>
      <c r="K1809" s="186">
        <f t="shared" si="94"/>
        <v>4.1666666666666685E-2</v>
      </c>
      <c r="L1809" s="418">
        <v>40</v>
      </c>
      <c r="M1809" s="418">
        <v>1</v>
      </c>
      <c r="N1809" s="966"/>
      <c r="O1809" s="418"/>
      <c r="P1809" s="418"/>
      <c r="Q1809" s="967"/>
      <c r="R1809" s="151" t="str">
        <f t="shared" si="95"/>
        <v>fx</v>
      </c>
      <c r="S1809" s="966"/>
      <c r="T1809" s="966"/>
      <c r="U1809" s="968"/>
    </row>
    <row r="1810" spans="1:22" ht="15.75" thickBot="1" x14ac:dyDescent="0.3">
      <c r="A1810" s="975" t="str">
        <f t="shared" si="96"/>
        <v>روز</v>
      </c>
      <c r="B1810" s="174">
        <v>14030418</v>
      </c>
      <c r="C1810" s="163">
        <v>309</v>
      </c>
      <c r="D1810" s="419">
        <v>7</v>
      </c>
      <c r="E1810" s="419">
        <v>50</v>
      </c>
      <c r="F1810" s="150">
        <f>11+16+15+4</f>
        <v>46</v>
      </c>
      <c r="G1810" s="159"/>
      <c r="H1810" s="168">
        <v>0.30208333333333331</v>
      </c>
      <c r="I1810" s="168">
        <v>0.91666666666666663</v>
      </c>
      <c r="J1810" s="179">
        <v>0.1111111111111111</v>
      </c>
      <c r="K1810" s="179">
        <f t="shared" si="94"/>
        <v>0.5034722222222221</v>
      </c>
      <c r="L1810" s="419">
        <v>36</v>
      </c>
      <c r="M1810" s="419">
        <v>2</v>
      </c>
      <c r="N1810" s="961">
        <v>780</v>
      </c>
      <c r="O1810" s="419"/>
      <c r="P1810" s="419"/>
      <c r="Q1810" s="962">
        <f>327+13.7+312.9+59.647+2.8+62.7</f>
        <v>778.74699999999996</v>
      </c>
      <c r="R1810" s="150" t="str">
        <f t="shared" si="95"/>
        <v>fx</v>
      </c>
      <c r="S1810" s="961">
        <v>4</v>
      </c>
      <c r="T1810" s="961">
        <v>35</v>
      </c>
      <c r="U1810" s="964">
        <v>1000</v>
      </c>
    </row>
    <row r="1811" spans="1:22" ht="15.75" thickBot="1" x14ac:dyDescent="0.3">
      <c r="A1811" s="976"/>
      <c r="B1811" s="175">
        <v>14030418</v>
      </c>
      <c r="C1811" s="96">
        <v>309</v>
      </c>
      <c r="D1811" s="411">
        <v>7</v>
      </c>
      <c r="E1811" s="411">
        <v>50</v>
      </c>
      <c r="F1811" s="199">
        <f t="shared" ref="F1811:F1846" si="98">11+16+15+4</f>
        <v>46</v>
      </c>
      <c r="G1811" s="88"/>
      <c r="H1811" s="167">
        <v>0.30208333333333331</v>
      </c>
      <c r="I1811" s="167">
        <v>0.91666666666666663</v>
      </c>
      <c r="J1811" s="181">
        <v>0.1111111111111111</v>
      </c>
      <c r="K1811" s="179">
        <f t="shared" si="94"/>
        <v>0.5034722222222221</v>
      </c>
      <c r="L1811" s="411">
        <v>37</v>
      </c>
      <c r="M1811" s="411">
        <v>2</v>
      </c>
      <c r="N1811" s="959"/>
      <c r="O1811" s="411"/>
      <c r="P1811" s="411"/>
      <c r="Q1811" s="963"/>
      <c r="R1811" s="413" t="str">
        <f t="shared" si="95"/>
        <v>fx</v>
      </c>
      <c r="S1811" s="959"/>
      <c r="T1811" s="959"/>
      <c r="U1811" s="965"/>
    </row>
    <row r="1812" spans="1:22" ht="15.75" thickBot="1" x14ac:dyDescent="0.3">
      <c r="A1812" s="976"/>
      <c r="B1812" s="175">
        <v>14030418</v>
      </c>
      <c r="C1812" s="96">
        <v>309</v>
      </c>
      <c r="D1812" s="411">
        <v>7</v>
      </c>
      <c r="E1812" s="411">
        <v>50</v>
      </c>
      <c r="F1812" s="199">
        <f t="shared" si="98"/>
        <v>46</v>
      </c>
      <c r="G1812" s="88"/>
      <c r="H1812" s="167">
        <v>0.30208333333333331</v>
      </c>
      <c r="I1812" s="167">
        <v>0.91666666666666663</v>
      </c>
      <c r="J1812" s="181">
        <v>0.1111111111111111</v>
      </c>
      <c r="K1812" s="179">
        <f t="shared" si="94"/>
        <v>0.5034722222222221</v>
      </c>
      <c r="L1812" s="411">
        <v>38</v>
      </c>
      <c r="M1812" s="411">
        <v>2</v>
      </c>
      <c r="N1812" s="959"/>
      <c r="O1812" s="411"/>
      <c r="P1812" s="411"/>
      <c r="Q1812" s="963"/>
      <c r="R1812" s="413" t="str">
        <f t="shared" si="95"/>
        <v>fx</v>
      </c>
      <c r="S1812" s="959"/>
      <c r="T1812" s="959"/>
      <c r="U1812" s="965"/>
    </row>
    <row r="1813" spans="1:22" ht="15.75" thickBot="1" x14ac:dyDescent="0.3">
      <c r="A1813" s="976"/>
      <c r="B1813" s="175">
        <v>14030418</v>
      </c>
      <c r="C1813" s="96">
        <v>309</v>
      </c>
      <c r="D1813" s="411">
        <v>7</v>
      </c>
      <c r="E1813" s="411">
        <v>50</v>
      </c>
      <c r="F1813" s="199">
        <f t="shared" si="98"/>
        <v>46</v>
      </c>
      <c r="G1813" s="88"/>
      <c r="H1813" s="167">
        <v>0.30208333333333331</v>
      </c>
      <c r="I1813" s="167">
        <v>0.91666666666666663</v>
      </c>
      <c r="J1813" s="181">
        <v>0.1111111111111111</v>
      </c>
      <c r="K1813" s="179">
        <f t="shared" si="94"/>
        <v>0.5034722222222221</v>
      </c>
      <c r="L1813" s="411">
        <v>39</v>
      </c>
      <c r="M1813" s="411">
        <v>3</v>
      </c>
      <c r="N1813" s="959"/>
      <c r="O1813" s="411"/>
      <c r="P1813" s="411"/>
      <c r="Q1813" s="963"/>
      <c r="R1813" s="413" t="str">
        <f t="shared" si="95"/>
        <v>fx</v>
      </c>
      <c r="S1813" s="959"/>
      <c r="T1813" s="959"/>
      <c r="U1813" s="965"/>
    </row>
    <row r="1814" spans="1:22" ht="15.75" thickBot="1" x14ac:dyDescent="0.3">
      <c r="A1814" s="976"/>
      <c r="B1814" s="175">
        <v>14030418</v>
      </c>
      <c r="C1814" s="96">
        <v>309</v>
      </c>
      <c r="D1814" s="411">
        <v>7</v>
      </c>
      <c r="E1814" s="411">
        <v>50</v>
      </c>
      <c r="F1814" s="199">
        <f t="shared" si="98"/>
        <v>46</v>
      </c>
      <c r="G1814" s="88"/>
      <c r="H1814" s="167">
        <v>0.30208333333333331</v>
      </c>
      <c r="I1814" s="167">
        <v>0.91666666666666663</v>
      </c>
      <c r="J1814" s="181">
        <v>0.1111111111111111</v>
      </c>
      <c r="K1814" s="179">
        <f t="shared" si="94"/>
        <v>0.5034722222222221</v>
      </c>
      <c r="L1814" s="411">
        <v>40</v>
      </c>
      <c r="M1814" s="411">
        <v>1</v>
      </c>
      <c r="N1814" s="959"/>
      <c r="O1814" s="411"/>
      <c r="P1814" s="411"/>
      <c r="Q1814" s="963"/>
      <c r="R1814" s="413" t="str">
        <f t="shared" si="95"/>
        <v>fx</v>
      </c>
      <c r="S1814" s="959"/>
      <c r="T1814" s="959"/>
      <c r="U1814" s="965"/>
    </row>
    <row r="1815" spans="1:22" ht="15.75" thickBot="1" x14ac:dyDescent="0.3">
      <c r="A1815" s="976"/>
      <c r="B1815" s="407">
        <v>14030418</v>
      </c>
      <c r="C1815" s="96">
        <v>309</v>
      </c>
      <c r="D1815" s="411">
        <v>7</v>
      </c>
      <c r="E1815" s="411">
        <v>50</v>
      </c>
      <c r="F1815" s="199">
        <f t="shared" si="98"/>
        <v>46</v>
      </c>
      <c r="G1815" s="88"/>
      <c r="H1815" s="167">
        <v>0.30208333333333331</v>
      </c>
      <c r="I1815" s="167">
        <v>0.91666666666666663</v>
      </c>
      <c r="J1815" s="181">
        <v>0.1111111111111111</v>
      </c>
      <c r="K1815" s="179">
        <f t="shared" si="94"/>
        <v>0.5034722222222221</v>
      </c>
      <c r="L1815" s="411">
        <v>41</v>
      </c>
      <c r="M1815" s="411">
        <v>1</v>
      </c>
      <c r="N1815" s="960"/>
      <c r="O1815" s="411"/>
      <c r="P1815" s="411"/>
      <c r="Q1815" s="963"/>
      <c r="R1815" s="413" t="str">
        <f t="shared" si="95"/>
        <v>fx</v>
      </c>
      <c r="S1815" s="959"/>
      <c r="T1815" s="959"/>
      <c r="U1815" s="965"/>
    </row>
    <row r="1816" spans="1:22" ht="15.75" thickBot="1" x14ac:dyDescent="0.3">
      <c r="A1816" s="976"/>
      <c r="B1816" s="174">
        <v>14030418</v>
      </c>
      <c r="C1816" s="96">
        <v>350</v>
      </c>
      <c r="D1816" s="411">
        <v>7</v>
      </c>
      <c r="E1816" s="411">
        <v>50</v>
      </c>
      <c r="F1816" s="199">
        <f t="shared" si="98"/>
        <v>46</v>
      </c>
      <c r="G1816" s="88"/>
      <c r="H1816" s="167">
        <v>0.30208333333333331</v>
      </c>
      <c r="I1816" s="167">
        <v>0.91666666666666663</v>
      </c>
      <c r="J1816" s="181">
        <v>0.1111111111111111</v>
      </c>
      <c r="K1816" s="179">
        <f t="shared" si="94"/>
        <v>0.5034722222222221</v>
      </c>
      <c r="L1816" s="411">
        <v>39</v>
      </c>
      <c r="M1816" s="411">
        <v>1</v>
      </c>
      <c r="N1816" s="958">
        <v>720</v>
      </c>
      <c r="O1816" s="411"/>
      <c r="P1816" s="411"/>
      <c r="Q1816" s="963"/>
      <c r="R1816" s="413" t="str">
        <f t="shared" si="95"/>
        <v>fx</v>
      </c>
      <c r="S1816" s="959"/>
      <c r="T1816" s="959"/>
      <c r="U1816" s="965"/>
    </row>
    <row r="1817" spans="1:22" ht="15.75" thickBot="1" x14ac:dyDescent="0.3">
      <c r="A1817" s="976"/>
      <c r="B1817" s="175">
        <v>14030418</v>
      </c>
      <c r="C1817" s="96">
        <v>350</v>
      </c>
      <c r="D1817" s="411">
        <v>7</v>
      </c>
      <c r="E1817" s="411">
        <v>50</v>
      </c>
      <c r="F1817" s="199">
        <f t="shared" si="98"/>
        <v>46</v>
      </c>
      <c r="G1817" s="88"/>
      <c r="H1817" s="167">
        <v>0.30208333333333331</v>
      </c>
      <c r="I1817" s="167">
        <v>0.91666666666666663</v>
      </c>
      <c r="J1817" s="181">
        <v>0.1111111111111111</v>
      </c>
      <c r="K1817" s="179">
        <f t="shared" si="94"/>
        <v>0.5034722222222221</v>
      </c>
      <c r="L1817" s="411">
        <v>40</v>
      </c>
      <c r="M1817" s="411">
        <v>1</v>
      </c>
      <c r="N1817" s="959"/>
      <c r="O1817" s="411"/>
      <c r="P1817" s="411"/>
      <c r="Q1817" s="963"/>
      <c r="R1817" s="413" t="str">
        <f t="shared" si="95"/>
        <v>fx</v>
      </c>
      <c r="S1817" s="959"/>
      <c r="T1817" s="959"/>
      <c r="U1817" s="965"/>
    </row>
    <row r="1818" spans="1:22" ht="15.75" thickBot="1" x14ac:dyDescent="0.3">
      <c r="A1818" s="976"/>
      <c r="B1818" s="175">
        <v>14030418</v>
      </c>
      <c r="C1818" s="96">
        <v>350</v>
      </c>
      <c r="D1818" s="411">
        <v>7</v>
      </c>
      <c r="E1818" s="411">
        <v>50</v>
      </c>
      <c r="F1818" s="199">
        <f t="shared" si="98"/>
        <v>46</v>
      </c>
      <c r="G1818" s="88"/>
      <c r="H1818" s="167">
        <v>0.30208333333333331</v>
      </c>
      <c r="I1818" s="167">
        <v>0.91666666666666663</v>
      </c>
      <c r="J1818" s="181">
        <v>0.1111111111111111</v>
      </c>
      <c r="K1818" s="179">
        <f t="shared" si="94"/>
        <v>0.5034722222222221</v>
      </c>
      <c r="L1818" s="411">
        <v>41</v>
      </c>
      <c r="M1818" s="411">
        <v>1</v>
      </c>
      <c r="N1818" s="959"/>
      <c r="O1818" s="411"/>
      <c r="P1818" s="411"/>
      <c r="Q1818" s="963"/>
      <c r="R1818" s="413" t="str">
        <f t="shared" si="95"/>
        <v>fx</v>
      </c>
      <c r="S1818" s="959"/>
      <c r="T1818" s="959"/>
      <c r="U1818" s="965"/>
    </row>
    <row r="1819" spans="1:22" ht="15.75" thickBot="1" x14ac:dyDescent="0.3">
      <c r="A1819" s="976"/>
      <c r="B1819" s="175">
        <v>14030418</v>
      </c>
      <c r="C1819" s="96">
        <v>350</v>
      </c>
      <c r="D1819" s="411">
        <v>7</v>
      </c>
      <c r="E1819" s="411">
        <v>50</v>
      </c>
      <c r="F1819" s="199">
        <f t="shared" si="98"/>
        <v>46</v>
      </c>
      <c r="G1819" s="88"/>
      <c r="H1819" s="167">
        <v>0.30208333333333331</v>
      </c>
      <c r="I1819" s="167">
        <v>0.91666666666666663</v>
      </c>
      <c r="J1819" s="181">
        <v>0.1111111111111111</v>
      </c>
      <c r="K1819" s="179">
        <f t="shared" si="94"/>
        <v>0.5034722222222221</v>
      </c>
      <c r="L1819" s="411">
        <v>42</v>
      </c>
      <c r="M1819" s="411">
        <v>2</v>
      </c>
      <c r="N1819" s="959"/>
      <c r="O1819" s="411"/>
      <c r="P1819" s="411"/>
      <c r="Q1819" s="963"/>
      <c r="R1819" s="413" t="str">
        <f t="shared" si="95"/>
        <v>fx</v>
      </c>
      <c r="S1819" s="959"/>
      <c r="T1819" s="959"/>
      <c r="U1819" s="965"/>
    </row>
    <row r="1820" spans="1:22" ht="15.75" thickBot="1" x14ac:dyDescent="0.3">
      <c r="A1820" s="976"/>
      <c r="B1820" s="175">
        <v>14030418</v>
      </c>
      <c r="C1820" s="96">
        <v>350</v>
      </c>
      <c r="D1820" s="411">
        <v>7</v>
      </c>
      <c r="E1820" s="411">
        <v>50</v>
      </c>
      <c r="F1820" s="199">
        <f t="shared" si="98"/>
        <v>46</v>
      </c>
      <c r="G1820" s="88"/>
      <c r="H1820" s="167">
        <v>0.30208333333333331</v>
      </c>
      <c r="I1820" s="167">
        <v>0.91666666666666663</v>
      </c>
      <c r="J1820" s="181">
        <v>0.1111111111111111</v>
      </c>
      <c r="K1820" s="179">
        <f t="shared" si="94"/>
        <v>0.5034722222222221</v>
      </c>
      <c r="L1820" s="411">
        <v>43</v>
      </c>
      <c r="M1820" s="411">
        <v>2</v>
      </c>
      <c r="N1820" s="959"/>
      <c r="O1820" s="411"/>
      <c r="P1820" s="411"/>
      <c r="Q1820" s="963"/>
      <c r="R1820" s="413" t="str">
        <f t="shared" si="95"/>
        <v>fx</v>
      </c>
      <c r="S1820" s="959"/>
      <c r="T1820" s="959"/>
      <c r="U1820" s="965"/>
    </row>
    <row r="1821" spans="1:22" ht="15.75" thickBot="1" x14ac:dyDescent="0.3">
      <c r="A1821" s="976"/>
      <c r="B1821" s="407">
        <v>14030418</v>
      </c>
      <c r="C1821" s="96">
        <v>350</v>
      </c>
      <c r="D1821" s="411">
        <v>7</v>
      </c>
      <c r="E1821" s="411">
        <v>50</v>
      </c>
      <c r="F1821" s="199">
        <f t="shared" si="98"/>
        <v>46</v>
      </c>
      <c r="G1821" s="88"/>
      <c r="H1821" s="167">
        <v>0.30208333333333331</v>
      </c>
      <c r="I1821" s="167">
        <v>0.91666666666666663</v>
      </c>
      <c r="J1821" s="181">
        <v>0.1111111111111111</v>
      </c>
      <c r="K1821" s="179">
        <f t="shared" si="94"/>
        <v>0.5034722222222221</v>
      </c>
      <c r="L1821" s="411">
        <v>44</v>
      </c>
      <c r="M1821" s="411">
        <v>1</v>
      </c>
      <c r="N1821" s="960"/>
      <c r="O1821" s="411"/>
      <c r="P1821" s="411"/>
      <c r="Q1821" s="963"/>
      <c r="R1821" s="413" t="str">
        <f t="shared" si="95"/>
        <v>fx</v>
      </c>
      <c r="S1821" s="959"/>
      <c r="T1821" s="959"/>
      <c r="U1821" s="965"/>
    </row>
    <row r="1822" spans="1:22" ht="15.75" thickBot="1" x14ac:dyDescent="0.3">
      <c r="A1822" s="976"/>
      <c r="B1822" s="174">
        <v>14030418</v>
      </c>
      <c r="C1822" s="96">
        <v>370</v>
      </c>
      <c r="D1822" s="411">
        <v>7</v>
      </c>
      <c r="E1822" s="411">
        <v>50</v>
      </c>
      <c r="F1822" s="199">
        <f t="shared" si="98"/>
        <v>46</v>
      </c>
      <c r="G1822" s="88"/>
      <c r="H1822" s="167">
        <v>0.30208333333333331</v>
      </c>
      <c r="I1822" s="167">
        <v>0.91666666666666663</v>
      </c>
      <c r="J1822" s="181">
        <v>0.1111111111111111</v>
      </c>
      <c r="K1822" s="179">
        <f t="shared" si="94"/>
        <v>0.5034722222222221</v>
      </c>
      <c r="L1822" s="411">
        <v>39</v>
      </c>
      <c r="M1822" s="411">
        <v>1</v>
      </c>
      <c r="N1822" s="958">
        <v>720</v>
      </c>
      <c r="O1822" s="411"/>
      <c r="P1822" s="411"/>
      <c r="Q1822" s="963"/>
      <c r="R1822" s="413" t="str">
        <f t="shared" si="95"/>
        <v>p500</v>
      </c>
      <c r="S1822" s="959"/>
      <c r="T1822" s="959"/>
      <c r="U1822" s="965"/>
      <c r="V1822" s="978" t="s">
        <v>89</v>
      </c>
    </row>
    <row r="1823" spans="1:22" ht="15.75" thickBot="1" x14ac:dyDescent="0.3">
      <c r="A1823" s="976"/>
      <c r="B1823" s="175">
        <v>14030418</v>
      </c>
      <c r="C1823" s="96">
        <v>370</v>
      </c>
      <c r="D1823" s="411">
        <v>7</v>
      </c>
      <c r="E1823" s="411">
        <v>50</v>
      </c>
      <c r="F1823" s="199">
        <f t="shared" si="98"/>
        <v>46</v>
      </c>
      <c r="G1823" s="88"/>
      <c r="H1823" s="167">
        <v>0.30208333333333331</v>
      </c>
      <c r="I1823" s="167">
        <v>0.91666666666666663</v>
      </c>
      <c r="J1823" s="181">
        <v>0.1111111111111111</v>
      </c>
      <c r="K1823" s="179">
        <f t="shared" ref="K1823:K1886" si="99">IF(H1823&gt;I1823,(H1823-I1823)-J1823,(I1823-H1823)-J1823)</f>
        <v>0.5034722222222221</v>
      </c>
      <c r="L1823" s="411">
        <v>40</v>
      </c>
      <c r="M1823" s="411">
        <v>1</v>
      </c>
      <c r="N1823" s="959"/>
      <c r="O1823" s="411"/>
      <c r="P1823" s="411"/>
      <c r="Q1823" s="963"/>
      <c r="R1823" s="413" t="str">
        <f t="shared" ref="R1823:R1886" si="100">IF(C1823=370,"p500","fx")</f>
        <v>p500</v>
      </c>
      <c r="S1823" s="959"/>
      <c r="T1823" s="959"/>
      <c r="U1823" s="965"/>
      <c r="V1823" s="978"/>
    </row>
    <row r="1824" spans="1:22" ht="15.75" thickBot="1" x14ac:dyDescent="0.3">
      <c r="A1824" s="976"/>
      <c r="B1824" s="175">
        <v>14030418</v>
      </c>
      <c r="C1824" s="96">
        <v>370</v>
      </c>
      <c r="D1824" s="411">
        <v>7</v>
      </c>
      <c r="E1824" s="411">
        <v>50</v>
      </c>
      <c r="F1824" s="199">
        <f t="shared" si="98"/>
        <v>46</v>
      </c>
      <c r="G1824" s="88"/>
      <c r="H1824" s="167">
        <v>0.30208333333333331</v>
      </c>
      <c r="I1824" s="167">
        <v>0.91666666666666663</v>
      </c>
      <c r="J1824" s="181">
        <v>0.1111111111111111</v>
      </c>
      <c r="K1824" s="179">
        <f t="shared" si="99"/>
        <v>0.5034722222222221</v>
      </c>
      <c r="L1824" s="411">
        <v>42</v>
      </c>
      <c r="M1824" s="411">
        <v>2</v>
      </c>
      <c r="N1824" s="959"/>
      <c r="O1824" s="411"/>
      <c r="P1824" s="411"/>
      <c r="Q1824" s="963"/>
      <c r="R1824" s="413" t="str">
        <f t="shared" si="100"/>
        <v>p500</v>
      </c>
      <c r="S1824" s="959"/>
      <c r="T1824" s="959"/>
      <c r="U1824" s="965"/>
      <c r="V1824" s="978"/>
    </row>
    <row r="1825" spans="1:22" ht="15.75" thickBot="1" x14ac:dyDescent="0.3">
      <c r="A1825" s="976"/>
      <c r="B1825" s="175">
        <v>14030418</v>
      </c>
      <c r="C1825" s="96">
        <v>370</v>
      </c>
      <c r="D1825" s="411">
        <v>7</v>
      </c>
      <c r="E1825" s="411">
        <v>50</v>
      </c>
      <c r="F1825" s="199">
        <f t="shared" si="98"/>
        <v>46</v>
      </c>
      <c r="G1825" s="88"/>
      <c r="H1825" s="167">
        <v>0.30208333333333331</v>
      </c>
      <c r="I1825" s="167">
        <v>0.91666666666666663</v>
      </c>
      <c r="J1825" s="181">
        <v>0.1111111111111111</v>
      </c>
      <c r="K1825" s="179">
        <f t="shared" si="99"/>
        <v>0.5034722222222221</v>
      </c>
      <c r="L1825" s="411">
        <v>43</v>
      </c>
      <c r="M1825" s="411">
        <v>2</v>
      </c>
      <c r="N1825" s="959"/>
      <c r="O1825" s="411"/>
      <c r="P1825" s="411"/>
      <c r="Q1825" s="963"/>
      <c r="R1825" s="413" t="str">
        <f t="shared" si="100"/>
        <v>p500</v>
      </c>
      <c r="S1825" s="959"/>
      <c r="T1825" s="959"/>
      <c r="U1825" s="965"/>
      <c r="V1825" s="978"/>
    </row>
    <row r="1826" spans="1:22" ht="15.75" thickBot="1" x14ac:dyDescent="0.3">
      <c r="A1826" s="976"/>
      <c r="B1826" s="407">
        <v>14030418</v>
      </c>
      <c r="C1826" s="96">
        <v>370</v>
      </c>
      <c r="D1826" s="411">
        <v>7</v>
      </c>
      <c r="E1826" s="411">
        <v>50</v>
      </c>
      <c r="F1826" s="199">
        <f t="shared" si="98"/>
        <v>46</v>
      </c>
      <c r="G1826" s="88"/>
      <c r="H1826" s="167">
        <v>0.30208333333333331</v>
      </c>
      <c r="I1826" s="167">
        <v>0.91666666666666663</v>
      </c>
      <c r="J1826" s="181">
        <v>0.1111111111111111</v>
      </c>
      <c r="K1826" s="179">
        <f t="shared" si="99"/>
        <v>0.5034722222222221</v>
      </c>
      <c r="L1826" s="411">
        <v>44</v>
      </c>
      <c r="M1826" s="411">
        <v>2</v>
      </c>
      <c r="N1826" s="960"/>
      <c r="O1826" s="411"/>
      <c r="P1826" s="411"/>
      <c r="Q1826" s="963"/>
      <c r="R1826" s="413" t="str">
        <f t="shared" si="100"/>
        <v>p500</v>
      </c>
      <c r="S1826" s="959"/>
      <c r="T1826" s="959"/>
      <c r="U1826" s="965"/>
      <c r="V1826" s="978"/>
    </row>
    <row r="1827" spans="1:22" ht="15.75" thickBot="1" x14ac:dyDescent="0.3">
      <c r="A1827" s="976"/>
      <c r="B1827" s="174">
        <v>14030418</v>
      </c>
      <c r="C1827" s="96">
        <v>379</v>
      </c>
      <c r="D1827" s="411">
        <v>7</v>
      </c>
      <c r="E1827" s="411">
        <v>50</v>
      </c>
      <c r="F1827" s="199">
        <f t="shared" si="98"/>
        <v>46</v>
      </c>
      <c r="G1827" s="88"/>
      <c r="H1827" s="167">
        <v>0.30208333333333331</v>
      </c>
      <c r="I1827" s="167">
        <v>0.91666666666666663</v>
      </c>
      <c r="J1827" s="181">
        <v>0.1111111111111111</v>
      </c>
      <c r="K1827" s="179">
        <f t="shared" si="99"/>
        <v>0.5034722222222221</v>
      </c>
      <c r="L1827" s="411">
        <v>37</v>
      </c>
      <c r="M1827" s="411">
        <v>1</v>
      </c>
      <c r="N1827" s="958">
        <v>220</v>
      </c>
      <c r="O1827" s="411"/>
      <c r="P1827" s="411"/>
      <c r="Q1827" s="963"/>
      <c r="R1827" s="413" t="str">
        <f t="shared" si="100"/>
        <v>fx</v>
      </c>
      <c r="S1827" s="959"/>
      <c r="T1827" s="959"/>
      <c r="U1827" s="965"/>
    </row>
    <row r="1828" spans="1:22" ht="15.75" thickBot="1" x14ac:dyDescent="0.3">
      <c r="A1828" s="976"/>
      <c r="B1828" s="175">
        <v>14030418</v>
      </c>
      <c r="C1828" s="96">
        <v>379</v>
      </c>
      <c r="D1828" s="411">
        <v>7</v>
      </c>
      <c r="E1828" s="411">
        <v>50</v>
      </c>
      <c r="F1828" s="199">
        <f t="shared" si="98"/>
        <v>46</v>
      </c>
      <c r="G1828" s="88"/>
      <c r="H1828" s="167">
        <v>0.30208333333333331</v>
      </c>
      <c r="I1828" s="167">
        <v>0.91666666666666663</v>
      </c>
      <c r="J1828" s="181">
        <v>0.1111111111111111</v>
      </c>
      <c r="K1828" s="179">
        <f t="shared" si="99"/>
        <v>0.5034722222222221</v>
      </c>
      <c r="L1828" s="411">
        <v>38</v>
      </c>
      <c r="M1828" s="411">
        <v>1</v>
      </c>
      <c r="N1828" s="959"/>
      <c r="O1828" s="411"/>
      <c r="P1828" s="411"/>
      <c r="Q1828" s="963"/>
      <c r="R1828" s="413" t="str">
        <f t="shared" si="100"/>
        <v>fx</v>
      </c>
      <c r="S1828" s="959"/>
      <c r="T1828" s="959"/>
      <c r="U1828" s="965"/>
    </row>
    <row r="1829" spans="1:22" ht="15.75" thickBot="1" x14ac:dyDescent="0.3">
      <c r="A1829" s="976"/>
      <c r="B1829" s="175">
        <v>14030418</v>
      </c>
      <c r="C1829" s="96">
        <v>379</v>
      </c>
      <c r="D1829" s="411">
        <v>7</v>
      </c>
      <c r="E1829" s="411">
        <v>50</v>
      </c>
      <c r="F1829" s="199">
        <f t="shared" si="98"/>
        <v>46</v>
      </c>
      <c r="G1829" s="88"/>
      <c r="H1829" s="167">
        <v>0.30208333333333331</v>
      </c>
      <c r="I1829" s="167">
        <v>0.91666666666666663</v>
      </c>
      <c r="J1829" s="181">
        <v>0.1111111111111111</v>
      </c>
      <c r="K1829" s="179">
        <f t="shared" si="99"/>
        <v>0.5034722222222221</v>
      </c>
      <c r="L1829" s="411">
        <v>39</v>
      </c>
      <c r="M1829" s="411">
        <v>1</v>
      </c>
      <c r="N1829" s="959"/>
      <c r="O1829" s="411"/>
      <c r="P1829" s="411"/>
      <c r="Q1829" s="963"/>
      <c r="R1829" s="413" t="str">
        <f t="shared" si="100"/>
        <v>fx</v>
      </c>
      <c r="S1829" s="959"/>
      <c r="T1829" s="959"/>
      <c r="U1829" s="965"/>
    </row>
    <row r="1830" spans="1:22" ht="15.75" thickBot="1" x14ac:dyDescent="0.3">
      <c r="A1830" s="976"/>
      <c r="B1830" s="175">
        <v>14030418</v>
      </c>
      <c r="C1830" s="96">
        <v>379</v>
      </c>
      <c r="D1830" s="411">
        <v>7</v>
      </c>
      <c r="E1830" s="411">
        <v>50</v>
      </c>
      <c r="F1830" s="199">
        <f t="shared" si="98"/>
        <v>46</v>
      </c>
      <c r="G1830" s="88"/>
      <c r="H1830" s="167">
        <v>0.30208333333333331</v>
      </c>
      <c r="I1830" s="167">
        <v>0.91666666666666663</v>
      </c>
      <c r="J1830" s="181">
        <v>0.1111111111111111</v>
      </c>
      <c r="K1830" s="179">
        <f t="shared" si="99"/>
        <v>0.5034722222222221</v>
      </c>
      <c r="L1830" s="411">
        <v>40</v>
      </c>
      <c r="M1830" s="411">
        <v>1</v>
      </c>
      <c r="N1830" s="959"/>
      <c r="O1830" s="411"/>
      <c r="P1830" s="411"/>
      <c r="Q1830" s="963"/>
      <c r="R1830" s="413" t="str">
        <f t="shared" si="100"/>
        <v>fx</v>
      </c>
      <c r="S1830" s="959"/>
      <c r="T1830" s="959"/>
      <c r="U1830" s="965"/>
    </row>
    <row r="1831" spans="1:22" ht="15.75" thickBot="1" x14ac:dyDescent="0.3">
      <c r="A1831" s="976"/>
      <c r="B1831" s="407">
        <v>14030418</v>
      </c>
      <c r="C1831" s="96">
        <v>379</v>
      </c>
      <c r="D1831" s="411">
        <v>7</v>
      </c>
      <c r="E1831" s="411">
        <v>50</v>
      </c>
      <c r="F1831" s="199">
        <f t="shared" si="98"/>
        <v>46</v>
      </c>
      <c r="G1831" s="88"/>
      <c r="H1831" s="167">
        <v>0.30208333333333331</v>
      </c>
      <c r="I1831" s="167">
        <v>0.91666666666666663</v>
      </c>
      <c r="J1831" s="181">
        <v>0.1111111111111111</v>
      </c>
      <c r="K1831" s="179">
        <f t="shared" si="99"/>
        <v>0.5034722222222221</v>
      </c>
      <c r="L1831" s="411">
        <v>41</v>
      </c>
      <c r="M1831" s="411">
        <v>1</v>
      </c>
      <c r="N1831" s="960"/>
      <c r="O1831" s="411"/>
      <c r="P1831" s="411"/>
      <c r="Q1831" s="963"/>
      <c r="R1831" s="413" t="str">
        <f t="shared" si="100"/>
        <v>fx</v>
      </c>
      <c r="S1831" s="959"/>
      <c r="T1831" s="959"/>
      <c r="U1831" s="965"/>
    </row>
    <row r="1832" spans="1:22" ht="15.75" thickBot="1" x14ac:dyDescent="0.3">
      <c r="A1832" s="976"/>
      <c r="B1832" s="174">
        <v>14030418</v>
      </c>
      <c r="C1832" s="96">
        <v>379</v>
      </c>
      <c r="D1832" s="411">
        <v>7</v>
      </c>
      <c r="E1832" s="411">
        <v>50</v>
      </c>
      <c r="F1832" s="199">
        <f t="shared" si="98"/>
        <v>46</v>
      </c>
      <c r="G1832" s="88"/>
      <c r="H1832" s="167">
        <v>0.30208333333333331</v>
      </c>
      <c r="I1832" s="167">
        <v>0.91666666666666663</v>
      </c>
      <c r="J1832" s="181">
        <v>0.1111111111111111</v>
      </c>
      <c r="K1832" s="179">
        <f t="shared" si="99"/>
        <v>0.5034722222222221</v>
      </c>
      <c r="L1832" s="411">
        <v>37</v>
      </c>
      <c r="M1832" s="411">
        <v>1</v>
      </c>
      <c r="N1832" s="958">
        <v>208</v>
      </c>
      <c r="O1832" s="411"/>
      <c r="P1832" s="411"/>
      <c r="Q1832" s="963"/>
      <c r="R1832" s="413" t="str">
        <f t="shared" si="100"/>
        <v>fx</v>
      </c>
      <c r="S1832" s="959"/>
      <c r="T1832" s="959"/>
      <c r="U1832" s="965"/>
    </row>
    <row r="1833" spans="1:22" ht="15.75" thickBot="1" x14ac:dyDescent="0.3">
      <c r="A1833" s="976"/>
      <c r="B1833" s="175">
        <v>14030418</v>
      </c>
      <c r="C1833" s="96">
        <v>379</v>
      </c>
      <c r="D1833" s="411">
        <v>7</v>
      </c>
      <c r="E1833" s="411">
        <v>50</v>
      </c>
      <c r="F1833" s="199">
        <f t="shared" si="98"/>
        <v>46</v>
      </c>
      <c r="G1833" s="88"/>
      <c r="H1833" s="167">
        <v>0.30208333333333331</v>
      </c>
      <c r="I1833" s="167">
        <v>0.91666666666666663</v>
      </c>
      <c r="J1833" s="181">
        <v>0.1111111111111111</v>
      </c>
      <c r="K1833" s="179">
        <f t="shared" si="99"/>
        <v>0.5034722222222221</v>
      </c>
      <c r="L1833" s="411">
        <v>38</v>
      </c>
      <c r="M1833" s="411">
        <v>1</v>
      </c>
      <c r="N1833" s="959"/>
      <c r="O1833" s="411"/>
      <c r="P1833" s="411"/>
      <c r="Q1833" s="963"/>
      <c r="R1833" s="413" t="str">
        <f t="shared" si="100"/>
        <v>fx</v>
      </c>
      <c r="S1833" s="959"/>
      <c r="T1833" s="959"/>
      <c r="U1833" s="965"/>
    </row>
    <row r="1834" spans="1:22" ht="15.75" thickBot="1" x14ac:dyDescent="0.3">
      <c r="A1834" s="976"/>
      <c r="B1834" s="175">
        <v>14030418</v>
      </c>
      <c r="C1834" s="96">
        <v>379</v>
      </c>
      <c r="D1834" s="411">
        <v>7</v>
      </c>
      <c r="E1834" s="411">
        <v>50</v>
      </c>
      <c r="F1834" s="199">
        <f t="shared" si="98"/>
        <v>46</v>
      </c>
      <c r="G1834" s="88"/>
      <c r="H1834" s="167">
        <v>0.30208333333333331</v>
      </c>
      <c r="I1834" s="167">
        <v>0.91666666666666663</v>
      </c>
      <c r="J1834" s="181">
        <v>0.1111111111111111</v>
      </c>
      <c r="K1834" s="179">
        <f t="shared" si="99"/>
        <v>0.5034722222222221</v>
      </c>
      <c r="L1834" s="411">
        <v>39</v>
      </c>
      <c r="M1834" s="411">
        <v>1</v>
      </c>
      <c r="N1834" s="959"/>
      <c r="O1834" s="411"/>
      <c r="P1834" s="411"/>
      <c r="Q1834" s="963"/>
      <c r="R1834" s="413" t="str">
        <f t="shared" si="100"/>
        <v>fx</v>
      </c>
      <c r="S1834" s="959"/>
      <c r="T1834" s="959"/>
      <c r="U1834" s="965"/>
    </row>
    <row r="1835" spans="1:22" ht="15.75" thickBot="1" x14ac:dyDescent="0.3">
      <c r="A1835" s="976"/>
      <c r="B1835" s="175">
        <v>14030418</v>
      </c>
      <c r="C1835" s="96">
        <v>379</v>
      </c>
      <c r="D1835" s="411">
        <v>7</v>
      </c>
      <c r="E1835" s="411">
        <v>50</v>
      </c>
      <c r="F1835" s="199">
        <f t="shared" si="98"/>
        <v>46</v>
      </c>
      <c r="G1835" s="88"/>
      <c r="H1835" s="167">
        <v>0.30208333333333331</v>
      </c>
      <c r="I1835" s="167">
        <v>0.91666666666666663</v>
      </c>
      <c r="J1835" s="181">
        <v>0.1111111111111111</v>
      </c>
      <c r="K1835" s="179">
        <f t="shared" si="99"/>
        <v>0.5034722222222221</v>
      </c>
      <c r="L1835" s="411">
        <v>40</v>
      </c>
      <c r="M1835" s="411">
        <v>1</v>
      </c>
      <c r="N1835" s="959"/>
      <c r="O1835" s="411"/>
      <c r="P1835" s="411"/>
      <c r="Q1835" s="963"/>
      <c r="R1835" s="413" t="str">
        <f t="shared" si="100"/>
        <v>fx</v>
      </c>
      <c r="S1835" s="959"/>
      <c r="T1835" s="959"/>
      <c r="U1835" s="965"/>
    </row>
    <row r="1836" spans="1:22" ht="15.75" thickBot="1" x14ac:dyDescent="0.3">
      <c r="A1836" s="976"/>
      <c r="B1836" s="407">
        <v>14030418</v>
      </c>
      <c r="C1836" s="96">
        <v>379</v>
      </c>
      <c r="D1836" s="411">
        <v>7</v>
      </c>
      <c r="E1836" s="411">
        <v>50</v>
      </c>
      <c r="F1836" s="199">
        <f t="shared" si="98"/>
        <v>46</v>
      </c>
      <c r="G1836" s="88"/>
      <c r="H1836" s="167">
        <v>0.30208333333333331</v>
      </c>
      <c r="I1836" s="167">
        <v>0.91666666666666663</v>
      </c>
      <c r="J1836" s="181">
        <v>0.1111111111111111</v>
      </c>
      <c r="K1836" s="179">
        <f t="shared" si="99"/>
        <v>0.5034722222222221</v>
      </c>
      <c r="L1836" s="411">
        <v>41</v>
      </c>
      <c r="M1836" s="411">
        <v>1</v>
      </c>
      <c r="N1836" s="960"/>
      <c r="O1836" s="411"/>
      <c r="P1836" s="411"/>
      <c r="Q1836" s="963"/>
      <c r="R1836" s="413" t="str">
        <f t="shared" si="100"/>
        <v>fx</v>
      </c>
      <c r="S1836" s="959"/>
      <c r="T1836" s="959"/>
      <c r="U1836" s="965"/>
    </row>
    <row r="1837" spans="1:22" ht="15.75" thickBot="1" x14ac:dyDescent="0.3">
      <c r="A1837" s="976"/>
      <c r="B1837" s="174">
        <v>14030418</v>
      </c>
      <c r="C1837" s="96">
        <v>353</v>
      </c>
      <c r="D1837" s="411">
        <v>7</v>
      </c>
      <c r="E1837" s="411">
        <v>50</v>
      </c>
      <c r="F1837" s="199">
        <f t="shared" si="98"/>
        <v>46</v>
      </c>
      <c r="G1837" s="88"/>
      <c r="H1837" s="167">
        <v>0.30208333333333331</v>
      </c>
      <c r="I1837" s="167">
        <v>0.91666666666666663</v>
      </c>
      <c r="J1837" s="181">
        <v>0.1111111111111111</v>
      </c>
      <c r="K1837" s="179">
        <f t="shared" si="99"/>
        <v>0.5034722222222221</v>
      </c>
      <c r="L1837" s="411">
        <v>37</v>
      </c>
      <c r="M1837" s="411">
        <v>1</v>
      </c>
      <c r="N1837" s="958">
        <v>162</v>
      </c>
      <c r="O1837" s="411"/>
      <c r="P1837" s="411"/>
      <c r="Q1837" s="963"/>
      <c r="R1837" s="413" t="str">
        <f t="shared" si="100"/>
        <v>fx</v>
      </c>
      <c r="S1837" s="959"/>
      <c r="T1837" s="959"/>
      <c r="U1837" s="965"/>
    </row>
    <row r="1838" spans="1:22" ht="15.75" thickBot="1" x14ac:dyDescent="0.3">
      <c r="A1838" s="976"/>
      <c r="B1838" s="175">
        <v>14030418</v>
      </c>
      <c r="C1838" s="96">
        <v>353</v>
      </c>
      <c r="D1838" s="411">
        <v>7</v>
      </c>
      <c r="E1838" s="411">
        <v>50</v>
      </c>
      <c r="F1838" s="199">
        <f t="shared" si="98"/>
        <v>46</v>
      </c>
      <c r="G1838" s="88"/>
      <c r="H1838" s="167">
        <v>0.30208333333333331</v>
      </c>
      <c r="I1838" s="167">
        <v>0.91666666666666663</v>
      </c>
      <c r="J1838" s="181">
        <v>0.1111111111111111</v>
      </c>
      <c r="K1838" s="179">
        <f t="shared" si="99"/>
        <v>0.5034722222222221</v>
      </c>
      <c r="L1838" s="411">
        <v>38</v>
      </c>
      <c r="M1838" s="411">
        <v>1</v>
      </c>
      <c r="N1838" s="959"/>
      <c r="O1838" s="411"/>
      <c r="P1838" s="411"/>
      <c r="Q1838" s="963"/>
      <c r="R1838" s="413" t="str">
        <f t="shared" si="100"/>
        <v>fx</v>
      </c>
      <c r="S1838" s="959"/>
      <c r="T1838" s="959"/>
      <c r="U1838" s="965"/>
    </row>
    <row r="1839" spans="1:22" ht="15.75" thickBot="1" x14ac:dyDescent="0.3">
      <c r="A1839" s="976"/>
      <c r="B1839" s="175">
        <v>14030418</v>
      </c>
      <c r="C1839" s="96">
        <v>353</v>
      </c>
      <c r="D1839" s="411">
        <v>7</v>
      </c>
      <c r="E1839" s="411">
        <v>50</v>
      </c>
      <c r="F1839" s="199">
        <f t="shared" si="98"/>
        <v>46</v>
      </c>
      <c r="G1839" s="88"/>
      <c r="H1839" s="167">
        <v>0.30208333333333331</v>
      </c>
      <c r="I1839" s="167">
        <v>0.91666666666666663</v>
      </c>
      <c r="J1839" s="181">
        <v>0.1111111111111111</v>
      </c>
      <c r="K1839" s="179">
        <f t="shared" si="99"/>
        <v>0.5034722222222221</v>
      </c>
      <c r="L1839" s="411">
        <v>39</v>
      </c>
      <c r="M1839" s="411">
        <v>1</v>
      </c>
      <c r="N1839" s="959"/>
      <c r="O1839" s="411"/>
      <c r="P1839" s="411"/>
      <c r="Q1839" s="963"/>
      <c r="R1839" s="413" t="str">
        <f t="shared" si="100"/>
        <v>fx</v>
      </c>
      <c r="S1839" s="959"/>
      <c r="T1839" s="959"/>
      <c r="U1839" s="965"/>
    </row>
    <row r="1840" spans="1:22" ht="15.75" thickBot="1" x14ac:dyDescent="0.3">
      <c r="A1840" s="976"/>
      <c r="B1840" s="175">
        <v>14030418</v>
      </c>
      <c r="C1840" s="96">
        <v>353</v>
      </c>
      <c r="D1840" s="411">
        <v>7</v>
      </c>
      <c r="E1840" s="411">
        <v>50</v>
      </c>
      <c r="F1840" s="199">
        <f t="shared" si="98"/>
        <v>46</v>
      </c>
      <c r="G1840" s="88"/>
      <c r="H1840" s="167">
        <v>0.30208333333333331</v>
      </c>
      <c r="I1840" s="167">
        <v>0.91666666666666663</v>
      </c>
      <c r="J1840" s="181">
        <v>0.1111111111111111</v>
      </c>
      <c r="K1840" s="179">
        <f t="shared" si="99"/>
        <v>0.5034722222222221</v>
      </c>
      <c r="L1840" s="411">
        <v>40</v>
      </c>
      <c r="M1840" s="411">
        <v>1</v>
      </c>
      <c r="N1840" s="959"/>
      <c r="O1840" s="411"/>
      <c r="P1840" s="411"/>
      <c r="Q1840" s="963"/>
      <c r="R1840" s="413" t="str">
        <f t="shared" si="100"/>
        <v>fx</v>
      </c>
      <c r="S1840" s="959"/>
      <c r="T1840" s="959"/>
      <c r="U1840" s="965"/>
    </row>
    <row r="1841" spans="1:21" ht="15.75" thickBot="1" x14ac:dyDescent="0.3">
      <c r="A1841" s="976"/>
      <c r="B1841" s="406">
        <v>14030418</v>
      </c>
      <c r="C1841" s="157">
        <v>353</v>
      </c>
      <c r="D1841" s="408">
        <v>7</v>
      </c>
      <c r="E1841" s="408">
        <v>50</v>
      </c>
      <c r="F1841" s="682">
        <f t="shared" si="98"/>
        <v>46</v>
      </c>
      <c r="G1841" s="195"/>
      <c r="H1841" s="172">
        <v>0.30208333333333331</v>
      </c>
      <c r="I1841" s="172">
        <v>0.91666666666666663</v>
      </c>
      <c r="J1841" s="188">
        <v>0.1111111111111111</v>
      </c>
      <c r="K1841" s="189">
        <f t="shared" si="99"/>
        <v>0.5034722222222221</v>
      </c>
      <c r="L1841" s="408">
        <v>41</v>
      </c>
      <c r="M1841" s="411">
        <v>1</v>
      </c>
      <c r="N1841" s="960"/>
      <c r="O1841" s="411"/>
      <c r="P1841" s="411"/>
      <c r="Q1841" s="963"/>
      <c r="R1841" s="413" t="str">
        <f t="shared" si="100"/>
        <v>fx</v>
      </c>
      <c r="S1841" s="959"/>
      <c r="T1841" s="959"/>
      <c r="U1841" s="965"/>
    </row>
    <row r="1842" spans="1:21" x14ac:dyDescent="0.25">
      <c r="A1842" s="976"/>
      <c r="B1842" s="192">
        <v>14030418</v>
      </c>
      <c r="C1842" s="419">
        <v>321</v>
      </c>
      <c r="D1842" s="419">
        <v>7</v>
      </c>
      <c r="E1842" s="419">
        <v>50</v>
      </c>
      <c r="F1842" s="150">
        <f t="shared" si="98"/>
        <v>46</v>
      </c>
      <c r="G1842" s="159"/>
      <c r="H1842" s="168">
        <v>0.30208333333333331</v>
      </c>
      <c r="I1842" s="168">
        <v>0.91666666666666663</v>
      </c>
      <c r="J1842" s="179">
        <v>0.1111111111111111</v>
      </c>
      <c r="K1842" s="179">
        <f t="shared" si="99"/>
        <v>0.5034722222222221</v>
      </c>
      <c r="L1842" s="422">
        <v>37</v>
      </c>
      <c r="M1842" s="96">
        <v>1</v>
      </c>
      <c r="N1842" s="958">
        <v>116</v>
      </c>
      <c r="O1842" s="411"/>
      <c r="P1842" s="411"/>
      <c r="Q1842" s="963"/>
      <c r="R1842" s="413" t="str">
        <f t="shared" si="100"/>
        <v>fx</v>
      </c>
      <c r="S1842" s="959"/>
      <c r="T1842" s="959"/>
      <c r="U1842" s="965"/>
    </row>
    <row r="1843" spans="1:21" x14ac:dyDescent="0.25">
      <c r="A1843" s="976"/>
      <c r="B1843" s="270">
        <v>14030418</v>
      </c>
      <c r="C1843" s="411">
        <v>321</v>
      </c>
      <c r="D1843" s="411">
        <v>7</v>
      </c>
      <c r="E1843" s="411">
        <v>50</v>
      </c>
      <c r="F1843" s="665">
        <f t="shared" si="98"/>
        <v>46</v>
      </c>
      <c r="G1843" s="88"/>
      <c r="H1843" s="169">
        <v>0.30208333333333331</v>
      </c>
      <c r="I1843" s="169">
        <v>0.91666666666666663</v>
      </c>
      <c r="J1843" s="178">
        <v>0.1111111111111111</v>
      </c>
      <c r="K1843" s="178">
        <f t="shared" si="99"/>
        <v>0.5034722222222221</v>
      </c>
      <c r="L1843" s="423">
        <v>38</v>
      </c>
      <c r="M1843" s="96">
        <v>1</v>
      </c>
      <c r="N1843" s="959"/>
      <c r="O1843" s="411"/>
      <c r="P1843" s="411"/>
      <c r="Q1843" s="963"/>
      <c r="R1843" s="413" t="str">
        <f t="shared" si="100"/>
        <v>fx</v>
      </c>
      <c r="S1843" s="959"/>
      <c r="T1843" s="959"/>
      <c r="U1843" s="965"/>
    </row>
    <row r="1844" spans="1:21" x14ac:dyDescent="0.25">
      <c r="A1844" s="976"/>
      <c r="B1844" s="270">
        <v>14030418</v>
      </c>
      <c r="C1844" s="411">
        <v>321</v>
      </c>
      <c r="D1844" s="411">
        <v>7</v>
      </c>
      <c r="E1844" s="411">
        <v>50</v>
      </c>
      <c r="F1844" s="665">
        <f t="shared" si="98"/>
        <v>46</v>
      </c>
      <c r="G1844" s="88"/>
      <c r="H1844" s="169">
        <v>0.30208333333333331</v>
      </c>
      <c r="I1844" s="169">
        <v>0.91666666666666663</v>
      </c>
      <c r="J1844" s="178">
        <v>0.1111111111111111</v>
      </c>
      <c r="K1844" s="178">
        <f t="shared" si="99"/>
        <v>0.5034722222222221</v>
      </c>
      <c r="L1844" s="423">
        <v>39</v>
      </c>
      <c r="M1844" s="96">
        <v>1</v>
      </c>
      <c r="N1844" s="959"/>
      <c r="O1844" s="411"/>
      <c r="P1844" s="411"/>
      <c r="Q1844" s="963"/>
      <c r="R1844" s="413" t="str">
        <f t="shared" si="100"/>
        <v>fx</v>
      </c>
      <c r="S1844" s="959"/>
      <c r="T1844" s="959"/>
      <c r="U1844" s="965"/>
    </row>
    <row r="1845" spans="1:21" x14ac:dyDescent="0.25">
      <c r="A1845" s="976"/>
      <c r="B1845" s="270">
        <v>14030418</v>
      </c>
      <c r="C1845" s="411">
        <v>321</v>
      </c>
      <c r="D1845" s="411">
        <v>7</v>
      </c>
      <c r="E1845" s="411">
        <v>50</v>
      </c>
      <c r="F1845" s="665">
        <f t="shared" si="98"/>
        <v>46</v>
      </c>
      <c r="G1845" s="88"/>
      <c r="H1845" s="169">
        <v>0.30208333333333331</v>
      </c>
      <c r="I1845" s="169">
        <v>0.91666666666666663</v>
      </c>
      <c r="J1845" s="178">
        <v>0.1111111111111111</v>
      </c>
      <c r="K1845" s="178">
        <f t="shared" si="99"/>
        <v>0.5034722222222221</v>
      </c>
      <c r="L1845" s="423">
        <v>40</v>
      </c>
      <c r="M1845" s="96">
        <v>1</v>
      </c>
      <c r="N1845" s="959"/>
      <c r="O1845" s="411"/>
      <c r="P1845" s="411"/>
      <c r="Q1845" s="963"/>
      <c r="R1845" s="413" t="str">
        <f t="shared" si="100"/>
        <v>fx</v>
      </c>
      <c r="S1845" s="959"/>
      <c r="T1845" s="959"/>
      <c r="U1845" s="965"/>
    </row>
    <row r="1846" spans="1:21" ht="15.75" thickBot="1" x14ac:dyDescent="0.3">
      <c r="A1846" s="976"/>
      <c r="B1846" s="451">
        <v>14030418</v>
      </c>
      <c r="C1846" s="408">
        <v>321</v>
      </c>
      <c r="D1846" s="408">
        <v>7</v>
      </c>
      <c r="E1846" s="408">
        <v>50</v>
      </c>
      <c r="F1846" s="198">
        <f t="shared" si="98"/>
        <v>46</v>
      </c>
      <c r="G1846" s="195"/>
      <c r="H1846" s="452">
        <v>0.30208333333333331</v>
      </c>
      <c r="I1846" s="452">
        <v>0.91666666666666663</v>
      </c>
      <c r="J1846" s="453">
        <v>0.1111111111111111</v>
      </c>
      <c r="K1846" s="453">
        <f t="shared" si="99"/>
        <v>0.5034722222222221</v>
      </c>
      <c r="L1846" s="454">
        <v>41</v>
      </c>
      <c r="M1846" s="157">
        <v>1</v>
      </c>
      <c r="N1846" s="959"/>
      <c r="O1846" s="408"/>
      <c r="P1846" s="408"/>
      <c r="Q1846" s="963"/>
      <c r="R1846" s="198" t="str">
        <f t="shared" si="100"/>
        <v>fx</v>
      </c>
      <c r="S1846" s="959"/>
      <c r="T1846" s="959"/>
      <c r="U1846" s="965"/>
    </row>
    <row r="1847" spans="1:21" x14ac:dyDescent="0.25">
      <c r="A1847" s="174" t="str">
        <f t="shared" ref="A1847:A1849" si="101">IF(H1847&gt;I1847,"شب","روز")</f>
        <v>روز</v>
      </c>
      <c r="B1847" s="163">
        <v>14030419</v>
      </c>
      <c r="C1847" s="419">
        <v>374</v>
      </c>
      <c r="D1847" s="419">
        <v>7</v>
      </c>
      <c r="E1847" s="419">
        <v>50</v>
      </c>
      <c r="F1847" s="150">
        <v>3</v>
      </c>
      <c r="G1847" s="159"/>
      <c r="H1847" s="168">
        <v>0.3125</v>
      </c>
      <c r="I1847" s="168">
        <v>0.59722222222222221</v>
      </c>
      <c r="J1847" s="179">
        <v>0</v>
      </c>
      <c r="K1847" s="179">
        <f t="shared" si="99"/>
        <v>0.28472222222222221</v>
      </c>
      <c r="L1847" s="419">
        <v>38</v>
      </c>
      <c r="M1847" s="419">
        <v>50</v>
      </c>
      <c r="N1847" s="982">
        <v>180</v>
      </c>
      <c r="O1847" s="419"/>
      <c r="P1847" s="419"/>
      <c r="Q1847" s="962">
        <f>38.8+1.273+34.08</f>
        <v>74.152999999999992</v>
      </c>
      <c r="R1847" s="150" t="str">
        <f t="shared" si="100"/>
        <v>fx</v>
      </c>
      <c r="S1847" s="982">
        <v>0.5</v>
      </c>
      <c r="T1847" s="982">
        <v>6.4</v>
      </c>
      <c r="U1847" s="979">
        <v>0</v>
      </c>
    </row>
    <row r="1848" spans="1:21" x14ac:dyDescent="0.25">
      <c r="A1848" s="176" t="str">
        <f t="shared" si="101"/>
        <v>روز</v>
      </c>
      <c r="B1848" s="96">
        <v>14030419</v>
      </c>
      <c r="C1848" s="411">
        <v>374</v>
      </c>
      <c r="D1848" s="411">
        <v>7</v>
      </c>
      <c r="E1848" s="411">
        <v>50</v>
      </c>
      <c r="F1848" s="665">
        <v>3</v>
      </c>
      <c r="G1848" s="88"/>
      <c r="H1848" s="169">
        <v>0.3125</v>
      </c>
      <c r="I1848" s="169">
        <v>0.59722222222222221</v>
      </c>
      <c r="J1848" s="178">
        <v>0</v>
      </c>
      <c r="K1848" s="178">
        <f t="shared" si="99"/>
        <v>0.28472222222222221</v>
      </c>
      <c r="L1848" s="411">
        <v>39</v>
      </c>
      <c r="M1848" s="411">
        <v>50</v>
      </c>
      <c r="N1848" s="983"/>
      <c r="O1848" s="411"/>
      <c r="P1848" s="411"/>
      <c r="Q1848" s="963"/>
      <c r="R1848" s="413" t="str">
        <f t="shared" si="100"/>
        <v>fx</v>
      </c>
      <c r="S1848" s="983"/>
      <c r="T1848" s="983"/>
      <c r="U1848" s="980"/>
    </row>
    <row r="1849" spans="1:21" ht="15.75" thickBot="1" x14ac:dyDescent="0.3">
      <c r="A1849" s="177" t="str">
        <f t="shared" si="101"/>
        <v>روز</v>
      </c>
      <c r="B1849" s="157">
        <v>14030419</v>
      </c>
      <c r="C1849" s="418">
        <v>374</v>
      </c>
      <c r="D1849" s="418">
        <v>7</v>
      </c>
      <c r="E1849" s="418">
        <v>50</v>
      </c>
      <c r="F1849" s="151">
        <v>3</v>
      </c>
      <c r="G1849" s="160"/>
      <c r="H1849" s="170">
        <v>0.3125</v>
      </c>
      <c r="I1849" s="170">
        <v>0.59722222222222221</v>
      </c>
      <c r="J1849" s="180">
        <v>0</v>
      </c>
      <c r="K1849" s="180">
        <f t="shared" si="99"/>
        <v>0.28472222222222221</v>
      </c>
      <c r="L1849" s="418">
        <v>40</v>
      </c>
      <c r="M1849" s="418">
        <v>50</v>
      </c>
      <c r="N1849" s="984"/>
      <c r="O1849" s="418"/>
      <c r="P1849" s="418"/>
      <c r="Q1849" s="967"/>
      <c r="R1849" s="151" t="str">
        <f t="shared" si="100"/>
        <v>fx</v>
      </c>
      <c r="S1849" s="984"/>
      <c r="T1849" s="984"/>
      <c r="U1849" s="981"/>
    </row>
    <row r="1850" spans="1:21" x14ac:dyDescent="0.25">
      <c r="A1850" s="975" t="s">
        <v>556</v>
      </c>
      <c r="B1850" s="174">
        <v>14030419</v>
      </c>
      <c r="C1850" s="163">
        <v>309</v>
      </c>
      <c r="D1850" s="419">
        <v>7</v>
      </c>
      <c r="E1850" s="419">
        <v>50</v>
      </c>
      <c r="F1850" s="150">
        <f>3+16+3+5+4+9+8+6</f>
        <v>54</v>
      </c>
      <c r="G1850" s="159" t="s">
        <v>337</v>
      </c>
      <c r="H1850" s="168">
        <v>0.2951388888888889</v>
      </c>
      <c r="I1850" s="168">
        <v>0.91666666666666663</v>
      </c>
      <c r="J1850" s="179">
        <v>0.11458333333333333</v>
      </c>
      <c r="K1850" s="179">
        <f t="shared" si="99"/>
        <v>0.50694444444444431</v>
      </c>
      <c r="L1850" s="419">
        <v>36</v>
      </c>
      <c r="M1850" s="419">
        <v>1</v>
      </c>
      <c r="N1850" s="961">
        <v>210</v>
      </c>
      <c r="O1850" s="419"/>
      <c r="P1850" s="419"/>
      <c r="Q1850" s="962">
        <f>393+17+375.8</f>
        <v>785.8</v>
      </c>
      <c r="R1850" s="150" t="str">
        <f t="shared" si="100"/>
        <v>fx</v>
      </c>
      <c r="S1850" s="961">
        <v>3.5</v>
      </c>
      <c r="T1850" s="961">
        <v>32</v>
      </c>
      <c r="U1850" s="964">
        <v>2000</v>
      </c>
    </row>
    <row r="1851" spans="1:21" ht="15.75" thickBot="1" x14ac:dyDescent="0.3">
      <c r="A1851" s="976"/>
      <c r="B1851" s="177">
        <v>14030419</v>
      </c>
      <c r="C1851" s="165">
        <v>309</v>
      </c>
      <c r="D1851" s="409">
        <v>7</v>
      </c>
      <c r="E1851" s="409">
        <v>50</v>
      </c>
      <c r="F1851" s="199">
        <f t="shared" ref="F1851:F1893" si="102">3+16+3+5+4+9+8+6</f>
        <v>54</v>
      </c>
      <c r="G1851" s="144" t="s">
        <v>337</v>
      </c>
      <c r="H1851" s="167">
        <v>0.2951388888888889</v>
      </c>
      <c r="I1851" s="167">
        <v>0.91666666666666663</v>
      </c>
      <c r="J1851" s="181">
        <v>0.11458333333333333</v>
      </c>
      <c r="K1851" s="181">
        <f t="shared" si="99"/>
        <v>0.50694444444444431</v>
      </c>
      <c r="L1851" s="409">
        <v>38</v>
      </c>
      <c r="M1851" s="409">
        <v>2</v>
      </c>
      <c r="N1851" s="960"/>
      <c r="O1851" s="409"/>
      <c r="P1851" s="409"/>
      <c r="Q1851" s="963"/>
      <c r="R1851" s="199" t="str">
        <f t="shared" si="100"/>
        <v>fx</v>
      </c>
      <c r="S1851" s="959"/>
      <c r="T1851" s="959"/>
      <c r="U1851" s="965"/>
    </row>
    <row r="1852" spans="1:21" ht="15.75" thickBot="1" x14ac:dyDescent="0.3">
      <c r="A1852" s="976"/>
      <c r="B1852" s="174">
        <v>14030419</v>
      </c>
      <c r="C1852" s="96">
        <v>350</v>
      </c>
      <c r="D1852" s="411">
        <v>7</v>
      </c>
      <c r="E1852" s="411">
        <v>50</v>
      </c>
      <c r="F1852" s="199">
        <f t="shared" si="102"/>
        <v>54</v>
      </c>
      <c r="G1852" s="144" t="s">
        <v>337</v>
      </c>
      <c r="H1852" s="167">
        <v>0.2951388888888889</v>
      </c>
      <c r="I1852" s="167">
        <v>0.91666666666666663</v>
      </c>
      <c r="J1852" s="181">
        <v>0.11458333333333333</v>
      </c>
      <c r="K1852" s="179">
        <f t="shared" si="99"/>
        <v>0.50694444444444431</v>
      </c>
      <c r="L1852" s="411">
        <v>39</v>
      </c>
      <c r="M1852" s="411">
        <v>1</v>
      </c>
      <c r="N1852" s="958">
        <v>704</v>
      </c>
      <c r="O1852" s="411"/>
      <c r="P1852" s="411"/>
      <c r="Q1852" s="963"/>
      <c r="R1852" s="413" t="str">
        <f t="shared" si="100"/>
        <v>fx</v>
      </c>
      <c r="S1852" s="959"/>
      <c r="T1852" s="959"/>
      <c r="U1852" s="965"/>
    </row>
    <row r="1853" spans="1:21" ht="15.75" thickBot="1" x14ac:dyDescent="0.3">
      <c r="A1853" s="976"/>
      <c r="B1853" s="176">
        <v>14030419</v>
      </c>
      <c r="C1853" s="96">
        <v>350</v>
      </c>
      <c r="D1853" s="411">
        <v>7</v>
      </c>
      <c r="E1853" s="411">
        <v>50</v>
      </c>
      <c r="F1853" s="199">
        <f t="shared" si="102"/>
        <v>54</v>
      </c>
      <c r="G1853" s="144" t="s">
        <v>337</v>
      </c>
      <c r="H1853" s="167">
        <v>0.2951388888888889</v>
      </c>
      <c r="I1853" s="167">
        <v>0.91666666666666663</v>
      </c>
      <c r="J1853" s="181">
        <v>0.11458333333333333</v>
      </c>
      <c r="K1853" s="179">
        <f t="shared" si="99"/>
        <v>0.50694444444444431</v>
      </c>
      <c r="L1853" s="411">
        <v>40</v>
      </c>
      <c r="M1853" s="411">
        <v>1</v>
      </c>
      <c r="N1853" s="959"/>
      <c r="O1853" s="411"/>
      <c r="P1853" s="411"/>
      <c r="Q1853" s="963"/>
      <c r="R1853" s="413" t="str">
        <f t="shared" si="100"/>
        <v>fx</v>
      </c>
      <c r="S1853" s="959"/>
      <c r="T1853" s="959"/>
      <c r="U1853" s="965"/>
    </row>
    <row r="1854" spans="1:21" ht="15.75" thickBot="1" x14ac:dyDescent="0.3">
      <c r="A1854" s="976"/>
      <c r="B1854" s="176">
        <v>14030419</v>
      </c>
      <c r="C1854" s="96">
        <v>350</v>
      </c>
      <c r="D1854" s="411">
        <v>7</v>
      </c>
      <c r="E1854" s="411">
        <v>50</v>
      </c>
      <c r="F1854" s="199">
        <f t="shared" si="102"/>
        <v>54</v>
      </c>
      <c r="G1854" s="144" t="s">
        <v>337</v>
      </c>
      <c r="H1854" s="167">
        <v>0.2951388888888889</v>
      </c>
      <c r="I1854" s="167">
        <v>0.91666666666666663</v>
      </c>
      <c r="J1854" s="181">
        <v>0.11458333333333333</v>
      </c>
      <c r="K1854" s="179">
        <f t="shared" si="99"/>
        <v>0.50694444444444431</v>
      </c>
      <c r="L1854" s="411">
        <v>41</v>
      </c>
      <c r="M1854" s="411">
        <v>1</v>
      </c>
      <c r="N1854" s="959"/>
      <c r="O1854" s="411"/>
      <c r="P1854" s="411"/>
      <c r="Q1854" s="963"/>
      <c r="R1854" s="413" t="str">
        <f t="shared" si="100"/>
        <v>fx</v>
      </c>
      <c r="S1854" s="959"/>
      <c r="T1854" s="959"/>
      <c r="U1854" s="965"/>
    </row>
    <row r="1855" spans="1:21" ht="15.75" thickBot="1" x14ac:dyDescent="0.3">
      <c r="A1855" s="976"/>
      <c r="B1855" s="176">
        <v>14030419</v>
      </c>
      <c r="C1855" s="96">
        <v>350</v>
      </c>
      <c r="D1855" s="411">
        <v>7</v>
      </c>
      <c r="E1855" s="411">
        <v>50</v>
      </c>
      <c r="F1855" s="199">
        <f t="shared" si="102"/>
        <v>54</v>
      </c>
      <c r="G1855" s="144" t="s">
        <v>337</v>
      </c>
      <c r="H1855" s="167">
        <v>0.2951388888888889</v>
      </c>
      <c r="I1855" s="167">
        <v>0.91666666666666663</v>
      </c>
      <c r="J1855" s="181">
        <v>0.11458333333333333</v>
      </c>
      <c r="K1855" s="179">
        <f t="shared" si="99"/>
        <v>0.50694444444444431</v>
      </c>
      <c r="L1855" s="411">
        <v>42</v>
      </c>
      <c r="M1855" s="411">
        <v>2</v>
      </c>
      <c r="N1855" s="959"/>
      <c r="O1855" s="411"/>
      <c r="P1855" s="411"/>
      <c r="Q1855" s="963"/>
      <c r="R1855" s="413" t="str">
        <f t="shared" si="100"/>
        <v>fx</v>
      </c>
      <c r="S1855" s="959"/>
      <c r="T1855" s="959"/>
      <c r="U1855" s="965"/>
    </row>
    <row r="1856" spans="1:21" ht="15.75" thickBot="1" x14ac:dyDescent="0.3">
      <c r="A1856" s="976"/>
      <c r="B1856" s="176">
        <v>14030419</v>
      </c>
      <c r="C1856" s="96">
        <v>350</v>
      </c>
      <c r="D1856" s="411">
        <v>7</v>
      </c>
      <c r="E1856" s="411">
        <v>50</v>
      </c>
      <c r="F1856" s="199">
        <f t="shared" si="102"/>
        <v>54</v>
      </c>
      <c r="G1856" s="144" t="s">
        <v>337</v>
      </c>
      <c r="H1856" s="167">
        <v>0.2951388888888889</v>
      </c>
      <c r="I1856" s="167">
        <v>0.91666666666666663</v>
      </c>
      <c r="J1856" s="181">
        <v>0.11458333333333333</v>
      </c>
      <c r="K1856" s="179">
        <f t="shared" si="99"/>
        <v>0.50694444444444431</v>
      </c>
      <c r="L1856" s="411">
        <v>43</v>
      </c>
      <c r="M1856" s="411">
        <v>2</v>
      </c>
      <c r="N1856" s="959"/>
      <c r="O1856" s="411"/>
      <c r="P1856" s="411"/>
      <c r="Q1856" s="963"/>
      <c r="R1856" s="413" t="str">
        <f t="shared" si="100"/>
        <v>fx</v>
      </c>
      <c r="S1856" s="959"/>
      <c r="T1856" s="959"/>
      <c r="U1856" s="965"/>
    </row>
    <row r="1857" spans="1:21" ht="15.75" thickBot="1" x14ac:dyDescent="0.3">
      <c r="A1857" s="976"/>
      <c r="B1857" s="177">
        <v>14030419</v>
      </c>
      <c r="C1857" s="96">
        <v>350</v>
      </c>
      <c r="D1857" s="411">
        <v>7</v>
      </c>
      <c r="E1857" s="411">
        <v>50</v>
      </c>
      <c r="F1857" s="199">
        <f t="shared" si="102"/>
        <v>54</v>
      </c>
      <c r="G1857" s="144" t="s">
        <v>337</v>
      </c>
      <c r="H1857" s="167">
        <v>0.2951388888888889</v>
      </c>
      <c r="I1857" s="167">
        <v>0.91666666666666663</v>
      </c>
      <c r="J1857" s="181">
        <v>0.11458333333333333</v>
      </c>
      <c r="K1857" s="179">
        <f t="shared" si="99"/>
        <v>0.50694444444444431</v>
      </c>
      <c r="L1857" s="411">
        <v>44</v>
      </c>
      <c r="M1857" s="411">
        <v>1</v>
      </c>
      <c r="N1857" s="960"/>
      <c r="O1857" s="411"/>
      <c r="P1857" s="411"/>
      <c r="Q1857" s="963"/>
      <c r="R1857" s="413" t="str">
        <f t="shared" si="100"/>
        <v>fx</v>
      </c>
      <c r="S1857" s="959"/>
      <c r="T1857" s="959"/>
      <c r="U1857" s="965"/>
    </row>
    <row r="1858" spans="1:21" ht="15.75" thickBot="1" x14ac:dyDescent="0.3">
      <c r="A1858" s="976"/>
      <c r="B1858" s="174">
        <v>14030419</v>
      </c>
      <c r="C1858" s="96">
        <v>370</v>
      </c>
      <c r="D1858" s="411">
        <v>7</v>
      </c>
      <c r="E1858" s="411">
        <v>50</v>
      </c>
      <c r="F1858" s="199">
        <f t="shared" si="102"/>
        <v>54</v>
      </c>
      <c r="G1858" s="144" t="s">
        <v>337</v>
      </c>
      <c r="H1858" s="167">
        <v>0.2951388888888889</v>
      </c>
      <c r="I1858" s="167">
        <v>0.91666666666666663</v>
      </c>
      <c r="J1858" s="181">
        <v>0.11458333333333333</v>
      </c>
      <c r="K1858" s="179">
        <f t="shared" si="99"/>
        <v>0.50694444444444431</v>
      </c>
      <c r="L1858" s="411">
        <v>39</v>
      </c>
      <c r="M1858" s="411">
        <v>1</v>
      </c>
      <c r="N1858" s="958">
        <v>704</v>
      </c>
      <c r="O1858" s="411"/>
      <c r="P1858" s="411"/>
      <c r="Q1858" s="963"/>
      <c r="R1858" s="413" t="str">
        <f t="shared" si="100"/>
        <v>p500</v>
      </c>
      <c r="S1858" s="959"/>
      <c r="T1858" s="959"/>
      <c r="U1858" s="965"/>
    </row>
    <row r="1859" spans="1:21" ht="15.75" thickBot="1" x14ac:dyDescent="0.3">
      <c r="A1859" s="976"/>
      <c r="B1859" s="176">
        <v>14030419</v>
      </c>
      <c r="C1859" s="96">
        <v>370</v>
      </c>
      <c r="D1859" s="411">
        <v>7</v>
      </c>
      <c r="E1859" s="411">
        <v>50</v>
      </c>
      <c r="F1859" s="199">
        <f t="shared" si="102"/>
        <v>54</v>
      </c>
      <c r="G1859" s="144" t="s">
        <v>337</v>
      </c>
      <c r="H1859" s="167">
        <v>0.2951388888888889</v>
      </c>
      <c r="I1859" s="167">
        <v>0.91666666666666663</v>
      </c>
      <c r="J1859" s="181">
        <v>0.11458333333333333</v>
      </c>
      <c r="K1859" s="179">
        <f t="shared" si="99"/>
        <v>0.50694444444444431</v>
      </c>
      <c r="L1859" s="411">
        <v>40</v>
      </c>
      <c r="M1859" s="411">
        <v>1</v>
      </c>
      <c r="N1859" s="959"/>
      <c r="O1859" s="411"/>
      <c r="P1859" s="411"/>
      <c r="Q1859" s="963"/>
      <c r="R1859" s="413" t="str">
        <f t="shared" si="100"/>
        <v>p500</v>
      </c>
      <c r="S1859" s="959"/>
      <c r="T1859" s="959"/>
      <c r="U1859" s="965"/>
    </row>
    <row r="1860" spans="1:21" ht="15.75" thickBot="1" x14ac:dyDescent="0.3">
      <c r="A1860" s="976"/>
      <c r="B1860" s="176">
        <v>14030419</v>
      </c>
      <c r="C1860" s="96">
        <v>370</v>
      </c>
      <c r="D1860" s="411">
        <v>7</v>
      </c>
      <c r="E1860" s="411">
        <v>50</v>
      </c>
      <c r="F1860" s="199">
        <f t="shared" si="102"/>
        <v>54</v>
      </c>
      <c r="G1860" s="144" t="s">
        <v>337</v>
      </c>
      <c r="H1860" s="167">
        <v>0.2951388888888889</v>
      </c>
      <c r="I1860" s="167">
        <v>0.91666666666666663</v>
      </c>
      <c r="J1860" s="181">
        <v>0.11458333333333333</v>
      </c>
      <c r="K1860" s="179">
        <f t="shared" si="99"/>
        <v>0.50694444444444431</v>
      </c>
      <c r="L1860" s="411">
        <v>42</v>
      </c>
      <c r="M1860" s="411">
        <v>2</v>
      </c>
      <c r="N1860" s="959"/>
      <c r="O1860" s="411"/>
      <c r="P1860" s="411"/>
      <c r="Q1860" s="963"/>
      <c r="R1860" s="413" t="str">
        <f t="shared" si="100"/>
        <v>p500</v>
      </c>
      <c r="S1860" s="959"/>
      <c r="T1860" s="959"/>
      <c r="U1860" s="965"/>
    </row>
    <row r="1861" spans="1:21" ht="15.75" thickBot="1" x14ac:dyDescent="0.3">
      <c r="A1861" s="976"/>
      <c r="B1861" s="176">
        <v>14030419</v>
      </c>
      <c r="C1861" s="96">
        <v>370</v>
      </c>
      <c r="D1861" s="411">
        <v>7</v>
      </c>
      <c r="E1861" s="411">
        <v>50</v>
      </c>
      <c r="F1861" s="199">
        <f t="shared" si="102"/>
        <v>54</v>
      </c>
      <c r="G1861" s="144" t="s">
        <v>337</v>
      </c>
      <c r="H1861" s="167">
        <v>0.2951388888888889</v>
      </c>
      <c r="I1861" s="167">
        <v>0.91666666666666663</v>
      </c>
      <c r="J1861" s="181">
        <v>0.11458333333333333</v>
      </c>
      <c r="K1861" s="179">
        <f t="shared" si="99"/>
        <v>0.50694444444444431</v>
      </c>
      <c r="L1861" s="411">
        <v>43</v>
      </c>
      <c r="M1861" s="411">
        <v>2</v>
      </c>
      <c r="N1861" s="959"/>
      <c r="O1861" s="411"/>
      <c r="P1861" s="411"/>
      <c r="Q1861" s="963"/>
      <c r="R1861" s="413" t="str">
        <f t="shared" si="100"/>
        <v>p500</v>
      </c>
      <c r="S1861" s="959"/>
      <c r="T1861" s="959"/>
      <c r="U1861" s="965"/>
    </row>
    <row r="1862" spans="1:21" ht="15.75" thickBot="1" x14ac:dyDescent="0.3">
      <c r="A1862" s="976"/>
      <c r="B1862" s="177">
        <v>14030419</v>
      </c>
      <c r="C1862" s="96">
        <v>370</v>
      </c>
      <c r="D1862" s="411">
        <v>7</v>
      </c>
      <c r="E1862" s="411">
        <v>50</v>
      </c>
      <c r="F1862" s="199">
        <f t="shared" si="102"/>
        <v>54</v>
      </c>
      <c r="G1862" s="144" t="s">
        <v>337</v>
      </c>
      <c r="H1862" s="167">
        <v>0.2951388888888889</v>
      </c>
      <c r="I1862" s="167">
        <v>0.91666666666666663</v>
      </c>
      <c r="J1862" s="181">
        <v>0.11458333333333333</v>
      </c>
      <c r="K1862" s="179">
        <f t="shared" si="99"/>
        <v>0.50694444444444431</v>
      </c>
      <c r="L1862" s="411">
        <v>44</v>
      </c>
      <c r="M1862" s="411">
        <v>2</v>
      </c>
      <c r="N1862" s="960"/>
      <c r="O1862" s="411"/>
      <c r="P1862" s="411"/>
      <c r="Q1862" s="963"/>
      <c r="R1862" s="413" t="str">
        <f t="shared" si="100"/>
        <v>p500</v>
      </c>
      <c r="S1862" s="959"/>
      <c r="T1862" s="959"/>
      <c r="U1862" s="965"/>
    </row>
    <row r="1863" spans="1:21" ht="15.75" thickBot="1" x14ac:dyDescent="0.3">
      <c r="A1863" s="976"/>
      <c r="B1863" s="174">
        <v>14030419</v>
      </c>
      <c r="C1863" s="96">
        <v>379</v>
      </c>
      <c r="D1863" s="411">
        <v>7</v>
      </c>
      <c r="E1863" s="411">
        <v>50</v>
      </c>
      <c r="F1863" s="199">
        <f t="shared" si="102"/>
        <v>54</v>
      </c>
      <c r="G1863" s="144" t="s">
        <v>337</v>
      </c>
      <c r="H1863" s="167">
        <v>0.2951388888888889</v>
      </c>
      <c r="I1863" s="167">
        <v>0.91666666666666663</v>
      </c>
      <c r="J1863" s="181">
        <v>0.11458333333333333</v>
      </c>
      <c r="K1863" s="179">
        <f t="shared" si="99"/>
        <v>0.50694444444444431</v>
      </c>
      <c r="L1863" s="411">
        <v>38</v>
      </c>
      <c r="M1863" s="411">
        <v>1</v>
      </c>
      <c r="N1863" s="958">
        <v>192</v>
      </c>
      <c r="O1863" s="411"/>
      <c r="P1863" s="411"/>
      <c r="Q1863" s="963"/>
      <c r="R1863" s="413" t="str">
        <f t="shared" si="100"/>
        <v>fx</v>
      </c>
      <c r="S1863" s="959"/>
      <c r="T1863" s="959"/>
      <c r="U1863" s="965"/>
    </row>
    <row r="1864" spans="1:21" ht="15.75" thickBot="1" x14ac:dyDescent="0.3">
      <c r="A1864" s="976"/>
      <c r="B1864" s="176">
        <v>14030419</v>
      </c>
      <c r="C1864" s="96">
        <v>379</v>
      </c>
      <c r="D1864" s="411">
        <v>7</v>
      </c>
      <c r="E1864" s="411">
        <v>50</v>
      </c>
      <c r="F1864" s="199">
        <f t="shared" si="102"/>
        <v>54</v>
      </c>
      <c r="G1864" s="144" t="s">
        <v>337</v>
      </c>
      <c r="H1864" s="167">
        <v>0.2951388888888889</v>
      </c>
      <c r="I1864" s="167">
        <v>0.91666666666666663</v>
      </c>
      <c r="J1864" s="181">
        <v>0.11458333333333333</v>
      </c>
      <c r="K1864" s="179">
        <f t="shared" si="99"/>
        <v>0.50694444444444431</v>
      </c>
      <c r="L1864" s="411">
        <v>39</v>
      </c>
      <c r="M1864" s="411">
        <v>1</v>
      </c>
      <c r="N1864" s="959"/>
      <c r="O1864" s="411"/>
      <c r="P1864" s="411"/>
      <c r="Q1864" s="963"/>
      <c r="R1864" s="413" t="str">
        <f t="shared" si="100"/>
        <v>fx</v>
      </c>
      <c r="S1864" s="959"/>
      <c r="T1864" s="959"/>
      <c r="U1864" s="965"/>
    </row>
    <row r="1865" spans="1:21" ht="15.75" thickBot="1" x14ac:dyDescent="0.3">
      <c r="A1865" s="976"/>
      <c r="B1865" s="177">
        <v>14030419</v>
      </c>
      <c r="C1865" s="96">
        <v>379</v>
      </c>
      <c r="D1865" s="411">
        <v>7</v>
      </c>
      <c r="E1865" s="411">
        <v>50</v>
      </c>
      <c r="F1865" s="199">
        <f t="shared" si="102"/>
        <v>54</v>
      </c>
      <c r="G1865" s="144" t="s">
        <v>337</v>
      </c>
      <c r="H1865" s="167">
        <v>0.2951388888888889</v>
      </c>
      <c r="I1865" s="167">
        <v>0.91666666666666663</v>
      </c>
      <c r="J1865" s="181">
        <v>0.11458333333333333</v>
      </c>
      <c r="K1865" s="179">
        <f t="shared" si="99"/>
        <v>0.50694444444444431</v>
      </c>
      <c r="L1865" s="411">
        <v>40</v>
      </c>
      <c r="M1865" s="411">
        <v>1</v>
      </c>
      <c r="N1865" s="959"/>
      <c r="O1865" s="411"/>
      <c r="P1865" s="411"/>
      <c r="Q1865" s="963"/>
      <c r="R1865" s="413" t="str">
        <f t="shared" si="100"/>
        <v>fx</v>
      </c>
      <c r="S1865" s="959"/>
      <c r="T1865" s="959"/>
      <c r="U1865" s="965"/>
    </row>
    <row r="1866" spans="1:21" ht="15.75" thickBot="1" x14ac:dyDescent="0.3">
      <c r="A1866" s="976"/>
      <c r="B1866" s="174">
        <v>14030419</v>
      </c>
      <c r="C1866" s="96">
        <v>379</v>
      </c>
      <c r="D1866" s="411">
        <v>7</v>
      </c>
      <c r="E1866" s="411">
        <v>50</v>
      </c>
      <c r="F1866" s="199">
        <f t="shared" si="102"/>
        <v>54</v>
      </c>
      <c r="G1866" s="144" t="s">
        <v>337</v>
      </c>
      <c r="H1866" s="167">
        <v>0.2951388888888889</v>
      </c>
      <c r="I1866" s="167">
        <v>0.91666666666666663</v>
      </c>
      <c r="J1866" s="181">
        <v>0.11458333333333333</v>
      </c>
      <c r="K1866" s="179">
        <f t="shared" si="99"/>
        <v>0.50694444444444431</v>
      </c>
      <c r="L1866" s="411">
        <v>38</v>
      </c>
      <c r="M1866" s="411">
        <v>1</v>
      </c>
      <c r="N1866" s="959"/>
      <c r="O1866" s="411"/>
      <c r="P1866" s="411"/>
      <c r="Q1866" s="963"/>
      <c r="R1866" s="413" t="str">
        <f t="shared" si="100"/>
        <v>fx</v>
      </c>
      <c r="S1866" s="959"/>
      <c r="T1866" s="959"/>
      <c r="U1866" s="965"/>
    </row>
    <row r="1867" spans="1:21" ht="15.75" thickBot="1" x14ac:dyDescent="0.3">
      <c r="A1867" s="976"/>
      <c r="B1867" s="176">
        <v>14030419</v>
      </c>
      <c r="C1867" s="96">
        <v>379</v>
      </c>
      <c r="D1867" s="411">
        <v>7</v>
      </c>
      <c r="E1867" s="411">
        <v>50</v>
      </c>
      <c r="F1867" s="199">
        <f t="shared" si="102"/>
        <v>54</v>
      </c>
      <c r="G1867" s="144" t="s">
        <v>337</v>
      </c>
      <c r="H1867" s="167">
        <v>0.2951388888888889</v>
      </c>
      <c r="I1867" s="167">
        <v>0.91666666666666663</v>
      </c>
      <c r="J1867" s="181">
        <v>0.11458333333333333</v>
      </c>
      <c r="K1867" s="179">
        <f t="shared" si="99"/>
        <v>0.50694444444444431</v>
      </c>
      <c r="L1867" s="411">
        <v>39</v>
      </c>
      <c r="M1867" s="411">
        <v>1</v>
      </c>
      <c r="N1867" s="959"/>
      <c r="O1867" s="411"/>
      <c r="P1867" s="411"/>
      <c r="Q1867" s="963"/>
      <c r="R1867" s="413" t="str">
        <f t="shared" si="100"/>
        <v>fx</v>
      </c>
      <c r="S1867" s="959"/>
      <c r="T1867" s="959"/>
      <c r="U1867" s="965"/>
    </row>
    <row r="1868" spans="1:21" ht="15.75" thickBot="1" x14ac:dyDescent="0.3">
      <c r="A1868" s="976"/>
      <c r="B1868" s="177">
        <v>14030419</v>
      </c>
      <c r="C1868" s="96">
        <v>379</v>
      </c>
      <c r="D1868" s="411">
        <v>7</v>
      </c>
      <c r="E1868" s="411">
        <v>50</v>
      </c>
      <c r="F1868" s="199">
        <f t="shared" si="102"/>
        <v>54</v>
      </c>
      <c r="G1868" s="144" t="s">
        <v>337</v>
      </c>
      <c r="H1868" s="167">
        <v>0.2951388888888889</v>
      </c>
      <c r="I1868" s="167">
        <v>0.91666666666666663</v>
      </c>
      <c r="J1868" s="181">
        <v>0.11458333333333333</v>
      </c>
      <c r="K1868" s="179">
        <f t="shared" si="99"/>
        <v>0.50694444444444431</v>
      </c>
      <c r="L1868" s="411">
        <v>40</v>
      </c>
      <c r="M1868" s="411">
        <v>1</v>
      </c>
      <c r="N1868" s="960"/>
      <c r="O1868" s="411"/>
      <c r="P1868" s="411"/>
      <c r="Q1868" s="963"/>
      <c r="R1868" s="413" t="str">
        <f t="shared" si="100"/>
        <v>fx</v>
      </c>
      <c r="S1868" s="959"/>
      <c r="T1868" s="959"/>
      <c r="U1868" s="965"/>
    </row>
    <row r="1869" spans="1:21" ht="15.75" thickBot="1" x14ac:dyDescent="0.3">
      <c r="A1869" s="976"/>
      <c r="B1869" s="174">
        <v>14030419</v>
      </c>
      <c r="C1869" s="96">
        <v>353</v>
      </c>
      <c r="D1869" s="411">
        <v>7</v>
      </c>
      <c r="E1869" s="411">
        <v>50</v>
      </c>
      <c r="F1869" s="199">
        <f t="shared" si="102"/>
        <v>54</v>
      </c>
      <c r="G1869" s="144" t="s">
        <v>337</v>
      </c>
      <c r="H1869" s="167">
        <v>0.2951388888888889</v>
      </c>
      <c r="I1869" s="167">
        <v>0.91666666666666663</v>
      </c>
      <c r="J1869" s="181">
        <v>0.11458333333333333</v>
      </c>
      <c r="K1869" s="179">
        <f t="shared" si="99"/>
        <v>0.50694444444444431</v>
      </c>
      <c r="L1869" s="411">
        <v>37</v>
      </c>
      <c r="M1869" s="411">
        <v>1</v>
      </c>
      <c r="N1869" s="958">
        <v>353</v>
      </c>
      <c r="O1869" s="411"/>
      <c r="P1869" s="411"/>
      <c r="Q1869" s="963"/>
      <c r="R1869" s="413" t="str">
        <f t="shared" si="100"/>
        <v>fx</v>
      </c>
      <c r="S1869" s="959"/>
      <c r="T1869" s="959"/>
      <c r="U1869" s="965"/>
    </row>
    <row r="1870" spans="1:21" ht="15.75" thickBot="1" x14ac:dyDescent="0.3">
      <c r="A1870" s="976"/>
      <c r="B1870" s="176">
        <v>14030419</v>
      </c>
      <c r="C1870" s="96">
        <v>353</v>
      </c>
      <c r="D1870" s="411">
        <v>7</v>
      </c>
      <c r="E1870" s="411">
        <v>50</v>
      </c>
      <c r="F1870" s="199">
        <f t="shared" si="102"/>
        <v>54</v>
      </c>
      <c r="G1870" s="144" t="s">
        <v>337</v>
      </c>
      <c r="H1870" s="167">
        <v>0.2951388888888889</v>
      </c>
      <c r="I1870" s="167">
        <v>0.91666666666666663</v>
      </c>
      <c r="J1870" s="181">
        <v>0.11458333333333333</v>
      </c>
      <c r="K1870" s="179">
        <f t="shared" si="99"/>
        <v>0.50694444444444431</v>
      </c>
      <c r="L1870" s="411">
        <v>38</v>
      </c>
      <c r="M1870" s="411">
        <v>1</v>
      </c>
      <c r="N1870" s="959"/>
      <c r="O1870" s="411"/>
      <c r="P1870" s="411"/>
      <c r="Q1870" s="963"/>
      <c r="R1870" s="413" t="str">
        <f t="shared" si="100"/>
        <v>fx</v>
      </c>
      <c r="S1870" s="959"/>
      <c r="T1870" s="959"/>
      <c r="U1870" s="965"/>
    </row>
    <row r="1871" spans="1:21" ht="15.75" thickBot="1" x14ac:dyDescent="0.3">
      <c r="A1871" s="976"/>
      <c r="B1871" s="176">
        <v>14030419</v>
      </c>
      <c r="C1871" s="96">
        <v>353</v>
      </c>
      <c r="D1871" s="411">
        <v>7</v>
      </c>
      <c r="E1871" s="411">
        <v>50</v>
      </c>
      <c r="F1871" s="199">
        <f t="shared" si="102"/>
        <v>54</v>
      </c>
      <c r="G1871" s="144" t="s">
        <v>337</v>
      </c>
      <c r="H1871" s="167">
        <v>0.2951388888888889</v>
      </c>
      <c r="I1871" s="167">
        <v>0.91666666666666663</v>
      </c>
      <c r="J1871" s="181">
        <v>0.11458333333333333</v>
      </c>
      <c r="K1871" s="179">
        <f t="shared" si="99"/>
        <v>0.50694444444444431</v>
      </c>
      <c r="L1871" s="411">
        <v>39</v>
      </c>
      <c r="M1871" s="411">
        <v>1</v>
      </c>
      <c r="N1871" s="959"/>
      <c r="O1871" s="411"/>
      <c r="P1871" s="411"/>
      <c r="Q1871" s="963"/>
      <c r="R1871" s="413" t="str">
        <f t="shared" si="100"/>
        <v>fx</v>
      </c>
      <c r="S1871" s="959"/>
      <c r="T1871" s="959"/>
      <c r="U1871" s="965"/>
    </row>
    <row r="1872" spans="1:21" ht="15.75" thickBot="1" x14ac:dyDescent="0.3">
      <c r="A1872" s="976"/>
      <c r="B1872" s="176">
        <v>14030419</v>
      </c>
      <c r="C1872" s="96">
        <v>353</v>
      </c>
      <c r="D1872" s="411">
        <v>7</v>
      </c>
      <c r="E1872" s="411">
        <v>50</v>
      </c>
      <c r="F1872" s="199">
        <f t="shared" si="102"/>
        <v>54</v>
      </c>
      <c r="G1872" s="144" t="s">
        <v>337</v>
      </c>
      <c r="H1872" s="167">
        <v>0.2951388888888889</v>
      </c>
      <c r="I1872" s="167">
        <v>0.91666666666666663</v>
      </c>
      <c r="J1872" s="181">
        <v>0.11458333333333333</v>
      </c>
      <c r="K1872" s="179">
        <f t="shared" si="99"/>
        <v>0.50694444444444431</v>
      </c>
      <c r="L1872" s="411">
        <v>40</v>
      </c>
      <c r="M1872" s="411">
        <v>1</v>
      </c>
      <c r="N1872" s="959"/>
      <c r="O1872" s="411"/>
      <c r="P1872" s="411"/>
      <c r="Q1872" s="963"/>
      <c r="R1872" s="413" t="str">
        <f t="shared" si="100"/>
        <v>fx</v>
      </c>
      <c r="S1872" s="959"/>
      <c r="T1872" s="959"/>
      <c r="U1872" s="965"/>
    </row>
    <row r="1873" spans="1:21" ht="15.75" thickBot="1" x14ac:dyDescent="0.3">
      <c r="A1873" s="976"/>
      <c r="B1873" s="177">
        <v>14030419</v>
      </c>
      <c r="C1873" s="96">
        <v>353</v>
      </c>
      <c r="D1873" s="411">
        <v>7</v>
      </c>
      <c r="E1873" s="411">
        <v>50</v>
      </c>
      <c r="F1873" s="199">
        <f t="shared" si="102"/>
        <v>54</v>
      </c>
      <c r="G1873" s="144" t="s">
        <v>337</v>
      </c>
      <c r="H1873" s="167">
        <v>0.2951388888888889</v>
      </c>
      <c r="I1873" s="167">
        <v>0.91666666666666663</v>
      </c>
      <c r="J1873" s="181">
        <v>0.11458333333333333</v>
      </c>
      <c r="K1873" s="179">
        <f t="shared" si="99"/>
        <v>0.50694444444444431</v>
      </c>
      <c r="L1873" s="411">
        <v>41</v>
      </c>
      <c r="M1873" s="411">
        <v>1</v>
      </c>
      <c r="N1873" s="960"/>
      <c r="O1873" s="411"/>
      <c r="P1873" s="411"/>
      <c r="Q1873" s="963"/>
      <c r="R1873" s="413" t="str">
        <f t="shared" si="100"/>
        <v>fx</v>
      </c>
      <c r="S1873" s="959"/>
      <c r="T1873" s="959"/>
      <c r="U1873" s="965"/>
    </row>
    <row r="1874" spans="1:21" ht="15.75" thickBot="1" x14ac:dyDescent="0.3">
      <c r="A1874" s="976"/>
      <c r="B1874" s="174">
        <v>14030419</v>
      </c>
      <c r="C1874" s="96">
        <v>373</v>
      </c>
      <c r="D1874" s="411">
        <v>7</v>
      </c>
      <c r="E1874" s="411">
        <v>50</v>
      </c>
      <c r="F1874" s="199">
        <f t="shared" si="102"/>
        <v>54</v>
      </c>
      <c r="G1874" s="144" t="s">
        <v>343</v>
      </c>
      <c r="H1874" s="169">
        <v>0.30208333333333331</v>
      </c>
      <c r="I1874" s="169">
        <v>0.91666666666666663</v>
      </c>
      <c r="J1874" s="178">
        <v>0.11458333333333333</v>
      </c>
      <c r="K1874" s="179">
        <f t="shared" si="99"/>
        <v>0.49999999999999994</v>
      </c>
      <c r="L1874" s="411">
        <v>37</v>
      </c>
      <c r="M1874" s="411">
        <v>1</v>
      </c>
      <c r="N1874" s="958">
        <v>120</v>
      </c>
      <c r="O1874" s="411"/>
      <c r="P1874" s="411"/>
      <c r="Q1874" s="963"/>
      <c r="R1874" s="413" t="str">
        <f t="shared" si="100"/>
        <v>fx</v>
      </c>
      <c r="S1874" s="959"/>
      <c r="T1874" s="959"/>
      <c r="U1874" s="965"/>
    </row>
    <row r="1875" spans="1:21" ht="15.75" thickBot="1" x14ac:dyDescent="0.3">
      <c r="A1875" s="976"/>
      <c r="B1875" s="176">
        <v>14030419</v>
      </c>
      <c r="C1875" s="96">
        <v>373</v>
      </c>
      <c r="D1875" s="411">
        <v>7</v>
      </c>
      <c r="E1875" s="411">
        <v>50</v>
      </c>
      <c r="F1875" s="199">
        <f t="shared" si="102"/>
        <v>54</v>
      </c>
      <c r="G1875" s="144" t="s">
        <v>338</v>
      </c>
      <c r="H1875" s="169">
        <v>0.30208333333333331</v>
      </c>
      <c r="I1875" s="169">
        <v>0.91666666666666663</v>
      </c>
      <c r="J1875" s="178">
        <v>0.11458333333333333</v>
      </c>
      <c r="K1875" s="179">
        <f t="shared" si="99"/>
        <v>0.49999999999999994</v>
      </c>
      <c r="L1875" s="411">
        <v>38</v>
      </c>
      <c r="M1875" s="411">
        <v>1</v>
      </c>
      <c r="N1875" s="959"/>
      <c r="O1875" s="411"/>
      <c r="P1875" s="411"/>
      <c r="Q1875" s="963"/>
      <c r="R1875" s="413" t="str">
        <f t="shared" si="100"/>
        <v>fx</v>
      </c>
      <c r="S1875" s="959"/>
      <c r="T1875" s="959"/>
      <c r="U1875" s="965"/>
    </row>
    <row r="1876" spans="1:21" ht="15.75" thickBot="1" x14ac:dyDescent="0.3">
      <c r="A1876" s="976"/>
      <c r="B1876" s="176">
        <v>14030419</v>
      </c>
      <c r="C1876" s="96">
        <v>373</v>
      </c>
      <c r="D1876" s="411">
        <v>7</v>
      </c>
      <c r="E1876" s="411">
        <v>50</v>
      </c>
      <c r="F1876" s="199">
        <f t="shared" si="102"/>
        <v>54</v>
      </c>
      <c r="G1876" s="144" t="s">
        <v>344</v>
      </c>
      <c r="H1876" s="169">
        <v>0.30208333333333331</v>
      </c>
      <c r="I1876" s="169">
        <v>0.91666666666666663</v>
      </c>
      <c r="J1876" s="178">
        <v>0.11458333333333333</v>
      </c>
      <c r="K1876" s="179">
        <f t="shared" si="99"/>
        <v>0.49999999999999994</v>
      </c>
      <c r="L1876" s="411">
        <v>39</v>
      </c>
      <c r="M1876" s="411">
        <v>1</v>
      </c>
      <c r="N1876" s="959"/>
      <c r="O1876" s="411"/>
      <c r="P1876" s="411"/>
      <c r="Q1876" s="963"/>
      <c r="R1876" s="413" t="str">
        <f t="shared" si="100"/>
        <v>fx</v>
      </c>
      <c r="S1876" s="959"/>
      <c r="T1876" s="959"/>
      <c r="U1876" s="965"/>
    </row>
    <row r="1877" spans="1:21" ht="15.75" thickBot="1" x14ac:dyDescent="0.3">
      <c r="A1877" s="976"/>
      <c r="B1877" s="177">
        <v>14030419</v>
      </c>
      <c r="C1877" s="96">
        <v>373</v>
      </c>
      <c r="D1877" s="411">
        <v>7</v>
      </c>
      <c r="E1877" s="411">
        <v>50</v>
      </c>
      <c r="F1877" s="199">
        <f t="shared" si="102"/>
        <v>54</v>
      </c>
      <c r="G1877" s="144" t="s">
        <v>345</v>
      </c>
      <c r="H1877" s="169">
        <v>0.30208333333333331</v>
      </c>
      <c r="I1877" s="169">
        <v>0.91666666666666663</v>
      </c>
      <c r="J1877" s="178">
        <v>0.11458333333333333</v>
      </c>
      <c r="K1877" s="179">
        <f t="shared" si="99"/>
        <v>0.49999999999999994</v>
      </c>
      <c r="L1877" s="411">
        <v>40</v>
      </c>
      <c r="M1877" s="411">
        <v>1</v>
      </c>
      <c r="N1877" s="960"/>
      <c r="O1877" s="411"/>
      <c r="P1877" s="411"/>
      <c r="Q1877" s="963"/>
      <c r="R1877" s="413" t="str">
        <f t="shared" si="100"/>
        <v>fx</v>
      </c>
      <c r="S1877" s="959"/>
      <c r="T1877" s="959"/>
      <c r="U1877" s="965"/>
    </row>
    <row r="1878" spans="1:21" ht="15.75" thickBot="1" x14ac:dyDescent="0.3">
      <c r="A1878" s="976"/>
      <c r="B1878" s="174">
        <v>14030419</v>
      </c>
      <c r="C1878" s="96">
        <v>293</v>
      </c>
      <c r="D1878" s="411">
        <v>7</v>
      </c>
      <c r="E1878" s="411">
        <v>50</v>
      </c>
      <c r="F1878" s="199">
        <f t="shared" si="102"/>
        <v>54</v>
      </c>
      <c r="G1878" s="144" t="s">
        <v>346</v>
      </c>
      <c r="H1878" s="169">
        <v>0.30208333333333331</v>
      </c>
      <c r="I1878" s="169">
        <v>0.91666666666666663</v>
      </c>
      <c r="J1878" s="178">
        <v>0.11458333333333333</v>
      </c>
      <c r="K1878" s="179">
        <f t="shared" si="99"/>
        <v>0.49999999999999994</v>
      </c>
      <c r="L1878" s="411">
        <v>30</v>
      </c>
      <c r="M1878" s="411">
        <v>1</v>
      </c>
      <c r="N1878" s="958">
        <v>248</v>
      </c>
      <c r="O1878" s="411"/>
      <c r="P1878" s="411"/>
      <c r="Q1878" s="963"/>
      <c r="R1878" s="413" t="str">
        <f t="shared" si="100"/>
        <v>fx</v>
      </c>
      <c r="S1878" s="959"/>
      <c r="T1878" s="959"/>
      <c r="U1878" s="965"/>
    </row>
    <row r="1879" spans="1:21" ht="15.75" thickBot="1" x14ac:dyDescent="0.3">
      <c r="A1879" s="976"/>
      <c r="B1879" s="176">
        <v>14030419</v>
      </c>
      <c r="C1879" s="96">
        <v>293</v>
      </c>
      <c r="D1879" s="411">
        <v>7</v>
      </c>
      <c r="E1879" s="411">
        <v>50</v>
      </c>
      <c r="F1879" s="199">
        <f t="shared" si="102"/>
        <v>54</v>
      </c>
      <c r="G1879" s="144" t="s">
        <v>347</v>
      </c>
      <c r="H1879" s="169">
        <v>0.30208333333333331</v>
      </c>
      <c r="I1879" s="169">
        <v>0.91666666666666663</v>
      </c>
      <c r="J1879" s="178">
        <v>0.11458333333333333</v>
      </c>
      <c r="K1879" s="179">
        <f t="shared" si="99"/>
        <v>0.49999999999999994</v>
      </c>
      <c r="L1879" s="411">
        <v>31</v>
      </c>
      <c r="M1879" s="411">
        <v>1</v>
      </c>
      <c r="N1879" s="959"/>
      <c r="O1879" s="411"/>
      <c r="P1879" s="411"/>
      <c r="Q1879" s="963"/>
      <c r="R1879" s="413" t="str">
        <f t="shared" si="100"/>
        <v>fx</v>
      </c>
      <c r="S1879" s="959"/>
      <c r="T1879" s="959"/>
      <c r="U1879" s="965"/>
    </row>
    <row r="1880" spans="1:21" ht="15.75" thickBot="1" x14ac:dyDescent="0.3">
      <c r="A1880" s="976"/>
      <c r="B1880" s="176">
        <v>14030419</v>
      </c>
      <c r="C1880" s="96">
        <v>293</v>
      </c>
      <c r="D1880" s="411">
        <v>7</v>
      </c>
      <c r="E1880" s="411">
        <v>50</v>
      </c>
      <c r="F1880" s="199">
        <f t="shared" si="102"/>
        <v>54</v>
      </c>
      <c r="G1880" s="144" t="s">
        <v>348</v>
      </c>
      <c r="H1880" s="169">
        <v>0.30208333333333331</v>
      </c>
      <c r="I1880" s="169">
        <v>0.91666666666666663</v>
      </c>
      <c r="J1880" s="178">
        <v>0.11458333333333333</v>
      </c>
      <c r="K1880" s="179">
        <f t="shared" si="99"/>
        <v>0.49999999999999994</v>
      </c>
      <c r="L1880" s="411">
        <v>32</v>
      </c>
      <c r="M1880" s="411">
        <v>2</v>
      </c>
      <c r="N1880" s="959"/>
      <c r="O1880" s="411"/>
      <c r="P1880" s="411"/>
      <c r="Q1880" s="963"/>
      <c r="R1880" s="413" t="str">
        <f t="shared" si="100"/>
        <v>fx</v>
      </c>
      <c r="S1880" s="959"/>
      <c r="T1880" s="959"/>
      <c r="U1880" s="965"/>
    </row>
    <row r="1881" spans="1:21" ht="15.75" thickBot="1" x14ac:dyDescent="0.3">
      <c r="A1881" s="976"/>
      <c r="B1881" s="176">
        <v>14030419</v>
      </c>
      <c r="C1881" s="96">
        <v>293</v>
      </c>
      <c r="D1881" s="411">
        <v>7</v>
      </c>
      <c r="E1881" s="411">
        <v>50</v>
      </c>
      <c r="F1881" s="199">
        <f t="shared" si="102"/>
        <v>54</v>
      </c>
      <c r="G1881" s="144" t="s">
        <v>349</v>
      </c>
      <c r="H1881" s="169">
        <v>0.30208333333333331</v>
      </c>
      <c r="I1881" s="169">
        <v>0.91666666666666663</v>
      </c>
      <c r="J1881" s="178">
        <v>0.11458333333333333</v>
      </c>
      <c r="K1881" s="179">
        <f t="shared" si="99"/>
        <v>0.49999999999999994</v>
      </c>
      <c r="L1881" s="411">
        <v>33</v>
      </c>
      <c r="M1881" s="411">
        <v>2</v>
      </c>
      <c r="N1881" s="959"/>
      <c r="O1881" s="411"/>
      <c r="P1881" s="411"/>
      <c r="Q1881" s="963"/>
      <c r="R1881" s="413" t="str">
        <f t="shared" si="100"/>
        <v>fx</v>
      </c>
      <c r="S1881" s="959"/>
      <c r="T1881" s="959"/>
      <c r="U1881" s="965"/>
    </row>
    <row r="1882" spans="1:21" ht="15.75" thickBot="1" x14ac:dyDescent="0.3">
      <c r="A1882" s="976"/>
      <c r="B1882" s="176">
        <v>14030419</v>
      </c>
      <c r="C1882" s="96">
        <v>293</v>
      </c>
      <c r="D1882" s="411">
        <v>7</v>
      </c>
      <c r="E1882" s="411">
        <v>50</v>
      </c>
      <c r="F1882" s="199">
        <f t="shared" si="102"/>
        <v>54</v>
      </c>
      <c r="G1882" s="144" t="s">
        <v>350</v>
      </c>
      <c r="H1882" s="169">
        <v>0.30208333333333331</v>
      </c>
      <c r="I1882" s="169">
        <v>0.91666666666666663</v>
      </c>
      <c r="J1882" s="178">
        <v>0.11458333333333333</v>
      </c>
      <c r="K1882" s="179">
        <f t="shared" si="99"/>
        <v>0.49999999999999994</v>
      </c>
      <c r="L1882" s="411">
        <v>34</v>
      </c>
      <c r="M1882" s="411">
        <v>2</v>
      </c>
      <c r="N1882" s="959"/>
      <c r="O1882" s="411"/>
      <c r="P1882" s="411"/>
      <c r="Q1882" s="963"/>
      <c r="R1882" s="413" t="str">
        <f t="shared" si="100"/>
        <v>fx</v>
      </c>
      <c r="S1882" s="959"/>
      <c r="T1882" s="959"/>
      <c r="U1882" s="965"/>
    </row>
    <row r="1883" spans="1:21" ht="15.75" thickBot="1" x14ac:dyDescent="0.3">
      <c r="A1883" s="976"/>
      <c r="B1883" s="177">
        <v>14030419</v>
      </c>
      <c r="C1883" s="96">
        <v>293</v>
      </c>
      <c r="D1883" s="411">
        <v>7</v>
      </c>
      <c r="E1883" s="411">
        <v>50</v>
      </c>
      <c r="F1883" s="199">
        <f t="shared" si="102"/>
        <v>54</v>
      </c>
      <c r="G1883" s="144" t="s">
        <v>351</v>
      </c>
      <c r="H1883" s="169">
        <v>0.30208333333333331</v>
      </c>
      <c r="I1883" s="169">
        <v>0.91666666666666663</v>
      </c>
      <c r="J1883" s="178">
        <v>0.11458333333333333</v>
      </c>
      <c r="K1883" s="179">
        <f t="shared" si="99"/>
        <v>0.49999999999999994</v>
      </c>
      <c r="L1883" s="411">
        <v>35</v>
      </c>
      <c r="M1883" s="411">
        <v>1</v>
      </c>
      <c r="N1883" s="960"/>
      <c r="O1883" s="411"/>
      <c r="P1883" s="411"/>
      <c r="Q1883" s="963"/>
      <c r="R1883" s="413" t="str">
        <f t="shared" si="100"/>
        <v>fx</v>
      </c>
      <c r="S1883" s="959"/>
      <c r="T1883" s="959"/>
      <c r="U1883" s="965"/>
    </row>
    <row r="1884" spans="1:21" ht="15.75" thickBot="1" x14ac:dyDescent="0.3">
      <c r="A1884" s="976"/>
      <c r="B1884" s="174">
        <v>14030419</v>
      </c>
      <c r="C1884" s="96">
        <v>320</v>
      </c>
      <c r="D1884" s="411">
        <v>7</v>
      </c>
      <c r="E1884" s="411">
        <v>50</v>
      </c>
      <c r="F1884" s="199">
        <f t="shared" si="102"/>
        <v>54</v>
      </c>
      <c r="G1884" s="144" t="s">
        <v>352</v>
      </c>
      <c r="H1884" s="169">
        <v>0.30208333333333331</v>
      </c>
      <c r="I1884" s="169">
        <v>0.91666666666666663</v>
      </c>
      <c r="J1884" s="178">
        <v>0.11458333333333333</v>
      </c>
      <c r="K1884" s="179">
        <f t="shared" si="99"/>
        <v>0.49999999999999994</v>
      </c>
      <c r="L1884" s="411">
        <v>36</v>
      </c>
      <c r="M1884" s="411">
        <v>1</v>
      </c>
      <c r="N1884" s="958">
        <v>192</v>
      </c>
      <c r="O1884" s="411"/>
      <c r="P1884" s="411"/>
      <c r="Q1884" s="963"/>
      <c r="R1884" s="413" t="str">
        <f t="shared" si="100"/>
        <v>fx</v>
      </c>
      <c r="S1884" s="959"/>
      <c r="T1884" s="959"/>
      <c r="U1884" s="965"/>
    </row>
    <row r="1885" spans="1:21" ht="15.75" thickBot="1" x14ac:dyDescent="0.3">
      <c r="A1885" s="976"/>
      <c r="B1885" s="176">
        <v>14030419</v>
      </c>
      <c r="C1885" s="96">
        <v>320</v>
      </c>
      <c r="D1885" s="411">
        <v>7</v>
      </c>
      <c r="E1885" s="411">
        <v>50</v>
      </c>
      <c r="F1885" s="199">
        <f t="shared" si="102"/>
        <v>54</v>
      </c>
      <c r="G1885" s="144" t="s">
        <v>353</v>
      </c>
      <c r="H1885" s="169">
        <v>0.30208333333333331</v>
      </c>
      <c r="I1885" s="169">
        <v>0.91666666666666663</v>
      </c>
      <c r="J1885" s="178">
        <v>0.11458333333333333</v>
      </c>
      <c r="K1885" s="179">
        <f t="shared" si="99"/>
        <v>0.49999999999999994</v>
      </c>
      <c r="L1885" s="411">
        <v>37</v>
      </c>
      <c r="M1885" s="411">
        <v>1</v>
      </c>
      <c r="N1885" s="959"/>
      <c r="O1885" s="411"/>
      <c r="P1885" s="411"/>
      <c r="Q1885" s="963"/>
      <c r="R1885" s="413" t="str">
        <f t="shared" si="100"/>
        <v>fx</v>
      </c>
      <c r="S1885" s="959"/>
      <c r="T1885" s="959"/>
      <c r="U1885" s="965"/>
    </row>
    <row r="1886" spans="1:21" ht="15.75" thickBot="1" x14ac:dyDescent="0.3">
      <c r="A1886" s="976"/>
      <c r="B1886" s="176">
        <v>14030419</v>
      </c>
      <c r="C1886" s="96">
        <v>320</v>
      </c>
      <c r="D1886" s="411">
        <v>7</v>
      </c>
      <c r="E1886" s="411">
        <v>50</v>
      </c>
      <c r="F1886" s="199">
        <f t="shared" si="102"/>
        <v>54</v>
      </c>
      <c r="G1886" s="144" t="s">
        <v>354</v>
      </c>
      <c r="H1886" s="169">
        <v>0.30208333333333331</v>
      </c>
      <c r="I1886" s="169">
        <v>0.91666666666666663</v>
      </c>
      <c r="J1886" s="178">
        <v>0.11458333333333333</v>
      </c>
      <c r="K1886" s="179">
        <f t="shared" si="99"/>
        <v>0.49999999999999994</v>
      </c>
      <c r="L1886" s="411">
        <v>38</v>
      </c>
      <c r="M1886" s="411">
        <v>1</v>
      </c>
      <c r="N1886" s="959"/>
      <c r="O1886" s="411"/>
      <c r="P1886" s="411"/>
      <c r="Q1886" s="963"/>
      <c r="R1886" s="413" t="str">
        <f t="shared" si="100"/>
        <v>fx</v>
      </c>
      <c r="S1886" s="959"/>
      <c r="T1886" s="959"/>
      <c r="U1886" s="965"/>
    </row>
    <row r="1887" spans="1:21" ht="15.75" thickBot="1" x14ac:dyDescent="0.3">
      <c r="A1887" s="976"/>
      <c r="B1887" s="176">
        <v>14030419</v>
      </c>
      <c r="C1887" s="96">
        <v>320</v>
      </c>
      <c r="D1887" s="411">
        <v>7</v>
      </c>
      <c r="E1887" s="411">
        <v>50</v>
      </c>
      <c r="F1887" s="199">
        <f t="shared" si="102"/>
        <v>54</v>
      </c>
      <c r="G1887" s="144" t="s">
        <v>355</v>
      </c>
      <c r="H1887" s="169">
        <v>0.30208333333333331</v>
      </c>
      <c r="I1887" s="169">
        <v>0.91666666666666663</v>
      </c>
      <c r="J1887" s="178">
        <v>0.11458333333333333</v>
      </c>
      <c r="K1887" s="179">
        <f t="shared" ref="K1887:K1949" si="103">IF(H1887&gt;I1887,(H1887-I1887)-J1887,(I1887-H1887)-J1887)</f>
        <v>0.49999999999999994</v>
      </c>
      <c r="L1887" s="411">
        <v>39</v>
      </c>
      <c r="M1887" s="411">
        <v>2</v>
      </c>
      <c r="N1887" s="959"/>
      <c r="O1887" s="411"/>
      <c r="P1887" s="411"/>
      <c r="Q1887" s="963"/>
      <c r="R1887" s="413" t="str">
        <f t="shared" ref="R1887:R1949" si="104">IF(C1887=370,"p500","fx")</f>
        <v>fx</v>
      </c>
      <c r="S1887" s="959"/>
      <c r="T1887" s="959"/>
      <c r="U1887" s="965"/>
    </row>
    <row r="1888" spans="1:21" ht="15.75" thickBot="1" x14ac:dyDescent="0.3">
      <c r="A1888" s="976"/>
      <c r="B1888" s="176">
        <v>14030419</v>
      </c>
      <c r="C1888" s="96">
        <v>320</v>
      </c>
      <c r="D1888" s="411">
        <v>7</v>
      </c>
      <c r="E1888" s="411">
        <v>50</v>
      </c>
      <c r="F1888" s="199">
        <f t="shared" si="102"/>
        <v>54</v>
      </c>
      <c r="G1888" s="144" t="s">
        <v>356</v>
      </c>
      <c r="H1888" s="169">
        <v>0.30208333333333331</v>
      </c>
      <c r="I1888" s="169">
        <v>0.91666666666666663</v>
      </c>
      <c r="J1888" s="178">
        <v>0.11458333333333333</v>
      </c>
      <c r="K1888" s="179">
        <f t="shared" si="103"/>
        <v>0.49999999999999994</v>
      </c>
      <c r="L1888" s="411">
        <v>40</v>
      </c>
      <c r="M1888" s="411">
        <v>2</v>
      </c>
      <c r="N1888" s="959"/>
      <c r="O1888" s="411"/>
      <c r="P1888" s="411"/>
      <c r="Q1888" s="963"/>
      <c r="R1888" s="413" t="str">
        <f t="shared" si="104"/>
        <v>fx</v>
      </c>
      <c r="S1888" s="959"/>
      <c r="T1888" s="959"/>
      <c r="U1888" s="965"/>
    </row>
    <row r="1889" spans="1:21" ht="15.75" thickBot="1" x14ac:dyDescent="0.3">
      <c r="A1889" s="976"/>
      <c r="B1889" s="177">
        <v>14030419</v>
      </c>
      <c r="C1889" s="96">
        <v>320</v>
      </c>
      <c r="D1889" s="411">
        <v>7</v>
      </c>
      <c r="E1889" s="411">
        <v>50</v>
      </c>
      <c r="F1889" s="199">
        <f t="shared" si="102"/>
        <v>54</v>
      </c>
      <c r="G1889" s="144" t="s">
        <v>357</v>
      </c>
      <c r="H1889" s="169">
        <v>0.30208333333333331</v>
      </c>
      <c r="I1889" s="169">
        <v>0.91666666666666663</v>
      </c>
      <c r="J1889" s="178">
        <v>0.11458333333333333</v>
      </c>
      <c r="K1889" s="179">
        <f t="shared" si="103"/>
        <v>0.49999999999999994</v>
      </c>
      <c r="L1889" s="411">
        <v>41</v>
      </c>
      <c r="M1889" s="411">
        <v>1</v>
      </c>
      <c r="N1889" s="960"/>
      <c r="O1889" s="411"/>
      <c r="P1889" s="411"/>
      <c r="Q1889" s="963"/>
      <c r="R1889" s="413" t="str">
        <f t="shared" si="104"/>
        <v>fx</v>
      </c>
      <c r="S1889" s="959"/>
      <c r="T1889" s="959"/>
      <c r="U1889" s="965"/>
    </row>
    <row r="1890" spans="1:21" ht="15.75" thickBot="1" x14ac:dyDescent="0.3">
      <c r="A1890" s="976"/>
      <c r="B1890" s="174">
        <v>14030419</v>
      </c>
      <c r="C1890" s="96">
        <v>352</v>
      </c>
      <c r="D1890" s="411">
        <v>7</v>
      </c>
      <c r="E1890" s="411">
        <v>50</v>
      </c>
      <c r="F1890" s="199">
        <f t="shared" si="102"/>
        <v>54</v>
      </c>
      <c r="G1890" s="144" t="s">
        <v>358</v>
      </c>
      <c r="H1890" s="169">
        <v>0.30208333333333331</v>
      </c>
      <c r="I1890" s="169">
        <v>0.91666666666666663</v>
      </c>
      <c r="J1890" s="178">
        <v>0.11458333333333333</v>
      </c>
      <c r="K1890" s="179">
        <f t="shared" si="103"/>
        <v>0.49999999999999994</v>
      </c>
      <c r="L1890" s="411">
        <v>38</v>
      </c>
      <c r="M1890" s="411">
        <v>1</v>
      </c>
      <c r="N1890" s="958">
        <v>282</v>
      </c>
      <c r="O1890" s="411"/>
      <c r="P1890" s="411"/>
      <c r="Q1890" s="963"/>
      <c r="R1890" s="413" t="str">
        <f t="shared" si="104"/>
        <v>fx</v>
      </c>
      <c r="S1890" s="959"/>
      <c r="T1890" s="959"/>
      <c r="U1890" s="965"/>
    </row>
    <row r="1891" spans="1:21" ht="15.75" thickBot="1" x14ac:dyDescent="0.3">
      <c r="A1891" s="976"/>
      <c r="B1891" s="176">
        <v>14030419</v>
      </c>
      <c r="C1891" s="96">
        <v>352</v>
      </c>
      <c r="D1891" s="411">
        <v>7</v>
      </c>
      <c r="E1891" s="411">
        <v>50</v>
      </c>
      <c r="F1891" s="199">
        <f t="shared" si="102"/>
        <v>54</v>
      </c>
      <c r="G1891" s="144" t="s">
        <v>359</v>
      </c>
      <c r="H1891" s="169">
        <v>0.30208333333333331</v>
      </c>
      <c r="I1891" s="169">
        <v>0.91666666666666663</v>
      </c>
      <c r="J1891" s="178">
        <v>0.11458333333333333</v>
      </c>
      <c r="K1891" s="179">
        <f t="shared" si="103"/>
        <v>0.49999999999999994</v>
      </c>
      <c r="L1891" s="411">
        <v>39</v>
      </c>
      <c r="M1891" s="411">
        <v>2</v>
      </c>
      <c r="N1891" s="959"/>
      <c r="O1891" s="411"/>
      <c r="P1891" s="411"/>
      <c r="Q1891" s="963"/>
      <c r="R1891" s="413" t="str">
        <f t="shared" si="104"/>
        <v>fx</v>
      </c>
      <c r="S1891" s="959"/>
      <c r="T1891" s="959"/>
      <c r="U1891" s="965"/>
    </row>
    <row r="1892" spans="1:21" ht="15.75" thickBot="1" x14ac:dyDescent="0.3">
      <c r="A1892" s="976"/>
      <c r="B1892" s="176">
        <v>14030419</v>
      </c>
      <c r="C1892" s="96">
        <v>352</v>
      </c>
      <c r="D1892" s="411">
        <v>7</v>
      </c>
      <c r="E1892" s="411">
        <v>50</v>
      </c>
      <c r="F1892" s="199">
        <f t="shared" si="102"/>
        <v>54</v>
      </c>
      <c r="G1892" s="144" t="s">
        <v>360</v>
      </c>
      <c r="H1892" s="169">
        <v>0.30208333333333331</v>
      </c>
      <c r="I1892" s="169">
        <v>0.91666666666666663</v>
      </c>
      <c r="J1892" s="178">
        <v>0.11458333333333333</v>
      </c>
      <c r="K1892" s="179">
        <f t="shared" si="103"/>
        <v>0.49999999999999994</v>
      </c>
      <c r="L1892" s="411">
        <v>40</v>
      </c>
      <c r="M1892" s="411">
        <v>2</v>
      </c>
      <c r="N1892" s="959"/>
      <c r="O1892" s="411"/>
      <c r="P1892" s="411"/>
      <c r="Q1892" s="963"/>
      <c r="R1892" s="413" t="str">
        <f t="shared" si="104"/>
        <v>fx</v>
      </c>
      <c r="S1892" s="959"/>
      <c r="T1892" s="959"/>
      <c r="U1892" s="965"/>
    </row>
    <row r="1893" spans="1:21" ht="15.75" thickBot="1" x14ac:dyDescent="0.3">
      <c r="A1893" s="977"/>
      <c r="B1893" s="177">
        <v>14030419</v>
      </c>
      <c r="C1893" s="164">
        <v>352</v>
      </c>
      <c r="D1893" s="418">
        <v>7</v>
      </c>
      <c r="E1893" s="418">
        <v>50</v>
      </c>
      <c r="F1893" s="388">
        <f t="shared" si="102"/>
        <v>54</v>
      </c>
      <c r="G1893" s="161" t="s">
        <v>361</v>
      </c>
      <c r="H1893" s="170">
        <v>0.30208333333333331</v>
      </c>
      <c r="I1893" s="170">
        <v>0.91666666666666663</v>
      </c>
      <c r="J1893" s="180">
        <v>0.11458333333333333</v>
      </c>
      <c r="K1893" s="186">
        <f t="shared" si="103"/>
        <v>0.49999999999999994</v>
      </c>
      <c r="L1893" s="418">
        <v>41</v>
      </c>
      <c r="M1893" s="418">
        <v>1</v>
      </c>
      <c r="N1893" s="966"/>
      <c r="O1893" s="418"/>
      <c r="P1893" s="418"/>
      <c r="Q1893" s="967"/>
      <c r="R1893" s="151" t="str">
        <f t="shared" si="104"/>
        <v>fx</v>
      </c>
      <c r="S1893" s="966"/>
      <c r="T1893" s="966"/>
      <c r="U1893" s="968"/>
    </row>
    <row r="1894" spans="1:21" ht="15.75" thickBot="1" x14ac:dyDescent="0.3">
      <c r="A1894" s="975" t="s">
        <v>336</v>
      </c>
      <c r="B1894" s="174">
        <v>14030420</v>
      </c>
      <c r="C1894" s="163">
        <v>309</v>
      </c>
      <c r="D1894" s="436">
        <v>7</v>
      </c>
      <c r="E1894" s="436">
        <v>50</v>
      </c>
      <c r="F1894" s="150">
        <f>12+6+5+9</f>
        <v>32</v>
      </c>
      <c r="G1894" s="159" t="s">
        <v>276</v>
      </c>
      <c r="H1894" s="168">
        <v>0.79166666666666663</v>
      </c>
      <c r="I1894" s="168">
        <v>0.86458333333333337</v>
      </c>
      <c r="J1894" s="179">
        <v>0</v>
      </c>
      <c r="K1894" s="179">
        <f t="shared" si="103"/>
        <v>7.2916666666666741E-2</v>
      </c>
      <c r="L1894" s="436">
        <v>36</v>
      </c>
      <c r="M1894" s="436">
        <v>1</v>
      </c>
      <c r="N1894" s="961">
        <v>112</v>
      </c>
      <c r="O1894" s="436"/>
      <c r="P1894" s="436"/>
      <c r="Q1894" s="962">
        <f>66.18+2.165+52.002</f>
        <v>120.34700000000001</v>
      </c>
      <c r="R1894" s="150" t="str">
        <f t="shared" si="104"/>
        <v>fx</v>
      </c>
      <c r="S1894" s="961">
        <v>0.5</v>
      </c>
      <c r="T1894" s="961">
        <v>4.5</v>
      </c>
      <c r="U1894" s="964">
        <v>300</v>
      </c>
    </row>
    <row r="1895" spans="1:21" ht="15.75" thickBot="1" x14ac:dyDescent="0.3">
      <c r="A1895" s="976"/>
      <c r="B1895" s="175">
        <v>14030420</v>
      </c>
      <c r="C1895" s="96">
        <v>309</v>
      </c>
      <c r="D1895" s="434">
        <v>7</v>
      </c>
      <c r="E1895" s="434">
        <v>50</v>
      </c>
      <c r="F1895" s="199">
        <f t="shared" ref="F1895:F1917" si="105">12+6+5+9</f>
        <v>32</v>
      </c>
      <c r="G1895" s="144" t="s">
        <v>557</v>
      </c>
      <c r="H1895" s="167">
        <v>0.79166666666666663</v>
      </c>
      <c r="I1895" s="167">
        <v>0.86458333333333337</v>
      </c>
      <c r="J1895" s="181">
        <v>0</v>
      </c>
      <c r="K1895" s="179">
        <f t="shared" si="103"/>
        <v>7.2916666666666741E-2</v>
      </c>
      <c r="L1895" s="434">
        <v>37</v>
      </c>
      <c r="M1895" s="434">
        <v>1</v>
      </c>
      <c r="N1895" s="959"/>
      <c r="O1895" s="434"/>
      <c r="P1895" s="434"/>
      <c r="Q1895" s="963"/>
      <c r="R1895" s="437" t="str">
        <f t="shared" si="104"/>
        <v>fx</v>
      </c>
      <c r="S1895" s="959"/>
      <c r="T1895" s="959"/>
      <c r="U1895" s="965"/>
    </row>
    <row r="1896" spans="1:21" ht="15.75" thickBot="1" x14ac:dyDescent="0.3">
      <c r="A1896" s="976"/>
      <c r="B1896" s="175">
        <v>14030420</v>
      </c>
      <c r="C1896" s="96">
        <v>309</v>
      </c>
      <c r="D1896" s="434">
        <v>7</v>
      </c>
      <c r="E1896" s="434">
        <v>50</v>
      </c>
      <c r="F1896" s="199">
        <f t="shared" si="105"/>
        <v>32</v>
      </c>
      <c r="G1896" s="144" t="s">
        <v>558</v>
      </c>
      <c r="H1896" s="167">
        <v>0.79166666666666663</v>
      </c>
      <c r="I1896" s="167">
        <v>0.86458333333333337</v>
      </c>
      <c r="J1896" s="181">
        <v>0</v>
      </c>
      <c r="K1896" s="179">
        <f t="shared" si="103"/>
        <v>7.2916666666666741E-2</v>
      </c>
      <c r="L1896" s="434">
        <v>38</v>
      </c>
      <c r="M1896" s="434">
        <v>1</v>
      </c>
      <c r="N1896" s="959"/>
      <c r="O1896" s="434"/>
      <c r="P1896" s="434"/>
      <c r="Q1896" s="963"/>
      <c r="R1896" s="437" t="str">
        <f t="shared" si="104"/>
        <v>fx</v>
      </c>
      <c r="S1896" s="959"/>
      <c r="T1896" s="959"/>
      <c r="U1896" s="965"/>
    </row>
    <row r="1897" spans="1:21" ht="15.75" thickBot="1" x14ac:dyDescent="0.3">
      <c r="A1897" s="976"/>
      <c r="B1897" s="175">
        <v>14030420</v>
      </c>
      <c r="C1897" s="96">
        <v>309</v>
      </c>
      <c r="D1897" s="434">
        <v>7</v>
      </c>
      <c r="E1897" s="434">
        <v>50</v>
      </c>
      <c r="F1897" s="199">
        <f t="shared" si="105"/>
        <v>32</v>
      </c>
      <c r="G1897" s="144" t="s">
        <v>559</v>
      </c>
      <c r="H1897" s="167">
        <v>0.79166666666666663</v>
      </c>
      <c r="I1897" s="167">
        <v>0.86458333333333337</v>
      </c>
      <c r="J1897" s="181">
        <v>0</v>
      </c>
      <c r="K1897" s="179">
        <f t="shared" si="103"/>
        <v>7.2916666666666741E-2</v>
      </c>
      <c r="L1897" s="434">
        <v>39</v>
      </c>
      <c r="M1897" s="434">
        <v>2</v>
      </c>
      <c r="N1897" s="959"/>
      <c r="O1897" s="434"/>
      <c r="P1897" s="434"/>
      <c r="Q1897" s="963"/>
      <c r="R1897" s="437" t="str">
        <f t="shared" si="104"/>
        <v>fx</v>
      </c>
      <c r="S1897" s="959"/>
      <c r="T1897" s="959"/>
      <c r="U1897" s="965"/>
    </row>
    <row r="1898" spans="1:21" ht="15.75" thickBot="1" x14ac:dyDescent="0.3">
      <c r="A1898" s="976"/>
      <c r="B1898" s="175">
        <v>14030420</v>
      </c>
      <c r="C1898" s="96">
        <v>309</v>
      </c>
      <c r="D1898" s="434">
        <v>7</v>
      </c>
      <c r="E1898" s="434">
        <v>50</v>
      </c>
      <c r="F1898" s="199">
        <f t="shared" si="105"/>
        <v>32</v>
      </c>
      <c r="G1898" s="144" t="s">
        <v>560</v>
      </c>
      <c r="H1898" s="167">
        <v>0.79166666666666663</v>
      </c>
      <c r="I1898" s="167">
        <v>0.86458333333333337</v>
      </c>
      <c r="J1898" s="181">
        <v>0</v>
      </c>
      <c r="K1898" s="179">
        <f t="shared" si="103"/>
        <v>7.2916666666666741E-2</v>
      </c>
      <c r="L1898" s="434">
        <v>40</v>
      </c>
      <c r="M1898" s="434">
        <v>2</v>
      </c>
      <c r="N1898" s="959"/>
      <c r="O1898" s="434"/>
      <c r="P1898" s="434"/>
      <c r="Q1898" s="963"/>
      <c r="R1898" s="437" t="str">
        <f t="shared" si="104"/>
        <v>fx</v>
      </c>
      <c r="S1898" s="959"/>
      <c r="T1898" s="959"/>
      <c r="U1898" s="965"/>
    </row>
    <row r="1899" spans="1:21" ht="15.75" thickBot="1" x14ac:dyDescent="0.3">
      <c r="A1899" s="976"/>
      <c r="B1899" s="433">
        <v>14030420</v>
      </c>
      <c r="C1899" s="96">
        <v>309</v>
      </c>
      <c r="D1899" s="434">
        <v>7</v>
      </c>
      <c r="E1899" s="434">
        <v>50</v>
      </c>
      <c r="F1899" s="199">
        <f t="shared" si="105"/>
        <v>32</v>
      </c>
      <c r="G1899" s="144" t="s">
        <v>480</v>
      </c>
      <c r="H1899" s="167">
        <v>0.79166666666666663</v>
      </c>
      <c r="I1899" s="167">
        <v>0.86458333333333337</v>
      </c>
      <c r="J1899" s="181">
        <v>0</v>
      </c>
      <c r="K1899" s="179">
        <f t="shared" si="103"/>
        <v>7.2916666666666741E-2</v>
      </c>
      <c r="L1899" s="434">
        <v>41</v>
      </c>
      <c r="M1899" s="434">
        <v>1</v>
      </c>
      <c r="N1899" s="960"/>
      <c r="O1899" s="434"/>
      <c r="P1899" s="434"/>
      <c r="Q1899" s="963"/>
      <c r="R1899" s="437" t="str">
        <f t="shared" si="104"/>
        <v>fx</v>
      </c>
      <c r="S1899" s="959"/>
      <c r="T1899" s="959"/>
      <c r="U1899" s="965"/>
    </row>
    <row r="1900" spans="1:21" ht="15.75" thickBot="1" x14ac:dyDescent="0.3">
      <c r="A1900" s="976"/>
      <c r="B1900" s="174">
        <v>14030420</v>
      </c>
      <c r="C1900" s="96">
        <v>309</v>
      </c>
      <c r="D1900" s="434">
        <v>7</v>
      </c>
      <c r="E1900" s="434">
        <v>50</v>
      </c>
      <c r="F1900" s="199">
        <f t="shared" si="105"/>
        <v>32</v>
      </c>
      <c r="G1900" s="144" t="s">
        <v>561</v>
      </c>
      <c r="H1900" s="167">
        <v>0.79166666666666663</v>
      </c>
      <c r="I1900" s="167">
        <v>0.86458333333333337</v>
      </c>
      <c r="J1900" s="181">
        <v>0</v>
      </c>
      <c r="K1900" s="179">
        <f t="shared" si="103"/>
        <v>7.2916666666666741E-2</v>
      </c>
      <c r="L1900" s="434">
        <v>36</v>
      </c>
      <c r="M1900" s="434">
        <v>1</v>
      </c>
      <c r="N1900" s="958">
        <v>56</v>
      </c>
      <c r="O1900" s="434"/>
      <c r="P1900" s="434"/>
      <c r="Q1900" s="963"/>
      <c r="R1900" s="437" t="str">
        <f t="shared" si="104"/>
        <v>fx</v>
      </c>
      <c r="S1900" s="959"/>
      <c r="T1900" s="959"/>
      <c r="U1900" s="965"/>
    </row>
    <row r="1901" spans="1:21" ht="15.75" thickBot="1" x14ac:dyDescent="0.3">
      <c r="A1901" s="976"/>
      <c r="B1901" s="175">
        <v>14030420</v>
      </c>
      <c r="C1901" s="96">
        <v>309</v>
      </c>
      <c r="D1901" s="434">
        <v>7</v>
      </c>
      <c r="E1901" s="434">
        <v>50</v>
      </c>
      <c r="F1901" s="199">
        <f t="shared" si="105"/>
        <v>32</v>
      </c>
      <c r="G1901" s="144" t="s">
        <v>562</v>
      </c>
      <c r="H1901" s="167">
        <v>0.79166666666666663</v>
      </c>
      <c r="I1901" s="167">
        <v>0.86458333333333337</v>
      </c>
      <c r="J1901" s="181">
        <v>0</v>
      </c>
      <c r="K1901" s="179">
        <f t="shared" si="103"/>
        <v>7.2916666666666741E-2</v>
      </c>
      <c r="L1901" s="434">
        <v>37</v>
      </c>
      <c r="M1901" s="434">
        <v>1</v>
      </c>
      <c r="N1901" s="959"/>
      <c r="O1901" s="434"/>
      <c r="P1901" s="434"/>
      <c r="Q1901" s="963"/>
      <c r="R1901" s="437" t="str">
        <f t="shared" si="104"/>
        <v>fx</v>
      </c>
      <c r="S1901" s="959"/>
      <c r="T1901" s="959"/>
      <c r="U1901" s="965"/>
    </row>
    <row r="1902" spans="1:21" ht="15.75" thickBot="1" x14ac:dyDescent="0.3">
      <c r="A1902" s="976"/>
      <c r="B1902" s="433">
        <v>14030420</v>
      </c>
      <c r="C1902" s="96">
        <v>309</v>
      </c>
      <c r="D1902" s="434">
        <v>7</v>
      </c>
      <c r="E1902" s="434">
        <v>50</v>
      </c>
      <c r="F1902" s="199">
        <f t="shared" si="105"/>
        <v>32</v>
      </c>
      <c r="G1902" s="144" t="s">
        <v>563</v>
      </c>
      <c r="H1902" s="167">
        <v>0.79166666666666663</v>
      </c>
      <c r="I1902" s="167">
        <v>0.86458333333333337</v>
      </c>
      <c r="J1902" s="181">
        <v>0</v>
      </c>
      <c r="K1902" s="179">
        <f t="shared" si="103"/>
        <v>7.2916666666666741E-2</v>
      </c>
      <c r="L1902" s="434">
        <v>38</v>
      </c>
      <c r="M1902" s="434">
        <v>2</v>
      </c>
      <c r="N1902" s="960"/>
      <c r="O1902" s="434"/>
      <c r="P1902" s="434"/>
      <c r="Q1902" s="963"/>
      <c r="R1902" s="437" t="str">
        <f t="shared" si="104"/>
        <v>fx</v>
      </c>
      <c r="S1902" s="959"/>
      <c r="T1902" s="959"/>
      <c r="U1902" s="965"/>
    </row>
    <row r="1903" spans="1:21" ht="15.75" thickBot="1" x14ac:dyDescent="0.3">
      <c r="A1903" s="976"/>
      <c r="B1903" s="174">
        <v>14030420</v>
      </c>
      <c r="C1903" s="96">
        <v>320</v>
      </c>
      <c r="D1903" s="434">
        <v>7</v>
      </c>
      <c r="E1903" s="434">
        <v>50</v>
      </c>
      <c r="F1903" s="199">
        <f t="shared" si="105"/>
        <v>32</v>
      </c>
      <c r="G1903" s="144" t="s">
        <v>564</v>
      </c>
      <c r="H1903" s="167">
        <v>0.79166666666666663</v>
      </c>
      <c r="I1903" s="167">
        <v>0.86458333333333337</v>
      </c>
      <c r="J1903" s="181">
        <v>0</v>
      </c>
      <c r="K1903" s="179">
        <f t="shared" si="103"/>
        <v>7.2916666666666741E-2</v>
      </c>
      <c r="L1903" s="434">
        <v>38</v>
      </c>
      <c r="M1903" s="434">
        <v>1</v>
      </c>
      <c r="N1903" s="958">
        <v>84</v>
      </c>
      <c r="O1903" s="434"/>
      <c r="P1903" s="434"/>
      <c r="Q1903" s="963"/>
      <c r="R1903" s="437" t="str">
        <f t="shared" si="104"/>
        <v>fx</v>
      </c>
      <c r="S1903" s="959"/>
      <c r="T1903" s="959"/>
      <c r="U1903" s="965"/>
    </row>
    <row r="1904" spans="1:21" ht="15.75" thickBot="1" x14ac:dyDescent="0.3">
      <c r="A1904" s="976"/>
      <c r="B1904" s="175">
        <v>14030420</v>
      </c>
      <c r="C1904" s="96">
        <v>320</v>
      </c>
      <c r="D1904" s="434">
        <v>7</v>
      </c>
      <c r="E1904" s="434">
        <v>50</v>
      </c>
      <c r="F1904" s="199">
        <f t="shared" si="105"/>
        <v>32</v>
      </c>
      <c r="G1904" s="144" t="s">
        <v>237</v>
      </c>
      <c r="H1904" s="167">
        <v>0.79166666666666663</v>
      </c>
      <c r="I1904" s="167">
        <v>0.86458333333333337</v>
      </c>
      <c r="J1904" s="181">
        <v>0</v>
      </c>
      <c r="K1904" s="179">
        <f t="shared" si="103"/>
        <v>7.2916666666666741E-2</v>
      </c>
      <c r="L1904" s="434">
        <v>39</v>
      </c>
      <c r="M1904" s="434">
        <v>2</v>
      </c>
      <c r="N1904" s="959"/>
      <c r="O1904" s="434"/>
      <c r="P1904" s="434"/>
      <c r="Q1904" s="963"/>
      <c r="R1904" s="437" t="str">
        <f t="shared" si="104"/>
        <v>fx</v>
      </c>
      <c r="S1904" s="959"/>
      <c r="T1904" s="959"/>
      <c r="U1904" s="965"/>
    </row>
    <row r="1905" spans="1:21" ht="15.75" thickBot="1" x14ac:dyDescent="0.3">
      <c r="A1905" s="976"/>
      <c r="B1905" s="175">
        <v>14030420</v>
      </c>
      <c r="C1905" s="96">
        <v>320</v>
      </c>
      <c r="D1905" s="434">
        <v>7</v>
      </c>
      <c r="E1905" s="434">
        <v>50</v>
      </c>
      <c r="F1905" s="199">
        <f t="shared" si="105"/>
        <v>32</v>
      </c>
      <c r="G1905" s="144" t="s">
        <v>339</v>
      </c>
      <c r="H1905" s="167">
        <v>0.79166666666666663</v>
      </c>
      <c r="I1905" s="167">
        <v>0.86458333333333337</v>
      </c>
      <c r="J1905" s="181">
        <v>0</v>
      </c>
      <c r="K1905" s="179">
        <f t="shared" si="103"/>
        <v>7.2916666666666741E-2</v>
      </c>
      <c r="L1905" s="434">
        <v>40</v>
      </c>
      <c r="M1905" s="434">
        <v>2</v>
      </c>
      <c r="N1905" s="959"/>
      <c r="O1905" s="434"/>
      <c r="P1905" s="434"/>
      <c r="Q1905" s="963"/>
      <c r="R1905" s="437" t="str">
        <f t="shared" si="104"/>
        <v>fx</v>
      </c>
      <c r="S1905" s="959"/>
      <c r="T1905" s="959"/>
      <c r="U1905" s="965"/>
    </row>
    <row r="1906" spans="1:21" ht="15.75" thickBot="1" x14ac:dyDescent="0.3">
      <c r="A1906" s="976"/>
      <c r="B1906" s="433">
        <v>14030420</v>
      </c>
      <c r="C1906" s="96">
        <v>320</v>
      </c>
      <c r="D1906" s="434">
        <v>7</v>
      </c>
      <c r="E1906" s="434">
        <v>50</v>
      </c>
      <c r="F1906" s="199">
        <f t="shared" si="105"/>
        <v>32</v>
      </c>
      <c r="G1906" s="144" t="s">
        <v>340</v>
      </c>
      <c r="H1906" s="167">
        <v>0.79166666666666663</v>
      </c>
      <c r="I1906" s="167">
        <v>0.86458333333333337</v>
      </c>
      <c r="J1906" s="181">
        <v>0</v>
      </c>
      <c r="K1906" s="179">
        <f t="shared" si="103"/>
        <v>7.2916666666666741E-2</v>
      </c>
      <c r="L1906" s="434">
        <v>41</v>
      </c>
      <c r="M1906" s="434">
        <v>1</v>
      </c>
      <c r="N1906" s="960"/>
      <c r="O1906" s="434"/>
      <c r="P1906" s="434"/>
      <c r="Q1906" s="963"/>
      <c r="R1906" s="437" t="str">
        <f t="shared" si="104"/>
        <v>fx</v>
      </c>
      <c r="S1906" s="959"/>
      <c r="T1906" s="959"/>
      <c r="U1906" s="965"/>
    </row>
    <row r="1907" spans="1:21" ht="15.75" thickBot="1" x14ac:dyDescent="0.3">
      <c r="A1907" s="976"/>
      <c r="B1907" s="174">
        <v>14030420</v>
      </c>
      <c r="C1907" s="96">
        <v>356</v>
      </c>
      <c r="D1907" s="434">
        <v>7</v>
      </c>
      <c r="E1907" s="434">
        <v>50</v>
      </c>
      <c r="F1907" s="199">
        <f t="shared" si="105"/>
        <v>32</v>
      </c>
      <c r="G1907" s="144" t="s">
        <v>341</v>
      </c>
      <c r="H1907" s="167">
        <v>0.79166666666666663</v>
      </c>
      <c r="I1907" s="167">
        <v>0.86458333333333337</v>
      </c>
      <c r="J1907" s="181">
        <v>0</v>
      </c>
      <c r="K1907" s="179">
        <f t="shared" si="103"/>
        <v>7.2916666666666741E-2</v>
      </c>
      <c r="L1907" s="434">
        <v>37</v>
      </c>
      <c r="M1907" s="434">
        <v>1</v>
      </c>
      <c r="N1907" s="958">
        <v>70</v>
      </c>
      <c r="O1907" s="434"/>
      <c r="P1907" s="434"/>
      <c r="Q1907" s="963"/>
      <c r="R1907" s="437" t="str">
        <f t="shared" si="104"/>
        <v>fx</v>
      </c>
      <c r="S1907" s="959"/>
      <c r="T1907" s="959"/>
      <c r="U1907" s="965"/>
    </row>
    <row r="1908" spans="1:21" ht="15.75" thickBot="1" x14ac:dyDescent="0.3">
      <c r="A1908" s="976"/>
      <c r="B1908" s="175">
        <v>14030420</v>
      </c>
      <c r="C1908" s="96">
        <v>356</v>
      </c>
      <c r="D1908" s="434">
        <v>7</v>
      </c>
      <c r="E1908" s="434">
        <v>50</v>
      </c>
      <c r="F1908" s="199">
        <f t="shared" si="105"/>
        <v>32</v>
      </c>
      <c r="G1908" s="144" t="s">
        <v>342</v>
      </c>
      <c r="H1908" s="167">
        <v>0.79166666666666663</v>
      </c>
      <c r="I1908" s="167">
        <v>0.86458333333333337</v>
      </c>
      <c r="J1908" s="181">
        <v>0</v>
      </c>
      <c r="K1908" s="179">
        <f t="shared" si="103"/>
        <v>7.2916666666666741E-2</v>
      </c>
      <c r="L1908" s="434">
        <v>38</v>
      </c>
      <c r="M1908" s="434">
        <v>1</v>
      </c>
      <c r="N1908" s="959"/>
      <c r="O1908" s="434"/>
      <c r="P1908" s="434"/>
      <c r="Q1908" s="963"/>
      <c r="R1908" s="437" t="str">
        <f t="shared" si="104"/>
        <v>fx</v>
      </c>
      <c r="S1908" s="959"/>
      <c r="T1908" s="959"/>
      <c r="U1908" s="965"/>
    </row>
    <row r="1909" spans="1:21" ht="15.75" thickBot="1" x14ac:dyDescent="0.3">
      <c r="A1909" s="976"/>
      <c r="B1909" s="175">
        <v>14030420</v>
      </c>
      <c r="C1909" s="96">
        <v>356</v>
      </c>
      <c r="D1909" s="434">
        <v>7</v>
      </c>
      <c r="E1909" s="434">
        <v>50</v>
      </c>
      <c r="F1909" s="199">
        <f t="shared" si="105"/>
        <v>32</v>
      </c>
      <c r="G1909" s="144" t="s">
        <v>337</v>
      </c>
      <c r="H1909" s="167">
        <v>0.79166666666666663</v>
      </c>
      <c r="I1909" s="167">
        <v>0.86458333333333337</v>
      </c>
      <c r="J1909" s="181">
        <v>0</v>
      </c>
      <c r="K1909" s="179">
        <f t="shared" si="103"/>
        <v>7.2916666666666741E-2</v>
      </c>
      <c r="L1909" s="434">
        <v>39</v>
      </c>
      <c r="M1909" s="434">
        <v>1</v>
      </c>
      <c r="N1909" s="959"/>
      <c r="O1909" s="434"/>
      <c r="P1909" s="434"/>
      <c r="Q1909" s="963"/>
      <c r="R1909" s="437" t="str">
        <f t="shared" si="104"/>
        <v>fx</v>
      </c>
      <c r="S1909" s="959"/>
      <c r="T1909" s="959"/>
      <c r="U1909" s="965"/>
    </row>
    <row r="1910" spans="1:21" ht="15.75" thickBot="1" x14ac:dyDescent="0.3">
      <c r="A1910" s="976"/>
      <c r="B1910" s="175">
        <v>14030420</v>
      </c>
      <c r="C1910" s="96">
        <v>356</v>
      </c>
      <c r="D1910" s="434">
        <v>7</v>
      </c>
      <c r="E1910" s="434">
        <v>50</v>
      </c>
      <c r="F1910" s="199">
        <f t="shared" si="105"/>
        <v>32</v>
      </c>
      <c r="G1910" s="144" t="s">
        <v>343</v>
      </c>
      <c r="H1910" s="167">
        <v>0.79166666666666663</v>
      </c>
      <c r="I1910" s="167">
        <v>0.86458333333333337</v>
      </c>
      <c r="J1910" s="181">
        <v>0</v>
      </c>
      <c r="K1910" s="179">
        <f t="shared" si="103"/>
        <v>7.2916666666666741E-2</v>
      </c>
      <c r="L1910" s="434">
        <v>40</v>
      </c>
      <c r="M1910" s="434">
        <v>1</v>
      </c>
      <c r="N1910" s="959"/>
      <c r="O1910" s="434"/>
      <c r="P1910" s="434"/>
      <c r="Q1910" s="963"/>
      <c r="R1910" s="437" t="str">
        <f t="shared" si="104"/>
        <v>fx</v>
      </c>
      <c r="S1910" s="959"/>
      <c r="T1910" s="959"/>
      <c r="U1910" s="965"/>
    </row>
    <row r="1911" spans="1:21" ht="15.75" thickBot="1" x14ac:dyDescent="0.3">
      <c r="A1911" s="976"/>
      <c r="B1911" s="433">
        <v>14030420</v>
      </c>
      <c r="C1911" s="96">
        <v>356</v>
      </c>
      <c r="D1911" s="434">
        <v>7</v>
      </c>
      <c r="E1911" s="434">
        <v>50</v>
      </c>
      <c r="F1911" s="199">
        <f t="shared" si="105"/>
        <v>32</v>
      </c>
      <c r="G1911" s="144" t="s">
        <v>338</v>
      </c>
      <c r="H1911" s="167">
        <v>0.79166666666666663</v>
      </c>
      <c r="I1911" s="167">
        <v>0.86458333333333337</v>
      </c>
      <c r="J1911" s="181">
        <v>0</v>
      </c>
      <c r="K1911" s="179">
        <f t="shared" si="103"/>
        <v>7.2916666666666741E-2</v>
      </c>
      <c r="L1911" s="434">
        <v>41</v>
      </c>
      <c r="M1911" s="434">
        <v>1</v>
      </c>
      <c r="N1911" s="960"/>
      <c r="O1911" s="434"/>
      <c r="P1911" s="434"/>
      <c r="Q1911" s="963"/>
      <c r="R1911" s="437" t="str">
        <f t="shared" si="104"/>
        <v>fx</v>
      </c>
      <c r="S1911" s="959"/>
      <c r="T1911" s="959"/>
      <c r="U1911" s="965"/>
    </row>
    <row r="1912" spans="1:21" ht="15.75" thickBot="1" x14ac:dyDescent="0.3">
      <c r="A1912" s="976"/>
      <c r="B1912" s="174">
        <v>14030420</v>
      </c>
      <c r="C1912" s="96">
        <v>293</v>
      </c>
      <c r="D1912" s="434">
        <v>7</v>
      </c>
      <c r="E1912" s="434">
        <v>50</v>
      </c>
      <c r="F1912" s="199">
        <f t="shared" si="105"/>
        <v>32</v>
      </c>
      <c r="G1912" s="144" t="s">
        <v>344</v>
      </c>
      <c r="H1912" s="167">
        <v>0.79166666666666663</v>
      </c>
      <c r="I1912" s="167">
        <v>0.86458333333333337</v>
      </c>
      <c r="J1912" s="181">
        <v>0</v>
      </c>
      <c r="K1912" s="179">
        <f t="shared" si="103"/>
        <v>7.2916666666666741E-2</v>
      </c>
      <c r="L1912" s="434">
        <v>30</v>
      </c>
      <c r="M1912" s="434">
        <v>1</v>
      </c>
      <c r="N1912" s="958">
        <v>126</v>
      </c>
      <c r="O1912" s="434"/>
      <c r="P1912" s="434"/>
      <c r="Q1912" s="963"/>
      <c r="R1912" s="437" t="str">
        <f t="shared" si="104"/>
        <v>fx</v>
      </c>
      <c r="S1912" s="959"/>
      <c r="T1912" s="959"/>
      <c r="U1912" s="965"/>
    </row>
    <row r="1913" spans="1:21" ht="15.75" thickBot="1" x14ac:dyDescent="0.3">
      <c r="A1913" s="976"/>
      <c r="B1913" s="175">
        <v>14030420</v>
      </c>
      <c r="C1913" s="96">
        <v>293</v>
      </c>
      <c r="D1913" s="434">
        <v>7</v>
      </c>
      <c r="E1913" s="434">
        <v>50</v>
      </c>
      <c r="F1913" s="199">
        <f t="shared" si="105"/>
        <v>32</v>
      </c>
      <c r="G1913" s="144" t="s">
        <v>345</v>
      </c>
      <c r="H1913" s="167">
        <v>0.79166666666666663</v>
      </c>
      <c r="I1913" s="167">
        <v>0.86458333333333337</v>
      </c>
      <c r="J1913" s="181">
        <v>0</v>
      </c>
      <c r="K1913" s="179">
        <f t="shared" si="103"/>
        <v>7.2916666666666741E-2</v>
      </c>
      <c r="L1913" s="434">
        <v>31</v>
      </c>
      <c r="M1913" s="434">
        <v>1</v>
      </c>
      <c r="N1913" s="959"/>
      <c r="O1913" s="434"/>
      <c r="P1913" s="434"/>
      <c r="Q1913" s="963"/>
      <c r="R1913" s="437" t="str">
        <f t="shared" si="104"/>
        <v>fx</v>
      </c>
      <c r="S1913" s="959"/>
      <c r="T1913" s="959"/>
      <c r="U1913" s="965"/>
    </row>
    <row r="1914" spans="1:21" ht="15.75" thickBot="1" x14ac:dyDescent="0.3">
      <c r="A1914" s="976"/>
      <c r="B1914" s="175">
        <v>14030420</v>
      </c>
      <c r="C1914" s="96">
        <v>293</v>
      </c>
      <c r="D1914" s="434">
        <v>7</v>
      </c>
      <c r="E1914" s="434">
        <v>50</v>
      </c>
      <c r="F1914" s="199">
        <f t="shared" si="105"/>
        <v>32</v>
      </c>
      <c r="G1914" s="144" t="s">
        <v>346</v>
      </c>
      <c r="H1914" s="167">
        <v>0.79166666666666663</v>
      </c>
      <c r="I1914" s="167">
        <v>0.86458333333333337</v>
      </c>
      <c r="J1914" s="181">
        <v>0</v>
      </c>
      <c r="K1914" s="179">
        <f t="shared" si="103"/>
        <v>7.2916666666666741E-2</v>
      </c>
      <c r="L1914" s="434">
        <v>32</v>
      </c>
      <c r="M1914" s="434">
        <v>2</v>
      </c>
      <c r="N1914" s="959"/>
      <c r="O1914" s="434"/>
      <c r="P1914" s="434"/>
      <c r="Q1914" s="963"/>
      <c r="R1914" s="437" t="str">
        <f t="shared" si="104"/>
        <v>fx</v>
      </c>
      <c r="S1914" s="959"/>
      <c r="T1914" s="959"/>
      <c r="U1914" s="965"/>
    </row>
    <row r="1915" spans="1:21" ht="15.75" thickBot="1" x14ac:dyDescent="0.3">
      <c r="A1915" s="976"/>
      <c r="B1915" s="175">
        <v>14030420</v>
      </c>
      <c r="C1915" s="96">
        <v>293</v>
      </c>
      <c r="D1915" s="434">
        <v>7</v>
      </c>
      <c r="E1915" s="434">
        <v>50</v>
      </c>
      <c r="F1915" s="199">
        <f t="shared" si="105"/>
        <v>32</v>
      </c>
      <c r="G1915" s="144" t="s">
        <v>347</v>
      </c>
      <c r="H1915" s="167">
        <v>0.79166666666666663</v>
      </c>
      <c r="I1915" s="167">
        <v>0.86458333333333337</v>
      </c>
      <c r="J1915" s="181">
        <v>0</v>
      </c>
      <c r="K1915" s="179">
        <f t="shared" si="103"/>
        <v>7.2916666666666741E-2</v>
      </c>
      <c r="L1915" s="434">
        <v>33</v>
      </c>
      <c r="M1915" s="434">
        <v>2</v>
      </c>
      <c r="N1915" s="959"/>
      <c r="O1915" s="434"/>
      <c r="P1915" s="434"/>
      <c r="Q1915" s="963"/>
      <c r="R1915" s="437" t="str">
        <f t="shared" si="104"/>
        <v>fx</v>
      </c>
      <c r="S1915" s="959"/>
      <c r="T1915" s="959"/>
      <c r="U1915" s="965"/>
    </row>
    <row r="1916" spans="1:21" ht="15.75" thickBot="1" x14ac:dyDescent="0.3">
      <c r="A1916" s="976"/>
      <c r="B1916" s="175">
        <v>14030420</v>
      </c>
      <c r="C1916" s="96">
        <v>293</v>
      </c>
      <c r="D1916" s="434">
        <v>7</v>
      </c>
      <c r="E1916" s="434">
        <v>50</v>
      </c>
      <c r="F1916" s="199">
        <f t="shared" si="105"/>
        <v>32</v>
      </c>
      <c r="G1916" s="144" t="s">
        <v>348</v>
      </c>
      <c r="H1916" s="167">
        <v>0.79166666666666663</v>
      </c>
      <c r="I1916" s="167">
        <v>0.86458333333333337</v>
      </c>
      <c r="J1916" s="181">
        <v>0</v>
      </c>
      <c r="K1916" s="179">
        <f t="shared" si="103"/>
        <v>7.2916666666666741E-2</v>
      </c>
      <c r="L1916" s="434">
        <v>34</v>
      </c>
      <c r="M1916" s="434">
        <v>2</v>
      </c>
      <c r="N1916" s="959"/>
      <c r="O1916" s="434"/>
      <c r="P1916" s="434"/>
      <c r="Q1916" s="963"/>
      <c r="R1916" s="437" t="str">
        <f t="shared" si="104"/>
        <v>fx</v>
      </c>
      <c r="S1916" s="959"/>
      <c r="T1916" s="959"/>
      <c r="U1916" s="965"/>
    </row>
    <row r="1917" spans="1:21" ht="15.75" thickBot="1" x14ac:dyDescent="0.3">
      <c r="A1917" s="976"/>
      <c r="B1917" s="432">
        <v>14030420</v>
      </c>
      <c r="C1917" s="157">
        <v>293</v>
      </c>
      <c r="D1917" s="431">
        <v>7</v>
      </c>
      <c r="E1917" s="431">
        <v>50</v>
      </c>
      <c r="F1917" s="682">
        <f t="shared" si="105"/>
        <v>32</v>
      </c>
      <c r="G1917" s="124" t="s">
        <v>349</v>
      </c>
      <c r="H1917" s="172">
        <v>0.79166666666666663</v>
      </c>
      <c r="I1917" s="172">
        <v>0.86458333333333337</v>
      </c>
      <c r="J1917" s="188">
        <v>0</v>
      </c>
      <c r="K1917" s="189">
        <f t="shared" si="103"/>
        <v>7.2916666666666741E-2</v>
      </c>
      <c r="L1917" s="431">
        <v>35</v>
      </c>
      <c r="M1917" s="431">
        <v>1</v>
      </c>
      <c r="N1917" s="959"/>
      <c r="O1917" s="431"/>
      <c r="P1917" s="431"/>
      <c r="Q1917" s="963"/>
      <c r="R1917" s="198" t="str">
        <f t="shared" si="104"/>
        <v>fx</v>
      </c>
      <c r="S1917" s="959"/>
      <c r="T1917" s="959"/>
      <c r="U1917" s="965"/>
    </row>
    <row r="1918" spans="1:21" ht="15.75" thickBot="1" x14ac:dyDescent="0.3">
      <c r="A1918" s="975" t="str">
        <f t="shared" ref="A1918" si="106">IF(H1918&gt;I1918,"شب","روز")</f>
        <v>روز</v>
      </c>
      <c r="B1918" s="174">
        <v>14030420</v>
      </c>
      <c r="C1918" s="163">
        <v>309</v>
      </c>
      <c r="D1918" s="436">
        <v>7</v>
      </c>
      <c r="E1918" s="436">
        <v>50</v>
      </c>
      <c r="F1918" s="150">
        <f>8+4+8+8+8+5+2+3+3+9</f>
        <v>58</v>
      </c>
      <c r="G1918" s="159" t="s">
        <v>237</v>
      </c>
      <c r="H1918" s="168">
        <v>0.30208333333333331</v>
      </c>
      <c r="I1918" s="168">
        <v>0.79166666666666663</v>
      </c>
      <c r="J1918" s="179">
        <v>0.10416666666666667</v>
      </c>
      <c r="K1918" s="179">
        <f t="shared" si="103"/>
        <v>0.38541666666666663</v>
      </c>
      <c r="L1918" s="436">
        <v>36</v>
      </c>
      <c r="M1918" s="436"/>
      <c r="N1918" s="961">
        <v>336</v>
      </c>
      <c r="O1918" s="436"/>
      <c r="P1918" s="436"/>
      <c r="Q1918" s="962">
        <f>367.82+14.61+342.627</f>
        <v>725.05700000000002</v>
      </c>
      <c r="R1918" s="150" t="str">
        <f t="shared" si="104"/>
        <v>fx</v>
      </c>
      <c r="S1918" s="961">
        <v>3.8</v>
      </c>
      <c r="T1918" s="961">
        <v>26.5</v>
      </c>
      <c r="U1918" s="964">
        <v>1500</v>
      </c>
    </row>
    <row r="1919" spans="1:21" ht="15.75" thickBot="1" x14ac:dyDescent="0.3">
      <c r="A1919" s="976"/>
      <c r="B1919" s="175">
        <v>14030420</v>
      </c>
      <c r="C1919" s="96">
        <v>309</v>
      </c>
      <c r="D1919" s="434">
        <v>7</v>
      </c>
      <c r="E1919" s="434">
        <v>50</v>
      </c>
      <c r="F1919" s="199">
        <f t="shared" ref="F1919:F1962" si="107">8+4+8+8+8+5+2+3+3+9</f>
        <v>58</v>
      </c>
      <c r="G1919" s="144" t="s">
        <v>237</v>
      </c>
      <c r="H1919" s="167">
        <v>0.30208333333333331</v>
      </c>
      <c r="I1919" s="167">
        <v>0.79166666666666663</v>
      </c>
      <c r="J1919" s="181">
        <v>0.10416666666666667</v>
      </c>
      <c r="K1919" s="179">
        <f t="shared" si="103"/>
        <v>0.38541666666666663</v>
      </c>
      <c r="L1919" s="434">
        <v>37</v>
      </c>
      <c r="M1919" s="434"/>
      <c r="N1919" s="959"/>
      <c r="O1919" s="434"/>
      <c r="P1919" s="434"/>
      <c r="Q1919" s="963"/>
      <c r="R1919" s="437" t="str">
        <f t="shared" si="104"/>
        <v>fx</v>
      </c>
      <c r="S1919" s="959"/>
      <c r="T1919" s="959"/>
      <c r="U1919" s="965"/>
    </row>
    <row r="1920" spans="1:21" ht="15.75" thickBot="1" x14ac:dyDescent="0.3">
      <c r="A1920" s="976"/>
      <c r="B1920" s="175">
        <v>14030420</v>
      </c>
      <c r="C1920" s="96">
        <v>309</v>
      </c>
      <c r="D1920" s="434">
        <v>7</v>
      </c>
      <c r="E1920" s="434">
        <v>50</v>
      </c>
      <c r="F1920" s="199">
        <f t="shared" si="107"/>
        <v>58</v>
      </c>
      <c r="G1920" s="144" t="s">
        <v>237</v>
      </c>
      <c r="H1920" s="167">
        <v>0.30208333333333331</v>
      </c>
      <c r="I1920" s="167">
        <v>0.79166666666666663</v>
      </c>
      <c r="J1920" s="181">
        <v>0.10416666666666667</v>
      </c>
      <c r="K1920" s="179">
        <f t="shared" si="103"/>
        <v>0.38541666666666663</v>
      </c>
      <c r="L1920" s="434">
        <v>38</v>
      </c>
      <c r="M1920" s="434"/>
      <c r="N1920" s="959"/>
      <c r="O1920" s="434"/>
      <c r="P1920" s="434"/>
      <c r="Q1920" s="963"/>
      <c r="R1920" s="437" t="str">
        <f t="shared" si="104"/>
        <v>fx</v>
      </c>
      <c r="S1920" s="959"/>
      <c r="T1920" s="959"/>
      <c r="U1920" s="965"/>
    </row>
    <row r="1921" spans="1:21" ht="15.75" thickBot="1" x14ac:dyDescent="0.3">
      <c r="A1921" s="976"/>
      <c r="B1921" s="175">
        <v>14030420</v>
      </c>
      <c r="C1921" s="96">
        <v>309</v>
      </c>
      <c r="D1921" s="434">
        <v>7</v>
      </c>
      <c r="E1921" s="434">
        <v>50</v>
      </c>
      <c r="F1921" s="199">
        <f t="shared" si="107"/>
        <v>58</v>
      </c>
      <c r="G1921" s="144" t="s">
        <v>237</v>
      </c>
      <c r="H1921" s="167">
        <v>0.30208333333333331</v>
      </c>
      <c r="I1921" s="167">
        <v>0.79166666666666663</v>
      </c>
      <c r="J1921" s="181">
        <v>0.10416666666666667</v>
      </c>
      <c r="K1921" s="179">
        <f t="shared" si="103"/>
        <v>0.38541666666666663</v>
      </c>
      <c r="L1921" s="434">
        <v>39</v>
      </c>
      <c r="M1921" s="434"/>
      <c r="N1921" s="959"/>
      <c r="O1921" s="434"/>
      <c r="P1921" s="434"/>
      <c r="Q1921" s="963"/>
      <c r="R1921" s="437" t="str">
        <f t="shared" si="104"/>
        <v>fx</v>
      </c>
      <c r="S1921" s="959"/>
      <c r="T1921" s="959"/>
      <c r="U1921" s="965"/>
    </row>
    <row r="1922" spans="1:21" ht="15.75" thickBot="1" x14ac:dyDescent="0.3">
      <c r="A1922" s="976"/>
      <c r="B1922" s="175">
        <v>14030420</v>
      </c>
      <c r="C1922" s="96">
        <v>309</v>
      </c>
      <c r="D1922" s="434">
        <v>7</v>
      </c>
      <c r="E1922" s="434">
        <v>50</v>
      </c>
      <c r="F1922" s="199">
        <f t="shared" si="107"/>
        <v>58</v>
      </c>
      <c r="G1922" s="144" t="s">
        <v>237</v>
      </c>
      <c r="H1922" s="167">
        <v>0.30208333333333331</v>
      </c>
      <c r="I1922" s="167">
        <v>0.79166666666666663</v>
      </c>
      <c r="J1922" s="181">
        <v>0.10416666666666667</v>
      </c>
      <c r="K1922" s="179">
        <f t="shared" si="103"/>
        <v>0.38541666666666663</v>
      </c>
      <c r="L1922" s="434">
        <v>40</v>
      </c>
      <c r="M1922" s="434"/>
      <c r="N1922" s="959"/>
      <c r="O1922" s="434"/>
      <c r="P1922" s="434"/>
      <c r="Q1922" s="963"/>
      <c r="R1922" s="437" t="str">
        <f t="shared" si="104"/>
        <v>fx</v>
      </c>
      <c r="S1922" s="959"/>
      <c r="T1922" s="959"/>
      <c r="U1922" s="965"/>
    </row>
    <row r="1923" spans="1:21" ht="15.75" thickBot="1" x14ac:dyDescent="0.3">
      <c r="A1923" s="976"/>
      <c r="B1923" s="433">
        <v>14030420</v>
      </c>
      <c r="C1923" s="96">
        <v>309</v>
      </c>
      <c r="D1923" s="434">
        <v>7</v>
      </c>
      <c r="E1923" s="434">
        <v>50</v>
      </c>
      <c r="F1923" s="199">
        <f t="shared" si="107"/>
        <v>58</v>
      </c>
      <c r="G1923" s="144" t="s">
        <v>237</v>
      </c>
      <c r="H1923" s="167">
        <v>0.30208333333333331</v>
      </c>
      <c r="I1923" s="167">
        <v>0.79166666666666663</v>
      </c>
      <c r="J1923" s="181">
        <v>0.10416666666666667</v>
      </c>
      <c r="K1923" s="179">
        <f t="shared" si="103"/>
        <v>0.38541666666666663</v>
      </c>
      <c r="L1923" s="434">
        <v>41</v>
      </c>
      <c r="M1923" s="434"/>
      <c r="N1923" s="960"/>
      <c r="O1923" s="434"/>
      <c r="P1923" s="434"/>
      <c r="Q1923" s="963"/>
      <c r="R1923" s="437" t="str">
        <f t="shared" si="104"/>
        <v>fx</v>
      </c>
      <c r="S1923" s="959"/>
      <c r="T1923" s="959"/>
      <c r="U1923" s="965"/>
    </row>
    <row r="1924" spans="1:21" ht="15.75" thickBot="1" x14ac:dyDescent="0.3">
      <c r="A1924" s="976"/>
      <c r="B1924" s="174">
        <v>14030420</v>
      </c>
      <c r="C1924" s="96">
        <v>309</v>
      </c>
      <c r="D1924" s="434">
        <v>7</v>
      </c>
      <c r="E1924" s="434">
        <v>50</v>
      </c>
      <c r="F1924" s="199">
        <f t="shared" si="107"/>
        <v>58</v>
      </c>
      <c r="G1924" s="144" t="s">
        <v>237</v>
      </c>
      <c r="H1924" s="167">
        <v>0.30208333333333331</v>
      </c>
      <c r="I1924" s="167">
        <v>0.79166666666666663</v>
      </c>
      <c r="J1924" s="181">
        <v>0.10416666666666667</v>
      </c>
      <c r="K1924" s="179">
        <f t="shared" si="103"/>
        <v>0.38541666666666663</v>
      </c>
      <c r="L1924" s="434">
        <v>36</v>
      </c>
      <c r="M1924" s="434"/>
      <c r="N1924" s="958">
        <v>219</v>
      </c>
      <c r="O1924" s="434"/>
      <c r="P1924" s="434"/>
      <c r="Q1924" s="963"/>
      <c r="R1924" s="437" t="str">
        <f t="shared" si="104"/>
        <v>fx</v>
      </c>
      <c r="S1924" s="959"/>
      <c r="T1924" s="959"/>
      <c r="U1924" s="965"/>
    </row>
    <row r="1925" spans="1:21" ht="15.75" thickBot="1" x14ac:dyDescent="0.3">
      <c r="A1925" s="976"/>
      <c r="B1925" s="175">
        <v>14030420</v>
      </c>
      <c r="C1925" s="96">
        <v>309</v>
      </c>
      <c r="D1925" s="434">
        <v>7</v>
      </c>
      <c r="E1925" s="434">
        <v>50</v>
      </c>
      <c r="F1925" s="199">
        <f t="shared" si="107"/>
        <v>58</v>
      </c>
      <c r="G1925" s="144" t="s">
        <v>237</v>
      </c>
      <c r="H1925" s="167">
        <v>0.30208333333333331</v>
      </c>
      <c r="I1925" s="167">
        <v>0.79166666666666663</v>
      </c>
      <c r="J1925" s="181">
        <v>0.10416666666666667</v>
      </c>
      <c r="K1925" s="179">
        <f t="shared" si="103"/>
        <v>0.38541666666666663</v>
      </c>
      <c r="L1925" s="434">
        <v>38</v>
      </c>
      <c r="M1925" s="434"/>
      <c r="N1925" s="959"/>
      <c r="O1925" s="434"/>
      <c r="P1925" s="434"/>
      <c r="Q1925" s="963"/>
      <c r="R1925" s="437" t="str">
        <f t="shared" si="104"/>
        <v>fx</v>
      </c>
      <c r="S1925" s="959"/>
      <c r="T1925" s="959"/>
      <c r="U1925" s="965"/>
    </row>
    <row r="1926" spans="1:21" ht="15.75" thickBot="1" x14ac:dyDescent="0.3">
      <c r="A1926" s="976"/>
      <c r="B1926" s="433">
        <v>14030420</v>
      </c>
      <c r="C1926" s="96">
        <v>309</v>
      </c>
      <c r="D1926" s="434">
        <v>7</v>
      </c>
      <c r="E1926" s="434">
        <v>50</v>
      </c>
      <c r="F1926" s="199">
        <f t="shared" si="107"/>
        <v>58</v>
      </c>
      <c r="G1926" s="144" t="s">
        <v>237</v>
      </c>
      <c r="H1926" s="167">
        <v>0.30208333333333331</v>
      </c>
      <c r="I1926" s="167">
        <v>0.79166666666666663</v>
      </c>
      <c r="J1926" s="181">
        <v>0.10416666666666667</v>
      </c>
      <c r="K1926" s="179">
        <f t="shared" si="103"/>
        <v>0.38541666666666663</v>
      </c>
      <c r="L1926" s="434">
        <v>37</v>
      </c>
      <c r="M1926" s="434"/>
      <c r="N1926" s="960"/>
      <c r="O1926" s="434"/>
      <c r="P1926" s="434"/>
      <c r="Q1926" s="963"/>
      <c r="R1926" s="437" t="str">
        <f t="shared" si="104"/>
        <v>fx</v>
      </c>
      <c r="S1926" s="959"/>
      <c r="T1926" s="959"/>
      <c r="U1926" s="965"/>
    </row>
    <row r="1927" spans="1:21" ht="15.75" thickBot="1" x14ac:dyDescent="0.3">
      <c r="A1927" s="976"/>
      <c r="B1927" s="174">
        <v>14030420</v>
      </c>
      <c r="C1927" s="96">
        <v>350</v>
      </c>
      <c r="D1927" s="434">
        <v>7</v>
      </c>
      <c r="E1927" s="434">
        <v>50</v>
      </c>
      <c r="F1927" s="199">
        <f t="shared" si="107"/>
        <v>58</v>
      </c>
      <c r="G1927" s="144" t="s">
        <v>237</v>
      </c>
      <c r="H1927" s="167">
        <v>0.30208333333333331</v>
      </c>
      <c r="I1927" s="167">
        <v>0.79166666666666663</v>
      </c>
      <c r="J1927" s="181">
        <v>0.10416666666666667</v>
      </c>
      <c r="K1927" s="179">
        <f t="shared" si="103"/>
        <v>0.38541666666666663</v>
      </c>
      <c r="L1927" s="434">
        <v>39</v>
      </c>
      <c r="M1927" s="434"/>
      <c r="N1927" s="958">
        <v>544</v>
      </c>
      <c r="O1927" s="434"/>
      <c r="P1927" s="434"/>
      <c r="Q1927" s="963"/>
      <c r="R1927" s="437" t="str">
        <f t="shared" si="104"/>
        <v>fx</v>
      </c>
      <c r="S1927" s="959"/>
      <c r="T1927" s="959"/>
      <c r="U1927" s="965"/>
    </row>
    <row r="1928" spans="1:21" ht="15.75" thickBot="1" x14ac:dyDescent="0.3">
      <c r="A1928" s="976"/>
      <c r="B1928" s="175">
        <v>14030420</v>
      </c>
      <c r="C1928" s="96">
        <v>350</v>
      </c>
      <c r="D1928" s="434">
        <v>7</v>
      </c>
      <c r="E1928" s="434">
        <v>50</v>
      </c>
      <c r="F1928" s="199">
        <f t="shared" si="107"/>
        <v>58</v>
      </c>
      <c r="G1928" s="144" t="s">
        <v>237</v>
      </c>
      <c r="H1928" s="167">
        <v>0.30208333333333331</v>
      </c>
      <c r="I1928" s="167">
        <v>0.79166666666666663</v>
      </c>
      <c r="J1928" s="181">
        <v>0.10416666666666667</v>
      </c>
      <c r="K1928" s="179">
        <f t="shared" si="103"/>
        <v>0.38541666666666663</v>
      </c>
      <c r="L1928" s="434">
        <v>40</v>
      </c>
      <c r="M1928" s="434"/>
      <c r="N1928" s="959"/>
      <c r="O1928" s="434"/>
      <c r="P1928" s="434"/>
      <c r="Q1928" s="963"/>
      <c r="R1928" s="437" t="str">
        <f t="shared" si="104"/>
        <v>fx</v>
      </c>
      <c r="S1928" s="959"/>
      <c r="T1928" s="959"/>
      <c r="U1928" s="965"/>
    </row>
    <row r="1929" spans="1:21" ht="15.75" thickBot="1" x14ac:dyDescent="0.3">
      <c r="A1929" s="976"/>
      <c r="B1929" s="175">
        <v>14030420</v>
      </c>
      <c r="C1929" s="96">
        <v>350</v>
      </c>
      <c r="D1929" s="434">
        <v>7</v>
      </c>
      <c r="E1929" s="434">
        <v>50</v>
      </c>
      <c r="F1929" s="199">
        <f t="shared" si="107"/>
        <v>58</v>
      </c>
      <c r="G1929" s="144" t="s">
        <v>237</v>
      </c>
      <c r="H1929" s="167">
        <v>0.30208333333333331</v>
      </c>
      <c r="I1929" s="167">
        <v>0.79166666666666663</v>
      </c>
      <c r="J1929" s="181">
        <v>0.10416666666666667</v>
      </c>
      <c r="K1929" s="179">
        <f t="shared" si="103"/>
        <v>0.38541666666666663</v>
      </c>
      <c r="L1929" s="434">
        <v>41</v>
      </c>
      <c r="M1929" s="434"/>
      <c r="N1929" s="959"/>
      <c r="O1929" s="434"/>
      <c r="P1929" s="434"/>
      <c r="Q1929" s="963"/>
      <c r="R1929" s="437" t="str">
        <f t="shared" si="104"/>
        <v>fx</v>
      </c>
      <c r="S1929" s="959"/>
      <c r="T1929" s="959"/>
      <c r="U1929" s="965"/>
    </row>
    <row r="1930" spans="1:21" ht="15.75" thickBot="1" x14ac:dyDescent="0.3">
      <c r="A1930" s="976"/>
      <c r="B1930" s="175">
        <v>14030420</v>
      </c>
      <c r="C1930" s="96">
        <v>350</v>
      </c>
      <c r="D1930" s="434">
        <v>7</v>
      </c>
      <c r="E1930" s="434">
        <v>50</v>
      </c>
      <c r="F1930" s="199">
        <f t="shared" si="107"/>
        <v>58</v>
      </c>
      <c r="G1930" s="144" t="s">
        <v>237</v>
      </c>
      <c r="H1930" s="167">
        <v>0.30208333333333331</v>
      </c>
      <c r="I1930" s="167">
        <v>0.79166666666666663</v>
      </c>
      <c r="J1930" s="181">
        <v>0.10416666666666667</v>
      </c>
      <c r="K1930" s="179">
        <f t="shared" si="103"/>
        <v>0.38541666666666663</v>
      </c>
      <c r="L1930" s="434">
        <v>42</v>
      </c>
      <c r="M1930" s="434"/>
      <c r="N1930" s="959"/>
      <c r="O1930" s="434"/>
      <c r="P1930" s="434"/>
      <c r="Q1930" s="963"/>
      <c r="R1930" s="437" t="str">
        <f t="shared" si="104"/>
        <v>fx</v>
      </c>
      <c r="S1930" s="959"/>
      <c r="T1930" s="959"/>
      <c r="U1930" s="965"/>
    </row>
    <row r="1931" spans="1:21" ht="15.75" thickBot="1" x14ac:dyDescent="0.3">
      <c r="A1931" s="976"/>
      <c r="B1931" s="175">
        <v>14030420</v>
      </c>
      <c r="C1931" s="96">
        <v>350</v>
      </c>
      <c r="D1931" s="434">
        <v>7</v>
      </c>
      <c r="E1931" s="434">
        <v>50</v>
      </c>
      <c r="F1931" s="199">
        <f t="shared" si="107"/>
        <v>58</v>
      </c>
      <c r="G1931" s="144" t="s">
        <v>237</v>
      </c>
      <c r="H1931" s="167">
        <v>0.30208333333333331</v>
      </c>
      <c r="I1931" s="167">
        <v>0.79166666666666663</v>
      </c>
      <c r="J1931" s="181">
        <v>0.10416666666666667</v>
      </c>
      <c r="K1931" s="179">
        <f t="shared" si="103"/>
        <v>0.38541666666666663</v>
      </c>
      <c r="L1931" s="434">
        <v>43</v>
      </c>
      <c r="M1931" s="434"/>
      <c r="N1931" s="959"/>
      <c r="O1931" s="434"/>
      <c r="P1931" s="434"/>
      <c r="Q1931" s="963"/>
      <c r="R1931" s="437" t="str">
        <f t="shared" si="104"/>
        <v>fx</v>
      </c>
      <c r="S1931" s="959"/>
      <c r="T1931" s="959"/>
      <c r="U1931" s="965"/>
    </row>
    <row r="1932" spans="1:21" ht="15.75" thickBot="1" x14ac:dyDescent="0.3">
      <c r="A1932" s="976"/>
      <c r="B1932" s="433">
        <v>14030420</v>
      </c>
      <c r="C1932" s="96">
        <v>350</v>
      </c>
      <c r="D1932" s="434">
        <v>7</v>
      </c>
      <c r="E1932" s="434">
        <v>50</v>
      </c>
      <c r="F1932" s="199">
        <f t="shared" si="107"/>
        <v>58</v>
      </c>
      <c r="G1932" s="144" t="s">
        <v>237</v>
      </c>
      <c r="H1932" s="167">
        <v>0.30208333333333331</v>
      </c>
      <c r="I1932" s="167">
        <v>0.79166666666666663</v>
      </c>
      <c r="J1932" s="181">
        <v>0.10416666666666667</v>
      </c>
      <c r="K1932" s="179">
        <f t="shared" si="103"/>
        <v>0.38541666666666663</v>
      </c>
      <c r="L1932" s="434">
        <v>44</v>
      </c>
      <c r="M1932" s="434"/>
      <c r="N1932" s="960"/>
      <c r="O1932" s="434"/>
      <c r="P1932" s="434"/>
      <c r="Q1932" s="963"/>
      <c r="R1932" s="437" t="str">
        <f t="shared" si="104"/>
        <v>fx</v>
      </c>
      <c r="S1932" s="959"/>
      <c r="T1932" s="959"/>
      <c r="U1932" s="965"/>
    </row>
    <row r="1933" spans="1:21" ht="15.75" thickBot="1" x14ac:dyDescent="0.3">
      <c r="A1933" s="976"/>
      <c r="B1933" s="174">
        <v>14030420</v>
      </c>
      <c r="C1933" s="96">
        <v>370</v>
      </c>
      <c r="D1933" s="434">
        <v>7</v>
      </c>
      <c r="E1933" s="434">
        <v>50</v>
      </c>
      <c r="F1933" s="199">
        <f t="shared" si="107"/>
        <v>58</v>
      </c>
      <c r="G1933" s="144" t="s">
        <v>237</v>
      </c>
      <c r="H1933" s="167">
        <v>0.30208333333333331</v>
      </c>
      <c r="I1933" s="167">
        <v>0.79166666666666663</v>
      </c>
      <c r="J1933" s="181">
        <v>0.10416666666666667</v>
      </c>
      <c r="K1933" s="179">
        <f t="shared" si="103"/>
        <v>0.38541666666666663</v>
      </c>
      <c r="L1933" s="434">
        <v>39</v>
      </c>
      <c r="M1933" s="434"/>
      <c r="N1933" s="958">
        <v>544</v>
      </c>
      <c r="O1933" s="434"/>
      <c r="P1933" s="434"/>
      <c r="Q1933" s="963"/>
      <c r="R1933" s="437" t="str">
        <f t="shared" si="104"/>
        <v>p500</v>
      </c>
      <c r="S1933" s="959"/>
      <c r="T1933" s="959"/>
      <c r="U1933" s="965"/>
    </row>
    <row r="1934" spans="1:21" ht="15.75" thickBot="1" x14ac:dyDescent="0.3">
      <c r="A1934" s="976"/>
      <c r="B1934" s="175">
        <v>14030420</v>
      </c>
      <c r="C1934" s="96">
        <v>370</v>
      </c>
      <c r="D1934" s="434">
        <v>7</v>
      </c>
      <c r="E1934" s="434">
        <v>50</v>
      </c>
      <c r="F1934" s="199">
        <f t="shared" si="107"/>
        <v>58</v>
      </c>
      <c r="G1934" s="144" t="s">
        <v>237</v>
      </c>
      <c r="H1934" s="167">
        <v>0.30208333333333331</v>
      </c>
      <c r="I1934" s="167">
        <v>0.79166666666666663</v>
      </c>
      <c r="J1934" s="181">
        <v>0.10416666666666667</v>
      </c>
      <c r="K1934" s="179">
        <f t="shared" si="103"/>
        <v>0.38541666666666663</v>
      </c>
      <c r="L1934" s="434">
        <v>40</v>
      </c>
      <c r="M1934" s="434"/>
      <c r="N1934" s="959"/>
      <c r="O1934" s="434"/>
      <c r="P1934" s="434"/>
      <c r="Q1934" s="963"/>
      <c r="R1934" s="437" t="str">
        <f t="shared" si="104"/>
        <v>p500</v>
      </c>
      <c r="S1934" s="959"/>
      <c r="T1934" s="959"/>
      <c r="U1934" s="965"/>
    </row>
    <row r="1935" spans="1:21" ht="15.75" thickBot="1" x14ac:dyDescent="0.3">
      <c r="A1935" s="976"/>
      <c r="B1935" s="175">
        <v>14030420</v>
      </c>
      <c r="C1935" s="96">
        <v>370</v>
      </c>
      <c r="D1935" s="434">
        <v>7</v>
      </c>
      <c r="E1935" s="434">
        <v>50</v>
      </c>
      <c r="F1935" s="199">
        <f t="shared" si="107"/>
        <v>58</v>
      </c>
      <c r="G1935" s="144" t="s">
        <v>237</v>
      </c>
      <c r="H1935" s="167">
        <v>0.30208333333333331</v>
      </c>
      <c r="I1935" s="167">
        <v>0.79166666666666663</v>
      </c>
      <c r="J1935" s="181">
        <v>0.10416666666666667</v>
      </c>
      <c r="K1935" s="179">
        <f t="shared" si="103"/>
        <v>0.38541666666666663</v>
      </c>
      <c r="L1935" s="434">
        <v>42</v>
      </c>
      <c r="M1935" s="434"/>
      <c r="N1935" s="959"/>
      <c r="O1935" s="434"/>
      <c r="P1935" s="434"/>
      <c r="Q1935" s="963"/>
      <c r="R1935" s="437" t="str">
        <f t="shared" si="104"/>
        <v>p500</v>
      </c>
      <c r="S1935" s="959"/>
      <c r="T1935" s="959"/>
      <c r="U1935" s="965"/>
    </row>
    <row r="1936" spans="1:21" ht="15.75" thickBot="1" x14ac:dyDescent="0.3">
      <c r="A1936" s="976"/>
      <c r="B1936" s="175">
        <v>14030420</v>
      </c>
      <c r="C1936" s="96">
        <v>370</v>
      </c>
      <c r="D1936" s="434">
        <v>7</v>
      </c>
      <c r="E1936" s="434">
        <v>50</v>
      </c>
      <c r="F1936" s="199">
        <f t="shared" si="107"/>
        <v>58</v>
      </c>
      <c r="G1936" s="144" t="s">
        <v>237</v>
      </c>
      <c r="H1936" s="167">
        <v>0.30208333333333331</v>
      </c>
      <c r="I1936" s="167">
        <v>0.79166666666666663</v>
      </c>
      <c r="J1936" s="181">
        <v>0.10416666666666667</v>
      </c>
      <c r="K1936" s="179">
        <f t="shared" si="103"/>
        <v>0.38541666666666663</v>
      </c>
      <c r="L1936" s="434">
        <v>43</v>
      </c>
      <c r="M1936" s="434"/>
      <c r="N1936" s="959"/>
      <c r="O1936" s="434"/>
      <c r="P1936" s="434"/>
      <c r="Q1936" s="963"/>
      <c r="R1936" s="437" t="str">
        <f t="shared" si="104"/>
        <v>p500</v>
      </c>
      <c r="S1936" s="959"/>
      <c r="T1936" s="959"/>
      <c r="U1936" s="965"/>
    </row>
    <row r="1937" spans="1:21" ht="15.75" thickBot="1" x14ac:dyDescent="0.3">
      <c r="A1937" s="976"/>
      <c r="B1937" s="433">
        <v>14030420</v>
      </c>
      <c r="C1937" s="96">
        <v>370</v>
      </c>
      <c r="D1937" s="434">
        <v>7</v>
      </c>
      <c r="E1937" s="434">
        <v>50</v>
      </c>
      <c r="F1937" s="199">
        <f t="shared" si="107"/>
        <v>58</v>
      </c>
      <c r="G1937" s="144" t="s">
        <v>237</v>
      </c>
      <c r="H1937" s="167">
        <v>0.30208333333333331</v>
      </c>
      <c r="I1937" s="167">
        <v>0.79166666666666663</v>
      </c>
      <c r="J1937" s="181">
        <v>0.10416666666666667</v>
      </c>
      <c r="K1937" s="179">
        <f t="shared" si="103"/>
        <v>0.38541666666666663</v>
      </c>
      <c r="L1937" s="434">
        <v>44</v>
      </c>
      <c r="M1937" s="434"/>
      <c r="N1937" s="960"/>
      <c r="O1937" s="434"/>
      <c r="P1937" s="434"/>
      <c r="Q1937" s="963"/>
      <c r="R1937" s="437" t="str">
        <f t="shared" si="104"/>
        <v>p500</v>
      </c>
      <c r="S1937" s="959"/>
      <c r="T1937" s="959"/>
      <c r="U1937" s="965"/>
    </row>
    <row r="1938" spans="1:21" ht="15.75" thickBot="1" x14ac:dyDescent="0.3">
      <c r="A1938" s="976"/>
      <c r="B1938" s="174">
        <v>14030420</v>
      </c>
      <c r="C1938" s="96">
        <v>320</v>
      </c>
      <c r="D1938" s="434">
        <v>7</v>
      </c>
      <c r="E1938" s="434">
        <v>50</v>
      </c>
      <c r="F1938" s="199">
        <f t="shared" si="107"/>
        <v>58</v>
      </c>
      <c r="G1938" s="144" t="s">
        <v>237</v>
      </c>
      <c r="H1938" s="167">
        <v>0.30208333333333331</v>
      </c>
      <c r="I1938" s="167">
        <v>0.79166666666666663</v>
      </c>
      <c r="J1938" s="181">
        <v>0.10416666666666667</v>
      </c>
      <c r="K1938" s="179">
        <f t="shared" si="103"/>
        <v>0.38541666666666663</v>
      </c>
      <c r="L1938" s="434">
        <v>36</v>
      </c>
      <c r="M1938" s="434"/>
      <c r="N1938" s="958">
        <v>512</v>
      </c>
      <c r="O1938" s="434"/>
      <c r="P1938" s="434"/>
      <c r="Q1938" s="963"/>
      <c r="R1938" s="437" t="str">
        <f t="shared" si="104"/>
        <v>fx</v>
      </c>
      <c r="S1938" s="959"/>
      <c r="T1938" s="959"/>
      <c r="U1938" s="965"/>
    </row>
    <row r="1939" spans="1:21" ht="15.75" thickBot="1" x14ac:dyDescent="0.3">
      <c r="A1939" s="976"/>
      <c r="B1939" s="175">
        <v>14030420</v>
      </c>
      <c r="C1939" s="96">
        <v>320</v>
      </c>
      <c r="D1939" s="434">
        <v>7</v>
      </c>
      <c r="E1939" s="434">
        <v>50</v>
      </c>
      <c r="F1939" s="199">
        <f t="shared" si="107"/>
        <v>58</v>
      </c>
      <c r="G1939" s="144" t="s">
        <v>237</v>
      </c>
      <c r="H1939" s="167">
        <v>0.30208333333333331</v>
      </c>
      <c r="I1939" s="167">
        <v>0.79166666666666663</v>
      </c>
      <c r="J1939" s="181">
        <v>0.10416666666666667</v>
      </c>
      <c r="K1939" s="179">
        <f t="shared" si="103"/>
        <v>0.38541666666666663</v>
      </c>
      <c r="L1939" s="434">
        <v>37</v>
      </c>
      <c r="M1939" s="434"/>
      <c r="N1939" s="959"/>
      <c r="O1939" s="434"/>
      <c r="P1939" s="434"/>
      <c r="Q1939" s="963"/>
      <c r="R1939" s="437" t="str">
        <f t="shared" si="104"/>
        <v>fx</v>
      </c>
      <c r="S1939" s="959"/>
      <c r="T1939" s="959"/>
      <c r="U1939" s="965"/>
    </row>
    <row r="1940" spans="1:21" ht="15.75" thickBot="1" x14ac:dyDescent="0.3">
      <c r="A1940" s="976"/>
      <c r="B1940" s="175">
        <v>14030420</v>
      </c>
      <c r="C1940" s="96">
        <v>320</v>
      </c>
      <c r="D1940" s="434">
        <v>7</v>
      </c>
      <c r="E1940" s="434">
        <v>50</v>
      </c>
      <c r="F1940" s="199">
        <f t="shared" si="107"/>
        <v>58</v>
      </c>
      <c r="G1940" s="144" t="s">
        <v>237</v>
      </c>
      <c r="H1940" s="167">
        <v>0.30208333333333331</v>
      </c>
      <c r="I1940" s="167">
        <v>0.79166666666666663</v>
      </c>
      <c r="J1940" s="181">
        <v>0.10416666666666667</v>
      </c>
      <c r="K1940" s="179">
        <f t="shared" si="103"/>
        <v>0.38541666666666663</v>
      </c>
      <c r="L1940" s="434">
        <v>38</v>
      </c>
      <c r="M1940" s="434"/>
      <c r="N1940" s="959"/>
      <c r="O1940" s="434"/>
      <c r="P1940" s="434"/>
      <c r="Q1940" s="963"/>
      <c r="R1940" s="437" t="str">
        <f t="shared" si="104"/>
        <v>fx</v>
      </c>
      <c r="S1940" s="959"/>
      <c r="T1940" s="959"/>
      <c r="U1940" s="965"/>
    </row>
    <row r="1941" spans="1:21" ht="15.75" thickBot="1" x14ac:dyDescent="0.3">
      <c r="A1941" s="976"/>
      <c r="B1941" s="175">
        <v>14030420</v>
      </c>
      <c r="C1941" s="96">
        <v>320</v>
      </c>
      <c r="D1941" s="434">
        <v>7</v>
      </c>
      <c r="E1941" s="434">
        <v>50</v>
      </c>
      <c r="F1941" s="199">
        <f t="shared" si="107"/>
        <v>58</v>
      </c>
      <c r="G1941" s="144" t="s">
        <v>237</v>
      </c>
      <c r="H1941" s="167">
        <v>0.30208333333333331</v>
      </c>
      <c r="I1941" s="167">
        <v>0.79166666666666663</v>
      </c>
      <c r="J1941" s="181">
        <v>0.10416666666666667</v>
      </c>
      <c r="K1941" s="179">
        <f t="shared" si="103"/>
        <v>0.38541666666666663</v>
      </c>
      <c r="L1941" s="434">
        <v>39</v>
      </c>
      <c r="M1941" s="434"/>
      <c r="N1941" s="959"/>
      <c r="O1941" s="434"/>
      <c r="P1941" s="434"/>
      <c r="Q1941" s="963"/>
      <c r="R1941" s="437" t="str">
        <f t="shared" si="104"/>
        <v>fx</v>
      </c>
      <c r="S1941" s="959"/>
      <c r="T1941" s="959"/>
      <c r="U1941" s="965"/>
    </row>
    <row r="1942" spans="1:21" ht="15.75" thickBot="1" x14ac:dyDescent="0.3">
      <c r="A1942" s="976"/>
      <c r="B1942" s="175">
        <v>14030420</v>
      </c>
      <c r="C1942" s="96">
        <v>320</v>
      </c>
      <c r="D1942" s="434">
        <v>7</v>
      </c>
      <c r="E1942" s="434">
        <v>50</v>
      </c>
      <c r="F1942" s="199">
        <f t="shared" si="107"/>
        <v>58</v>
      </c>
      <c r="G1942" s="144" t="s">
        <v>237</v>
      </c>
      <c r="H1942" s="167">
        <v>0.30208333333333331</v>
      </c>
      <c r="I1942" s="167">
        <v>0.79166666666666663</v>
      </c>
      <c r="J1942" s="181">
        <v>0.10416666666666667</v>
      </c>
      <c r="K1942" s="179">
        <f t="shared" si="103"/>
        <v>0.38541666666666663</v>
      </c>
      <c r="L1942" s="434">
        <v>40</v>
      </c>
      <c r="M1942" s="434"/>
      <c r="N1942" s="959"/>
      <c r="O1942" s="434"/>
      <c r="P1942" s="434"/>
      <c r="Q1942" s="963"/>
      <c r="R1942" s="437" t="str">
        <f t="shared" si="104"/>
        <v>fx</v>
      </c>
      <c r="S1942" s="959"/>
      <c r="T1942" s="959"/>
      <c r="U1942" s="965"/>
    </row>
    <row r="1943" spans="1:21" ht="15.75" thickBot="1" x14ac:dyDescent="0.3">
      <c r="A1943" s="976"/>
      <c r="B1943" s="432">
        <v>14030420</v>
      </c>
      <c r="C1943" s="96">
        <v>320</v>
      </c>
      <c r="D1943" s="434">
        <v>7</v>
      </c>
      <c r="E1943" s="434">
        <v>50</v>
      </c>
      <c r="F1943" s="199">
        <f t="shared" si="107"/>
        <v>58</v>
      </c>
      <c r="G1943" s="144" t="s">
        <v>237</v>
      </c>
      <c r="H1943" s="167">
        <v>0.30208333333333331</v>
      </c>
      <c r="I1943" s="167">
        <v>0.79166666666666663</v>
      </c>
      <c r="J1943" s="181">
        <v>0.10416666666666667</v>
      </c>
      <c r="K1943" s="179">
        <f t="shared" si="103"/>
        <v>0.38541666666666663</v>
      </c>
      <c r="L1943" s="434">
        <v>41</v>
      </c>
      <c r="M1943" s="434"/>
      <c r="N1943" s="960"/>
      <c r="O1943" s="434"/>
      <c r="P1943" s="434"/>
      <c r="Q1943" s="963"/>
      <c r="R1943" s="437" t="str">
        <f t="shared" si="104"/>
        <v>fx</v>
      </c>
      <c r="S1943" s="959"/>
      <c r="T1943" s="959"/>
      <c r="U1943" s="965"/>
    </row>
    <row r="1944" spans="1:21" ht="15.75" thickBot="1" x14ac:dyDescent="0.3">
      <c r="A1944" s="976"/>
      <c r="B1944" s="174">
        <v>14030420</v>
      </c>
      <c r="C1944" s="96">
        <v>356</v>
      </c>
      <c r="D1944" s="434">
        <v>7</v>
      </c>
      <c r="E1944" s="434">
        <v>50</v>
      </c>
      <c r="F1944" s="199">
        <f t="shared" si="107"/>
        <v>58</v>
      </c>
      <c r="G1944" s="144" t="s">
        <v>237</v>
      </c>
      <c r="H1944" s="167">
        <v>0.30208333333333331</v>
      </c>
      <c r="I1944" s="167">
        <v>0.79166666666666663</v>
      </c>
      <c r="J1944" s="181">
        <v>0.10416666666666667</v>
      </c>
      <c r="K1944" s="179">
        <f t="shared" si="103"/>
        <v>0.38541666666666663</v>
      </c>
      <c r="L1944" s="434">
        <v>37</v>
      </c>
      <c r="M1944" s="434"/>
      <c r="N1944" s="958">
        <v>73</v>
      </c>
      <c r="O1944" s="434"/>
      <c r="P1944" s="434"/>
      <c r="Q1944" s="963"/>
      <c r="R1944" s="437" t="str">
        <f t="shared" si="104"/>
        <v>fx</v>
      </c>
      <c r="S1944" s="959"/>
      <c r="T1944" s="959"/>
      <c r="U1944" s="965"/>
    </row>
    <row r="1945" spans="1:21" ht="15.75" thickBot="1" x14ac:dyDescent="0.3">
      <c r="A1945" s="976"/>
      <c r="B1945" s="176">
        <v>14030420</v>
      </c>
      <c r="C1945" s="96">
        <v>356</v>
      </c>
      <c r="D1945" s="434">
        <v>7</v>
      </c>
      <c r="E1945" s="434">
        <v>50</v>
      </c>
      <c r="F1945" s="199">
        <f t="shared" si="107"/>
        <v>58</v>
      </c>
      <c r="G1945" s="144" t="s">
        <v>237</v>
      </c>
      <c r="H1945" s="167">
        <v>0.30208333333333331</v>
      </c>
      <c r="I1945" s="167">
        <v>0.79166666666666663</v>
      </c>
      <c r="J1945" s="181">
        <v>0.10416666666666667</v>
      </c>
      <c r="K1945" s="179">
        <f t="shared" si="103"/>
        <v>0.38541666666666663</v>
      </c>
      <c r="L1945" s="434">
        <v>38</v>
      </c>
      <c r="M1945" s="434"/>
      <c r="N1945" s="959"/>
      <c r="O1945" s="434"/>
      <c r="P1945" s="434"/>
      <c r="Q1945" s="963"/>
      <c r="R1945" s="437" t="str">
        <f t="shared" si="104"/>
        <v>fx</v>
      </c>
      <c r="S1945" s="959"/>
      <c r="T1945" s="959"/>
      <c r="U1945" s="965"/>
    </row>
    <row r="1946" spans="1:21" ht="15.75" thickBot="1" x14ac:dyDescent="0.3">
      <c r="A1946" s="976"/>
      <c r="B1946" s="176">
        <v>14030420</v>
      </c>
      <c r="C1946" s="96">
        <v>356</v>
      </c>
      <c r="D1946" s="434">
        <v>7</v>
      </c>
      <c r="E1946" s="434">
        <v>50</v>
      </c>
      <c r="F1946" s="199">
        <f t="shared" si="107"/>
        <v>58</v>
      </c>
      <c r="G1946" s="144" t="s">
        <v>237</v>
      </c>
      <c r="H1946" s="167">
        <v>0.30208333333333331</v>
      </c>
      <c r="I1946" s="167">
        <v>0.79166666666666663</v>
      </c>
      <c r="J1946" s="181">
        <v>0.10416666666666667</v>
      </c>
      <c r="K1946" s="179">
        <f t="shared" si="103"/>
        <v>0.38541666666666663</v>
      </c>
      <c r="L1946" s="434">
        <v>39</v>
      </c>
      <c r="M1946" s="434"/>
      <c r="N1946" s="959"/>
      <c r="O1946" s="434"/>
      <c r="P1946" s="434"/>
      <c r="Q1946" s="963"/>
      <c r="R1946" s="437" t="str">
        <f t="shared" si="104"/>
        <v>fx</v>
      </c>
      <c r="S1946" s="959"/>
      <c r="T1946" s="959"/>
      <c r="U1946" s="965"/>
    </row>
    <row r="1947" spans="1:21" ht="15.75" thickBot="1" x14ac:dyDescent="0.3">
      <c r="A1947" s="976"/>
      <c r="B1947" s="176">
        <v>14030420</v>
      </c>
      <c r="C1947" s="96">
        <v>356</v>
      </c>
      <c r="D1947" s="434">
        <v>7</v>
      </c>
      <c r="E1947" s="434">
        <v>50</v>
      </c>
      <c r="F1947" s="199">
        <f t="shared" si="107"/>
        <v>58</v>
      </c>
      <c r="G1947" s="144" t="s">
        <v>237</v>
      </c>
      <c r="H1947" s="167">
        <v>0.30208333333333331</v>
      </c>
      <c r="I1947" s="167">
        <v>0.79166666666666663</v>
      </c>
      <c r="J1947" s="181">
        <v>0.10416666666666667</v>
      </c>
      <c r="K1947" s="179">
        <f t="shared" si="103"/>
        <v>0.38541666666666663</v>
      </c>
      <c r="L1947" s="434">
        <v>40</v>
      </c>
      <c r="M1947" s="434"/>
      <c r="N1947" s="959"/>
      <c r="O1947" s="434"/>
      <c r="P1947" s="434"/>
      <c r="Q1947" s="963"/>
      <c r="R1947" s="437" t="str">
        <f t="shared" si="104"/>
        <v>fx</v>
      </c>
      <c r="S1947" s="959"/>
      <c r="T1947" s="959"/>
      <c r="U1947" s="965"/>
    </row>
    <row r="1948" spans="1:21" ht="15.75" thickBot="1" x14ac:dyDescent="0.3">
      <c r="A1948" s="976"/>
      <c r="B1948" s="176">
        <v>14030420</v>
      </c>
      <c r="C1948" s="96">
        <v>356</v>
      </c>
      <c r="D1948" s="434">
        <v>7</v>
      </c>
      <c r="E1948" s="434">
        <v>50</v>
      </c>
      <c r="F1948" s="199">
        <f t="shared" si="107"/>
        <v>58</v>
      </c>
      <c r="G1948" s="144" t="s">
        <v>237</v>
      </c>
      <c r="H1948" s="167">
        <v>0.30208333333333331</v>
      </c>
      <c r="I1948" s="167">
        <v>0.79166666666666663</v>
      </c>
      <c r="J1948" s="181">
        <v>0.10416666666666667</v>
      </c>
      <c r="K1948" s="179">
        <f t="shared" si="103"/>
        <v>0.38541666666666663</v>
      </c>
      <c r="L1948" s="434">
        <v>41</v>
      </c>
      <c r="M1948" s="434"/>
      <c r="N1948" s="959"/>
      <c r="O1948" s="434"/>
      <c r="P1948" s="434"/>
      <c r="Q1948" s="963"/>
      <c r="R1948" s="437" t="str">
        <f t="shared" si="104"/>
        <v>fx</v>
      </c>
      <c r="S1948" s="959"/>
      <c r="T1948" s="959"/>
      <c r="U1948" s="965"/>
    </row>
    <row r="1949" spans="1:21" ht="15.75" thickBot="1" x14ac:dyDescent="0.3">
      <c r="A1949" s="976"/>
      <c r="B1949" s="174">
        <v>14030420</v>
      </c>
      <c r="C1949" s="96">
        <v>352</v>
      </c>
      <c r="D1949" s="434">
        <v>7</v>
      </c>
      <c r="E1949" s="434">
        <v>50</v>
      </c>
      <c r="F1949" s="199">
        <f t="shared" si="107"/>
        <v>58</v>
      </c>
      <c r="G1949" s="144" t="s">
        <v>237</v>
      </c>
      <c r="H1949" s="167">
        <v>0.30208333333333331</v>
      </c>
      <c r="I1949" s="167">
        <v>0.79166666666666663</v>
      </c>
      <c r="J1949" s="181">
        <v>0.10416666666666667</v>
      </c>
      <c r="K1949" s="179">
        <f t="shared" si="103"/>
        <v>0.38541666666666663</v>
      </c>
      <c r="L1949" s="434">
        <v>38</v>
      </c>
      <c r="M1949" s="434"/>
      <c r="N1949" s="958">
        <v>40</v>
      </c>
      <c r="O1949" s="434"/>
      <c r="P1949" s="434"/>
      <c r="Q1949" s="963"/>
      <c r="R1949" s="437" t="str">
        <f t="shared" si="104"/>
        <v>fx</v>
      </c>
      <c r="S1949" s="959"/>
      <c r="T1949" s="959"/>
      <c r="U1949" s="965"/>
    </row>
    <row r="1950" spans="1:21" ht="15.75" thickBot="1" x14ac:dyDescent="0.3">
      <c r="A1950" s="976"/>
      <c r="B1950" s="177">
        <v>14030420</v>
      </c>
      <c r="C1950" s="96">
        <v>352</v>
      </c>
      <c r="D1950" s="434">
        <v>7</v>
      </c>
      <c r="E1950" s="434">
        <v>50</v>
      </c>
      <c r="F1950" s="199">
        <f t="shared" si="107"/>
        <v>58</v>
      </c>
      <c r="G1950" s="144" t="s">
        <v>237</v>
      </c>
      <c r="H1950" s="167">
        <v>0.30208333333333331</v>
      </c>
      <c r="I1950" s="167">
        <v>0.79166666666666663</v>
      </c>
      <c r="J1950" s="181">
        <v>0.10416666666666667</v>
      </c>
      <c r="K1950" s="179">
        <f t="shared" ref="K1950:K2013" si="108">IF(H1950&gt;I1950,(H1950-I1950)-J1950,(I1950-H1950)-J1950)</f>
        <v>0.38541666666666663</v>
      </c>
      <c r="L1950" s="434">
        <v>41</v>
      </c>
      <c r="M1950" s="434"/>
      <c r="N1950" s="960"/>
      <c r="O1950" s="434"/>
      <c r="P1950" s="434"/>
      <c r="Q1950" s="963"/>
      <c r="R1950" s="437" t="str">
        <f t="shared" ref="R1950:R2013" si="109">IF(C1950=370,"p500","fx")</f>
        <v>fx</v>
      </c>
      <c r="S1950" s="959"/>
      <c r="T1950" s="959"/>
      <c r="U1950" s="965"/>
    </row>
    <row r="1951" spans="1:21" ht="15.75" thickBot="1" x14ac:dyDescent="0.3">
      <c r="A1951" s="976"/>
      <c r="B1951" s="174">
        <v>14030420</v>
      </c>
      <c r="C1951" s="96">
        <v>379</v>
      </c>
      <c r="D1951" s="434">
        <v>7</v>
      </c>
      <c r="E1951" s="434">
        <v>50</v>
      </c>
      <c r="F1951" s="199">
        <f t="shared" si="107"/>
        <v>58</v>
      </c>
      <c r="G1951" s="144" t="s">
        <v>237</v>
      </c>
      <c r="H1951" s="167">
        <v>0.30208333333333331</v>
      </c>
      <c r="I1951" s="167">
        <v>0.79166666666666663</v>
      </c>
      <c r="J1951" s="181">
        <v>0.10416666666666667</v>
      </c>
      <c r="K1951" s="179">
        <f t="shared" si="108"/>
        <v>0.38541666666666663</v>
      </c>
      <c r="L1951" s="434">
        <v>38</v>
      </c>
      <c r="M1951" s="434"/>
      <c r="N1951" s="958">
        <v>18</v>
      </c>
      <c r="O1951" s="434"/>
      <c r="P1951" s="434"/>
      <c r="Q1951" s="963"/>
      <c r="R1951" s="437" t="str">
        <f t="shared" si="109"/>
        <v>fx</v>
      </c>
      <c r="S1951" s="959"/>
      <c r="T1951" s="959"/>
      <c r="U1951" s="965"/>
    </row>
    <row r="1952" spans="1:21" ht="15.75" thickBot="1" x14ac:dyDescent="0.3">
      <c r="A1952" s="976"/>
      <c r="B1952" s="176">
        <v>14030420</v>
      </c>
      <c r="C1952" s="96">
        <v>379</v>
      </c>
      <c r="D1952" s="434">
        <v>7</v>
      </c>
      <c r="E1952" s="434">
        <v>50</v>
      </c>
      <c r="F1952" s="199">
        <f t="shared" si="107"/>
        <v>58</v>
      </c>
      <c r="G1952" s="144" t="s">
        <v>237</v>
      </c>
      <c r="H1952" s="167">
        <v>0.30208333333333331</v>
      </c>
      <c r="I1952" s="167">
        <v>0.79166666666666663</v>
      </c>
      <c r="J1952" s="181">
        <v>0.10416666666666667</v>
      </c>
      <c r="K1952" s="179">
        <f t="shared" si="108"/>
        <v>0.38541666666666663</v>
      </c>
      <c r="L1952" s="434">
        <v>39</v>
      </c>
      <c r="M1952" s="434"/>
      <c r="N1952" s="959"/>
      <c r="O1952" s="434"/>
      <c r="P1952" s="434"/>
      <c r="Q1952" s="963"/>
      <c r="R1952" s="437" t="str">
        <f t="shared" si="109"/>
        <v>fx</v>
      </c>
      <c r="S1952" s="959"/>
      <c r="T1952" s="959"/>
      <c r="U1952" s="965"/>
    </row>
    <row r="1953" spans="1:21" ht="15.75" thickBot="1" x14ac:dyDescent="0.3">
      <c r="A1953" s="976"/>
      <c r="B1953" s="177">
        <v>14030420</v>
      </c>
      <c r="C1953" s="96">
        <v>379</v>
      </c>
      <c r="D1953" s="434">
        <v>7</v>
      </c>
      <c r="E1953" s="434">
        <v>50</v>
      </c>
      <c r="F1953" s="199">
        <f t="shared" si="107"/>
        <v>58</v>
      </c>
      <c r="G1953" s="144" t="s">
        <v>237</v>
      </c>
      <c r="H1953" s="167">
        <v>0.30208333333333331</v>
      </c>
      <c r="I1953" s="167">
        <v>0.79166666666666663</v>
      </c>
      <c r="J1953" s="181">
        <v>0.10416666666666667</v>
      </c>
      <c r="K1953" s="179">
        <f t="shared" si="108"/>
        <v>0.38541666666666663</v>
      </c>
      <c r="L1953" s="434">
        <v>40</v>
      </c>
      <c r="M1953" s="434"/>
      <c r="N1953" s="960"/>
      <c r="O1953" s="434"/>
      <c r="P1953" s="434"/>
      <c r="Q1953" s="963"/>
      <c r="R1953" s="437" t="str">
        <f t="shared" si="109"/>
        <v>fx</v>
      </c>
      <c r="S1953" s="959"/>
      <c r="T1953" s="959"/>
      <c r="U1953" s="965"/>
    </row>
    <row r="1954" spans="1:21" ht="15.75" thickBot="1" x14ac:dyDescent="0.3">
      <c r="A1954" s="976"/>
      <c r="B1954" s="174">
        <v>14030420</v>
      </c>
      <c r="C1954" s="96">
        <v>379</v>
      </c>
      <c r="D1954" s="434">
        <v>7</v>
      </c>
      <c r="E1954" s="434">
        <v>50</v>
      </c>
      <c r="F1954" s="199">
        <f t="shared" si="107"/>
        <v>58</v>
      </c>
      <c r="G1954" s="144" t="s">
        <v>237</v>
      </c>
      <c r="H1954" s="167">
        <v>0.30208333333333331</v>
      </c>
      <c r="I1954" s="167">
        <v>0.79166666666666663</v>
      </c>
      <c r="J1954" s="181">
        <v>0.10416666666666667</v>
      </c>
      <c r="K1954" s="179">
        <f t="shared" si="108"/>
        <v>0.38541666666666663</v>
      </c>
      <c r="L1954" s="434">
        <v>38</v>
      </c>
      <c r="M1954" s="434"/>
      <c r="N1954" s="958">
        <v>18</v>
      </c>
      <c r="O1954" s="434"/>
      <c r="P1954" s="434"/>
      <c r="Q1954" s="963"/>
      <c r="R1954" s="437" t="str">
        <f t="shared" si="109"/>
        <v>fx</v>
      </c>
      <c r="S1954" s="959"/>
      <c r="T1954" s="959"/>
      <c r="U1954" s="965"/>
    </row>
    <row r="1955" spans="1:21" ht="15.75" thickBot="1" x14ac:dyDescent="0.3">
      <c r="A1955" s="976"/>
      <c r="B1955" s="176">
        <v>14030420</v>
      </c>
      <c r="C1955" s="96">
        <v>379</v>
      </c>
      <c r="D1955" s="434">
        <v>7</v>
      </c>
      <c r="E1955" s="434">
        <v>50</v>
      </c>
      <c r="F1955" s="199">
        <f t="shared" si="107"/>
        <v>58</v>
      </c>
      <c r="G1955" s="144" t="s">
        <v>237</v>
      </c>
      <c r="H1955" s="167">
        <v>0.30208333333333331</v>
      </c>
      <c r="I1955" s="167">
        <v>0.79166666666666663</v>
      </c>
      <c r="J1955" s="181">
        <v>0.10416666666666667</v>
      </c>
      <c r="K1955" s="179">
        <f t="shared" si="108"/>
        <v>0.38541666666666663</v>
      </c>
      <c r="L1955" s="434">
        <v>39</v>
      </c>
      <c r="M1955" s="434"/>
      <c r="N1955" s="959"/>
      <c r="O1955" s="434"/>
      <c r="P1955" s="434"/>
      <c r="Q1955" s="963"/>
      <c r="R1955" s="437" t="str">
        <f t="shared" si="109"/>
        <v>fx</v>
      </c>
      <c r="S1955" s="959"/>
      <c r="T1955" s="959"/>
      <c r="U1955" s="965"/>
    </row>
    <row r="1956" spans="1:21" ht="15.75" thickBot="1" x14ac:dyDescent="0.3">
      <c r="A1956" s="976"/>
      <c r="B1956" s="177">
        <v>14030420</v>
      </c>
      <c r="C1956" s="96">
        <v>379</v>
      </c>
      <c r="D1956" s="434">
        <v>7</v>
      </c>
      <c r="E1956" s="434">
        <v>50</v>
      </c>
      <c r="F1956" s="199">
        <f t="shared" si="107"/>
        <v>58</v>
      </c>
      <c r="G1956" s="144" t="s">
        <v>237</v>
      </c>
      <c r="H1956" s="167">
        <v>0.30208333333333331</v>
      </c>
      <c r="I1956" s="167">
        <v>0.79166666666666663</v>
      </c>
      <c r="J1956" s="181">
        <v>0.10416666666666667</v>
      </c>
      <c r="K1956" s="179">
        <f t="shared" si="108"/>
        <v>0.38541666666666663</v>
      </c>
      <c r="L1956" s="434">
        <v>40</v>
      </c>
      <c r="M1956" s="434"/>
      <c r="N1956" s="960"/>
      <c r="O1956" s="434"/>
      <c r="P1956" s="434"/>
      <c r="Q1956" s="963"/>
      <c r="R1956" s="437" t="str">
        <f t="shared" si="109"/>
        <v>fx</v>
      </c>
      <c r="S1956" s="959"/>
      <c r="T1956" s="959"/>
      <c r="U1956" s="965"/>
    </row>
    <row r="1957" spans="1:21" ht="15.75" thickBot="1" x14ac:dyDescent="0.3">
      <c r="A1957" s="976"/>
      <c r="B1957" s="174">
        <v>14030420</v>
      </c>
      <c r="C1957" s="96">
        <v>293</v>
      </c>
      <c r="D1957" s="434">
        <v>7</v>
      </c>
      <c r="E1957" s="434">
        <v>50</v>
      </c>
      <c r="F1957" s="199">
        <f t="shared" si="107"/>
        <v>58</v>
      </c>
      <c r="G1957" s="144" t="s">
        <v>237</v>
      </c>
      <c r="H1957" s="167">
        <v>0.30208333333333331</v>
      </c>
      <c r="I1957" s="167">
        <v>0.79166666666666663</v>
      </c>
      <c r="J1957" s="181">
        <v>0.10416666666666667</v>
      </c>
      <c r="K1957" s="179">
        <f t="shared" si="108"/>
        <v>0.38541666666666663</v>
      </c>
      <c r="L1957" s="434">
        <v>30</v>
      </c>
      <c r="M1957" s="434"/>
      <c r="N1957" s="958">
        <v>612</v>
      </c>
      <c r="O1957" s="434"/>
      <c r="P1957" s="434"/>
      <c r="Q1957" s="963"/>
      <c r="R1957" s="437" t="str">
        <f t="shared" si="109"/>
        <v>fx</v>
      </c>
      <c r="S1957" s="959"/>
      <c r="T1957" s="959"/>
      <c r="U1957" s="965"/>
    </row>
    <row r="1958" spans="1:21" ht="15.75" thickBot="1" x14ac:dyDescent="0.3">
      <c r="A1958" s="976"/>
      <c r="B1958" s="176">
        <v>14030420</v>
      </c>
      <c r="C1958" s="96">
        <v>293</v>
      </c>
      <c r="D1958" s="434">
        <v>7</v>
      </c>
      <c r="E1958" s="434">
        <v>50</v>
      </c>
      <c r="F1958" s="199">
        <f t="shared" si="107"/>
        <v>58</v>
      </c>
      <c r="G1958" s="144" t="s">
        <v>237</v>
      </c>
      <c r="H1958" s="167">
        <v>0.30208333333333331</v>
      </c>
      <c r="I1958" s="167">
        <v>0.79166666666666663</v>
      </c>
      <c r="J1958" s="181">
        <v>0.10416666666666667</v>
      </c>
      <c r="K1958" s="179">
        <f t="shared" si="108"/>
        <v>0.38541666666666663</v>
      </c>
      <c r="L1958" s="434">
        <v>31</v>
      </c>
      <c r="M1958" s="434"/>
      <c r="N1958" s="959"/>
      <c r="O1958" s="434"/>
      <c r="P1958" s="434"/>
      <c r="Q1958" s="963"/>
      <c r="R1958" s="437" t="str">
        <f t="shared" si="109"/>
        <v>fx</v>
      </c>
      <c r="S1958" s="959"/>
      <c r="T1958" s="959"/>
      <c r="U1958" s="965"/>
    </row>
    <row r="1959" spans="1:21" ht="15.75" thickBot="1" x14ac:dyDescent="0.3">
      <c r="A1959" s="976"/>
      <c r="B1959" s="176">
        <v>14030420</v>
      </c>
      <c r="C1959" s="96">
        <v>293</v>
      </c>
      <c r="D1959" s="434">
        <v>7</v>
      </c>
      <c r="E1959" s="434">
        <v>50</v>
      </c>
      <c r="F1959" s="199">
        <f t="shared" si="107"/>
        <v>58</v>
      </c>
      <c r="G1959" s="144" t="s">
        <v>237</v>
      </c>
      <c r="H1959" s="167">
        <v>0.30208333333333331</v>
      </c>
      <c r="I1959" s="167">
        <v>0.79166666666666663</v>
      </c>
      <c r="J1959" s="181">
        <v>0.10416666666666667</v>
      </c>
      <c r="K1959" s="179">
        <f t="shared" si="108"/>
        <v>0.38541666666666663</v>
      </c>
      <c r="L1959" s="434">
        <v>32</v>
      </c>
      <c r="M1959" s="434"/>
      <c r="N1959" s="959"/>
      <c r="O1959" s="434"/>
      <c r="P1959" s="434"/>
      <c r="Q1959" s="963"/>
      <c r="R1959" s="437" t="str">
        <f t="shared" si="109"/>
        <v>fx</v>
      </c>
      <c r="S1959" s="959"/>
      <c r="T1959" s="959"/>
      <c r="U1959" s="965"/>
    </row>
    <row r="1960" spans="1:21" ht="15.75" thickBot="1" x14ac:dyDescent="0.3">
      <c r="A1960" s="976"/>
      <c r="B1960" s="176">
        <v>14030420</v>
      </c>
      <c r="C1960" s="96">
        <v>293</v>
      </c>
      <c r="D1960" s="434">
        <v>7</v>
      </c>
      <c r="E1960" s="434">
        <v>50</v>
      </c>
      <c r="F1960" s="199">
        <f t="shared" si="107"/>
        <v>58</v>
      </c>
      <c r="G1960" s="144" t="s">
        <v>237</v>
      </c>
      <c r="H1960" s="167">
        <v>0.30208333333333331</v>
      </c>
      <c r="I1960" s="167">
        <v>0.79166666666666663</v>
      </c>
      <c r="J1960" s="181">
        <v>0.10416666666666667</v>
      </c>
      <c r="K1960" s="179">
        <f t="shared" si="108"/>
        <v>0.38541666666666663</v>
      </c>
      <c r="L1960" s="434">
        <v>33</v>
      </c>
      <c r="M1960" s="434"/>
      <c r="N1960" s="959"/>
      <c r="O1960" s="434"/>
      <c r="P1960" s="434"/>
      <c r="Q1960" s="963"/>
      <c r="R1960" s="437" t="str">
        <f t="shared" si="109"/>
        <v>fx</v>
      </c>
      <c r="S1960" s="959"/>
      <c r="T1960" s="959"/>
      <c r="U1960" s="965"/>
    </row>
    <row r="1961" spans="1:21" ht="15.75" thickBot="1" x14ac:dyDescent="0.3">
      <c r="A1961" s="976"/>
      <c r="B1961" s="176">
        <v>14030420</v>
      </c>
      <c r="C1961" s="96">
        <v>293</v>
      </c>
      <c r="D1961" s="434">
        <v>7</v>
      </c>
      <c r="E1961" s="434">
        <v>50</v>
      </c>
      <c r="F1961" s="199">
        <f t="shared" si="107"/>
        <v>58</v>
      </c>
      <c r="G1961" s="144" t="s">
        <v>237</v>
      </c>
      <c r="H1961" s="167">
        <v>0.30208333333333331</v>
      </c>
      <c r="I1961" s="167">
        <v>0.79166666666666663</v>
      </c>
      <c r="J1961" s="181">
        <v>0.10416666666666667</v>
      </c>
      <c r="K1961" s="179">
        <f t="shared" si="108"/>
        <v>0.38541666666666663</v>
      </c>
      <c r="L1961" s="434">
        <v>34</v>
      </c>
      <c r="M1961" s="434"/>
      <c r="N1961" s="959"/>
      <c r="O1961" s="434"/>
      <c r="P1961" s="434"/>
      <c r="Q1961" s="963"/>
      <c r="R1961" s="437" t="str">
        <f t="shared" si="109"/>
        <v>fx</v>
      </c>
      <c r="S1961" s="959"/>
      <c r="T1961" s="959"/>
      <c r="U1961" s="965"/>
    </row>
    <row r="1962" spans="1:21" ht="15.75" thickBot="1" x14ac:dyDescent="0.3">
      <c r="A1962" s="977"/>
      <c r="B1962" s="177">
        <v>14030420</v>
      </c>
      <c r="C1962" s="164">
        <v>293</v>
      </c>
      <c r="D1962" s="435">
        <v>7</v>
      </c>
      <c r="E1962" s="435">
        <v>50</v>
      </c>
      <c r="F1962" s="388">
        <f t="shared" si="107"/>
        <v>58</v>
      </c>
      <c r="G1962" s="161" t="s">
        <v>237</v>
      </c>
      <c r="H1962" s="171">
        <v>0.30208333333333331</v>
      </c>
      <c r="I1962" s="171">
        <v>0.79166666666666663</v>
      </c>
      <c r="J1962" s="185">
        <v>0.10416666666666667</v>
      </c>
      <c r="K1962" s="186">
        <f t="shared" si="108"/>
        <v>0.38541666666666663</v>
      </c>
      <c r="L1962" s="435">
        <v>35</v>
      </c>
      <c r="M1962" s="435"/>
      <c r="N1962" s="966"/>
      <c r="O1962" s="435"/>
      <c r="P1962" s="435"/>
      <c r="Q1962" s="967"/>
      <c r="R1962" s="151" t="str">
        <f t="shared" si="109"/>
        <v>fx</v>
      </c>
      <c r="S1962" s="966"/>
      <c r="T1962" s="966"/>
      <c r="U1962" s="968"/>
    </row>
    <row r="1963" spans="1:21" ht="15.75" thickBot="1" x14ac:dyDescent="0.3">
      <c r="A1963" s="183" t="str">
        <f t="shared" ref="A1963:A1998" si="110">IF(H1963&gt;I1963,"شب","روز")</f>
        <v>روز</v>
      </c>
      <c r="B1963" s="174">
        <v>14030421</v>
      </c>
      <c r="C1963" s="163">
        <v>309</v>
      </c>
      <c r="D1963" s="459">
        <v>7</v>
      </c>
      <c r="E1963" s="459">
        <v>50</v>
      </c>
      <c r="F1963" s="150">
        <f>3+24+5+6+9</f>
        <v>47</v>
      </c>
      <c r="G1963" s="159" t="s">
        <v>266</v>
      </c>
      <c r="H1963" s="168">
        <v>0.30208333333333331</v>
      </c>
      <c r="I1963" s="168">
        <v>0.625</v>
      </c>
      <c r="J1963" s="179">
        <v>0.15277777777777776</v>
      </c>
      <c r="K1963" s="179">
        <f t="shared" si="108"/>
        <v>0.17013888888888892</v>
      </c>
      <c r="L1963" s="459">
        <v>36</v>
      </c>
      <c r="M1963" s="459">
        <v>1</v>
      </c>
      <c r="N1963" s="961">
        <v>232</v>
      </c>
      <c r="O1963" s="459"/>
      <c r="P1963" s="459"/>
      <c r="Q1963" s="962">
        <f>171.347+6.67+158.528</f>
        <v>336.54499999999996</v>
      </c>
      <c r="R1963" s="150" t="str">
        <f t="shared" si="109"/>
        <v>fx</v>
      </c>
      <c r="S1963" s="961" t="s">
        <v>573</v>
      </c>
      <c r="T1963" s="961" t="s">
        <v>573</v>
      </c>
      <c r="U1963" s="964" t="s">
        <v>573</v>
      </c>
    </row>
    <row r="1964" spans="1:21" ht="15.75" thickBot="1" x14ac:dyDescent="0.3">
      <c r="A1964" s="187" t="str">
        <f t="shared" si="110"/>
        <v>روز</v>
      </c>
      <c r="B1964" s="175">
        <v>14030421</v>
      </c>
      <c r="C1964" s="96">
        <v>309</v>
      </c>
      <c r="D1964" s="457">
        <v>7</v>
      </c>
      <c r="E1964" s="457">
        <v>50</v>
      </c>
      <c r="F1964" s="199">
        <f t="shared" ref="F1964:F1987" si="111">3+24+5+6+9</f>
        <v>47</v>
      </c>
      <c r="G1964" s="144" t="s">
        <v>266</v>
      </c>
      <c r="H1964" s="167">
        <v>0.30208333333333331</v>
      </c>
      <c r="I1964" s="167">
        <v>0.625</v>
      </c>
      <c r="J1964" s="181">
        <v>0.15277777777777776</v>
      </c>
      <c r="K1964" s="179">
        <f t="shared" si="108"/>
        <v>0.17013888888888892</v>
      </c>
      <c r="L1964" s="457">
        <v>37</v>
      </c>
      <c r="M1964" s="457">
        <v>1</v>
      </c>
      <c r="N1964" s="959"/>
      <c r="O1964" s="457"/>
      <c r="P1964" s="457"/>
      <c r="Q1964" s="963"/>
      <c r="R1964" s="460" t="str">
        <f t="shared" si="109"/>
        <v>fx</v>
      </c>
      <c r="S1964" s="959"/>
      <c r="T1964" s="959"/>
      <c r="U1964" s="965"/>
    </row>
    <row r="1965" spans="1:21" ht="15.75" thickBot="1" x14ac:dyDescent="0.3">
      <c r="A1965" s="187" t="str">
        <f t="shared" si="110"/>
        <v>روز</v>
      </c>
      <c r="B1965" s="175">
        <v>14030421</v>
      </c>
      <c r="C1965" s="96">
        <v>309</v>
      </c>
      <c r="D1965" s="457">
        <v>7</v>
      </c>
      <c r="E1965" s="457">
        <v>50</v>
      </c>
      <c r="F1965" s="199">
        <f t="shared" si="111"/>
        <v>47</v>
      </c>
      <c r="G1965" s="144" t="s">
        <v>266</v>
      </c>
      <c r="H1965" s="167">
        <v>0.30208333333333331</v>
      </c>
      <c r="I1965" s="167">
        <v>0.625</v>
      </c>
      <c r="J1965" s="181">
        <v>0.15277777777777776</v>
      </c>
      <c r="K1965" s="179">
        <f t="shared" si="108"/>
        <v>0.17013888888888892</v>
      </c>
      <c r="L1965" s="457">
        <v>38</v>
      </c>
      <c r="M1965" s="457">
        <v>1</v>
      </c>
      <c r="N1965" s="959"/>
      <c r="O1965" s="457"/>
      <c r="P1965" s="457"/>
      <c r="Q1965" s="963"/>
      <c r="R1965" s="460" t="str">
        <f t="shared" si="109"/>
        <v>fx</v>
      </c>
      <c r="S1965" s="959"/>
      <c r="T1965" s="959"/>
      <c r="U1965" s="965"/>
    </row>
    <row r="1966" spans="1:21" ht="15.75" thickBot="1" x14ac:dyDescent="0.3">
      <c r="A1966" s="187" t="str">
        <f t="shared" si="110"/>
        <v>روز</v>
      </c>
      <c r="B1966" s="175">
        <v>14030421</v>
      </c>
      <c r="C1966" s="96">
        <v>309</v>
      </c>
      <c r="D1966" s="457">
        <v>7</v>
      </c>
      <c r="E1966" s="457">
        <v>50</v>
      </c>
      <c r="F1966" s="199">
        <f t="shared" si="111"/>
        <v>47</v>
      </c>
      <c r="G1966" s="144" t="s">
        <v>266</v>
      </c>
      <c r="H1966" s="167">
        <v>0.30208333333333331</v>
      </c>
      <c r="I1966" s="167">
        <v>0.625</v>
      </c>
      <c r="J1966" s="181">
        <v>0.15277777777777776</v>
      </c>
      <c r="K1966" s="179">
        <f t="shared" si="108"/>
        <v>0.17013888888888892</v>
      </c>
      <c r="L1966" s="457">
        <v>39</v>
      </c>
      <c r="M1966" s="457">
        <v>2</v>
      </c>
      <c r="N1966" s="959"/>
      <c r="O1966" s="457"/>
      <c r="P1966" s="457"/>
      <c r="Q1966" s="963"/>
      <c r="R1966" s="460" t="str">
        <f t="shared" si="109"/>
        <v>fx</v>
      </c>
      <c r="S1966" s="959"/>
      <c r="T1966" s="959"/>
      <c r="U1966" s="965"/>
    </row>
    <row r="1967" spans="1:21" ht="15.75" thickBot="1" x14ac:dyDescent="0.3">
      <c r="A1967" s="187" t="str">
        <f t="shared" si="110"/>
        <v>روز</v>
      </c>
      <c r="B1967" s="175">
        <v>14030421</v>
      </c>
      <c r="C1967" s="96">
        <v>309</v>
      </c>
      <c r="D1967" s="457">
        <v>7</v>
      </c>
      <c r="E1967" s="457">
        <v>50</v>
      </c>
      <c r="F1967" s="199">
        <f t="shared" si="111"/>
        <v>47</v>
      </c>
      <c r="G1967" s="144" t="s">
        <v>266</v>
      </c>
      <c r="H1967" s="167">
        <v>0.30208333333333331</v>
      </c>
      <c r="I1967" s="167">
        <v>0.625</v>
      </c>
      <c r="J1967" s="181">
        <v>0.15277777777777776</v>
      </c>
      <c r="K1967" s="179">
        <f t="shared" si="108"/>
        <v>0.17013888888888892</v>
      </c>
      <c r="L1967" s="457">
        <v>40</v>
      </c>
      <c r="M1967" s="457">
        <v>2</v>
      </c>
      <c r="N1967" s="959"/>
      <c r="O1967" s="457"/>
      <c r="P1967" s="457"/>
      <c r="Q1967" s="963"/>
      <c r="R1967" s="460" t="str">
        <f t="shared" si="109"/>
        <v>fx</v>
      </c>
      <c r="S1967" s="959"/>
      <c r="T1967" s="959"/>
      <c r="U1967" s="965"/>
    </row>
    <row r="1968" spans="1:21" ht="15.75" thickBot="1" x14ac:dyDescent="0.3">
      <c r="A1968" s="187" t="str">
        <f t="shared" si="110"/>
        <v>روز</v>
      </c>
      <c r="B1968" s="455">
        <v>14030421</v>
      </c>
      <c r="C1968" s="96">
        <v>309</v>
      </c>
      <c r="D1968" s="457">
        <v>7</v>
      </c>
      <c r="E1968" s="457">
        <v>50</v>
      </c>
      <c r="F1968" s="199">
        <f t="shared" si="111"/>
        <v>47</v>
      </c>
      <c r="G1968" s="144" t="s">
        <v>266</v>
      </c>
      <c r="H1968" s="167">
        <v>0.30208333333333331</v>
      </c>
      <c r="I1968" s="167">
        <v>0.625</v>
      </c>
      <c r="J1968" s="181">
        <v>0.15277777777777776</v>
      </c>
      <c r="K1968" s="179">
        <f t="shared" si="108"/>
        <v>0.17013888888888892</v>
      </c>
      <c r="L1968" s="457">
        <v>41</v>
      </c>
      <c r="M1968" s="457">
        <v>1</v>
      </c>
      <c r="N1968" s="960"/>
      <c r="O1968" s="457"/>
      <c r="P1968" s="457"/>
      <c r="Q1968" s="963"/>
      <c r="R1968" s="460" t="str">
        <f t="shared" si="109"/>
        <v>fx</v>
      </c>
      <c r="S1968" s="959"/>
      <c r="T1968" s="959"/>
      <c r="U1968" s="965"/>
    </row>
    <row r="1969" spans="1:21" ht="15.75" thickBot="1" x14ac:dyDescent="0.3">
      <c r="A1969" s="187" t="str">
        <f t="shared" si="110"/>
        <v>روز</v>
      </c>
      <c r="B1969" s="174">
        <v>14030421</v>
      </c>
      <c r="C1969" s="96">
        <v>309</v>
      </c>
      <c r="D1969" s="457">
        <v>7</v>
      </c>
      <c r="E1969" s="457">
        <v>50</v>
      </c>
      <c r="F1969" s="199">
        <f t="shared" si="111"/>
        <v>47</v>
      </c>
      <c r="G1969" s="144" t="s">
        <v>266</v>
      </c>
      <c r="H1969" s="167">
        <v>0.30208333333333331</v>
      </c>
      <c r="I1969" s="167">
        <v>0.625</v>
      </c>
      <c r="J1969" s="181">
        <v>0.15277777777777776</v>
      </c>
      <c r="K1969" s="179">
        <f t="shared" si="108"/>
        <v>0.17013888888888892</v>
      </c>
      <c r="L1969" s="457">
        <v>36</v>
      </c>
      <c r="M1969" s="457">
        <v>1</v>
      </c>
      <c r="N1969" s="958">
        <v>87</v>
      </c>
      <c r="O1969" s="457"/>
      <c r="P1969" s="457"/>
      <c r="Q1969" s="963"/>
      <c r="R1969" s="460" t="str">
        <f t="shared" si="109"/>
        <v>fx</v>
      </c>
      <c r="S1969" s="959"/>
      <c r="T1969" s="959"/>
      <c r="U1969" s="965"/>
    </row>
    <row r="1970" spans="1:21" ht="15.75" thickBot="1" x14ac:dyDescent="0.3">
      <c r="A1970" s="187" t="str">
        <f t="shared" si="110"/>
        <v>روز</v>
      </c>
      <c r="B1970" s="175">
        <v>14030421</v>
      </c>
      <c r="C1970" s="96">
        <v>309</v>
      </c>
      <c r="D1970" s="457">
        <v>7</v>
      </c>
      <c r="E1970" s="457">
        <v>50</v>
      </c>
      <c r="F1970" s="199">
        <f t="shared" si="111"/>
        <v>47</v>
      </c>
      <c r="G1970" s="144" t="s">
        <v>266</v>
      </c>
      <c r="H1970" s="167">
        <v>0.30208333333333331</v>
      </c>
      <c r="I1970" s="167">
        <v>0.625</v>
      </c>
      <c r="J1970" s="181">
        <v>0.15277777777777776</v>
      </c>
      <c r="K1970" s="179">
        <f t="shared" si="108"/>
        <v>0.17013888888888892</v>
      </c>
      <c r="L1970" s="457">
        <v>37</v>
      </c>
      <c r="M1970" s="457">
        <v>1</v>
      </c>
      <c r="N1970" s="959"/>
      <c r="O1970" s="457"/>
      <c r="P1970" s="457"/>
      <c r="Q1970" s="963"/>
      <c r="R1970" s="460" t="str">
        <f t="shared" si="109"/>
        <v>fx</v>
      </c>
      <c r="S1970" s="959"/>
      <c r="T1970" s="959"/>
      <c r="U1970" s="965"/>
    </row>
    <row r="1971" spans="1:21" ht="15.75" thickBot="1" x14ac:dyDescent="0.3">
      <c r="A1971" s="187" t="str">
        <f t="shared" si="110"/>
        <v>روز</v>
      </c>
      <c r="B1971" s="455">
        <v>14030421</v>
      </c>
      <c r="C1971" s="96">
        <v>309</v>
      </c>
      <c r="D1971" s="457">
        <v>7</v>
      </c>
      <c r="E1971" s="457">
        <v>50</v>
      </c>
      <c r="F1971" s="199">
        <f t="shared" si="111"/>
        <v>47</v>
      </c>
      <c r="G1971" s="144" t="s">
        <v>266</v>
      </c>
      <c r="H1971" s="167">
        <v>0.30208333333333331</v>
      </c>
      <c r="I1971" s="167">
        <v>0.625</v>
      </c>
      <c r="J1971" s="181">
        <v>0.15277777777777776</v>
      </c>
      <c r="K1971" s="179">
        <f t="shared" si="108"/>
        <v>0.17013888888888892</v>
      </c>
      <c r="L1971" s="457">
        <v>38</v>
      </c>
      <c r="M1971" s="457">
        <v>1</v>
      </c>
      <c r="N1971" s="960"/>
      <c r="O1971" s="457"/>
      <c r="P1971" s="457"/>
      <c r="Q1971" s="963"/>
      <c r="R1971" s="460" t="str">
        <f t="shared" si="109"/>
        <v>fx</v>
      </c>
      <c r="S1971" s="959"/>
      <c r="T1971" s="959"/>
      <c r="U1971" s="965"/>
    </row>
    <row r="1972" spans="1:21" ht="15.75" thickBot="1" x14ac:dyDescent="0.3">
      <c r="A1972" s="187" t="str">
        <f t="shared" si="110"/>
        <v>روز</v>
      </c>
      <c r="B1972" s="174">
        <v>14030421</v>
      </c>
      <c r="C1972" s="96">
        <v>350</v>
      </c>
      <c r="D1972" s="457">
        <v>7</v>
      </c>
      <c r="E1972" s="457">
        <v>50</v>
      </c>
      <c r="F1972" s="199">
        <f t="shared" si="111"/>
        <v>47</v>
      </c>
      <c r="G1972" s="144" t="s">
        <v>266</v>
      </c>
      <c r="H1972" s="167">
        <v>0.30208333333333331</v>
      </c>
      <c r="I1972" s="167">
        <v>0.625</v>
      </c>
      <c r="J1972" s="181">
        <v>0.15277777777777776</v>
      </c>
      <c r="K1972" s="179">
        <f t="shared" si="108"/>
        <v>0.17013888888888892</v>
      </c>
      <c r="L1972" s="457">
        <v>39</v>
      </c>
      <c r="M1972" s="457">
        <v>1</v>
      </c>
      <c r="N1972" s="958">
        <v>232</v>
      </c>
      <c r="O1972" s="457"/>
      <c r="P1972" s="457"/>
      <c r="Q1972" s="963"/>
      <c r="R1972" s="460" t="str">
        <f t="shared" si="109"/>
        <v>fx</v>
      </c>
      <c r="S1972" s="959"/>
      <c r="T1972" s="959"/>
      <c r="U1972" s="965"/>
    </row>
    <row r="1973" spans="1:21" ht="15.75" thickBot="1" x14ac:dyDescent="0.3">
      <c r="A1973" s="187" t="str">
        <f t="shared" si="110"/>
        <v>روز</v>
      </c>
      <c r="B1973" s="175">
        <v>14030421</v>
      </c>
      <c r="C1973" s="96">
        <v>350</v>
      </c>
      <c r="D1973" s="457">
        <v>7</v>
      </c>
      <c r="E1973" s="457">
        <v>50</v>
      </c>
      <c r="F1973" s="199">
        <f t="shared" si="111"/>
        <v>47</v>
      </c>
      <c r="G1973" s="144" t="s">
        <v>266</v>
      </c>
      <c r="H1973" s="167">
        <v>0.30208333333333331</v>
      </c>
      <c r="I1973" s="167">
        <v>0.625</v>
      </c>
      <c r="J1973" s="181">
        <v>0.15277777777777776</v>
      </c>
      <c r="K1973" s="179">
        <f t="shared" si="108"/>
        <v>0.17013888888888892</v>
      </c>
      <c r="L1973" s="457">
        <v>40</v>
      </c>
      <c r="M1973" s="457">
        <v>1</v>
      </c>
      <c r="N1973" s="959"/>
      <c r="O1973" s="457"/>
      <c r="P1973" s="457"/>
      <c r="Q1973" s="963"/>
      <c r="R1973" s="460" t="str">
        <f t="shared" si="109"/>
        <v>fx</v>
      </c>
      <c r="S1973" s="959"/>
      <c r="T1973" s="959"/>
      <c r="U1973" s="965"/>
    </row>
    <row r="1974" spans="1:21" ht="15.75" thickBot="1" x14ac:dyDescent="0.3">
      <c r="A1974" s="187" t="str">
        <f t="shared" si="110"/>
        <v>روز</v>
      </c>
      <c r="B1974" s="175">
        <v>14030421</v>
      </c>
      <c r="C1974" s="96">
        <v>350</v>
      </c>
      <c r="D1974" s="457">
        <v>7</v>
      </c>
      <c r="E1974" s="457">
        <v>50</v>
      </c>
      <c r="F1974" s="199">
        <f t="shared" si="111"/>
        <v>47</v>
      </c>
      <c r="G1974" s="144" t="s">
        <v>266</v>
      </c>
      <c r="H1974" s="167">
        <v>0.30208333333333331</v>
      </c>
      <c r="I1974" s="167">
        <v>0.625</v>
      </c>
      <c r="J1974" s="181">
        <v>0.15277777777777776</v>
      </c>
      <c r="K1974" s="179">
        <f t="shared" si="108"/>
        <v>0.17013888888888892</v>
      </c>
      <c r="L1974" s="457">
        <v>41</v>
      </c>
      <c r="M1974" s="457">
        <v>1</v>
      </c>
      <c r="N1974" s="959"/>
      <c r="O1974" s="457"/>
      <c r="P1974" s="457"/>
      <c r="Q1974" s="963"/>
      <c r="R1974" s="460" t="str">
        <f t="shared" si="109"/>
        <v>fx</v>
      </c>
      <c r="S1974" s="959"/>
      <c r="T1974" s="959"/>
      <c r="U1974" s="965"/>
    </row>
    <row r="1975" spans="1:21" ht="15.75" thickBot="1" x14ac:dyDescent="0.3">
      <c r="A1975" s="187" t="str">
        <f t="shared" si="110"/>
        <v>روز</v>
      </c>
      <c r="B1975" s="175">
        <v>14030421</v>
      </c>
      <c r="C1975" s="96">
        <v>350</v>
      </c>
      <c r="D1975" s="457">
        <v>7</v>
      </c>
      <c r="E1975" s="457">
        <v>50</v>
      </c>
      <c r="F1975" s="199">
        <f t="shared" si="111"/>
        <v>47</v>
      </c>
      <c r="G1975" s="144" t="s">
        <v>266</v>
      </c>
      <c r="H1975" s="167">
        <v>0.30208333333333331</v>
      </c>
      <c r="I1975" s="167">
        <v>0.625</v>
      </c>
      <c r="J1975" s="181">
        <v>0.15277777777777776</v>
      </c>
      <c r="K1975" s="179">
        <f t="shared" si="108"/>
        <v>0.17013888888888892</v>
      </c>
      <c r="L1975" s="457">
        <v>42</v>
      </c>
      <c r="M1975" s="457">
        <v>2</v>
      </c>
      <c r="N1975" s="959"/>
      <c r="O1975" s="457"/>
      <c r="P1975" s="457"/>
      <c r="Q1975" s="963"/>
      <c r="R1975" s="460" t="str">
        <f t="shared" si="109"/>
        <v>fx</v>
      </c>
      <c r="S1975" s="959"/>
      <c r="T1975" s="959"/>
      <c r="U1975" s="965"/>
    </row>
    <row r="1976" spans="1:21" ht="15.75" thickBot="1" x14ac:dyDescent="0.3">
      <c r="A1976" s="187" t="str">
        <f t="shared" si="110"/>
        <v>روز</v>
      </c>
      <c r="B1976" s="175">
        <v>14030421</v>
      </c>
      <c r="C1976" s="96">
        <v>350</v>
      </c>
      <c r="D1976" s="457">
        <v>7</v>
      </c>
      <c r="E1976" s="457">
        <v>50</v>
      </c>
      <c r="F1976" s="199">
        <f t="shared" si="111"/>
        <v>47</v>
      </c>
      <c r="G1976" s="144" t="s">
        <v>266</v>
      </c>
      <c r="H1976" s="167">
        <v>0.30208333333333331</v>
      </c>
      <c r="I1976" s="167">
        <v>0.625</v>
      </c>
      <c r="J1976" s="181">
        <v>0.15277777777777776</v>
      </c>
      <c r="K1976" s="179">
        <f t="shared" si="108"/>
        <v>0.17013888888888892</v>
      </c>
      <c r="L1976" s="457">
        <v>43</v>
      </c>
      <c r="M1976" s="457">
        <v>2</v>
      </c>
      <c r="N1976" s="959"/>
      <c r="O1976" s="457"/>
      <c r="P1976" s="457"/>
      <c r="Q1976" s="963"/>
      <c r="R1976" s="460" t="str">
        <f t="shared" si="109"/>
        <v>fx</v>
      </c>
      <c r="S1976" s="959"/>
      <c r="T1976" s="959"/>
      <c r="U1976" s="965"/>
    </row>
    <row r="1977" spans="1:21" ht="15.75" thickBot="1" x14ac:dyDescent="0.3">
      <c r="A1977" s="187" t="str">
        <f t="shared" si="110"/>
        <v>روز</v>
      </c>
      <c r="B1977" s="455">
        <v>14030421</v>
      </c>
      <c r="C1977" s="96">
        <v>350</v>
      </c>
      <c r="D1977" s="457">
        <v>7</v>
      </c>
      <c r="E1977" s="457">
        <v>50</v>
      </c>
      <c r="F1977" s="199">
        <f t="shared" si="111"/>
        <v>47</v>
      </c>
      <c r="G1977" s="144" t="s">
        <v>266</v>
      </c>
      <c r="H1977" s="167">
        <v>0.30208333333333331</v>
      </c>
      <c r="I1977" s="167">
        <v>0.625</v>
      </c>
      <c r="J1977" s="181">
        <v>0.15277777777777776</v>
      </c>
      <c r="K1977" s="179">
        <f t="shared" si="108"/>
        <v>0.17013888888888892</v>
      </c>
      <c r="L1977" s="457">
        <v>44</v>
      </c>
      <c r="M1977" s="457">
        <v>1</v>
      </c>
      <c r="N1977" s="960"/>
      <c r="O1977" s="457"/>
      <c r="P1977" s="457"/>
      <c r="Q1977" s="963"/>
      <c r="R1977" s="460" t="str">
        <f t="shared" si="109"/>
        <v>fx</v>
      </c>
      <c r="S1977" s="959"/>
      <c r="T1977" s="959"/>
      <c r="U1977" s="965"/>
    </row>
    <row r="1978" spans="1:21" ht="15.75" thickBot="1" x14ac:dyDescent="0.3">
      <c r="A1978" s="187" t="str">
        <f t="shared" si="110"/>
        <v>روز</v>
      </c>
      <c r="B1978" s="174">
        <v>14030421</v>
      </c>
      <c r="C1978" s="96">
        <v>370</v>
      </c>
      <c r="D1978" s="457">
        <v>7</v>
      </c>
      <c r="E1978" s="457">
        <v>50</v>
      </c>
      <c r="F1978" s="199">
        <f t="shared" si="111"/>
        <v>47</v>
      </c>
      <c r="G1978" s="144" t="s">
        <v>266</v>
      </c>
      <c r="H1978" s="167">
        <v>0.30208333333333331</v>
      </c>
      <c r="I1978" s="167">
        <v>0.625</v>
      </c>
      <c r="J1978" s="181">
        <v>0.15277777777777776</v>
      </c>
      <c r="K1978" s="179">
        <f t="shared" si="108"/>
        <v>0.17013888888888892</v>
      </c>
      <c r="L1978" s="457">
        <v>39</v>
      </c>
      <c r="M1978" s="457">
        <v>1</v>
      </c>
      <c r="N1978" s="958">
        <v>232</v>
      </c>
      <c r="O1978" s="457"/>
      <c r="P1978" s="457"/>
      <c r="Q1978" s="963"/>
      <c r="R1978" s="460" t="str">
        <f t="shared" si="109"/>
        <v>p500</v>
      </c>
      <c r="S1978" s="959"/>
      <c r="T1978" s="959"/>
      <c r="U1978" s="965"/>
    </row>
    <row r="1979" spans="1:21" ht="15.75" thickBot="1" x14ac:dyDescent="0.3">
      <c r="A1979" s="187" t="str">
        <f t="shared" si="110"/>
        <v>روز</v>
      </c>
      <c r="B1979" s="175">
        <v>14030421</v>
      </c>
      <c r="C1979" s="96">
        <v>370</v>
      </c>
      <c r="D1979" s="457">
        <v>7</v>
      </c>
      <c r="E1979" s="457">
        <v>50</v>
      </c>
      <c r="F1979" s="199">
        <f t="shared" si="111"/>
        <v>47</v>
      </c>
      <c r="G1979" s="144" t="s">
        <v>266</v>
      </c>
      <c r="H1979" s="167">
        <v>0.30208333333333331</v>
      </c>
      <c r="I1979" s="167">
        <v>0.625</v>
      </c>
      <c r="J1979" s="181">
        <v>0.15277777777777776</v>
      </c>
      <c r="K1979" s="179">
        <f t="shared" si="108"/>
        <v>0.17013888888888892</v>
      </c>
      <c r="L1979" s="457">
        <v>40</v>
      </c>
      <c r="M1979" s="457">
        <v>1</v>
      </c>
      <c r="N1979" s="959"/>
      <c r="O1979" s="457"/>
      <c r="P1979" s="457"/>
      <c r="Q1979" s="963"/>
      <c r="R1979" s="460" t="str">
        <f t="shared" si="109"/>
        <v>p500</v>
      </c>
      <c r="S1979" s="959"/>
      <c r="T1979" s="959"/>
      <c r="U1979" s="965"/>
    </row>
    <row r="1980" spans="1:21" ht="15.75" thickBot="1" x14ac:dyDescent="0.3">
      <c r="A1980" s="187" t="str">
        <f t="shared" si="110"/>
        <v>روز</v>
      </c>
      <c r="B1980" s="175">
        <v>14030421</v>
      </c>
      <c r="C1980" s="96">
        <v>370</v>
      </c>
      <c r="D1980" s="457">
        <v>7</v>
      </c>
      <c r="E1980" s="457">
        <v>50</v>
      </c>
      <c r="F1980" s="199">
        <f t="shared" si="111"/>
        <v>47</v>
      </c>
      <c r="G1980" s="144" t="s">
        <v>266</v>
      </c>
      <c r="H1980" s="167">
        <v>0.30208333333333331</v>
      </c>
      <c r="I1980" s="167">
        <v>0.625</v>
      </c>
      <c r="J1980" s="181">
        <v>0.15277777777777776</v>
      </c>
      <c r="K1980" s="179">
        <f t="shared" si="108"/>
        <v>0.17013888888888892</v>
      </c>
      <c r="L1980" s="457">
        <v>42</v>
      </c>
      <c r="M1980" s="457">
        <v>2</v>
      </c>
      <c r="N1980" s="959"/>
      <c r="O1980" s="457"/>
      <c r="P1980" s="457"/>
      <c r="Q1980" s="963"/>
      <c r="R1980" s="460" t="str">
        <f t="shared" si="109"/>
        <v>p500</v>
      </c>
      <c r="S1980" s="959"/>
      <c r="T1980" s="959"/>
      <c r="U1980" s="965"/>
    </row>
    <row r="1981" spans="1:21" ht="15.75" thickBot="1" x14ac:dyDescent="0.3">
      <c r="A1981" s="187" t="str">
        <f t="shared" si="110"/>
        <v>روز</v>
      </c>
      <c r="B1981" s="175">
        <v>14030421</v>
      </c>
      <c r="C1981" s="96">
        <v>370</v>
      </c>
      <c r="D1981" s="457">
        <v>7</v>
      </c>
      <c r="E1981" s="457">
        <v>50</v>
      </c>
      <c r="F1981" s="199">
        <f t="shared" si="111"/>
        <v>47</v>
      </c>
      <c r="G1981" s="144" t="s">
        <v>266</v>
      </c>
      <c r="H1981" s="167">
        <v>0.30208333333333331</v>
      </c>
      <c r="I1981" s="167">
        <v>0.625</v>
      </c>
      <c r="J1981" s="181">
        <v>0.15277777777777776</v>
      </c>
      <c r="K1981" s="179">
        <f t="shared" si="108"/>
        <v>0.17013888888888892</v>
      </c>
      <c r="L1981" s="457">
        <v>43</v>
      </c>
      <c r="M1981" s="457">
        <v>2</v>
      </c>
      <c r="N1981" s="959"/>
      <c r="O1981" s="457"/>
      <c r="P1981" s="457"/>
      <c r="Q1981" s="963"/>
      <c r="R1981" s="460" t="str">
        <f t="shared" si="109"/>
        <v>p500</v>
      </c>
      <c r="S1981" s="959"/>
      <c r="T1981" s="959"/>
      <c r="U1981" s="965"/>
    </row>
    <row r="1982" spans="1:21" ht="15.75" thickBot="1" x14ac:dyDescent="0.3">
      <c r="A1982" s="187" t="str">
        <f t="shared" si="110"/>
        <v>روز</v>
      </c>
      <c r="B1982" s="455">
        <v>14030421</v>
      </c>
      <c r="C1982" s="96">
        <v>370</v>
      </c>
      <c r="D1982" s="457">
        <v>7</v>
      </c>
      <c r="E1982" s="457">
        <v>50</v>
      </c>
      <c r="F1982" s="199">
        <f t="shared" si="111"/>
        <v>47</v>
      </c>
      <c r="G1982" s="144" t="s">
        <v>266</v>
      </c>
      <c r="H1982" s="167">
        <v>0.30208333333333331</v>
      </c>
      <c r="I1982" s="167">
        <v>0.625</v>
      </c>
      <c r="J1982" s="181">
        <v>0.15277777777777776</v>
      </c>
      <c r="K1982" s="179">
        <f t="shared" si="108"/>
        <v>0.17013888888888892</v>
      </c>
      <c r="L1982" s="457">
        <v>44</v>
      </c>
      <c r="M1982" s="457">
        <v>2</v>
      </c>
      <c r="N1982" s="960"/>
      <c r="O1982" s="457"/>
      <c r="P1982" s="457"/>
      <c r="Q1982" s="963"/>
      <c r="R1982" s="460" t="str">
        <f t="shared" si="109"/>
        <v>p500</v>
      </c>
      <c r="S1982" s="959"/>
      <c r="T1982" s="959"/>
      <c r="U1982" s="965"/>
    </row>
    <row r="1983" spans="1:21" ht="15.75" thickBot="1" x14ac:dyDescent="0.3">
      <c r="A1983" s="187" t="str">
        <f t="shared" si="110"/>
        <v>روز</v>
      </c>
      <c r="B1983" s="174">
        <v>14030421</v>
      </c>
      <c r="C1983" s="96">
        <v>356</v>
      </c>
      <c r="D1983" s="457">
        <v>7</v>
      </c>
      <c r="E1983" s="457">
        <v>50</v>
      </c>
      <c r="F1983" s="199">
        <f t="shared" si="111"/>
        <v>47</v>
      </c>
      <c r="G1983" s="144" t="s">
        <v>266</v>
      </c>
      <c r="H1983" s="167">
        <v>0.30208333333333331</v>
      </c>
      <c r="I1983" s="167">
        <v>0.625</v>
      </c>
      <c r="J1983" s="181">
        <v>0.15277777777777776</v>
      </c>
      <c r="K1983" s="179">
        <f t="shared" si="108"/>
        <v>0.17013888888888892</v>
      </c>
      <c r="L1983" s="457">
        <v>37</v>
      </c>
      <c r="M1983" s="457">
        <v>1</v>
      </c>
      <c r="N1983" s="958">
        <v>145</v>
      </c>
      <c r="O1983" s="457"/>
      <c r="P1983" s="457"/>
      <c r="Q1983" s="963"/>
      <c r="R1983" s="460" t="str">
        <f t="shared" si="109"/>
        <v>fx</v>
      </c>
      <c r="S1983" s="959"/>
      <c r="T1983" s="959"/>
      <c r="U1983" s="965"/>
    </row>
    <row r="1984" spans="1:21" ht="15.75" thickBot="1" x14ac:dyDescent="0.3">
      <c r="A1984" s="187" t="str">
        <f t="shared" si="110"/>
        <v>روز</v>
      </c>
      <c r="B1984" s="175">
        <v>14030421</v>
      </c>
      <c r="C1984" s="96">
        <v>356</v>
      </c>
      <c r="D1984" s="457">
        <v>7</v>
      </c>
      <c r="E1984" s="457">
        <v>50</v>
      </c>
      <c r="F1984" s="199">
        <f t="shared" si="111"/>
        <v>47</v>
      </c>
      <c r="G1984" s="144" t="s">
        <v>266</v>
      </c>
      <c r="H1984" s="167">
        <v>0.30208333333333331</v>
      </c>
      <c r="I1984" s="167">
        <v>0.625</v>
      </c>
      <c r="J1984" s="181">
        <v>0.15277777777777776</v>
      </c>
      <c r="K1984" s="179">
        <f t="shared" si="108"/>
        <v>0.17013888888888892</v>
      </c>
      <c r="L1984" s="457">
        <v>38</v>
      </c>
      <c r="M1984" s="457">
        <v>1</v>
      </c>
      <c r="N1984" s="959"/>
      <c r="O1984" s="457"/>
      <c r="P1984" s="457"/>
      <c r="Q1984" s="963"/>
      <c r="R1984" s="460" t="str">
        <f t="shared" si="109"/>
        <v>fx</v>
      </c>
      <c r="S1984" s="959"/>
      <c r="T1984" s="959"/>
      <c r="U1984" s="965"/>
    </row>
    <row r="1985" spans="1:21" ht="15.75" thickBot="1" x14ac:dyDescent="0.3">
      <c r="A1985" s="187" t="str">
        <f t="shared" si="110"/>
        <v>روز</v>
      </c>
      <c r="B1985" s="175">
        <v>14030421</v>
      </c>
      <c r="C1985" s="96">
        <v>356</v>
      </c>
      <c r="D1985" s="457">
        <v>7</v>
      </c>
      <c r="E1985" s="457">
        <v>50</v>
      </c>
      <c r="F1985" s="199">
        <f t="shared" si="111"/>
        <v>47</v>
      </c>
      <c r="G1985" s="144" t="s">
        <v>266</v>
      </c>
      <c r="H1985" s="167">
        <v>0.30208333333333331</v>
      </c>
      <c r="I1985" s="167">
        <v>0.625</v>
      </c>
      <c r="J1985" s="181">
        <v>0.15277777777777776</v>
      </c>
      <c r="K1985" s="179">
        <f t="shared" si="108"/>
        <v>0.17013888888888892</v>
      </c>
      <c r="L1985" s="457">
        <v>39</v>
      </c>
      <c r="M1985" s="457">
        <v>1</v>
      </c>
      <c r="N1985" s="959"/>
      <c r="O1985" s="457"/>
      <c r="P1985" s="457"/>
      <c r="Q1985" s="963"/>
      <c r="R1985" s="460" t="str">
        <f t="shared" si="109"/>
        <v>fx</v>
      </c>
      <c r="S1985" s="959"/>
      <c r="T1985" s="959"/>
      <c r="U1985" s="965"/>
    </row>
    <row r="1986" spans="1:21" ht="15.75" thickBot="1" x14ac:dyDescent="0.3">
      <c r="A1986" s="187" t="str">
        <f t="shared" si="110"/>
        <v>روز</v>
      </c>
      <c r="B1986" s="175">
        <v>14030421</v>
      </c>
      <c r="C1986" s="96">
        <v>356</v>
      </c>
      <c r="D1986" s="457">
        <v>7</v>
      </c>
      <c r="E1986" s="457">
        <v>50</v>
      </c>
      <c r="F1986" s="199">
        <f t="shared" si="111"/>
        <v>47</v>
      </c>
      <c r="G1986" s="144" t="s">
        <v>266</v>
      </c>
      <c r="H1986" s="167">
        <v>0.30208333333333331</v>
      </c>
      <c r="I1986" s="167">
        <v>0.625</v>
      </c>
      <c r="J1986" s="181">
        <v>0.15277777777777776</v>
      </c>
      <c r="K1986" s="179">
        <f t="shared" si="108"/>
        <v>0.17013888888888892</v>
      </c>
      <c r="L1986" s="457">
        <v>40</v>
      </c>
      <c r="M1986" s="457">
        <v>1</v>
      </c>
      <c r="N1986" s="959"/>
      <c r="O1986" s="457"/>
      <c r="P1986" s="457"/>
      <c r="Q1986" s="963"/>
      <c r="R1986" s="460" t="str">
        <f t="shared" si="109"/>
        <v>fx</v>
      </c>
      <c r="S1986" s="959"/>
      <c r="T1986" s="959"/>
      <c r="U1986" s="965"/>
    </row>
    <row r="1987" spans="1:21" ht="15.75" thickBot="1" x14ac:dyDescent="0.3">
      <c r="A1987" s="187" t="str">
        <f t="shared" si="110"/>
        <v>روز</v>
      </c>
      <c r="B1987" s="455">
        <v>14030421</v>
      </c>
      <c r="C1987" s="96">
        <v>356</v>
      </c>
      <c r="D1987" s="457">
        <v>7</v>
      </c>
      <c r="E1987" s="457">
        <v>50</v>
      </c>
      <c r="F1987" s="199">
        <f t="shared" si="111"/>
        <v>47</v>
      </c>
      <c r="G1987" s="144" t="s">
        <v>266</v>
      </c>
      <c r="H1987" s="167">
        <v>0.30208333333333331</v>
      </c>
      <c r="I1987" s="167">
        <v>0.625</v>
      </c>
      <c r="J1987" s="181">
        <v>0.15277777777777776</v>
      </c>
      <c r="K1987" s="179">
        <f t="shared" si="108"/>
        <v>0.17013888888888892</v>
      </c>
      <c r="L1987" s="457">
        <v>41</v>
      </c>
      <c r="M1987" s="457">
        <v>1</v>
      </c>
      <c r="N1987" s="960"/>
      <c r="O1987" s="457"/>
      <c r="P1987" s="457"/>
      <c r="Q1987" s="963"/>
      <c r="R1987" s="460" t="str">
        <f t="shared" si="109"/>
        <v>fx</v>
      </c>
      <c r="S1987" s="959"/>
      <c r="T1987" s="959"/>
      <c r="U1987" s="965"/>
    </row>
    <row r="1988" spans="1:21" ht="15.75" thickBot="1" x14ac:dyDescent="0.3">
      <c r="A1988" s="187" t="str">
        <f t="shared" si="110"/>
        <v>روز</v>
      </c>
      <c r="B1988" s="174">
        <v>14030421</v>
      </c>
      <c r="C1988" s="96">
        <v>320</v>
      </c>
      <c r="D1988" s="457">
        <v>7</v>
      </c>
      <c r="E1988" s="457">
        <v>50</v>
      </c>
      <c r="F1988" s="665">
        <v>47</v>
      </c>
      <c r="G1988" s="144" t="s">
        <v>565</v>
      </c>
      <c r="H1988" s="167">
        <v>0.30208333333333331</v>
      </c>
      <c r="I1988" s="167">
        <v>0.625</v>
      </c>
      <c r="J1988" s="181">
        <v>0.15277777777777776</v>
      </c>
      <c r="K1988" s="179">
        <f t="shared" si="108"/>
        <v>0.17013888888888892</v>
      </c>
      <c r="L1988" s="457">
        <v>38</v>
      </c>
      <c r="M1988" s="457">
        <v>1</v>
      </c>
      <c r="N1988" s="958">
        <v>98</v>
      </c>
      <c r="O1988" s="457"/>
      <c r="P1988" s="457"/>
      <c r="Q1988" s="963"/>
      <c r="R1988" s="460" t="str">
        <f t="shared" si="109"/>
        <v>fx</v>
      </c>
      <c r="S1988" s="959"/>
      <c r="T1988" s="959"/>
      <c r="U1988" s="965"/>
    </row>
    <row r="1989" spans="1:21" ht="15.75" thickBot="1" x14ac:dyDescent="0.3">
      <c r="A1989" s="187" t="str">
        <f t="shared" si="110"/>
        <v>روز</v>
      </c>
      <c r="B1989" s="175">
        <v>14030421</v>
      </c>
      <c r="C1989" s="96">
        <v>320</v>
      </c>
      <c r="D1989" s="457">
        <v>7</v>
      </c>
      <c r="E1989" s="457">
        <v>50</v>
      </c>
      <c r="F1989" s="665">
        <v>47</v>
      </c>
      <c r="G1989" s="144" t="s">
        <v>566</v>
      </c>
      <c r="H1989" s="167">
        <v>0.30208333333333331</v>
      </c>
      <c r="I1989" s="167">
        <v>0.625</v>
      </c>
      <c r="J1989" s="181">
        <v>0.15277777777777776</v>
      </c>
      <c r="K1989" s="179">
        <f t="shared" si="108"/>
        <v>0.17013888888888892</v>
      </c>
      <c r="L1989" s="457">
        <v>39</v>
      </c>
      <c r="M1989" s="457">
        <v>2</v>
      </c>
      <c r="N1989" s="959"/>
      <c r="O1989" s="457"/>
      <c r="P1989" s="457"/>
      <c r="Q1989" s="963"/>
      <c r="R1989" s="460" t="str">
        <f t="shared" si="109"/>
        <v>fx</v>
      </c>
      <c r="S1989" s="959"/>
      <c r="T1989" s="959"/>
      <c r="U1989" s="965"/>
    </row>
    <row r="1990" spans="1:21" ht="15.75" thickBot="1" x14ac:dyDescent="0.3">
      <c r="A1990" s="187" t="str">
        <f t="shared" si="110"/>
        <v>روز</v>
      </c>
      <c r="B1990" s="175">
        <v>14030421</v>
      </c>
      <c r="C1990" s="96">
        <v>320</v>
      </c>
      <c r="D1990" s="457">
        <v>7</v>
      </c>
      <c r="E1990" s="457">
        <v>50</v>
      </c>
      <c r="F1990" s="665">
        <v>47</v>
      </c>
      <c r="G1990" s="144" t="s">
        <v>567</v>
      </c>
      <c r="H1990" s="167">
        <v>0.30208333333333331</v>
      </c>
      <c r="I1990" s="167">
        <v>0.625</v>
      </c>
      <c r="J1990" s="181">
        <v>0.15277777777777776</v>
      </c>
      <c r="K1990" s="179">
        <f t="shared" si="108"/>
        <v>0.17013888888888892</v>
      </c>
      <c r="L1990" s="457">
        <v>40</v>
      </c>
      <c r="M1990" s="457">
        <v>2</v>
      </c>
      <c r="N1990" s="959"/>
      <c r="O1990" s="457"/>
      <c r="P1990" s="457"/>
      <c r="Q1990" s="963"/>
      <c r="R1990" s="460" t="str">
        <f t="shared" si="109"/>
        <v>fx</v>
      </c>
      <c r="S1990" s="959"/>
      <c r="T1990" s="959"/>
      <c r="U1990" s="965"/>
    </row>
    <row r="1991" spans="1:21" ht="15.75" thickBot="1" x14ac:dyDescent="0.3">
      <c r="A1991" s="187" t="str">
        <f t="shared" si="110"/>
        <v>روز</v>
      </c>
      <c r="B1991" s="455">
        <v>14030421</v>
      </c>
      <c r="C1991" s="96">
        <v>320</v>
      </c>
      <c r="D1991" s="457">
        <v>7</v>
      </c>
      <c r="E1991" s="457">
        <v>50</v>
      </c>
      <c r="F1991" s="665">
        <v>47</v>
      </c>
      <c r="G1991" s="144" t="s">
        <v>568</v>
      </c>
      <c r="H1991" s="167">
        <v>0.30208333333333331</v>
      </c>
      <c r="I1991" s="167">
        <v>0.625</v>
      </c>
      <c r="J1991" s="181">
        <v>0.15277777777777776</v>
      </c>
      <c r="K1991" s="179">
        <f t="shared" si="108"/>
        <v>0.17013888888888892</v>
      </c>
      <c r="L1991" s="457">
        <v>41</v>
      </c>
      <c r="M1991" s="457">
        <v>1</v>
      </c>
      <c r="N1991" s="960"/>
      <c r="O1991" s="457"/>
      <c r="P1991" s="457"/>
      <c r="Q1991" s="963"/>
      <c r="R1991" s="460" t="str">
        <f t="shared" si="109"/>
        <v>fx</v>
      </c>
      <c r="S1991" s="959"/>
      <c r="T1991" s="959"/>
      <c r="U1991" s="965"/>
    </row>
    <row r="1992" spans="1:21" ht="15.75" thickBot="1" x14ac:dyDescent="0.3">
      <c r="A1992" s="187" t="str">
        <f t="shared" si="110"/>
        <v>روز</v>
      </c>
      <c r="B1992" s="174">
        <v>14030421</v>
      </c>
      <c r="C1992" s="96">
        <v>293</v>
      </c>
      <c r="D1992" s="457">
        <v>7</v>
      </c>
      <c r="E1992" s="457">
        <v>50</v>
      </c>
      <c r="F1992" s="665">
        <v>47</v>
      </c>
      <c r="G1992" s="144" t="s">
        <v>405</v>
      </c>
      <c r="H1992" s="167">
        <v>0.30208333333333331</v>
      </c>
      <c r="I1992" s="167">
        <v>0.625</v>
      </c>
      <c r="J1992" s="181">
        <v>0.15277777777777776</v>
      </c>
      <c r="K1992" s="179">
        <f t="shared" si="108"/>
        <v>0.17013888888888892</v>
      </c>
      <c r="L1992" s="457">
        <v>30</v>
      </c>
      <c r="M1992" s="457">
        <v>1</v>
      </c>
      <c r="N1992" s="958">
        <v>261</v>
      </c>
      <c r="O1992" s="457"/>
      <c r="P1992" s="457"/>
      <c r="Q1992" s="963"/>
      <c r="R1992" s="460" t="str">
        <f t="shared" si="109"/>
        <v>fx</v>
      </c>
      <c r="S1992" s="959"/>
      <c r="T1992" s="959"/>
      <c r="U1992" s="965"/>
    </row>
    <row r="1993" spans="1:21" ht="15.75" thickBot="1" x14ac:dyDescent="0.3">
      <c r="A1993" s="187" t="str">
        <f t="shared" si="110"/>
        <v>روز</v>
      </c>
      <c r="B1993" s="175">
        <v>14030421</v>
      </c>
      <c r="C1993" s="96">
        <v>293</v>
      </c>
      <c r="D1993" s="457">
        <v>7</v>
      </c>
      <c r="E1993" s="457">
        <v>50</v>
      </c>
      <c r="F1993" s="665">
        <v>47</v>
      </c>
      <c r="G1993" s="144" t="s">
        <v>408</v>
      </c>
      <c r="H1993" s="167">
        <v>0.30208333333333331</v>
      </c>
      <c r="I1993" s="167">
        <v>0.625</v>
      </c>
      <c r="J1993" s="181">
        <v>0.15277777777777776</v>
      </c>
      <c r="K1993" s="179">
        <f t="shared" si="108"/>
        <v>0.17013888888888892</v>
      </c>
      <c r="L1993" s="457">
        <v>31</v>
      </c>
      <c r="M1993" s="457">
        <v>1</v>
      </c>
      <c r="N1993" s="959"/>
      <c r="O1993" s="457"/>
      <c r="P1993" s="457"/>
      <c r="Q1993" s="963"/>
      <c r="R1993" s="460" t="str">
        <f t="shared" si="109"/>
        <v>fx</v>
      </c>
      <c r="S1993" s="959"/>
      <c r="T1993" s="959"/>
      <c r="U1993" s="965"/>
    </row>
    <row r="1994" spans="1:21" ht="15.75" thickBot="1" x14ac:dyDescent="0.3">
      <c r="A1994" s="187" t="str">
        <f t="shared" si="110"/>
        <v>روز</v>
      </c>
      <c r="B1994" s="175">
        <v>14030421</v>
      </c>
      <c r="C1994" s="96">
        <v>293</v>
      </c>
      <c r="D1994" s="457">
        <v>7</v>
      </c>
      <c r="E1994" s="457">
        <v>50</v>
      </c>
      <c r="F1994" s="665">
        <v>47</v>
      </c>
      <c r="G1994" s="144" t="s">
        <v>569</v>
      </c>
      <c r="H1994" s="167">
        <v>0.30208333333333331</v>
      </c>
      <c r="I1994" s="167">
        <v>0.625</v>
      </c>
      <c r="J1994" s="181">
        <v>0.15277777777777776</v>
      </c>
      <c r="K1994" s="179">
        <f t="shared" si="108"/>
        <v>0.17013888888888892</v>
      </c>
      <c r="L1994" s="457">
        <v>32</v>
      </c>
      <c r="M1994" s="457">
        <v>2</v>
      </c>
      <c r="N1994" s="959"/>
      <c r="O1994" s="457"/>
      <c r="P1994" s="457"/>
      <c r="Q1994" s="963"/>
      <c r="R1994" s="460" t="str">
        <f t="shared" si="109"/>
        <v>fx</v>
      </c>
      <c r="S1994" s="959"/>
      <c r="T1994" s="959"/>
      <c r="U1994" s="965"/>
    </row>
    <row r="1995" spans="1:21" ht="15.75" thickBot="1" x14ac:dyDescent="0.3">
      <c r="A1995" s="187" t="str">
        <f t="shared" si="110"/>
        <v>روز</v>
      </c>
      <c r="B1995" s="175">
        <v>14030421</v>
      </c>
      <c r="C1995" s="96">
        <v>293</v>
      </c>
      <c r="D1995" s="457">
        <v>7</v>
      </c>
      <c r="E1995" s="457">
        <v>50</v>
      </c>
      <c r="F1995" s="665">
        <v>47</v>
      </c>
      <c r="G1995" s="144" t="s">
        <v>570</v>
      </c>
      <c r="H1995" s="167">
        <v>0.30208333333333331</v>
      </c>
      <c r="I1995" s="167">
        <v>0.625</v>
      </c>
      <c r="J1995" s="181">
        <v>0.15277777777777776</v>
      </c>
      <c r="K1995" s="179">
        <f t="shared" si="108"/>
        <v>0.17013888888888892</v>
      </c>
      <c r="L1995" s="457">
        <v>33</v>
      </c>
      <c r="M1995" s="457">
        <v>2</v>
      </c>
      <c r="N1995" s="959"/>
      <c r="O1995" s="457"/>
      <c r="P1995" s="457"/>
      <c r="Q1995" s="963"/>
      <c r="R1995" s="460" t="str">
        <f t="shared" si="109"/>
        <v>fx</v>
      </c>
      <c r="S1995" s="959"/>
      <c r="T1995" s="959"/>
      <c r="U1995" s="965"/>
    </row>
    <row r="1996" spans="1:21" ht="15.75" thickBot="1" x14ac:dyDescent="0.3">
      <c r="A1996" s="187" t="str">
        <f t="shared" si="110"/>
        <v>روز</v>
      </c>
      <c r="B1996" s="175">
        <v>14030421</v>
      </c>
      <c r="C1996" s="96">
        <v>293</v>
      </c>
      <c r="D1996" s="457">
        <v>7</v>
      </c>
      <c r="E1996" s="457">
        <v>50</v>
      </c>
      <c r="F1996" s="665">
        <v>47</v>
      </c>
      <c r="G1996" s="144" t="s">
        <v>571</v>
      </c>
      <c r="H1996" s="167">
        <v>0.30208333333333331</v>
      </c>
      <c r="I1996" s="167">
        <v>0.625</v>
      </c>
      <c r="J1996" s="181">
        <v>0.15277777777777776</v>
      </c>
      <c r="K1996" s="179">
        <f t="shared" si="108"/>
        <v>0.17013888888888892</v>
      </c>
      <c r="L1996" s="457">
        <v>34</v>
      </c>
      <c r="M1996" s="457">
        <v>2</v>
      </c>
      <c r="N1996" s="959"/>
      <c r="O1996" s="457"/>
      <c r="P1996" s="457"/>
      <c r="Q1996" s="963"/>
      <c r="R1996" s="460" t="str">
        <f t="shared" si="109"/>
        <v>fx</v>
      </c>
      <c r="S1996" s="959"/>
      <c r="T1996" s="959"/>
      <c r="U1996" s="965"/>
    </row>
    <row r="1997" spans="1:21" ht="15.75" thickBot="1" x14ac:dyDescent="0.3">
      <c r="A1997" s="456" t="str">
        <f t="shared" si="110"/>
        <v>روز</v>
      </c>
      <c r="B1997" s="455">
        <v>14030421</v>
      </c>
      <c r="C1997" s="164">
        <v>293</v>
      </c>
      <c r="D1997" s="458">
        <v>7</v>
      </c>
      <c r="E1997" s="458">
        <v>50</v>
      </c>
      <c r="F1997" s="151">
        <v>47</v>
      </c>
      <c r="G1997" s="161" t="s">
        <v>572</v>
      </c>
      <c r="H1997" s="171">
        <v>0.30208333333333331</v>
      </c>
      <c r="I1997" s="171">
        <v>0.625</v>
      </c>
      <c r="J1997" s="185">
        <v>0.15277777777777776</v>
      </c>
      <c r="K1997" s="186">
        <f t="shared" si="108"/>
        <v>0.17013888888888892</v>
      </c>
      <c r="L1997" s="458">
        <v>45</v>
      </c>
      <c r="M1997" s="458">
        <v>1</v>
      </c>
      <c r="N1997" s="966"/>
      <c r="O1997" s="458"/>
      <c r="P1997" s="458"/>
      <c r="Q1997" s="967"/>
      <c r="R1997" s="151" t="str">
        <f t="shared" si="109"/>
        <v>fx</v>
      </c>
      <c r="S1997" s="966"/>
      <c r="T1997" s="966"/>
      <c r="U1997" s="968"/>
    </row>
    <row r="1998" spans="1:21" ht="15.75" thickBot="1" x14ac:dyDescent="0.3">
      <c r="A1998" s="975" t="str">
        <f t="shared" si="110"/>
        <v>روز</v>
      </c>
      <c r="B1998" s="174">
        <v>14030422</v>
      </c>
      <c r="C1998" s="163">
        <v>309</v>
      </c>
      <c r="D1998" s="459">
        <v>7</v>
      </c>
      <c r="E1998" s="459">
        <v>50</v>
      </c>
      <c r="F1998" s="150">
        <f>4+6+16+9+9</f>
        <v>44</v>
      </c>
      <c r="G1998" s="159" t="s">
        <v>337</v>
      </c>
      <c r="H1998" s="168">
        <v>0.30208333333333331</v>
      </c>
      <c r="I1998" s="168">
        <v>0.625</v>
      </c>
      <c r="J1998" s="179">
        <v>6.25E-2</v>
      </c>
      <c r="K1998" s="179">
        <f t="shared" si="108"/>
        <v>0.26041666666666669</v>
      </c>
      <c r="L1998" s="459">
        <v>36</v>
      </c>
      <c r="M1998" s="459">
        <v>1</v>
      </c>
      <c r="N1998" s="961">
        <v>150</v>
      </c>
      <c r="O1998" s="459"/>
      <c r="P1998" s="459"/>
      <c r="Q1998" s="962">
        <f>231.544+9.228+215.8</f>
        <v>456.572</v>
      </c>
      <c r="R1998" s="150" t="str">
        <f t="shared" si="109"/>
        <v>fx</v>
      </c>
      <c r="S1998" s="961">
        <v>2.2000000000000002</v>
      </c>
      <c r="T1998" s="961">
        <v>15.5</v>
      </c>
      <c r="U1998" s="964">
        <v>1000</v>
      </c>
    </row>
    <row r="1999" spans="1:21" ht="15.75" thickBot="1" x14ac:dyDescent="0.3">
      <c r="A1999" s="976"/>
      <c r="B1999" s="175">
        <v>14030422</v>
      </c>
      <c r="C1999" s="96">
        <v>309</v>
      </c>
      <c r="D1999" s="457">
        <v>7</v>
      </c>
      <c r="E1999" s="457">
        <v>50</v>
      </c>
      <c r="F1999" s="199">
        <f t="shared" ref="F1999:F2028" si="112">4+6+16+9+9</f>
        <v>44</v>
      </c>
      <c r="G1999" s="144" t="s">
        <v>337</v>
      </c>
      <c r="H1999" s="167">
        <v>0.30208333333333331</v>
      </c>
      <c r="I1999" s="167">
        <v>0.625</v>
      </c>
      <c r="J1999" s="181">
        <v>6.25E-2</v>
      </c>
      <c r="K1999" s="179">
        <f t="shared" si="108"/>
        <v>0.26041666666666669</v>
      </c>
      <c r="L1999" s="457">
        <v>37</v>
      </c>
      <c r="M1999" s="457">
        <v>2</v>
      </c>
      <c r="N1999" s="959"/>
      <c r="O1999" s="457"/>
      <c r="P1999" s="457"/>
      <c r="Q1999" s="963"/>
      <c r="R1999" s="460" t="str">
        <f t="shared" si="109"/>
        <v>fx</v>
      </c>
      <c r="S1999" s="959"/>
      <c r="T1999" s="959"/>
      <c r="U1999" s="965"/>
    </row>
    <row r="2000" spans="1:21" ht="15.75" thickBot="1" x14ac:dyDescent="0.3">
      <c r="A2000" s="976"/>
      <c r="B2000" s="175">
        <v>14030422</v>
      </c>
      <c r="C2000" s="96">
        <v>309</v>
      </c>
      <c r="D2000" s="457">
        <v>7</v>
      </c>
      <c r="E2000" s="457">
        <v>50</v>
      </c>
      <c r="F2000" s="199">
        <f t="shared" si="112"/>
        <v>44</v>
      </c>
      <c r="G2000" s="144" t="s">
        <v>337</v>
      </c>
      <c r="H2000" s="167">
        <v>0.30208333333333331</v>
      </c>
      <c r="I2000" s="167">
        <v>0.625</v>
      </c>
      <c r="J2000" s="181">
        <v>6.25E-2</v>
      </c>
      <c r="K2000" s="179">
        <f t="shared" si="108"/>
        <v>0.26041666666666669</v>
      </c>
      <c r="L2000" s="457">
        <v>38</v>
      </c>
      <c r="M2000" s="457">
        <v>1</v>
      </c>
      <c r="N2000" s="959"/>
      <c r="O2000" s="457"/>
      <c r="P2000" s="457"/>
      <c r="Q2000" s="963"/>
      <c r="R2000" s="460" t="str">
        <f t="shared" si="109"/>
        <v>fx</v>
      </c>
      <c r="S2000" s="959"/>
      <c r="T2000" s="959"/>
      <c r="U2000" s="965"/>
    </row>
    <row r="2001" spans="1:21" ht="15.75" thickBot="1" x14ac:dyDescent="0.3">
      <c r="A2001" s="976"/>
      <c r="B2001" s="175">
        <v>14030422</v>
      </c>
      <c r="C2001" s="96">
        <v>309</v>
      </c>
      <c r="D2001" s="457">
        <v>7</v>
      </c>
      <c r="E2001" s="457">
        <v>50</v>
      </c>
      <c r="F2001" s="199">
        <f t="shared" si="112"/>
        <v>44</v>
      </c>
      <c r="G2001" s="144" t="s">
        <v>337</v>
      </c>
      <c r="H2001" s="167">
        <v>0.30208333333333331</v>
      </c>
      <c r="I2001" s="167">
        <v>0.625</v>
      </c>
      <c r="J2001" s="181">
        <v>6.25E-2</v>
      </c>
      <c r="K2001" s="179">
        <f t="shared" si="108"/>
        <v>0.26041666666666669</v>
      </c>
      <c r="L2001" s="457">
        <v>39</v>
      </c>
      <c r="M2001" s="457">
        <v>2</v>
      </c>
      <c r="N2001" s="959"/>
      <c r="O2001" s="457"/>
      <c r="P2001" s="457"/>
      <c r="Q2001" s="963"/>
      <c r="R2001" s="460" t="str">
        <f t="shared" si="109"/>
        <v>fx</v>
      </c>
      <c r="S2001" s="959"/>
      <c r="T2001" s="959"/>
      <c r="U2001" s="965"/>
    </row>
    <row r="2002" spans="1:21" ht="15.75" thickBot="1" x14ac:dyDescent="0.3">
      <c r="A2002" s="976"/>
      <c r="B2002" s="175">
        <v>14030422</v>
      </c>
      <c r="C2002" s="96">
        <v>309</v>
      </c>
      <c r="D2002" s="457">
        <v>7</v>
      </c>
      <c r="E2002" s="457">
        <v>50</v>
      </c>
      <c r="F2002" s="199">
        <f t="shared" si="112"/>
        <v>44</v>
      </c>
      <c r="G2002" s="144" t="s">
        <v>337</v>
      </c>
      <c r="H2002" s="167">
        <v>0.30208333333333331</v>
      </c>
      <c r="I2002" s="167">
        <v>0.625</v>
      </c>
      <c r="J2002" s="181">
        <v>6.25E-2</v>
      </c>
      <c r="K2002" s="179">
        <f t="shared" si="108"/>
        <v>0.26041666666666669</v>
      </c>
      <c r="L2002" s="457">
        <v>40</v>
      </c>
      <c r="M2002" s="457">
        <v>2</v>
      </c>
      <c r="N2002" s="959"/>
      <c r="O2002" s="457"/>
      <c r="P2002" s="457"/>
      <c r="Q2002" s="963"/>
      <c r="R2002" s="460" t="str">
        <f t="shared" si="109"/>
        <v>fx</v>
      </c>
      <c r="S2002" s="959"/>
      <c r="T2002" s="959"/>
      <c r="U2002" s="965"/>
    </row>
    <row r="2003" spans="1:21" ht="15.75" thickBot="1" x14ac:dyDescent="0.3">
      <c r="A2003" s="976"/>
      <c r="B2003" s="455">
        <v>14030422</v>
      </c>
      <c r="C2003" s="96">
        <v>309</v>
      </c>
      <c r="D2003" s="457">
        <v>7</v>
      </c>
      <c r="E2003" s="457">
        <v>50</v>
      </c>
      <c r="F2003" s="199">
        <f t="shared" si="112"/>
        <v>44</v>
      </c>
      <c r="G2003" s="144" t="s">
        <v>337</v>
      </c>
      <c r="H2003" s="167">
        <v>0.30208333333333331</v>
      </c>
      <c r="I2003" s="167">
        <v>0.625</v>
      </c>
      <c r="J2003" s="181">
        <v>6.25E-2</v>
      </c>
      <c r="K2003" s="179">
        <f t="shared" si="108"/>
        <v>0.26041666666666669</v>
      </c>
      <c r="L2003" s="457">
        <v>41</v>
      </c>
      <c r="M2003" s="457">
        <v>1</v>
      </c>
      <c r="N2003" s="960"/>
      <c r="O2003" s="457"/>
      <c r="P2003" s="457"/>
      <c r="Q2003" s="963"/>
      <c r="R2003" s="460" t="str">
        <f t="shared" si="109"/>
        <v>fx</v>
      </c>
      <c r="S2003" s="959"/>
      <c r="T2003" s="959"/>
      <c r="U2003" s="965"/>
    </row>
    <row r="2004" spans="1:21" ht="15.75" thickBot="1" x14ac:dyDescent="0.3">
      <c r="A2004" s="976"/>
      <c r="B2004" s="174">
        <v>14030422</v>
      </c>
      <c r="C2004" s="96">
        <v>350</v>
      </c>
      <c r="D2004" s="457">
        <v>7</v>
      </c>
      <c r="E2004" s="457">
        <v>50</v>
      </c>
      <c r="F2004" s="199">
        <f t="shared" si="112"/>
        <v>44</v>
      </c>
      <c r="G2004" s="144" t="s">
        <v>337</v>
      </c>
      <c r="H2004" s="167">
        <v>0.30208333333333331</v>
      </c>
      <c r="I2004" s="167">
        <v>0.625</v>
      </c>
      <c r="J2004" s="181">
        <v>6.25E-2</v>
      </c>
      <c r="K2004" s="179">
        <f t="shared" si="108"/>
        <v>0.26041666666666669</v>
      </c>
      <c r="L2004" s="457">
        <v>39</v>
      </c>
      <c r="M2004" s="457">
        <v>1</v>
      </c>
      <c r="N2004" s="958">
        <v>360</v>
      </c>
      <c r="O2004" s="457"/>
      <c r="P2004" s="457"/>
      <c r="Q2004" s="963"/>
      <c r="R2004" s="460" t="str">
        <f t="shared" si="109"/>
        <v>fx</v>
      </c>
      <c r="S2004" s="959"/>
      <c r="T2004" s="959"/>
      <c r="U2004" s="965"/>
    </row>
    <row r="2005" spans="1:21" ht="15.75" thickBot="1" x14ac:dyDescent="0.3">
      <c r="A2005" s="976"/>
      <c r="B2005" s="175">
        <v>14030422</v>
      </c>
      <c r="C2005" s="96">
        <v>350</v>
      </c>
      <c r="D2005" s="457">
        <v>7</v>
      </c>
      <c r="E2005" s="457">
        <v>50</v>
      </c>
      <c r="F2005" s="199">
        <f t="shared" si="112"/>
        <v>44</v>
      </c>
      <c r="G2005" s="144" t="s">
        <v>337</v>
      </c>
      <c r="H2005" s="167">
        <v>0.30208333333333331</v>
      </c>
      <c r="I2005" s="167">
        <v>0.625</v>
      </c>
      <c r="J2005" s="181">
        <v>6.25E-2</v>
      </c>
      <c r="K2005" s="179">
        <f t="shared" si="108"/>
        <v>0.26041666666666669</v>
      </c>
      <c r="L2005" s="457">
        <v>40</v>
      </c>
      <c r="M2005" s="457">
        <v>1</v>
      </c>
      <c r="N2005" s="959"/>
      <c r="O2005" s="457"/>
      <c r="P2005" s="457"/>
      <c r="Q2005" s="963"/>
      <c r="R2005" s="460" t="str">
        <f t="shared" si="109"/>
        <v>fx</v>
      </c>
      <c r="S2005" s="959"/>
      <c r="T2005" s="959"/>
      <c r="U2005" s="965"/>
    </row>
    <row r="2006" spans="1:21" ht="15.75" thickBot="1" x14ac:dyDescent="0.3">
      <c r="A2006" s="976"/>
      <c r="B2006" s="175">
        <v>14030422</v>
      </c>
      <c r="C2006" s="96">
        <v>350</v>
      </c>
      <c r="D2006" s="457">
        <v>7</v>
      </c>
      <c r="E2006" s="457">
        <v>50</v>
      </c>
      <c r="F2006" s="199">
        <f t="shared" si="112"/>
        <v>44</v>
      </c>
      <c r="G2006" s="144" t="s">
        <v>337</v>
      </c>
      <c r="H2006" s="167">
        <v>0.30208333333333331</v>
      </c>
      <c r="I2006" s="167">
        <v>0.625</v>
      </c>
      <c r="J2006" s="181">
        <v>6.25E-2</v>
      </c>
      <c r="K2006" s="179">
        <f t="shared" si="108"/>
        <v>0.26041666666666669</v>
      </c>
      <c r="L2006" s="457">
        <v>41</v>
      </c>
      <c r="M2006" s="457">
        <v>1</v>
      </c>
      <c r="N2006" s="959"/>
      <c r="O2006" s="457"/>
      <c r="P2006" s="457"/>
      <c r="Q2006" s="963"/>
      <c r="R2006" s="460" t="str">
        <f t="shared" si="109"/>
        <v>fx</v>
      </c>
      <c r="S2006" s="959"/>
      <c r="T2006" s="959"/>
      <c r="U2006" s="965"/>
    </row>
    <row r="2007" spans="1:21" ht="15.75" thickBot="1" x14ac:dyDescent="0.3">
      <c r="A2007" s="976"/>
      <c r="B2007" s="175">
        <v>14030422</v>
      </c>
      <c r="C2007" s="96">
        <v>350</v>
      </c>
      <c r="D2007" s="457">
        <v>7</v>
      </c>
      <c r="E2007" s="457">
        <v>50</v>
      </c>
      <c r="F2007" s="199">
        <f t="shared" si="112"/>
        <v>44</v>
      </c>
      <c r="G2007" s="144" t="s">
        <v>337</v>
      </c>
      <c r="H2007" s="167">
        <v>0.30208333333333331</v>
      </c>
      <c r="I2007" s="167">
        <v>0.625</v>
      </c>
      <c r="J2007" s="181">
        <v>6.25E-2</v>
      </c>
      <c r="K2007" s="179">
        <f t="shared" si="108"/>
        <v>0.26041666666666669</v>
      </c>
      <c r="L2007" s="457">
        <v>42</v>
      </c>
      <c r="M2007" s="457">
        <v>2</v>
      </c>
      <c r="N2007" s="959"/>
      <c r="O2007" s="457"/>
      <c r="P2007" s="457"/>
      <c r="Q2007" s="963"/>
      <c r="R2007" s="460" t="str">
        <f t="shared" si="109"/>
        <v>fx</v>
      </c>
      <c r="S2007" s="959"/>
      <c r="T2007" s="959"/>
      <c r="U2007" s="965"/>
    </row>
    <row r="2008" spans="1:21" ht="15.75" thickBot="1" x14ac:dyDescent="0.3">
      <c r="A2008" s="976"/>
      <c r="B2008" s="175">
        <v>14030422</v>
      </c>
      <c r="C2008" s="96">
        <v>350</v>
      </c>
      <c r="D2008" s="457">
        <v>7</v>
      </c>
      <c r="E2008" s="457">
        <v>50</v>
      </c>
      <c r="F2008" s="199">
        <f t="shared" si="112"/>
        <v>44</v>
      </c>
      <c r="G2008" s="144" t="s">
        <v>337</v>
      </c>
      <c r="H2008" s="167">
        <v>0.30208333333333331</v>
      </c>
      <c r="I2008" s="167">
        <v>0.625</v>
      </c>
      <c r="J2008" s="181">
        <v>6.25E-2</v>
      </c>
      <c r="K2008" s="179">
        <f t="shared" si="108"/>
        <v>0.26041666666666669</v>
      </c>
      <c r="L2008" s="457">
        <v>43</v>
      </c>
      <c r="M2008" s="457">
        <v>2</v>
      </c>
      <c r="N2008" s="959"/>
      <c r="O2008" s="457"/>
      <c r="P2008" s="457"/>
      <c r="Q2008" s="963"/>
      <c r="R2008" s="460" t="str">
        <f t="shared" si="109"/>
        <v>fx</v>
      </c>
      <c r="S2008" s="959"/>
      <c r="T2008" s="959"/>
      <c r="U2008" s="965"/>
    </row>
    <row r="2009" spans="1:21" ht="15.75" thickBot="1" x14ac:dyDescent="0.3">
      <c r="A2009" s="976"/>
      <c r="B2009" s="455">
        <v>14030422</v>
      </c>
      <c r="C2009" s="96">
        <v>350</v>
      </c>
      <c r="D2009" s="457">
        <v>7</v>
      </c>
      <c r="E2009" s="457">
        <v>50</v>
      </c>
      <c r="F2009" s="199">
        <f t="shared" si="112"/>
        <v>44</v>
      </c>
      <c r="G2009" s="144" t="s">
        <v>337</v>
      </c>
      <c r="H2009" s="167">
        <v>0.30208333333333331</v>
      </c>
      <c r="I2009" s="167">
        <v>0.625</v>
      </c>
      <c r="J2009" s="181">
        <v>6.25E-2</v>
      </c>
      <c r="K2009" s="179">
        <f t="shared" si="108"/>
        <v>0.26041666666666669</v>
      </c>
      <c r="L2009" s="457">
        <v>44</v>
      </c>
      <c r="M2009" s="457">
        <v>1</v>
      </c>
      <c r="N2009" s="960"/>
      <c r="O2009" s="457"/>
      <c r="P2009" s="457"/>
      <c r="Q2009" s="963"/>
      <c r="R2009" s="460" t="str">
        <f t="shared" si="109"/>
        <v>fx</v>
      </c>
      <c r="S2009" s="959"/>
      <c r="T2009" s="959"/>
      <c r="U2009" s="965"/>
    </row>
    <row r="2010" spans="1:21" ht="15.75" thickBot="1" x14ac:dyDescent="0.3">
      <c r="A2010" s="976"/>
      <c r="B2010" s="174">
        <v>14030422</v>
      </c>
      <c r="C2010" s="96">
        <v>370</v>
      </c>
      <c r="D2010" s="457">
        <v>7</v>
      </c>
      <c r="E2010" s="457">
        <v>50</v>
      </c>
      <c r="F2010" s="199">
        <f t="shared" si="112"/>
        <v>44</v>
      </c>
      <c r="G2010" s="144" t="s">
        <v>337</v>
      </c>
      <c r="H2010" s="167">
        <v>0.30208333333333331</v>
      </c>
      <c r="I2010" s="167">
        <v>0.625</v>
      </c>
      <c r="J2010" s="181">
        <v>6.25E-2</v>
      </c>
      <c r="K2010" s="179">
        <f t="shared" si="108"/>
        <v>0.26041666666666669</v>
      </c>
      <c r="L2010" s="457">
        <v>39</v>
      </c>
      <c r="M2010" s="457">
        <v>1</v>
      </c>
      <c r="N2010" s="958">
        <v>360</v>
      </c>
      <c r="O2010" s="457"/>
      <c r="P2010" s="457"/>
      <c r="Q2010" s="963"/>
      <c r="R2010" s="460" t="str">
        <f t="shared" si="109"/>
        <v>p500</v>
      </c>
      <c r="S2010" s="959"/>
      <c r="T2010" s="959"/>
      <c r="U2010" s="965"/>
    </row>
    <row r="2011" spans="1:21" ht="15.75" thickBot="1" x14ac:dyDescent="0.3">
      <c r="A2011" s="976"/>
      <c r="B2011" s="175">
        <v>14030422</v>
      </c>
      <c r="C2011" s="96">
        <v>370</v>
      </c>
      <c r="D2011" s="457">
        <v>7</v>
      </c>
      <c r="E2011" s="457">
        <v>50</v>
      </c>
      <c r="F2011" s="199">
        <f t="shared" si="112"/>
        <v>44</v>
      </c>
      <c r="G2011" s="144" t="s">
        <v>337</v>
      </c>
      <c r="H2011" s="167">
        <v>0.30208333333333331</v>
      </c>
      <c r="I2011" s="167">
        <v>0.625</v>
      </c>
      <c r="J2011" s="181">
        <v>6.25E-2</v>
      </c>
      <c r="K2011" s="179">
        <f t="shared" si="108"/>
        <v>0.26041666666666669</v>
      </c>
      <c r="L2011" s="457">
        <v>40</v>
      </c>
      <c r="M2011" s="457">
        <v>1</v>
      </c>
      <c r="N2011" s="959"/>
      <c r="O2011" s="457"/>
      <c r="P2011" s="457"/>
      <c r="Q2011" s="963"/>
      <c r="R2011" s="460" t="str">
        <f t="shared" si="109"/>
        <v>p500</v>
      </c>
      <c r="S2011" s="959"/>
      <c r="T2011" s="959"/>
      <c r="U2011" s="965"/>
    </row>
    <row r="2012" spans="1:21" ht="15.75" thickBot="1" x14ac:dyDescent="0.3">
      <c r="A2012" s="976"/>
      <c r="B2012" s="175">
        <v>14030422</v>
      </c>
      <c r="C2012" s="96">
        <v>370</v>
      </c>
      <c r="D2012" s="457">
        <v>7</v>
      </c>
      <c r="E2012" s="457">
        <v>50</v>
      </c>
      <c r="F2012" s="199">
        <f t="shared" si="112"/>
        <v>44</v>
      </c>
      <c r="G2012" s="144" t="s">
        <v>337</v>
      </c>
      <c r="H2012" s="167">
        <v>0.30208333333333331</v>
      </c>
      <c r="I2012" s="167">
        <v>0.625</v>
      </c>
      <c r="J2012" s="181">
        <v>6.25E-2</v>
      </c>
      <c r="K2012" s="179">
        <f t="shared" si="108"/>
        <v>0.26041666666666669</v>
      </c>
      <c r="L2012" s="457">
        <v>42</v>
      </c>
      <c r="M2012" s="457">
        <v>2</v>
      </c>
      <c r="N2012" s="959"/>
      <c r="O2012" s="457"/>
      <c r="P2012" s="457"/>
      <c r="Q2012" s="963"/>
      <c r="R2012" s="460" t="str">
        <f t="shared" si="109"/>
        <v>p500</v>
      </c>
      <c r="S2012" s="959"/>
      <c r="T2012" s="959"/>
      <c r="U2012" s="965"/>
    </row>
    <row r="2013" spans="1:21" ht="15.75" thickBot="1" x14ac:dyDescent="0.3">
      <c r="A2013" s="976"/>
      <c r="B2013" s="175">
        <v>14030422</v>
      </c>
      <c r="C2013" s="96">
        <v>370</v>
      </c>
      <c r="D2013" s="457">
        <v>7</v>
      </c>
      <c r="E2013" s="457">
        <v>50</v>
      </c>
      <c r="F2013" s="199">
        <f t="shared" si="112"/>
        <v>44</v>
      </c>
      <c r="G2013" s="144" t="s">
        <v>337</v>
      </c>
      <c r="H2013" s="167">
        <v>0.30208333333333331</v>
      </c>
      <c r="I2013" s="167">
        <v>0.625</v>
      </c>
      <c r="J2013" s="181">
        <v>6.25E-2</v>
      </c>
      <c r="K2013" s="179">
        <f t="shared" si="108"/>
        <v>0.26041666666666669</v>
      </c>
      <c r="L2013" s="457">
        <v>43</v>
      </c>
      <c r="M2013" s="457">
        <v>2</v>
      </c>
      <c r="N2013" s="959"/>
      <c r="O2013" s="457"/>
      <c r="P2013" s="457"/>
      <c r="Q2013" s="963"/>
      <c r="R2013" s="460" t="str">
        <f t="shared" si="109"/>
        <v>p500</v>
      </c>
      <c r="S2013" s="959"/>
      <c r="T2013" s="959"/>
      <c r="U2013" s="965"/>
    </row>
    <row r="2014" spans="1:21" ht="15.75" thickBot="1" x14ac:dyDescent="0.3">
      <c r="A2014" s="976"/>
      <c r="B2014" s="455">
        <v>14030422</v>
      </c>
      <c r="C2014" s="96">
        <v>370</v>
      </c>
      <c r="D2014" s="457">
        <v>7</v>
      </c>
      <c r="E2014" s="457">
        <v>50</v>
      </c>
      <c r="F2014" s="199">
        <f t="shared" si="112"/>
        <v>44</v>
      </c>
      <c r="G2014" s="144" t="s">
        <v>337</v>
      </c>
      <c r="H2014" s="167">
        <v>0.30208333333333331</v>
      </c>
      <c r="I2014" s="167">
        <v>0.625</v>
      </c>
      <c r="J2014" s="181">
        <v>6.25E-2</v>
      </c>
      <c r="K2014" s="179">
        <f t="shared" ref="K2014:K2077" si="113">IF(H2014&gt;I2014,(H2014-I2014)-J2014,(I2014-H2014)-J2014)</f>
        <v>0.26041666666666669</v>
      </c>
      <c r="L2014" s="457">
        <v>44</v>
      </c>
      <c r="M2014" s="457">
        <v>2</v>
      </c>
      <c r="N2014" s="960"/>
      <c r="O2014" s="457"/>
      <c r="P2014" s="457"/>
      <c r="Q2014" s="963"/>
      <c r="R2014" s="460" t="str">
        <f t="shared" ref="R2014:R2077" si="114">IF(C2014=370,"p500","fx")</f>
        <v>p500</v>
      </c>
      <c r="S2014" s="959"/>
      <c r="T2014" s="959"/>
      <c r="U2014" s="965"/>
    </row>
    <row r="2015" spans="1:21" ht="15.75" thickBot="1" x14ac:dyDescent="0.3">
      <c r="A2015" s="976"/>
      <c r="B2015" s="174">
        <v>14030422</v>
      </c>
      <c r="C2015" s="96">
        <v>293</v>
      </c>
      <c r="D2015" s="457">
        <v>7</v>
      </c>
      <c r="E2015" s="457">
        <v>50</v>
      </c>
      <c r="F2015" s="199">
        <f t="shared" si="112"/>
        <v>44</v>
      </c>
      <c r="G2015" s="144" t="s">
        <v>337</v>
      </c>
      <c r="H2015" s="167">
        <v>0.30208333333333331</v>
      </c>
      <c r="I2015" s="167">
        <v>0.625</v>
      </c>
      <c r="J2015" s="181">
        <v>6.25E-2</v>
      </c>
      <c r="K2015" s="179">
        <f t="shared" si="113"/>
        <v>0.26041666666666669</v>
      </c>
      <c r="L2015" s="457">
        <v>30</v>
      </c>
      <c r="M2015" s="457">
        <v>1</v>
      </c>
      <c r="N2015" s="958">
        <v>405</v>
      </c>
      <c r="O2015" s="457"/>
      <c r="P2015" s="457"/>
      <c r="Q2015" s="963"/>
      <c r="R2015" s="460" t="str">
        <f t="shared" si="114"/>
        <v>fx</v>
      </c>
      <c r="S2015" s="959"/>
      <c r="T2015" s="959"/>
      <c r="U2015" s="965"/>
    </row>
    <row r="2016" spans="1:21" ht="15.75" thickBot="1" x14ac:dyDescent="0.3">
      <c r="A2016" s="976"/>
      <c r="B2016" s="175">
        <v>14030422</v>
      </c>
      <c r="C2016" s="96">
        <v>293</v>
      </c>
      <c r="D2016" s="457">
        <v>7</v>
      </c>
      <c r="E2016" s="457">
        <v>50</v>
      </c>
      <c r="F2016" s="199">
        <f t="shared" si="112"/>
        <v>44</v>
      </c>
      <c r="G2016" s="144" t="s">
        <v>337</v>
      </c>
      <c r="H2016" s="167">
        <v>0.30208333333333331</v>
      </c>
      <c r="I2016" s="167">
        <v>0.625</v>
      </c>
      <c r="J2016" s="181">
        <v>6.25E-2</v>
      </c>
      <c r="K2016" s="179">
        <f t="shared" si="113"/>
        <v>0.26041666666666669</v>
      </c>
      <c r="L2016" s="457">
        <v>31</v>
      </c>
      <c r="M2016" s="457">
        <v>1</v>
      </c>
      <c r="N2016" s="959"/>
      <c r="O2016" s="457"/>
      <c r="P2016" s="457"/>
      <c r="Q2016" s="963"/>
      <c r="R2016" s="460" t="str">
        <f t="shared" si="114"/>
        <v>fx</v>
      </c>
      <c r="S2016" s="959"/>
      <c r="T2016" s="959"/>
      <c r="U2016" s="965"/>
    </row>
    <row r="2017" spans="1:21" ht="15.75" thickBot="1" x14ac:dyDescent="0.3">
      <c r="A2017" s="976"/>
      <c r="B2017" s="175">
        <v>14030422</v>
      </c>
      <c r="C2017" s="96">
        <v>293</v>
      </c>
      <c r="D2017" s="457">
        <v>7</v>
      </c>
      <c r="E2017" s="457">
        <v>50</v>
      </c>
      <c r="F2017" s="199">
        <f t="shared" si="112"/>
        <v>44</v>
      </c>
      <c r="G2017" s="144" t="s">
        <v>337</v>
      </c>
      <c r="H2017" s="167">
        <v>0.30208333333333331</v>
      </c>
      <c r="I2017" s="167">
        <v>0.625</v>
      </c>
      <c r="J2017" s="181">
        <v>6.25E-2</v>
      </c>
      <c r="K2017" s="179">
        <f t="shared" si="113"/>
        <v>0.26041666666666669</v>
      </c>
      <c r="L2017" s="457">
        <v>32</v>
      </c>
      <c r="M2017" s="457">
        <v>2</v>
      </c>
      <c r="N2017" s="959"/>
      <c r="O2017" s="457"/>
      <c r="P2017" s="457"/>
      <c r="Q2017" s="963"/>
      <c r="R2017" s="460" t="str">
        <f t="shared" si="114"/>
        <v>fx</v>
      </c>
      <c r="S2017" s="959"/>
      <c r="T2017" s="959"/>
      <c r="U2017" s="965"/>
    </row>
    <row r="2018" spans="1:21" ht="15.75" thickBot="1" x14ac:dyDescent="0.3">
      <c r="A2018" s="976"/>
      <c r="B2018" s="175">
        <v>14030422</v>
      </c>
      <c r="C2018" s="96">
        <v>293</v>
      </c>
      <c r="D2018" s="457">
        <v>7</v>
      </c>
      <c r="E2018" s="457">
        <v>50</v>
      </c>
      <c r="F2018" s="199">
        <f t="shared" si="112"/>
        <v>44</v>
      </c>
      <c r="G2018" s="144" t="s">
        <v>337</v>
      </c>
      <c r="H2018" s="167">
        <v>0.30208333333333331</v>
      </c>
      <c r="I2018" s="167">
        <v>0.625</v>
      </c>
      <c r="J2018" s="181">
        <v>6.25E-2</v>
      </c>
      <c r="K2018" s="179">
        <f t="shared" si="113"/>
        <v>0.26041666666666669</v>
      </c>
      <c r="L2018" s="457">
        <v>33</v>
      </c>
      <c r="M2018" s="457">
        <v>2</v>
      </c>
      <c r="N2018" s="959"/>
      <c r="O2018" s="457"/>
      <c r="P2018" s="457"/>
      <c r="Q2018" s="963"/>
      <c r="R2018" s="460" t="str">
        <f t="shared" si="114"/>
        <v>fx</v>
      </c>
      <c r="S2018" s="959"/>
      <c r="T2018" s="959"/>
      <c r="U2018" s="965"/>
    </row>
    <row r="2019" spans="1:21" ht="15.75" thickBot="1" x14ac:dyDescent="0.3">
      <c r="A2019" s="976"/>
      <c r="B2019" s="175">
        <v>14030422</v>
      </c>
      <c r="C2019" s="96">
        <v>293</v>
      </c>
      <c r="D2019" s="457">
        <v>7</v>
      </c>
      <c r="E2019" s="457">
        <v>50</v>
      </c>
      <c r="F2019" s="199">
        <f t="shared" si="112"/>
        <v>44</v>
      </c>
      <c r="G2019" s="144" t="s">
        <v>337</v>
      </c>
      <c r="H2019" s="167">
        <v>0.30208333333333331</v>
      </c>
      <c r="I2019" s="167">
        <v>0.625</v>
      </c>
      <c r="J2019" s="181">
        <v>6.25E-2</v>
      </c>
      <c r="K2019" s="179">
        <f t="shared" si="113"/>
        <v>0.26041666666666669</v>
      </c>
      <c r="L2019" s="457">
        <v>34</v>
      </c>
      <c r="M2019" s="457">
        <v>2</v>
      </c>
      <c r="N2019" s="959"/>
      <c r="O2019" s="457"/>
      <c r="P2019" s="457"/>
      <c r="Q2019" s="963"/>
      <c r="R2019" s="460" t="str">
        <f t="shared" si="114"/>
        <v>fx</v>
      </c>
      <c r="S2019" s="959"/>
      <c r="T2019" s="959"/>
      <c r="U2019" s="965"/>
    </row>
    <row r="2020" spans="1:21" ht="15.75" thickBot="1" x14ac:dyDescent="0.3">
      <c r="A2020" s="976"/>
      <c r="B2020" s="455">
        <v>14030422</v>
      </c>
      <c r="C2020" s="96">
        <v>293</v>
      </c>
      <c r="D2020" s="457">
        <v>7</v>
      </c>
      <c r="E2020" s="457">
        <v>50</v>
      </c>
      <c r="F2020" s="199">
        <f t="shared" si="112"/>
        <v>44</v>
      </c>
      <c r="G2020" s="144" t="s">
        <v>337</v>
      </c>
      <c r="H2020" s="167">
        <v>0.30208333333333331</v>
      </c>
      <c r="I2020" s="167">
        <v>0.625</v>
      </c>
      <c r="J2020" s="181">
        <v>6.25E-2</v>
      </c>
      <c r="K2020" s="179">
        <f t="shared" si="113"/>
        <v>0.26041666666666669</v>
      </c>
      <c r="L2020" s="457">
        <v>35</v>
      </c>
      <c r="M2020" s="457">
        <v>1</v>
      </c>
      <c r="N2020" s="960"/>
      <c r="O2020" s="457"/>
      <c r="P2020" s="457"/>
      <c r="Q2020" s="963"/>
      <c r="R2020" s="460" t="str">
        <f t="shared" si="114"/>
        <v>fx</v>
      </c>
      <c r="S2020" s="959"/>
      <c r="T2020" s="959"/>
      <c r="U2020" s="965"/>
    </row>
    <row r="2021" spans="1:21" ht="15.75" thickBot="1" x14ac:dyDescent="0.3">
      <c r="A2021" s="976"/>
      <c r="B2021" s="174">
        <v>14030422</v>
      </c>
      <c r="C2021" s="96">
        <v>321</v>
      </c>
      <c r="D2021" s="457">
        <v>7</v>
      </c>
      <c r="E2021" s="457">
        <v>50</v>
      </c>
      <c r="F2021" s="199">
        <f t="shared" si="112"/>
        <v>44</v>
      </c>
      <c r="G2021" s="144" t="s">
        <v>337</v>
      </c>
      <c r="H2021" s="167">
        <v>0.30208333333333331</v>
      </c>
      <c r="I2021" s="167">
        <v>0.625</v>
      </c>
      <c r="J2021" s="181">
        <v>6.25E-2</v>
      </c>
      <c r="K2021" s="179">
        <f t="shared" si="113"/>
        <v>0.26041666666666669</v>
      </c>
      <c r="L2021" s="457">
        <v>36</v>
      </c>
      <c r="M2021" s="457">
        <v>1</v>
      </c>
      <c r="N2021" s="958">
        <v>60</v>
      </c>
      <c r="O2021" s="457"/>
      <c r="P2021" s="457"/>
      <c r="Q2021" s="963"/>
      <c r="R2021" s="460" t="str">
        <f t="shared" si="114"/>
        <v>fx</v>
      </c>
      <c r="S2021" s="959"/>
      <c r="T2021" s="959"/>
      <c r="U2021" s="965"/>
    </row>
    <row r="2022" spans="1:21" ht="15.75" thickBot="1" x14ac:dyDescent="0.3">
      <c r="A2022" s="976"/>
      <c r="B2022" s="175">
        <v>14030422</v>
      </c>
      <c r="C2022" s="96">
        <v>321</v>
      </c>
      <c r="D2022" s="457">
        <v>7</v>
      </c>
      <c r="E2022" s="457">
        <v>50</v>
      </c>
      <c r="F2022" s="199">
        <f t="shared" si="112"/>
        <v>44</v>
      </c>
      <c r="G2022" s="144" t="s">
        <v>337</v>
      </c>
      <c r="H2022" s="167">
        <v>0.30208333333333331</v>
      </c>
      <c r="I2022" s="167">
        <v>0.625</v>
      </c>
      <c r="J2022" s="181">
        <v>6.25E-2</v>
      </c>
      <c r="K2022" s="179">
        <f t="shared" si="113"/>
        <v>0.26041666666666669</v>
      </c>
      <c r="L2022" s="457">
        <v>37</v>
      </c>
      <c r="M2022" s="457">
        <v>1</v>
      </c>
      <c r="N2022" s="959"/>
      <c r="O2022" s="457"/>
      <c r="P2022" s="457"/>
      <c r="Q2022" s="963"/>
      <c r="R2022" s="460" t="str">
        <f t="shared" si="114"/>
        <v>fx</v>
      </c>
      <c r="S2022" s="959"/>
      <c r="T2022" s="959"/>
      <c r="U2022" s="965"/>
    </row>
    <row r="2023" spans="1:21" ht="15.75" thickBot="1" x14ac:dyDescent="0.3">
      <c r="A2023" s="976"/>
      <c r="B2023" s="175">
        <v>14030422</v>
      </c>
      <c r="C2023" s="96">
        <v>321</v>
      </c>
      <c r="D2023" s="457">
        <v>7</v>
      </c>
      <c r="E2023" s="457">
        <v>50</v>
      </c>
      <c r="F2023" s="199">
        <f t="shared" si="112"/>
        <v>44</v>
      </c>
      <c r="G2023" s="144" t="s">
        <v>337</v>
      </c>
      <c r="H2023" s="167">
        <v>0.30208333333333331</v>
      </c>
      <c r="I2023" s="167">
        <v>0.625</v>
      </c>
      <c r="J2023" s="181">
        <v>6.25E-2</v>
      </c>
      <c r="K2023" s="179">
        <f t="shared" si="113"/>
        <v>0.26041666666666669</v>
      </c>
      <c r="L2023" s="457">
        <v>38</v>
      </c>
      <c r="M2023" s="457">
        <v>1</v>
      </c>
      <c r="N2023" s="959"/>
      <c r="O2023" s="457"/>
      <c r="P2023" s="457"/>
      <c r="Q2023" s="963"/>
      <c r="R2023" s="460" t="str">
        <f t="shared" si="114"/>
        <v>fx</v>
      </c>
      <c r="S2023" s="959"/>
      <c r="T2023" s="959"/>
      <c r="U2023" s="965"/>
    </row>
    <row r="2024" spans="1:21" ht="15.75" thickBot="1" x14ac:dyDescent="0.3">
      <c r="A2024" s="976"/>
      <c r="B2024" s="455">
        <v>14030422</v>
      </c>
      <c r="C2024" s="96">
        <v>321</v>
      </c>
      <c r="D2024" s="457">
        <v>7</v>
      </c>
      <c r="E2024" s="457">
        <v>50</v>
      </c>
      <c r="F2024" s="199">
        <f t="shared" si="112"/>
        <v>44</v>
      </c>
      <c r="G2024" s="144" t="s">
        <v>337</v>
      </c>
      <c r="H2024" s="167">
        <v>0.30208333333333331</v>
      </c>
      <c r="I2024" s="167">
        <v>0.625</v>
      </c>
      <c r="J2024" s="181">
        <v>6.25E-2</v>
      </c>
      <c r="K2024" s="179">
        <f t="shared" si="113"/>
        <v>0.26041666666666669</v>
      </c>
      <c r="L2024" s="457">
        <v>39</v>
      </c>
      <c r="M2024" s="457">
        <v>1</v>
      </c>
      <c r="N2024" s="960"/>
      <c r="O2024" s="457"/>
      <c r="P2024" s="457"/>
      <c r="Q2024" s="963"/>
      <c r="R2024" s="460" t="str">
        <f t="shared" si="114"/>
        <v>fx</v>
      </c>
      <c r="S2024" s="959"/>
      <c r="T2024" s="959"/>
      <c r="U2024" s="965"/>
    </row>
    <row r="2025" spans="1:21" ht="15.75" thickBot="1" x14ac:dyDescent="0.3">
      <c r="A2025" s="976"/>
      <c r="B2025" s="174">
        <v>14030422</v>
      </c>
      <c r="C2025" s="96">
        <v>309</v>
      </c>
      <c r="D2025" s="457">
        <v>7</v>
      </c>
      <c r="E2025" s="457">
        <v>50</v>
      </c>
      <c r="F2025" s="199">
        <f t="shared" si="112"/>
        <v>44</v>
      </c>
      <c r="G2025" s="144" t="s">
        <v>337</v>
      </c>
      <c r="H2025" s="167">
        <v>0.30208333333333331</v>
      </c>
      <c r="I2025" s="167">
        <v>0.625</v>
      </c>
      <c r="J2025" s="181">
        <v>6.25E-2</v>
      </c>
      <c r="K2025" s="179">
        <f t="shared" si="113"/>
        <v>0.26041666666666669</v>
      </c>
      <c r="L2025" s="457">
        <v>38</v>
      </c>
      <c r="M2025" s="457">
        <v>1</v>
      </c>
      <c r="N2025" s="958">
        <v>228</v>
      </c>
      <c r="O2025" s="457"/>
      <c r="P2025" s="457"/>
      <c r="Q2025" s="963"/>
      <c r="R2025" s="460" t="str">
        <f t="shared" si="114"/>
        <v>fx</v>
      </c>
      <c r="S2025" s="959"/>
      <c r="T2025" s="959"/>
      <c r="U2025" s="965"/>
    </row>
    <row r="2026" spans="1:21" ht="15.75" thickBot="1" x14ac:dyDescent="0.3">
      <c r="A2026" s="976"/>
      <c r="B2026" s="175">
        <v>14030422</v>
      </c>
      <c r="C2026" s="96">
        <v>309</v>
      </c>
      <c r="D2026" s="457">
        <v>7</v>
      </c>
      <c r="E2026" s="457">
        <v>50</v>
      </c>
      <c r="F2026" s="199">
        <f t="shared" si="112"/>
        <v>44</v>
      </c>
      <c r="G2026" s="144" t="s">
        <v>337</v>
      </c>
      <c r="H2026" s="167">
        <v>0.30208333333333331</v>
      </c>
      <c r="I2026" s="167">
        <v>0.625</v>
      </c>
      <c r="J2026" s="181">
        <v>6.25E-2</v>
      </c>
      <c r="K2026" s="179">
        <f t="shared" si="113"/>
        <v>0.26041666666666669</v>
      </c>
      <c r="L2026" s="457">
        <v>39</v>
      </c>
      <c r="M2026" s="457">
        <v>1</v>
      </c>
      <c r="N2026" s="959"/>
      <c r="O2026" s="457"/>
      <c r="P2026" s="457"/>
      <c r="Q2026" s="963"/>
      <c r="R2026" s="460" t="str">
        <f t="shared" si="114"/>
        <v>fx</v>
      </c>
      <c r="S2026" s="959"/>
      <c r="T2026" s="959"/>
      <c r="U2026" s="965"/>
    </row>
    <row r="2027" spans="1:21" ht="15.75" thickBot="1" x14ac:dyDescent="0.3">
      <c r="A2027" s="976"/>
      <c r="B2027" s="175">
        <v>14030422</v>
      </c>
      <c r="C2027" s="96">
        <v>309</v>
      </c>
      <c r="D2027" s="457">
        <v>7</v>
      </c>
      <c r="E2027" s="457">
        <v>50</v>
      </c>
      <c r="F2027" s="199">
        <f t="shared" si="112"/>
        <v>44</v>
      </c>
      <c r="G2027" s="144" t="s">
        <v>337</v>
      </c>
      <c r="H2027" s="167">
        <v>0.30208333333333331</v>
      </c>
      <c r="I2027" s="167">
        <v>0.625</v>
      </c>
      <c r="J2027" s="181">
        <v>6.25E-2</v>
      </c>
      <c r="K2027" s="179">
        <f t="shared" si="113"/>
        <v>0.26041666666666669</v>
      </c>
      <c r="L2027" s="457">
        <v>40</v>
      </c>
      <c r="M2027" s="457">
        <v>1</v>
      </c>
      <c r="N2027" s="959"/>
      <c r="O2027" s="457"/>
      <c r="P2027" s="457"/>
      <c r="Q2027" s="963"/>
      <c r="R2027" s="460" t="str">
        <f t="shared" si="114"/>
        <v>fx</v>
      </c>
      <c r="S2027" s="959"/>
      <c r="T2027" s="959"/>
      <c r="U2027" s="965"/>
    </row>
    <row r="2028" spans="1:21" ht="15.75" thickBot="1" x14ac:dyDescent="0.3">
      <c r="A2028" s="976"/>
      <c r="B2028" s="455">
        <v>14030422</v>
      </c>
      <c r="C2028" s="96">
        <v>309</v>
      </c>
      <c r="D2028" s="457">
        <v>7</v>
      </c>
      <c r="E2028" s="457">
        <v>50</v>
      </c>
      <c r="F2028" s="199">
        <f t="shared" si="112"/>
        <v>44</v>
      </c>
      <c r="G2028" s="144" t="s">
        <v>337</v>
      </c>
      <c r="H2028" s="167">
        <v>0.30208333333333331</v>
      </c>
      <c r="I2028" s="167">
        <v>0.625</v>
      </c>
      <c r="J2028" s="181">
        <v>6.25E-2</v>
      </c>
      <c r="K2028" s="179">
        <f t="shared" si="113"/>
        <v>0.26041666666666669</v>
      </c>
      <c r="L2028" s="457">
        <v>41</v>
      </c>
      <c r="M2028" s="457">
        <v>1</v>
      </c>
      <c r="N2028" s="960"/>
      <c r="O2028" s="457"/>
      <c r="P2028" s="457"/>
      <c r="Q2028" s="963"/>
      <c r="R2028" s="460" t="str">
        <f t="shared" si="114"/>
        <v>fx</v>
      </c>
      <c r="S2028" s="959"/>
      <c r="T2028" s="959"/>
      <c r="U2028" s="965"/>
    </row>
    <row r="2029" spans="1:21" ht="15.75" thickBot="1" x14ac:dyDescent="0.3">
      <c r="A2029" s="976"/>
      <c r="B2029" s="174">
        <v>14030422</v>
      </c>
      <c r="C2029" s="96">
        <v>356</v>
      </c>
      <c r="D2029" s="457">
        <v>7</v>
      </c>
      <c r="E2029" s="457">
        <v>50</v>
      </c>
      <c r="F2029" s="665">
        <v>44</v>
      </c>
      <c r="G2029" s="144" t="s">
        <v>343</v>
      </c>
      <c r="H2029" s="167">
        <v>0.30208333333333331</v>
      </c>
      <c r="I2029" s="167">
        <v>0.625</v>
      </c>
      <c r="J2029" s="181">
        <v>6.25E-2</v>
      </c>
      <c r="K2029" s="179">
        <f t="shared" si="113"/>
        <v>0.26041666666666669</v>
      </c>
      <c r="L2029" s="457">
        <v>37</v>
      </c>
      <c r="M2029" s="457">
        <v>1</v>
      </c>
      <c r="N2029" s="958">
        <v>211</v>
      </c>
      <c r="O2029" s="457"/>
      <c r="P2029" s="457"/>
      <c r="Q2029" s="963"/>
      <c r="R2029" s="460" t="str">
        <f t="shared" si="114"/>
        <v>fx</v>
      </c>
      <c r="S2029" s="959"/>
      <c r="T2029" s="959"/>
      <c r="U2029" s="965"/>
    </row>
    <row r="2030" spans="1:21" ht="15.75" thickBot="1" x14ac:dyDescent="0.3">
      <c r="A2030" s="976"/>
      <c r="B2030" s="175">
        <v>14030422</v>
      </c>
      <c r="C2030" s="96">
        <v>356</v>
      </c>
      <c r="D2030" s="457">
        <v>7</v>
      </c>
      <c r="E2030" s="457">
        <v>50</v>
      </c>
      <c r="F2030" s="665">
        <v>44</v>
      </c>
      <c r="G2030" s="144" t="s">
        <v>338</v>
      </c>
      <c r="H2030" s="167">
        <v>0.30208333333333331</v>
      </c>
      <c r="I2030" s="167">
        <v>0.625</v>
      </c>
      <c r="J2030" s="181">
        <v>6.25E-2</v>
      </c>
      <c r="K2030" s="179">
        <f t="shared" si="113"/>
        <v>0.26041666666666669</v>
      </c>
      <c r="L2030" s="457">
        <v>38</v>
      </c>
      <c r="M2030" s="457">
        <v>1</v>
      </c>
      <c r="N2030" s="959"/>
      <c r="O2030" s="457"/>
      <c r="P2030" s="457"/>
      <c r="Q2030" s="963"/>
      <c r="R2030" s="460" t="str">
        <f t="shared" si="114"/>
        <v>fx</v>
      </c>
      <c r="S2030" s="959"/>
      <c r="T2030" s="959"/>
      <c r="U2030" s="965"/>
    </row>
    <row r="2031" spans="1:21" ht="15.75" thickBot="1" x14ac:dyDescent="0.3">
      <c r="A2031" s="976"/>
      <c r="B2031" s="175">
        <v>14030422</v>
      </c>
      <c r="C2031" s="96">
        <v>356</v>
      </c>
      <c r="D2031" s="457">
        <v>7</v>
      </c>
      <c r="E2031" s="457">
        <v>50</v>
      </c>
      <c r="F2031" s="665">
        <v>44</v>
      </c>
      <c r="G2031" s="144" t="s">
        <v>344</v>
      </c>
      <c r="H2031" s="167">
        <v>0.30208333333333331</v>
      </c>
      <c r="I2031" s="167">
        <v>0.625</v>
      </c>
      <c r="J2031" s="181">
        <v>6.25E-2</v>
      </c>
      <c r="K2031" s="179">
        <f t="shared" si="113"/>
        <v>0.26041666666666669</v>
      </c>
      <c r="L2031" s="457">
        <v>39</v>
      </c>
      <c r="M2031" s="457">
        <v>1</v>
      </c>
      <c r="N2031" s="959"/>
      <c r="O2031" s="457"/>
      <c r="P2031" s="457"/>
      <c r="Q2031" s="963"/>
      <c r="R2031" s="460" t="str">
        <f t="shared" si="114"/>
        <v>fx</v>
      </c>
      <c r="S2031" s="959"/>
      <c r="T2031" s="959"/>
      <c r="U2031" s="965"/>
    </row>
    <row r="2032" spans="1:21" ht="15.75" thickBot="1" x14ac:dyDescent="0.3">
      <c r="A2032" s="976"/>
      <c r="B2032" s="175">
        <v>14030422</v>
      </c>
      <c r="C2032" s="96">
        <v>356</v>
      </c>
      <c r="D2032" s="457">
        <v>7</v>
      </c>
      <c r="E2032" s="457">
        <v>50</v>
      </c>
      <c r="F2032" s="665">
        <v>44</v>
      </c>
      <c r="G2032" s="144" t="s">
        <v>345</v>
      </c>
      <c r="H2032" s="167">
        <v>0.30208333333333331</v>
      </c>
      <c r="I2032" s="167">
        <v>0.625</v>
      </c>
      <c r="J2032" s="181">
        <v>6.25E-2</v>
      </c>
      <c r="K2032" s="179">
        <f t="shared" si="113"/>
        <v>0.26041666666666669</v>
      </c>
      <c r="L2032" s="457">
        <v>40</v>
      </c>
      <c r="M2032" s="457">
        <v>1</v>
      </c>
      <c r="N2032" s="959"/>
      <c r="O2032" s="457"/>
      <c r="P2032" s="457"/>
      <c r="Q2032" s="963"/>
      <c r="R2032" s="460" t="str">
        <f t="shared" si="114"/>
        <v>fx</v>
      </c>
      <c r="S2032" s="959"/>
      <c r="T2032" s="959"/>
      <c r="U2032" s="965"/>
    </row>
    <row r="2033" spans="1:21" ht="15.75" thickBot="1" x14ac:dyDescent="0.3">
      <c r="A2033" s="977"/>
      <c r="B2033" s="455">
        <v>14030422</v>
      </c>
      <c r="C2033" s="164">
        <v>356</v>
      </c>
      <c r="D2033" s="458">
        <v>7</v>
      </c>
      <c r="E2033" s="458">
        <v>50</v>
      </c>
      <c r="F2033" s="151">
        <v>44</v>
      </c>
      <c r="G2033" s="161" t="s">
        <v>346</v>
      </c>
      <c r="H2033" s="171">
        <v>0.30208333333333331</v>
      </c>
      <c r="I2033" s="171">
        <v>0.625</v>
      </c>
      <c r="J2033" s="185">
        <v>6.25E-2</v>
      </c>
      <c r="K2033" s="186">
        <f t="shared" si="113"/>
        <v>0.26041666666666669</v>
      </c>
      <c r="L2033" s="458">
        <v>41</v>
      </c>
      <c r="M2033" s="458">
        <v>1</v>
      </c>
      <c r="N2033" s="966"/>
      <c r="O2033" s="458"/>
      <c r="P2033" s="458"/>
      <c r="Q2033" s="967"/>
      <c r="R2033" s="151" t="str">
        <f t="shared" si="114"/>
        <v>fx</v>
      </c>
      <c r="S2033" s="966"/>
      <c r="T2033" s="966"/>
      <c r="U2033" s="968"/>
    </row>
    <row r="2034" spans="1:21" ht="15.75" thickBot="1" x14ac:dyDescent="0.3">
      <c r="A2034" s="975" t="str">
        <f t="shared" ref="A2034" si="115">IF(H2034&gt;I2034,"شب","روز")</f>
        <v>روز</v>
      </c>
      <c r="B2034" s="174">
        <v>14030423</v>
      </c>
      <c r="C2034" s="163">
        <v>309</v>
      </c>
      <c r="D2034" s="459">
        <v>7</v>
      </c>
      <c r="E2034" s="459">
        <v>50</v>
      </c>
      <c r="F2034" s="150">
        <f>10+24+3+9</f>
        <v>46</v>
      </c>
      <c r="G2034" s="159" t="s">
        <v>356</v>
      </c>
      <c r="H2034" s="168">
        <v>0.30208333333333331</v>
      </c>
      <c r="I2034" s="168">
        <v>0.79166666666666663</v>
      </c>
      <c r="J2034" s="179">
        <v>5.5555555555555552E-2</v>
      </c>
      <c r="K2034" s="179">
        <f t="shared" si="113"/>
        <v>0.43402777777777779</v>
      </c>
      <c r="L2034" s="459">
        <v>36</v>
      </c>
      <c r="M2034" s="459">
        <v>2</v>
      </c>
      <c r="N2034" s="961">
        <v>426</v>
      </c>
      <c r="O2034" s="459"/>
      <c r="P2034" s="459"/>
      <c r="Q2034" s="962">
        <f>337.891+16.331+314.002</f>
        <v>668.22400000000005</v>
      </c>
      <c r="R2034" s="150" t="str">
        <f t="shared" si="114"/>
        <v>fx</v>
      </c>
      <c r="S2034" s="961">
        <v>3</v>
      </c>
      <c r="T2034" s="961">
        <v>27</v>
      </c>
      <c r="U2034" s="964">
        <v>1000</v>
      </c>
    </row>
    <row r="2035" spans="1:21" ht="15.75" thickBot="1" x14ac:dyDescent="0.3">
      <c r="A2035" s="976"/>
      <c r="B2035" s="175">
        <v>14030423</v>
      </c>
      <c r="C2035" s="96">
        <v>309</v>
      </c>
      <c r="D2035" s="457">
        <v>7</v>
      </c>
      <c r="E2035" s="457">
        <v>50</v>
      </c>
      <c r="F2035" s="199">
        <f t="shared" ref="F2035:F2064" si="116">10+24+3+9</f>
        <v>46</v>
      </c>
      <c r="G2035" s="144" t="s">
        <v>356</v>
      </c>
      <c r="H2035" s="167">
        <v>0.30208333333333331</v>
      </c>
      <c r="I2035" s="167">
        <v>0.79166666666666663</v>
      </c>
      <c r="J2035" s="181">
        <v>5.5555555555555552E-2</v>
      </c>
      <c r="K2035" s="179">
        <f t="shared" si="113"/>
        <v>0.43402777777777779</v>
      </c>
      <c r="L2035" s="457">
        <v>37</v>
      </c>
      <c r="M2035" s="457">
        <v>2</v>
      </c>
      <c r="N2035" s="959"/>
      <c r="O2035" s="457"/>
      <c r="P2035" s="457"/>
      <c r="Q2035" s="963"/>
      <c r="R2035" s="460" t="str">
        <f t="shared" si="114"/>
        <v>fx</v>
      </c>
      <c r="S2035" s="959"/>
      <c r="T2035" s="959"/>
      <c r="U2035" s="965"/>
    </row>
    <row r="2036" spans="1:21" ht="15.75" thickBot="1" x14ac:dyDescent="0.3">
      <c r="A2036" s="976"/>
      <c r="B2036" s="175">
        <v>14030423</v>
      </c>
      <c r="C2036" s="96">
        <v>309</v>
      </c>
      <c r="D2036" s="457">
        <v>7</v>
      </c>
      <c r="E2036" s="457">
        <v>50</v>
      </c>
      <c r="F2036" s="199">
        <f t="shared" si="116"/>
        <v>46</v>
      </c>
      <c r="G2036" s="144" t="s">
        <v>356</v>
      </c>
      <c r="H2036" s="167">
        <v>0.30208333333333331</v>
      </c>
      <c r="I2036" s="167">
        <v>0.79166666666666663</v>
      </c>
      <c r="J2036" s="181">
        <v>5.5555555555555552E-2</v>
      </c>
      <c r="K2036" s="179">
        <f t="shared" si="113"/>
        <v>0.43402777777777779</v>
      </c>
      <c r="L2036" s="457">
        <v>38</v>
      </c>
      <c r="M2036" s="457">
        <v>2</v>
      </c>
      <c r="N2036" s="959"/>
      <c r="O2036" s="457"/>
      <c r="P2036" s="457"/>
      <c r="Q2036" s="963"/>
      <c r="R2036" s="460" t="str">
        <f t="shared" si="114"/>
        <v>fx</v>
      </c>
      <c r="S2036" s="959"/>
      <c r="T2036" s="959"/>
      <c r="U2036" s="965"/>
    </row>
    <row r="2037" spans="1:21" ht="15.75" thickBot="1" x14ac:dyDescent="0.3">
      <c r="A2037" s="976"/>
      <c r="B2037" s="175">
        <v>14030423</v>
      </c>
      <c r="C2037" s="96">
        <v>309</v>
      </c>
      <c r="D2037" s="457">
        <v>7</v>
      </c>
      <c r="E2037" s="457">
        <v>50</v>
      </c>
      <c r="F2037" s="199">
        <f t="shared" si="116"/>
        <v>46</v>
      </c>
      <c r="G2037" s="144" t="s">
        <v>356</v>
      </c>
      <c r="H2037" s="167">
        <v>0.30208333333333331</v>
      </c>
      <c r="I2037" s="167">
        <v>0.79166666666666663</v>
      </c>
      <c r="J2037" s="181">
        <v>5.5555555555555552E-2</v>
      </c>
      <c r="K2037" s="179">
        <f t="shared" si="113"/>
        <v>0.43402777777777779</v>
      </c>
      <c r="L2037" s="457">
        <v>39</v>
      </c>
      <c r="M2037" s="457">
        <v>2</v>
      </c>
      <c r="N2037" s="959"/>
      <c r="O2037" s="457"/>
      <c r="P2037" s="457"/>
      <c r="Q2037" s="963"/>
      <c r="R2037" s="460" t="str">
        <f t="shared" si="114"/>
        <v>fx</v>
      </c>
      <c r="S2037" s="959"/>
      <c r="T2037" s="959"/>
      <c r="U2037" s="965"/>
    </row>
    <row r="2038" spans="1:21" ht="15.75" thickBot="1" x14ac:dyDescent="0.3">
      <c r="A2038" s="976"/>
      <c r="B2038" s="455">
        <v>14030423</v>
      </c>
      <c r="C2038" s="96">
        <v>309</v>
      </c>
      <c r="D2038" s="457">
        <v>7</v>
      </c>
      <c r="E2038" s="457">
        <v>50</v>
      </c>
      <c r="F2038" s="199">
        <f t="shared" si="116"/>
        <v>46</v>
      </c>
      <c r="G2038" s="144" t="s">
        <v>356</v>
      </c>
      <c r="H2038" s="167">
        <v>0.30208333333333331</v>
      </c>
      <c r="I2038" s="167">
        <v>0.79166666666666663</v>
      </c>
      <c r="J2038" s="181">
        <v>5.5555555555555552E-2</v>
      </c>
      <c r="K2038" s="179">
        <f t="shared" si="113"/>
        <v>0.43402777777777779</v>
      </c>
      <c r="L2038" s="457">
        <v>40</v>
      </c>
      <c r="M2038" s="457">
        <v>2</v>
      </c>
      <c r="N2038" s="960"/>
      <c r="O2038" s="457"/>
      <c r="P2038" s="457"/>
      <c r="Q2038" s="963"/>
      <c r="R2038" s="460" t="str">
        <f t="shared" si="114"/>
        <v>fx</v>
      </c>
      <c r="S2038" s="959"/>
      <c r="T2038" s="959"/>
      <c r="U2038" s="965"/>
    </row>
    <row r="2039" spans="1:21" ht="15.75" thickBot="1" x14ac:dyDescent="0.3">
      <c r="A2039" s="976"/>
      <c r="B2039" s="174">
        <v>14030423</v>
      </c>
      <c r="C2039" s="96">
        <v>350</v>
      </c>
      <c r="D2039" s="457">
        <v>7</v>
      </c>
      <c r="E2039" s="457">
        <v>50</v>
      </c>
      <c r="F2039" s="199">
        <f t="shared" si="116"/>
        <v>46</v>
      </c>
      <c r="G2039" s="144" t="s">
        <v>356</v>
      </c>
      <c r="H2039" s="167">
        <v>0.30208333333333331</v>
      </c>
      <c r="I2039" s="167">
        <v>0.79166666666666663</v>
      </c>
      <c r="J2039" s="181">
        <v>5.5555555555555552E-2</v>
      </c>
      <c r="K2039" s="179">
        <f t="shared" si="113"/>
        <v>0.43402777777777779</v>
      </c>
      <c r="L2039" s="457">
        <v>39</v>
      </c>
      <c r="M2039" s="457">
        <v>1</v>
      </c>
      <c r="N2039" s="958">
        <v>544</v>
      </c>
      <c r="O2039" s="457"/>
      <c r="P2039" s="457"/>
      <c r="Q2039" s="963"/>
      <c r="R2039" s="460" t="str">
        <f t="shared" si="114"/>
        <v>fx</v>
      </c>
      <c r="S2039" s="959"/>
      <c r="T2039" s="959"/>
      <c r="U2039" s="965"/>
    </row>
    <row r="2040" spans="1:21" ht="15.75" thickBot="1" x14ac:dyDescent="0.3">
      <c r="A2040" s="976"/>
      <c r="B2040" s="175">
        <v>14030423</v>
      </c>
      <c r="C2040" s="96">
        <v>350</v>
      </c>
      <c r="D2040" s="457">
        <v>7</v>
      </c>
      <c r="E2040" s="457">
        <v>50</v>
      </c>
      <c r="F2040" s="199">
        <f t="shared" si="116"/>
        <v>46</v>
      </c>
      <c r="G2040" s="144" t="s">
        <v>356</v>
      </c>
      <c r="H2040" s="167">
        <v>0.30208333333333331</v>
      </c>
      <c r="I2040" s="167">
        <v>0.79166666666666663</v>
      </c>
      <c r="J2040" s="181">
        <v>5.5555555555555552E-2</v>
      </c>
      <c r="K2040" s="179">
        <f t="shared" si="113"/>
        <v>0.43402777777777779</v>
      </c>
      <c r="L2040" s="457">
        <v>40</v>
      </c>
      <c r="M2040" s="457">
        <v>1</v>
      </c>
      <c r="N2040" s="959"/>
      <c r="O2040" s="457"/>
      <c r="P2040" s="457"/>
      <c r="Q2040" s="963"/>
      <c r="R2040" s="460" t="str">
        <f t="shared" si="114"/>
        <v>fx</v>
      </c>
      <c r="S2040" s="959"/>
      <c r="T2040" s="959"/>
      <c r="U2040" s="965"/>
    </row>
    <row r="2041" spans="1:21" ht="15.75" thickBot="1" x14ac:dyDescent="0.3">
      <c r="A2041" s="976"/>
      <c r="B2041" s="175">
        <v>14030423</v>
      </c>
      <c r="C2041" s="96">
        <v>350</v>
      </c>
      <c r="D2041" s="457">
        <v>7</v>
      </c>
      <c r="E2041" s="457">
        <v>50</v>
      </c>
      <c r="F2041" s="199">
        <f t="shared" si="116"/>
        <v>46</v>
      </c>
      <c r="G2041" s="144" t="s">
        <v>356</v>
      </c>
      <c r="H2041" s="167">
        <v>0.30208333333333331</v>
      </c>
      <c r="I2041" s="167">
        <v>0.79166666666666663</v>
      </c>
      <c r="J2041" s="181">
        <v>5.5555555555555552E-2</v>
      </c>
      <c r="K2041" s="179">
        <f t="shared" si="113"/>
        <v>0.43402777777777779</v>
      </c>
      <c r="L2041" s="457">
        <v>41</v>
      </c>
      <c r="M2041" s="457">
        <v>1</v>
      </c>
      <c r="N2041" s="959"/>
      <c r="O2041" s="457"/>
      <c r="P2041" s="457"/>
      <c r="Q2041" s="963"/>
      <c r="R2041" s="460" t="str">
        <f t="shared" si="114"/>
        <v>fx</v>
      </c>
      <c r="S2041" s="959"/>
      <c r="T2041" s="959"/>
      <c r="U2041" s="965"/>
    </row>
    <row r="2042" spans="1:21" ht="15.75" thickBot="1" x14ac:dyDescent="0.3">
      <c r="A2042" s="976"/>
      <c r="B2042" s="175">
        <v>14030423</v>
      </c>
      <c r="C2042" s="96">
        <v>350</v>
      </c>
      <c r="D2042" s="457">
        <v>7</v>
      </c>
      <c r="E2042" s="457">
        <v>50</v>
      </c>
      <c r="F2042" s="199">
        <f t="shared" si="116"/>
        <v>46</v>
      </c>
      <c r="G2042" s="144" t="s">
        <v>356</v>
      </c>
      <c r="H2042" s="167">
        <v>0.30208333333333331</v>
      </c>
      <c r="I2042" s="167">
        <v>0.79166666666666663</v>
      </c>
      <c r="J2042" s="181">
        <v>5.5555555555555552E-2</v>
      </c>
      <c r="K2042" s="179">
        <f t="shared" si="113"/>
        <v>0.43402777777777779</v>
      </c>
      <c r="L2042" s="457">
        <v>42</v>
      </c>
      <c r="M2042" s="457">
        <v>2</v>
      </c>
      <c r="N2042" s="959"/>
      <c r="O2042" s="457"/>
      <c r="P2042" s="457"/>
      <c r="Q2042" s="963"/>
      <c r="R2042" s="460" t="str">
        <f t="shared" si="114"/>
        <v>fx</v>
      </c>
      <c r="S2042" s="959"/>
      <c r="T2042" s="959"/>
      <c r="U2042" s="965"/>
    </row>
    <row r="2043" spans="1:21" ht="15.75" thickBot="1" x14ac:dyDescent="0.3">
      <c r="A2043" s="976"/>
      <c r="B2043" s="175">
        <v>14030423</v>
      </c>
      <c r="C2043" s="96">
        <v>350</v>
      </c>
      <c r="D2043" s="457">
        <v>7</v>
      </c>
      <c r="E2043" s="457">
        <v>50</v>
      </c>
      <c r="F2043" s="199">
        <f t="shared" si="116"/>
        <v>46</v>
      </c>
      <c r="G2043" s="144" t="s">
        <v>356</v>
      </c>
      <c r="H2043" s="167">
        <v>0.30208333333333331</v>
      </c>
      <c r="I2043" s="167">
        <v>0.79166666666666663</v>
      </c>
      <c r="J2043" s="181">
        <v>5.5555555555555552E-2</v>
      </c>
      <c r="K2043" s="179">
        <f t="shared" si="113"/>
        <v>0.43402777777777779</v>
      </c>
      <c r="L2043" s="457">
        <v>43</v>
      </c>
      <c r="M2043" s="457">
        <v>2</v>
      </c>
      <c r="N2043" s="959"/>
      <c r="O2043" s="457"/>
      <c r="P2043" s="457"/>
      <c r="Q2043" s="963"/>
      <c r="R2043" s="460" t="str">
        <f t="shared" si="114"/>
        <v>fx</v>
      </c>
      <c r="S2043" s="959"/>
      <c r="T2043" s="959"/>
      <c r="U2043" s="965"/>
    </row>
    <row r="2044" spans="1:21" ht="15.75" thickBot="1" x14ac:dyDescent="0.3">
      <c r="A2044" s="976"/>
      <c r="B2044" s="455">
        <v>14030423</v>
      </c>
      <c r="C2044" s="96">
        <v>350</v>
      </c>
      <c r="D2044" s="457">
        <v>7</v>
      </c>
      <c r="E2044" s="457">
        <v>50</v>
      </c>
      <c r="F2044" s="199">
        <f t="shared" si="116"/>
        <v>46</v>
      </c>
      <c r="G2044" s="144" t="s">
        <v>356</v>
      </c>
      <c r="H2044" s="167">
        <v>0.30208333333333331</v>
      </c>
      <c r="I2044" s="167">
        <v>0.79166666666666663</v>
      </c>
      <c r="J2044" s="181">
        <v>5.5555555555555552E-2</v>
      </c>
      <c r="K2044" s="179">
        <f t="shared" si="113"/>
        <v>0.43402777777777779</v>
      </c>
      <c r="L2044" s="457">
        <v>44</v>
      </c>
      <c r="M2044" s="457">
        <v>1</v>
      </c>
      <c r="N2044" s="960"/>
      <c r="O2044" s="457"/>
      <c r="P2044" s="457"/>
      <c r="Q2044" s="963"/>
      <c r="R2044" s="460" t="str">
        <f t="shared" si="114"/>
        <v>fx</v>
      </c>
      <c r="S2044" s="959"/>
      <c r="T2044" s="959"/>
      <c r="U2044" s="965"/>
    </row>
    <row r="2045" spans="1:21" ht="15.75" thickBot="1" x14ac:dyDescent="0.3">
      <c r="A2045" s="976"/>
      <c r="B2045" s="174">
        <v>14030423</v>
      </c>
      <c r="C2045" s="96">
        <v>370</v>
      </c>
      <c r="D2045" s="457">
        <v>7</v>
      </c>
      <c r="E2045" s="457">
        <v>50</v>
      </c>
      <c r="F2045" s="199">
        <f t="shared" si="116"/>
        <v>46</v>
      </c>
      <c r="G2045" s="144" t="s">
        <v>356</v>
      </c>
      <c r="H2045" s="167">
        <v>0.30208333333333331</v>
      </c>
      <c r="I2045" s="167">
        <v>0.79166666666666663</v>
      </c>
      <c r="J2045" s="181">
        <v>5.5555555555555552E-2</v>
      </c>
      <c r="K2045" s="179">
        <f t="shared" si="113"/>
        <v>0.43402777777777779</v>
      </c>
      <c r="L2045" s="457">
        <v>39</v>
      </c>
      <c r="M2045" s="457">
        <v>1</v>
      </c>
      <c r="N2045" s="958">
        <v>496</v>
      </c>
      <c r="O2045" s="457"/>
      <c r="P2045" s="457"/>
      <c r="Q2045" s="963"/>
      <c r="R2045" s="460" t="str">
        <f t="shared" si="114"/>
        <v>p500</v>
      </c>
      <c r="S2045" s="959"/>
      <c r="T2045" s="959"/>
      <c r="U2045" s="965"/>
    </row>
    <row r="2046" spans="1:21" ht="15.75" thickBot="1" x14ac:dyDescent="0.3">
      <c r="A2046" s="976"/>
      <c r="B2046" s="175">
        <v>14030423</v>
      </c>
      <c r="C2046" s="96">
        <v>370</v>
      </c>
      <c r="D2046" s="457">
        <v>7</v>
      </c>
      <c r="E2046" s="457">
        <v>50</v>
      </c>
      <c r="F2046" s="199">
        <f t="shared" si="116"/>
        <v>46</v>
      </c>
      <c r="G2046" s="144" t="s">
        <v>356</v>
      </c>
      <c r="H2046" s="167">
        <v>0.30208333333333331</v>
      </c>
      <c r="I2046" s="167">
        <v>0.79166666666666663</v>
      </c>
      <c r="J2046" s="181">
        <v>5.5555555555555552E-2</v>
      </c>
      <c r="K2046" s="179">
        <f t="shared" si="113"/>
        <v>0.43402777777777779</v>
      </c>
      <c r="L2046" s="457">
        <v>40</v>
      </c>
      <c r="M2046" s="457">
        <v>1</v>
      </c>
      <c r="N2046" s="959"/>
      <c r="O2046" s="457"/>
      <c r="P2046" s="457"/>
      <c r="Q2046" s="963"/>
      <c r="R2046" s="460" t="str">
        <f t="shared" si="114"/>
        <v>p500</v>
      </c>
      <c r="S2046" s="959"/>
      <c r="T2046" s="959"/>
      <c r="U2046" s="965"/>
    </row>
    <row r="2047" spans="1:21" ht="15.75" thickBot="1" x14ac:dyDescent="0.3">
      <c r="A2047" s="976"/>
      <c r="B2047" s="175">
        <v>14030423</v>
      </c>
      <c r="C2047" s="96">
        <v>370</v>
      </c>
      <c r="D2047" s="457">
        <v>7</v>
      </c>
      <c r="E2047" s="457">
        <v>50</v>
      </c>
      <c r="F2047" s="199">
        <f t="shared" si="116"/>
        <v>46</v>
      </c>
      <c r="G2047" s="144" t="s">
        <v>356</v>
      </c>
      <c r="H2047" s="167">
        <v>0.30208333333333331</v>
      </c>
      <c r="I2047" s="167">
        <v>0.79166666666666663</v>
      </c>
      <c r="J2047" s="181">
        <v>5.5555555555555552E-2</v>
      </c>
      <c r="K2047" s="179">
        <f t="shared" si="113"/>
        <v>0.43402777777777779</v>
      </c>
      <c r="L2047" s="457">
        <v>42</v>
      </c>
      <c r="M2047" s="457">
        <v>2</v>
      </c>
      <c r="N2047" s="959"/>
      <c r="O2047" s="457"/>
      <c r="P2047" s="457"/>
      <c r="Q2047" s="963"/>
      <c r="R2047" s="460" t="str">
        <f t="shared" si="114"/>
        <v>p500</v>
      </c>
      <c r="S2047" s="959"/>
      <c r="T2047" s="959"/>
      <c r="U2047" s="965"/>
    </row>
    <row r="2048" spans="1:21" ht="15.75" thickBot="1" x14ac:dyDescent="0.3">
      <c r="A2048" s="976"/>
      <c r="B2048" s="175">
        <v>14030423</v>
      </c>
      <c r="C2048" s="96">
        <v>370</v>
      </c>
      <c r="D2048" s="457">
        <v>7</v>
      </c>
      <c r="E2048" s="457">
        <v>50</v>
      </c>
      <c r="F2048" s="199">
        <f t="shared" si="116"/>
        <v>46</v>
      </c>
      <c r="G2048" s="144" t="s">
        <v>356</v>
      </c>
      <c r="H2048" s="167">
        <v>0.30208333333333331</v>
      </c>
      <c r="I2048" s="167">
        <v>0.79166666666666663</v>
      </c>
      <c r="J2048" s="181">
        <v>5.5555555555555552E-2</v>
      </c>
      <c r="K2048" s="179">
        <f t="shared" si="113"/>
        <v>0.43402777777777779</v>
      </c>
      <c r="L2048" s="457">
        <v>43</v>
      </c>
      <c r="M2048" s="457">
        <v>2</v>
      </c>
      <c r="N2048" s="959"/>
      <c r="O2048" s="457"/>
      <c r="P2048" s="457"/>
      <c r="Q2048" s="963"/>
      <c r="R2048" s="460" t="str">
        <f t="shared" si="114"/>
        <v>p500</v>
      </c>
      <c r="S2048" s="959"/>
      <c r="T2048" s="959"/>
      <c r="U2048" s="965"/>
    </row>
    <row r="2049" spans="1:21" ht="15.75" thickBot="1" x14ac:dyDescent="0.3">
      <c r="A2049" s="976"/>
      <c r="B2049" s="455">
        <v>14030423</v>
      </c>
      <c r="C2049" s="96">
        <v>370</v>
      </c>
      <c r="D2049" s="457">
        <v>7</v>
      </c>
      <c r="E2049" s="457">
        <v>50</v>
      </c>
      <c r="F2049" s="199">
        <f t="shared" si="116"/>
        <v>46</v>
      </c>
      <c r="G2049" s="144" t="s">
        <v>356</v>
      </c>
      <c r="H2049" s="167">
        <v>0.30208333333333331</v>
      </c>
      <c r="I2049" s="167">
        <v>0.79166666666666663</v>
      </c>
      <c r="J2049" s="181">
        <v>5.5555555555555552E-2</v>
      </c>
      <c r="K2049" s="179">
        <f t="shared" si="113"/>
        <v>0.43402777777777779</v>
      </c>
      <c r="L2049" s="457">
        <v>44</v>
      </c>
      <c r="M2049" s="457">
        <v>2</v>
      </c>
      <c r="N2049" s="960"/>
      <c r="O2049" s="457"/>
      <c r="P2049" s="457"/>
      <c r="Q2049" s="963"/>
      <c r="R2049" s="460" t="str">
        <f t="shared" si="114"/>
        <v>p500</v>
      </c>
      <c r="S2049" s="959"/>
      <c r="T2049" s="959"/>
      <c r="U2049" s="965"/>
    </row>
    <row r="2050" spans="1:21" ht="15.75" thickBot="1" x14ac:dyDescent="0.3">
      <c r="A2050" s="976"/>
      <c r="B2050" s="174">
        <v>14030423</v>
      </c>
      <c r="C2050" s="96">
        <v>321</v>
      </c>
      <c r="D2050" s="457">
        <v>7</v>
      </c>
      <c r="E2050" s="457">
        <v>50</v>
      </c>
      <c r="F2050" s="199">
        <f t="shared" si="116"/>
        <v>46</v>
      </c>
      <c r="G2050" s="144" t="s">
        <v>356</v>
      </c>
      <c r="H2050" s="167">
        <v>0.30208333333333331</v>
      </c>
      <c r="I2050" s="167">
        <v>0.79166666666666663</v>
      </c>
      <c r="J2050" s="181">
        <v>5.5555555555555552E-2</v>
      </c>
      <c r="K2050" s="179">
        <f t="shared" si="113"/>
        <v>0.43402777777777779</v>
      </c>
      <c r="L2050" s="457">
        <v>36</v>
      </c>
      <c r="M2050" s="457">
        <v>1</v>
      </c>
      <c r="N2050" s="958">
        <v>458</v>
      </c>
      <c r="O2050" s="457"/>
      <c r="P2050" s="457"/>
      <c r="Q2050" s="963"/>
      <c r="R2050" s="460" t="str">
        <f t="shared" si="114"/>
        <v>fx</v>
      </c>
      <c r="S2050" s="959"/>
      <c r="T2050" s="959"/>
      <c r="U2050" s="965"/>
    </row>
    <row r="2051" spans="1:21" ht="15.75" thickBot="1" x14ac:dyDescent="0.3">
      <c r="A2051" s="976"/>
      <c r="B2051" s="175">
        <v>14030423</v>
      </c>
      <c r="C2051" s="96">
        <v>321</v>
      </c>
      <c r="D2051" s="457">
        <v>7</v>
      </c>
      <c r="E2051" s="457">
        <v>50</v>
      </c>
      <c r="F2051" s="199">
        <f t="shared" si="116"/>
        <v>46</v>
      </c>
      <c r="G2051" s="144" t="s">
        <v>356</v>
      </c>
      <c r="H2051" s="167">
        <v>0.30208333333333331</v>
      </c>
      <c r="I2051" s="167">
        <v>0.79166666666666663</v>
      </c>
      <c r="J2051" s="181">
        <v>5.5555555555555552E-2</v>
      </c>
      <c r="K2051" s="179">
        <f t="shared" si="113"/>
        <v>0.43402777777777779</v>
      </c>
      <c r="L2051" s="457">
        <v>37</v>
      </c>
      <c r="M2051" s="457">
        <v>1</v>
      </c>
      <c r="N2051" s="959"/>
      <c r="O2051" s="457"/>
      <c r="P2051" s="457"/>
      <c r="Q2051" s="963"/>
      <c r="R2051" s="460" t="str">
        <f t="shared" si="114"/>
        <v>fx</v>
      </c>
      <c r="S2051" s="959"/>
      <c r="T2051" s="959"/>
      <c r="U2051" s="965"/>
    </row>
    <row r="2052" spans="1:21" ht="15.75" thickBot="1" x14ac:dyDescent="0.3">
      <c r="A2052" s="976"/>
      <c r="B2052" s="175">
        <v>14030423</v>
      </c>
      <c r="C2052" s="96">
        <v>321</v>
      </c>
      <c r="D2052" s="457">
        <v>7</v>
      </c>
      <c r="E2052" s="457">
        <v>50</v>
      </c>
      <c r="F2052" s="199">
        <f t="shared" si="116"/>
        <v>46</v>
      </c>
      <c r="G2052" s="144" t="s">
        <v>356</v>
      </c>
      <c r="H2052" s="167">
        <v>0.30208333333333331</v>
      </c>
      <c r="I2052" s="167">
        <v>0.79166666666666663</v>
      </c>
      <c r="J2052" s="181">
        <v>5.5555555555555552E-2</v>
      </c>
      <c r="K2052" s="179">
        <f t="shared" si="113"/>
        <v>0.43402777777777779</v>
      </c>
      <c r="L2052" s="457">
        <v>38</v>
      </c>
      <c r="M2052" s="457">
        <v>1</v>
      </c>
      <c r="N2052" s="959"/>
      <c r="O2052" s="457"/>
      <c r="P2052" s="457"/>
      <c r="Q2052" s="963"/>
      <c r="R2052" s="460" t="str">
        <f t="shared" si="114"/>
        <v>fx</v>
      </c>
      <c r="S2052" s="959"/>
      <c r="T2052" s="959"/>
      <c r="U2052" s="965"/>
    </row>
    <row r="2053" spans="1:21" ht="15.75" thickBot="1" x14ac:dyDescent="0.3">
      <c r="A2053" s="976"/>
      <c r="B2053" s="175">
        <v>14030423</v>
      </c>
      <c r="C2053" s="96">
        <v>321</v>
      </c>
      <c r="D2053" s="457">
        <v>7</v>
      </c>
      <c r="E2053" s="457">
        <v>50</v>
      </c>
      <c r="F2053" s="199">
        <f t="shared" si="116"/>
        <v>46</v>
      </c>
      <c r="G2053" s="144" t="s">
        <v>356</v>
      </c>
      <c r="H2053" s="167">
        <v>0.30208333333333331</v>
      </c>
      <c r="I2053" s="167">
        <v>0.79166666666666663</v>
      </c>
      <c r="J2053" s="181">
        <v>5.5555555555555552E-2</v>
      </c>
      <c r="K2053" s="179">
        <f t="shared" si="113"/>
        <v>0.43402777777777779</v>
      </c>
      <c r="L2053" s="457">
        <v>39</v>
      </c>
      <c r="M2053" s="457">
        <v>2</v>
      </c>
      <c r="N2053" s="959"/>
      <c r="O2053" s="457"/>
      <c r="P2053" s="457"/>
      <c r="Q2053" s="963"/>
      <c r="R2053" s="460" t="str">
        <f t="shared" si="114"/>
        <v>fx</v>
      </c>
      <c r="S2053" s="959"/>
      <c r="T2053" s="959"/>
      <c r="U2053" s="965"/>
    </row>
    <row r="2054" spans="1:21" ht="15.75" thickBot="1" x14ac:dyDescent="0.3">
      <c r="A2054" s="976"/>
      <c r="B2054" s="175">
        <v>14030423</v>
      </c>
      <c r="C2054" s="96">
        <v>321</v>
      </c>
      <c r="D2054" s="457">
        <v>7</v>
      </c>
      <c r="E2054" s="457">
        <v>50</v>
      </c>
      <c r="F2054" s="199">
        <f t="shared" si="116"/>
        <v>46</v>
      </c>
      <c r="G2054" s="144" t="s">
        <v>356</v>
      </c>
      <c r="H2054" s="167">
        <v>0.30208333333333331</v>
      </c>
      <c r="I2054" s="167">
        <v>0.79166666666666663</v>
      </c>
      <c r="J2054" s="181">
        <v>5.5555555555555552E-2</v>
      </c>
      <c r="K2054" s="179">
        <f t="shared" si="113"/>
        <v>0.43402777777777779</v>
      </c>
      <c r="L2054" s="457">
        <v>40</v>
      </c>
      <c r="M2054" s="457">
        <v>2</v>
      </c>
      <c r="N2054" s="959"/>
      <c r="O2054" s="457"/>
      <c r="P2054" s="457"/>
      <c r="Q2054" s="963"/>
      <c r="R2054" s="460" t="str">
        <f t="shared" si="114"/>
        <v>fx</v>
      </c>
      <c r="S2054" s="959"/>
      <c r="T2054" s="959"/>
      <c r="U2054" s="965"/>
    </row>
    <row r="2055" spans="1:21" ht="15.75" thickBot="1" x14ac:dyDescent="0.3">
      <c r="A2055" s="976"/>
      <c r="B2055" s="455">
        <v>14030423</v>
      </c>
      <c r="C2055" s="96">
        <v>321</v>
      </c>
      <c r="D2055" s="457">
        <v>7</v>
      </c>
      <c r="E2055" s="457">
        <v>50</v>
      </c>
      <c r="F2055" s="199">
        <f t="shared" si="116"/>
        <v>46</v>
      </c>
      <c r="G2055" s="144" t="s">
        <v>356</v>
      </c>
      <c r="H2055" s="167">
        <v>0.30208333333333331</v>
      </c>
      <c r="I2055" s="167">
        <v>0.79166666666666663</v>
      </c>
      <c r="J2055" s="181">
        <v>5.5555555555555552E-2</v>
      </c>
      <c r="K2055" s="179">
        <f t="shared" si="113"/>
        <v>0.43402777777777779</v>
      </c>
      <c r="L2055" s="457">
        <v>41</v>
      </c>
      <c r="M2055" s="457">
        <v>1</v>
      </c>
      <c r="N2055" s="960"/>
      <c r="O2055" s="457"/>
      <c r="P2055" s="457"/>
      <c r="Q2055" s="963"/>
      <c r="R2055" s="460" t="str">
        <f t="shared" si="114"/>
        <v>fx</v>
      </c>
      <c r="S2055" s="959"/>
      <c r="T2055" s="959"/>
      <c r="U2055" s="965"/>
    </row>
    <row r="2056" spans="1:21" ht="15.75" thickBot="1" x14ac:dyDescent="0.3">
      <c r="A2056" s="976"/>
      <c r="B2056" s="174">
        <v>14030423</v>
      </c>
      <c r="C2056" s="96">
        <v>356</v>
      </c>
      <c r="D2056" s="457">
        <v>7</v>
      </c>
      <c r="E2056" s="457">
        <v>50</v>
      </c>
      <c r="F2056" s="199">
        <f t="shared" si="116"/>
        <v>46</v>
      </c>
      <c r="G2056" s="144" t="s">
        <v>356</v>
      </c>
      <c r="H2056" s="167">
        <v>0.30208333333333331</v>
      </c>
      <c r="I2056" s="167">
        <v>0.79166666666666663</v>
      </c>
      <c r="J2056" s="181">
        <v>5.5555555555555552E-2</v>
      </c>
      <c r="K2056" s="179">
        <f t="shared" si="113"/>
        <v>0.43402777777777779</v>
      </c>
      <c r="L2056" s="457">
        <v>38</v>
      </c>
      <c r="M2056" s="457">
        <v>1</v>
      </c>
      <c r="N2056" s="958">
        <v>204</v>
      </c>
      <c r="O2056" s="457"/>
      <c r="P2056" s="457"/>
      <c r="Q2056" s="963"/>
      <c r="R2056" s="460" t="str">
        <f t="shared" si="114"/>
        <v>fx</v>
      </c>
      <c r="S2056" s="959"/>
      <c r="T2056" s="959"/>
      <c r="U2056" s="965"/>
    </row>
    <row r="2057" spans="1:21" ht="15.75" thickBot="1" x14ac:dyDescent="0.3">
      <c r="A2057" s="976"/>
      <c r="B2057" s="175">
        <v>14030423</v>
      </c>
      <c r="C2057" s="96">
        <v>356</v>
      </c>
      <c r="D2057" s="457">
        <v>7</v>
      </c>
      <c r="E2057" s="457">
        <v>50</v>
      </c>
      <c r="F2057" s="199">
        <f t="shared" si="116"/>
        <v>46</v>
      </c>
      <c r="G2057" s="144" t="s">
        <v>356</v>
      </c>
      <c r="H2057" s="167">
        <v>0.30208333333333331</v>
      </c>
      <c r="I2057" s="167">
        <v>0.79166666666666663</v>
      </c>
      <c r="J2057" s="181">
        <v>5.5555555555555552E-2</v>
      </c>
      <c r="K2057" s="179">
        <f t="shared" si="113"/>
        <v>0.43402777777777779</v>
      </c>
      <c r="L2057" s="457">
        <v>39</v>
      </c>
      <c r="M2057" s="457">
        <v>1</v>
      </c>
      <c r="N2057" s="959"/>
      <c r="O2057" s="457"/>
      <c r="P2057" s="457"/>
      <c r="Q2057" s="963"/>
      <c r="R2057" s="460" t="str">
        <f t="shared" si="114"/>
        <v>fx</v>
      </c>
      <c r="S2057" s="959"/>
      <c r="T2057" s="959"/>
      <c r="U2057" s="965"/>
    </row>
    <row r="2058" spans="1:21" ht="15.75" thickBot="1" x14ac:dyDescent="0.3">
      <c r="A2058" s="976"/>
      <c r="B2058" s="455">
        <v>14030423</v>
      </c>
      <c r="C2058" s="96">
        <v>356</v>
      </c>
      <c r="D2058" s="457">
        <v>7</v>
      </c>
      <c r="E2058" s="457">
        <v>50</v>
      </c>
      <c r="F2058" s="199">
        <f t="shared" si="116"/>
        <v>46</v>
      </c>
      <c r="G2058" s="144" t="s">
        <v>356</v>
      </c>
      <c r="H2058" s="167">
        <v>0.30208333333333331</v>
      </c>
      <c r="I2058" s="167">
        <v>0.79166666666666663</v>
      </c>
      <c r="J2058" s="181">
        <v>5.5555555555555552E-2</v>
      </c>
      <c r="K2058" s="179">
        <f t="shared" si="113"/>
        <v>0.43402777777777779</v>
      </c>
      <c r="L2058" s="457">
        <v>40</v>
      </c>
      <c r="M2058" s="457">
        <v>1</v>
      </c>
      <c r="N2058" s="960"/>
      <c r="O2058" s="457"/>
      <c r="P2058" s="457"/>
      <c r="Q2058" s="963"/>
      <c r="R2058" s="460" t="str">
        <f t="shared" si="114"/>
        <v>fx</v>
      </c>
      <c r="S2058" s="959"/>
      <c r="T2058" s="959"/>
      <c r="U2058" s="965"/>
    </row>
    <row r="2059" spans="1:21" ht="15.75" thickBot="1" x14ac:dyDescent="0.3">
      <c r="A2059" s="976"/>
      <c r="B2059" s="174">
        <v>14030423</v>
      </c>
      <c r="C2059" s="96">
        <v>293</v>
      </c>
      <c r="D2059" s="457">
        <v>7</v>
      </c>
      <c r="E2059" s="457">
        <v>50</v>
      </c>
      <c r="F2059" s="199">
        <f t="shared" si="116"/>
        <v>46</v>
      </c>
      <c r="G2059" s="144" t="s">
        <v>356</v>
      </c>
      <c r="H2059" s="167">
        <v>0.30208333333333331</v>
      </c>
      <c r="I2059" s="167">
        <v>0.79166666666666663</v>
      </c>
      <c r="J2059" s="181">
        <v>5.5555555555555552E-2</v>
      </c>
      <c r="K2059" s="179">
        <f t="shared" si="113"/>
        <v>0.43402777777777779</v>
      </c>
      <c r="L2059" s="457">
        <v>30</v>
      </c>
      <c r="M2059" s="457">
        <v>1</v>
      </c>
      <c r="N2059" s="958">
        <v>492</v>
      </c>
      <c r="O2059" s="457"/>
      <c r="P2059" s="457"/>
      <c r="Q2059" s="963"/>
      <c r="R2059" s="460" t="str">
        <f t="shared" si="114"/>
        <v>fx</v>
      </c>
      <c r="S2059" s="959"/>
      <c r="T2059" s="959"/>
      <c r="U2059" s="965"/>
    </row>
    <row r="2060" spans="1:21" ht="15.75" thickBot="1" x14ac:dyDescent="0.3">
      <c r="A2060" s="976"/>
      <c r="B2060" s="175">
        <v>14030423</v>
      </c>
      <c r="C2060" s="96">
        <v>293</v>
      </c>
      <c r="D2060" s="457">
        <v>7</v>
      </c>
      <c r="E2060" s="457">
        <v>50</v>
      </c>
      <c r="F2060" s="199">
        <f t="shared" si="116"/>
        <v>46</v>
      </c>
      <c r="G2060" s="144" t="s">
        <v>356</v>
      </c>
      <c r="H2060" s="167">
        <v>0.30208333333333331</v>
      </c>
      <c r="I2060" s="167">
        <v>0.79166666666666663</v>
      </c>
      <c r="J2060" s="181">
        <v>5.5555555555555552E-2</v>
      </c>
      <c r="K2060" s="179">
        <f t="shared" si="113"/>
        <v>0.43402777777777779</v>
      </c>
      <c r="L2060" s="457">
        <v>31</v>
      </c>
      <c r="M2060" s="457">
        <v>1</v>
      </c>
      <c r="N2060" s="959"/>
      <c r="O2060" s="457"/>
      <c r="P2060" s="457"/>
      <c r="Q2060" s="963"/>
      <c r="R2060" s="460" t="str">
        <f t="shared" si="114"/>
        <v>fx</v>
      </c>
      <c r="S2060" s="959"/>
      <c r="T2060" s="959"/>
      <c r="U2060" s="965"/>
    </row>
    <row r="2061" spans="1:21" ht="15.75" thickBot="1" x14ac:dyDescent="0.3">
      <c r="A2061" s="976"/>
      <c r="B2061" s="175">
        <v>14030423</v>
      </c>
      <c r="C2061" s="96">
        <v>293</v>
      </c>
      <c r="D2061" s="457">
        <v>7</v>
      </c>
      <c r="E2061" s="457">
        <v>50</v>
      </c>
      <c r="F2061" s="199">
        <f t="shared" si="116"/>
        <v>46</v>
      </c>
      <c r="G2061" s="144" t="s">
        <v>356</v>
      </c>
      <c r="H2061" s="167">
        <v>0.30208333333333331</v>
      </c>
      <c r="I2061" s="167">
        <v>0.79166666666666663</v>
      </c>
      <c r="J2061" s="181">
        <v>5.5555555555555552E-2</v>
      </c>
      <c r="K2061" s="179">
        <f t="shared" si="113"/>
        <v>0.43402777777777779</v>
      </c>
      <c r="L2061" s="457">
        <v>32</v>
      </c>
      <c r="M2061" s="457">
        <v>2</v>
      </c>
      <c r="N2061" s="959"/>
      <c r="O2061" s="457"/>
      <c r="P2061" s="457"/>
      <c r="Q2061" s="963"/>
      <c r="R2061" s="460" t="str">
        <f t="shared" si="114"/>
        <v>fx</v>
      </c>
      <c r="S2061" s="959"/>
      <c r="T2061" s="959"/>
      <c r="U2061" s="965"/>
    </row>
    <row r="2062" spans="1:21" ht="15.75" thickBot="1" x14ac:dyDescent="0.3">
      <c r="A2062" s="976"/>
      <c r="B2062" s="175">
        <v>14030423</v>
      </c>
      <c r="C2062" s="96">
        <v>293</v>
      </c>
      <c r="D2062" s="457">
        <v>7</v>
      </c>
      <c r="E2062" s="457">
        <v>50</v>
      </c>
      <c r="F2062" s="199">
        <f t="shared" si="116"/>
        <v>46</v>
      </c>
      <c r="G2062" s="144" t="s">
        <v>356</v>
      </c>
      <c r="H2062" s="167">
        <v>0.30208333333333331</v>
      </c>
      <c r="I2062" s="167">
        <v>0.79166666666666663</v>
      </c>
      <c r="J2062" s="181">
        <v>5.5555555555555552E-2</v>
      </c>
      <c r="K2062" s="179">
        <f t="shared" si="113"/>
        <v>0.43402777777777779</v>
      </c>
      <c r="L2062" s="457">
        <v>33</v>
      </c>
      <c r="M2062" s="457">
        <v>2</v>
      </c>
      <c r="N2062" s="959"/>
      <c r="O2062" s="457"/>
      <c r="P2062" s="457"/>
      <c r="Q2062" s="963"/>
      <c r="R2062" s="460" t="str">
        <f t="shared" si="114"/>
        <v>fx</v>
      </c>
      <c r="S2062" s="959"/>
      <c r="T2062" s="959"/>
      <c r="U2062" s="965"/>
    </row>
    <row r="2063" spans="1:21" ht="15.75" thickBot="1" x14ac:dyDescent="0.3">
      <c r="A2063" s="976"/>
      <c r="B2063" s="175">
        <v>14030423</v>
      </c>
      <c r="C2063" s="96">
        <v>293</v>
      </c>
      <c r="D2063" s="457">
        <v>7</v>
      </c>
      <c r="E2063" s="457">
        <v>50</v>
      </c>
      <c r="F2063" s="199">
        <f t="shared" si="116"/>
        <v>46</v>
      </c>
      <c r="G2063" s="144" t="s">
        <v>356</v>
      </c>
      <c r="H2063" s="167">
        <v>0.30208333333333331</v>
      </c>
      <c r="I2063" s="167">
        <v>0.79166666666666663</v>
      </c>
      <c r="J2063" s="181">
        <v>5.5555555555555552E-2</v>
      </c>
      <c r="K2063" s="179">
        <f t="shared" si="113"/>
        <v>0.43402777777777779</v>
      </c>
      <c r="L2063" s="457">
        <v>34</v>
      </c>
      <c r="M2063" s="457">
        <v>2</v>
      </c>
      <c r="N2063" s="959"/>
      <c r="O2063" s="457"/>
      <c r="P2063" s="457"/>
      <c r="Q2063" s="963"/>
      <c r="R2063" s="460" t="str">
        <f t="shared" si="114"/>
        <v>fx</v>
      </c>
      <c r="S2063" s="959"/>
      <c r="T2063" s="959"/>
      <c r="U2063" s="965"/>
    </row>
    <row r="2064" spans="1:21" ht="15.75" thickBot="1" x14ac:dyDescent="0.3">
      <c r="A2064" s="976"/>
      <c r="B2064" s="455">
        <v>14030423</v>
      </c>
      <c r="C2064" s="164">
        <v>293</v>
      </c>
      <c r="D2064" s="458">
        <v>7</v>
      </c>
      <c r="E2064" s="458">
        <v>50</v>
      </c>
      <c r="F2064" s="388">
        <f t="shared" si="116"/>
        <v>46</v>
      </c>
      <c r="G2064" s="161" t="s">
        <v>356</v>
      </c>
      <c r="H2064" s="171">
        <v>0.30208333333333331</v>
      </c>
      <c r="I2064" s="171">
        <v>0.79166666666666663</v>
      </c>
      <c r="J2064" s="185">
        <v>5.5555555555555552E-2</v>
      </c>
      <c r="K2064" s="186">
        <f t="shared" si="113"/>
        <v>0.43402777777777779</v>
      </c>
      <c r="L2064" s="458">
        <v>35</v>
      </c>
      <c r="M2064" s="458">
        <v>1</v>
      </c>
      <c r="N2064" s="966"/>
      <c r="O2064" s="458"/>
      <c r="P2064" s="458"/>
      <c r="Q2064" s="967"/>
      <c r="R2064" s="151" t="str">
        <f t="shared" si="114"/>
        <v>fx</v>
      </c>
      <c r="S2064" s="966"/>
      <c r="T2064" s="966"/>
      <c r="U2064" s="968"/>
    </row>
    <row r="2065" spans="1:21" ht="15.75" thickBot="1" x14ac:dyDescent="0.3">
      <c r="A2065" s="976"/>
      <c r="B2065" s="174">
        <v>14030424</v>
      </c>
      <c r="C2065" s="163">
        <v>309</v>
      </c>
      <c r="D2065" s="459">
        <v>7</v>
      </c>
      <c r="E2065" s="459">
        <v>50</v>
      </c>
      <c r="F2065" s="150">
        <f>9+16+6+3+1</f>
        <v>35</v>
      </c>
      <c r="G2065" s="159" t="s">
        <v>574</v>
      </c>
      <c r="H2065" s="168">
        <v>0.30208333333333331</v>
      </c>
      <c r="I2065" s="168">
        <v>0.47222222222222227</v>
      </c>
      <c r="J2065" s="179">
        <v>3.4722222222222224E-2</v>
      </c>
      <c r="K2065" s="179">
        <f t="shared" si="113"/>
        <v>0.13541666666666674</v>
      </c>
      <c r="L2065" s="459">
        <v>37</v>
      </c>
      <c r="M2065" s="459">
        <v>2</v>
      </c>
      <c r="N2065" s="961">
        <v>168</v>
      </c>
      <c r="O2065" s="459"/>
      <c r="P2065" s="459"/>
      <c r="Q2065" s="962">
        <f>96.7+4.009+91.423</f>
        <v>192.13200000000001</v>
      </c>
      <c r="R2065" s="150" t="str">
        <f t="shared" si="114"/>
        <v>fx</v>
      </c>
      <c r="S2065" s="961">
        <v>1</v>
      </c>
      <c r="T2065" s="961">
        <v>10</v>
      </c>
      <c r="U2065" s="964">
        <v>0</v>
      </c>
    </row>
    <row r="2066" spans="1:21" ht="15.75" thickBot="1" x14ac:dyDescent="0.3">
      <c r="A2066" s="976"/>
      <c r="B2066" s="175">
        <v>14030424</v>
      </c>
      <c r="C2066" s="96">
        <v>309</v>
      </c>
      <c r="D2066" s="457">
        <v>7</v>
      </c>
      <c r="E2066" s="457">
        <v>50</v>
      </c>
      <c r="F2066" s="199">
        <f t="shared" ref="F2066:F2087" si="117">9+16+6+3+1</f>
        <v>35</v>
      </c>
      <c r="G2066" s="144" t="s">
        <v>574</v>
      </c>
      <c r="H2066" s="167">
        <v>0.30208333333333331</v>
      </c>
      <c r="I2066" s="167">
        <v>0.47222222222222227</v>
      </c>
      <c r="J2066" s="181">
        <v>3.4722222222222224E-2</v>
      </c>
      <c r="K2066" s="179">
        <f t="shared" si="113"/>
        <v>0.13541666666666674</v>
      </c>
      <c r="L2066" s="457">
        <v>38</v>
      </c>
      <c r="M2066" s="457">
        <v>2</v>
      </c>
      <c r="N2066" s="959"/>
      <c r="O2066" s="457"/>
      <c r="P2066" s="457"/>
      <c r="Q2066" s="963"/>
      <c r="R2066" s="460" t="str">
        <f t="shared" si="114"/>
        <v>fx</v>
      </c>
      <c r="S2066" s="959"/>
      <c r="T2066" s="959"/>
      <c r="U2066" s="965"/>
    </row>
    <row r="2067" spans="1:21" ht="15.75" thickBot="1" x14ac:dyDescent="0.3">
      <c r="A2067" s="976"/>
      <c r="B2067" s="175">
        <v>14030424</v>
      </c>
      <c r="C2067" s="96">
        <v>309</v>
      </c>
      <c r="D2067" s="457">
        <v>7</v>
      </c>
      <c r="E2067" s="457">
        <v>50</v>
      </c>
      <c r="F2067" s="199">
        <f t="shared" si="117"/>
        <v>35</v>
      </c>
      <c r="G2067" s="144" t="s">
        <v>574</v>
      </c>
      <c r="H2067" s="167">
        <v>0.30208333333333331</v>
      </c>
      <c r="I2067" s="167">
        <v>0.47222222222222227</v>
      </c>
      <c r="J2067" s="181">
        <v>3.4722222222222224E-2</v>
      </c>
      <c r="K2067" s="179">
        <f t="shared" si="113"/>
        <v>0.13541666666666674</v>
      </c>
      <c r="L2067" s="457">
        <v>39</v>
      </c>
      <c r="M2067" s="457">
        <v>2</v>
      </c>
      <c r="N2067" s="959"/>
      <c r="O2067" s="457"/>
      <c r="P2067" s="457"/>
      <c r="Q2067" s="963"/>
      <c r="R2067" s="460" t="str">
        <f t="shared" si="114"/>
        <v>fx</v>
      </c>
      <c r="S2067" s="959"/>
      <c r="T2067" s="959"/>
      <c r="U2067" s="965"/>
    </row>
    <row r="2068" spans="1:21" ht="15.75" thickBot="1" x14ac:dyDescent="0.3">
      <c r="A2068" s="976"/>
      <c r="B2068" s="175">
        <v>14030424</v>
      </c>
      <c r="C2068" s="96">
        <v>309</v>
      </c>
      <c r="D2068" s="457">
        <v>7</v>
      </c>
      <c r="E2068" s="457">
        <v>50</v>
      </c>
      <c r="F2068" s="199">
        <f t="shared" si="117"/>
        <v>35</v>
      </c>
      <c r="G2068" s="144" t="s">
        <v>574</v>
      </c>
      <c r="H2068" s="167">
        <v>0.30208333333333331</v>
      </c>
      <c r="I2068" s="167">
        <v>0.47222222222222227</v>
      </c>
      <c r="J2068" s="181">
        <v>3.4722222222222224E-2</v>
      </c>
      <c r="K2068" s="179">
        <f t="shared" si="113"/>
        <v>0.13541666666666674</v>
      </c>
      <c r="L2068" s="457">
        <v>40</v>
      </c>
      <c r="M2068" s="457">
        <v>2</v>
      </c>
      <c r="N2068" s="959"/>
      <c r="O2068" s="457"/>
      <c r="P2068" s="457"/>
      <c r="Q2068" s="963"/>
      <c r="R2068" s="460" t="str">
        <f t="shared" si="114"/>
        <v>fx</v>
      </c>
      <c r="S2068" s="959"/>
      <c r="T2068" s="959"/>
      <c r="U2068" s="965"/>
    </row>
    <row r="2069" spans="1:21" ht="15.75" thickBot="1" x14ac:dyDescent="0.3">
      <c r="A2069" s="976"/>
      <c r="B2069" s="455">
        <v>14030424</v>
      </c>
      <c r="C2069" s="96">
        <v>309</v>
      </c>
      <c r="D2069" s="457">
        <v>7</v>
      </c>
      <c r="E2069" s="457">
        <v>50</v>
      </c>
      <c r="F2069" s="199">
        <f t="shared" si="117"/>
        <v>35</v>
      </c>
      <c r="G2069" s="144" t="s">
        <v>574</v>
      </c>
      <c r="H2069" s="167">
        <v>0.30208333333333331</v>
      </c>
      <c r="I2069" s="167">
        <v>0.47222222222222227</v>
      </c>
      <c r="J2069" s="181">
        <v>3.4722222222222224E-2</v>
      </c>
      <c r="K2069" s="179">
        <f t="shared" si="113"/>
        <v>0.13541666666666674</v>
      </c>
      <c r="L2069" s="457">
        <v>41</v>
      </c>
      <c r="M2069" s="457">
        <v>1</v>
      </c>
      <c r="N2069" s="960"/>
      <c r="O2069" s="457"/>
      <c r="P2069" s="457"/>
      <c r="Q2069" s="963"/>
      <c r="R2069" s="460" t="str">
        <f t="shared" si="114"/>
        <v>fx</v>
      </c>
      <c r="S2069" s="959"/>
      <c r="T2069" s="959"/>
      <c r="U2069" s="965"/>
    </row>
    <row r="2070" spans="1:21" ht="15.75" thickBot="1" x14ac:dyDescent="0.3">
      <c r="A2070" s="976"/>
      <c r="B2070" s="174">
        <v>14030424</v>
      </c>
      <c r="C2070" s="96">
        <v>350</v>
      </c>
      <c r="D2070" s="457">
        <v>7</v>
      </c>
      <c r="E2070" s="457">
        <v>50</v>
      </c>
      <c r="F2070" s="199">
        <f t="shared" si="117"/>
        <v>35</v>
      </c>
      <c r="G2070" s="144" t="s">
        <v>574</v>
      </c>
      <c r="H2070" s="167">
        <v>0.30208333333333331</v>
      </c>
      <c r="I2070" s="167">
        <v>0.47222222222222227</v>
      </c>
      <c r="J2070" s="181">
        <v>3.4722222222222224E-2</v>
      </c>
      <c r="K2070" s="179">
        <f t="shared" si="113"/>
        <v>0.13541666666666674</v>
      </c>
      <c r="L2070" s="457">
        <v>39</v>
      </c>
      <c r="M2070" s="457">
        <v>1</v>
      </c>
      <c r="N2070" s="958">
        <v>184</v>
      </c>
      <c r="O2070" s="457"/>
      <c r="P2070" s="457"/>
      <c r="Q2070" s="963"/>
      <c r="R2070" s="460" t="str">
        <f t="shared" si="114"/>
        <v>fx</v>
      </c>
      <c r="S2070" s="959"/>
      <c r="T2070" s="959"/>
      <c r="U2070" s="965"/>
    </row>
    <row r="2071" spans="1:21" ht="15.75" thickBot="1" x14ac:dyDescent="0.3">
      <c r="A2071" s="976"/>
      <c r="B2071" s="175">
        <v>14030424</v>
      </c>
      <c r="C2071" s="96">
        <v>350</v>
      </c>
      <c r="D2071" s="457">
        <v>7</v>
      </c>
      <c r="E2071" s="457">
        <v>50</v>
      </c>
      <c r="F2071" s="199">
        <f t="shared" si="117"/>
        <v>35</v>
      </c>
      <c r="G2071" s="144" t="s">
        <v>574</v>
      </c>
      <c r="H2071" s="167">
        <v>0.30208333333333331</v>
      </c>
      <c r="I2071" s="167">
        <v>0.47222222222222227</v>
      </c>
      <c r="J2071" s="181">
        <v>3.4722222222222224E-2</v>
      </c>
      <c r="K2071" s="179">
        <f t="shared" si="113"/>
        <v>0.13541666666666674</v>
      </c>
      <c r="L2071" s="457">
        <v>40</v>
      </c>
      <c r="M2071" s="457">
        <v>1</v>
      </c>
      <c r="N2071" s="959"/>
      <c r="O2071" s="457"/>
      <c r="P2071" s="457"/>
      <c r="Q2071" s="963"/>
      <c r="R2071" s="460" t="str">
        <f t="shared" si="114"/>
        <v>fx</v>
      </c>
      <c r="S2071" s="959"/>
      <c r="T2071" s="959"/>
      <c r="U2071" s="965"/>
    </row>
    <row r="2072" spans="1:21" ht="15.75" thickBot="1" x14ac:dyDescent="0.3">
      <c r="A2072" s="976"/>
      <c r="B2072" s="175">
        <v>14030424</v>
      </c>
      <c r="C2072" s="96">
        <v>350</v>
      </c>
      <c r="D2072" s="457">
        <v>7</v>
      </c>
      <c r="E2072" s="457">
        <v>50</v>
      </c>
      <c r="F2072" s="199">
        <f t="shared" si="117"/>
        <v>35</v>
      </c>
      <c r="G2072" s="144" t="s">
        <v>574</v>
      </c>
      <c r="H2072" s="167">
        <v>0.30208333333333331</v>
      </c>
      <c r="I2072" s="167">
        <v>0.47222222222222227</v>
      </c>
      <c r="J2072" s="181">
        <v>3.4722222222222224E-2</v>
      </c>
      <c r="K2072" s="179">
        <f t="shared" si="113"/>
        <v>0.13541666666666674</v>
      </c>
      <c r="L2072" s="457">
        <v>41</v>
      </c>
      <c r="M2072" s="457">
        <v>1</v>
      </c>
      <c r="N2072" s="959"/>
      <c r="O2072" s="457"/>
      <c r="P2072" s="457"/>
      <c r="Q2072" s="963"/>
      <c r="R2072" s="460" t="str">
        <f t="shared" si="114"/>
        <v>fx</v>
      </c>
      <c r="S2072" s="959"/>
      <c r="T2072" s="959"/>
      <c r="U2072" s="965"/>
    </row>
    <row r="2073" spans="1:21" ht="15.75" thickBot="1" x14ac:dyDescent="0.3">
      <c r="A2073" s="976"/>
      <c r="B2073" s="175">
        <v>14030424</v>
      </c>
      <c r="C2073" s="96">
        <v>350</v>
      </c>
      <c r="D2073" s="457">
        <v>7</v>
      </c>
      <c r="E2073" s="457">
        <v>50</v>
      </c>
      <c r="F2073" s="199">
        <f t="shared" si="117"/>
        <v>35</v>
      </c>
      <c r="G2073" s="144" t="s">
        <v>574</v>
      </c>
      <c r="H2073" s="167">
        <v>0.30208333333333331</v>
      </c>
      <c r="I2073" s="167">
        <v>0.47222222222222227</v>
      </c>
      <c r="J2073" s="181">
        <v>3.4722222222222224E-2</v>
      </c>
      <c r="K2073" s="179">
        <f t="shared" si="113"/>
        <v>0.13541666666666674</v>
      </c>
      <c r="L2073" s="457">
        <v>42</v>
      </c>
      <c r="M2073" s="457">
        <v>2</v>
      </c>
      <c r="N2073" s="959"/>
      <c r="O2073" s="457"/>
      <c r="P2073" s="457"/>
      <c r="Q2073" s="963"/>
      <c r="R2073" s="460" t="str">
        <f t="shared" si="114"/>
        <v>fx</v>
      </c>
      <c r="S2073" s="959"/>
      <c r="T2073" s="959"/>
      <c r="U2073" s="965"/>
    </row>
    <row r="2074" spans="1:21" ht="15.75" thickBot="1" x14ac:dyDescent="0.3">
      <c r="A2074" s="976"/>
      <c r="B2074" s="175">
        <v>14030424</v>
      </c>
      <c r="C2074" s="96">
        <v>350</v>
      </c>
      <c r="D2074" s="457">
        <v>7</v>
      </c>
      <c r="E2074" s="457">
        <v>50</v>
      </c>
      <c r="F2074" s="199">
        <f t="shared" si="117"/>
        <v>35</v>
      </c>
      <c r="G2074" s="144" t="s">
        <v>574</v>
      </c>
      <c r="H2074" s="167">
        <v>0.30208333333333331</v>
      </c>
      <c r="I2074" s="167">
        <v>0.47222222222222227</v>
      </c>
      <c r="J2074" s="181">
        <v>3.4722222222222224E-2</v>
      </c>
      <c r="K2074" s="179">
        <f t="shared" si="113"/>
        <v>0.13541666666666674</v>
      </c>
      <c r="L2074" s="457">
        <v>43</v>
      </c>
      <c r="M2074" s="457">
        <v>2</v>
      </c>
      <c r="N2074" s="959"/>
      <c r="O2074" s="457"/>
      <c r="P2074" s="457"/>
      <c r="Q2074" s="963"/>
      <c r="R2074" s="460" t="str">
        <f t="shared" si="114"/>
        <v>fx</v>
      </c>
      <c r="S2074" s="959"/>
      <c r="T2074" s="959"/>
      <c r="U2074" s="965"/>
    </row>
    <row r="2075" spans="1:21" ht="15.75" thickBot="1" x14ac:dyDescent="0.3">
      <c r="A2075" s="976"/>
      <c r="B2075" s="455">
        <v>14030424</v>
      </c>
      <c r="C2075" s="96">
        <v>350</v>
      </c>
      <c r="D2075" s="457">
        <v>7</v>
      </c>
      <c r="E2075" s="457">
        <v>50</v>
      </c>
      <c r="F2075" s="199">
        <f t="shared" si="117"/>
        <v>35</v>
      </c>
      <c r="G2075" s="144" t="s">
        <v>574</v>
      </c>
      <c r="H2075" s="167">
        <v>0.30208333333333331</v>
      </c>
      <c r="I2075" s="167">
        <v>0.47222222222222227</v>
      </c>
      <c r="J2075" s="181">
        <v>3.4722222222222224E-2</v>
      </c>
      <c r="K2075" s="179">
        <f t="shared" si="113"/>
        <v>0.13541666666666674</v>
      </c>
      <c r="L2075" s="457">
        <v>44</v>
      </c>
      <c r="M2075" s="457">
        <v>1</v>
      </c>
      <c r="N2075" s="960"/>
      <c r="O2075" s="457"/>
      <c r="P2075" s="457"/>
      <c r="Q2075" s="963"/>
      <c r="R2075" s="460" t="str">
        <f t="shared" si="114"/>
        <v>fx</v>
      </c>
      <c r="S2075" s="959"/>
      <c r="T2075" s="959"/>
      <c r="U2075" s="965"/>
    </row>
    <row r="2076" spans="1:21" ht="15.75" thickBot="1" x14ac:dyDescent="0.3">
      <c r="A2076" s="976"/>
      <c r="B2076" s="174">
        <v>14030424</v>
      </c>
      <c r="C2076" s="96">
        <v>370</v>
      </c>
      <c r="D2076" s="457">
        <v>7</v>
      </c>
      <c r="E2076" s="457">
        <v>50</v>
      </c>
      <c r="F2076" s="199">
        <f t="shared" si="117"/>
        <v>35</v>
      </c>
      <c r="G2076" s="144" t="s">
        <v>574</v>
      </c>
      <c r="H2076" s="167">
        <v>0.30208333333333331</v>
      </c>
      <c r="I2076" s="167">
        <v>0.47222222222222227</v>
      </c>
      <c r="J2076" s="181">
        <v>3.4722222222222224E-2</v>
      </c>
      <c r="K2076" s="179">
        <f t="shared" si="113"/>
        <v>0.13541666666666674</v>
      </c>
      <c r="L2076" s="457">
        <v>39</v>
      </c>
      <c r="M2076" s="457">
        <v>1</v>
      </c>
      <c r="N2076" s="958">
        <v>184</v>
      </c>
      <c r="O2076" s="457"/>
      <c r="P2076" s="457"/>
      <c r="Q2076" s="963"/>
      <c r="R2076" s="460" t="str">
        <f t="shared" si="114"/>
        <v>p500</v>
      </c>
      <c r="S2076" s="959"/>
      <c r="T2076" s="959"/>
      <c r="U2076" s="965"/>
    </row>
    <row r="2077" spans="1:21" ht="15.75" thickBot="1" x14ac:dyDescent="0.3">
      <c r="A2077" s="976"/>
      <c r="B2077" s="175">
        <v>14030424</v>
      </c>
      <c r="C2077" s="96">
        <v>370</v>
      </c>
      <c r="D2077" s="457">
        <v>7</v>
      </c>
      <c r="E2077" s="457">
        <v>50</v>
      </c>
      <c r="F2077" s="199">
        <f t="shared" si="117"/>
        <v>35</v>
      </c>
      <c r="G2077" s="144" t="s">
        <v>574</v>
      </c>
      <c r="H2077" s="167">
        <v>0.30208333333333331</v>
      </c>
      <c r="I2077" s="167">
        <v>0.47222222222222227</v>
      </c>
      <c r="J2077" s="181">
        <v>3.4722222222222224E-2</v>
      </c>
      <c r="K2077" s="179">
        <f t="shared" si="113"/>
        <v>0.13541666666666674</v>
      </c>
      <c r="L2077" s="457">
        <v>40</v>
      </c>
      <c r="M2077" s="457">
        <v>1</v>
      </c>
      <c r="N2077" s="959"/>
      <c r="O2077" s="457"/>
      <c r="P2077" s="457"/>
      <c r="Q2077" s="963"/>
      <c r="R2077" s="460" t="str">
        <f t="shared" si="114"/>
        <v>p500</v>
      </c>
      <c r="S2077" s="959"/>
      <c r="T2077" s="959"/>
      <c r="U2077" s="965"/>
    </row>
    <row r="2078" spans="1:21" ht="15.75" thickBot="1" x14ac:dyDescent="0.3">
      <c r="A2078" s="976"/>
      <c r="B2078" s="175">
        <v>14030424</v>
      </c>
      <c r="C2078" s="96">
        <v>370</v>
      </c>
      <c r="D2078" s="457">
        <v>7</v>
      </c>
      <c r="E2078" s="457">
        <v>50</v>
      </c>
      <c r="F2078" s="199">
        <f t="shared" si="117"/>
        <v>35</v>
      </c>
      <c r="G2078" s="144" t="s">
        <v>574</v>
      </c>
      <c r="H2078" s="167">
        <v>0.30208333333333331</v>
      </c>
      <c r="I2078" s="167">
        <v>0.47222222222222227</v>
      </c>
      <c r="J2078" s="181">
        <v>3.4722222222222224E-2</v>
      </c>
      <c r="K2078" s="179">
        <f t="shared" ref="K2078:K2141" si="118">IF(H2078&gt;I2078,(H2078-I2078)-J2078,(I2078-H2078)-J2078)</f>
        <v>0.13541666666666674</v>
      </c>
      <c r="L2078" s="457">
        <v>42</v>
      </c>
      <c r="M2078" s="457">
        <v>2</v>
      </c>
      <c r="N2078" s="959"/>
      <c r="O2078" s="457"/>
      <c r="P2078" s="457"/>
      <c r="Q2078" s="963"/>
      <c r="R2078" s="460" t="str">
        <f t="shared" ref="R2078:R2141" si="119">IF(C2078=370,"p500","fx")</f>
        <v>p500</v>
      </c>
      <c r="S2078" s="959"/>
      <c r="T2078" s="959"/>
      <c r="U2078" s="965"/>
    </row>
    <row r="2079" spans="1:21" ht="15.75" thickBot="1" x14ac:dyDescent="0.3">
      <c r="A2079" s="976"/>
      <c r="B2079" s="175">
        <v>14030424</v>
      </c>
      <c r="C2079" s="96">
        <v>370</v>
      </c>
      <c r="D2079" s="457">
        <v>7</v>
      </c>
      <c r="E2079" s="457">
        <v>50</v>
      </c>
      <c r="F2079" s="199">
        <f t="shared" si="117"/>
        <v>35</v>
      </c>
      <c r="G2079" s="144" t="s">
        <v>574</v>
      </c>
      <c r="H2079" s="167">
        <v>0.30208333333333331</v>
      </c>
      <c r="I2079" s="167">
        <v>0.47222222222222227</v>
      </c>
      <c r="J2079" s="181">
        <v>3.4722222222222224E-2</v>
      </c>
      <c r="K2079" s="179">
        <f t="shared" si="118"/>
        <v>0.13541666666666674</v>
      </c>
      <c r="L2079" s="457">
        <v>43</v>
      </c>
      <c r="M2079" s="457">
        <v>2</v>
      </c>
      <c r="N2079" s="959"/>
      <c r="O2079" s="457"/>
      <c r="P2079" s="457"/>
      <c r="Q2079" s="963"/>
      <c r="R2079" s="460" t="str">
        <f t="shared" si="119"/>
        <v>p500</v>
      </c>
      <c r="S2079" s="959"/>
      <c r="T2079" s="959"/>
      <c r="U2079" s="965"/>
    </row>
    <row r="2080" spans="1:21" ht="15.75" thickBot="1" x14ac:dyDescent="0.3">
      <c r="A2080" s="976"/>
      <c r="B2080" s="455">
        <v>14030424</v>
      </c>
      <c r="C2080" s="96">
        <v>370</v>
      </c>
      <c r="D2080" s="457">
        <v>7</v>
      </c>
      <c r="E2080" s="457">
        <v>50</v>
      </c>
      <c r="F2080" s="199">
        <f t="shared" si="117"/>
        <v>35</v>
      </c>
      <c r="G2080" s="144" t="s">
        <v>574</v>
      </c>
      <c r="H2080" s="167">
        <v>0.30208333333333331</v>
      </c>
      <c r="I2080" s="167">
        <v>0.47222222222222227</v>
      </c>
      <c r="J2080" s="181">
        <v>3.4722222222222224E-2</v>
      </c>
      <c r="K2080" s="179">
        <f t="shared" si="118"/>
        <v>0.13541666666666674</v>
      </c>
      <c r="L2080" s="457">
        <v>44</v>
      </c>
      <c r="M2080" s="457">
        <v>2</v>
      </c>
      <c r="N2080" s="960"/>
      <c r="O2080" s="457"/>
      <c r="P2080" s="457"/>
      <c r="Q2080" s="963"/>
      <c r="R2080" s="460" t="str">
        <f t="shared" si="119"/>
        <v>p500</v>
      </c>
      <c r="S2080" s="959"/>
      <c r="T2080" s="959"/>
      <c r="U2080" s="965"/>
    </row>
    <row r="2081" spans="1:21" ht="15.75" thickBot="1" x14ac:dyDescent="0.3">
      <c r="A2081" s="976"/>
      <c r="B2081" s="174">
        <v>14030424</v>
      </c>
      <c r="C2081" s="96">
        <v>293</v>
      </c>
      <c r="D2081" s="457">
        <v>7</v>
      </c>
      <c r="E2081" s="457">
        <v>50</v>
      </c>
      <c r="F2081" s="199">
        <f t="shared" si="117"/>
        <v>35</v>
      </c>
      <c r="G2081" s="144" t="s">
        <v>574</v>
      </c>
      <c r="H2081" s="167">
        <v>0.30208333333333331</v>
      </c>
      <c r="I2081" s="167">
        <v>0.47222222222222227</v>
      </c>
      <c r="J2081" s="181">
        <v>3.4722222222222224E-2</v>
      </c>
      <c r="K2081" s="179">
        <f t="shared" si="118"/>
        <v>0.13541666666666674</v>
      </c>
      <c r="L2081" s="457">
        <v>32</v>
      </c>
      <c r="M2081" s="457">
        <v>2</v>
      </c>
      <c r="N2081" s="958">
        <v>138</v>
      </c>
      <c r="O2081" s="457"/>
      <c r="P2081" s="457"/>
      <c r="Q2081" s="963"/>
      <c r="R2081" s="460" t="str">
        <f t="shared" si="119"/>
        <v>fx</v>
      </c>
      <c r="S2081" s="959"/>
      <c r="T2081" s="959"/>
      <c r="U2081" s="965"/>
    </row>
    <row r="2082" spans="1:21" ht="15.75" thickBot="1" x14ac:dyDescent="0.3">
      <c r="A2082" s="976"/>
      <c r="B2082" s="175">
        <v>14030424</v>
      </c>
      <c r="C2082" s="96">
        <v>293</v>
      </c>
      <c r="D2082" s="457">
        <v>7</v>
      </c>
      <c r="E2082" s="457">
        <v>50</v>
      </c>
      <c r="F2082" s="199">
        <f t="shared" si="117"/>
        <v>35</v>
      </c>
      <c r="G2082" s="144" t="s">
        <v>574</v>
      </c>
      <c r="H2082" s="167">
        <v>0.30208333333333331</v>
      </c>
      <c r="I2082" s="167">
        <v>0.47222222222222227</v>
      </c>
      <c r="J2082" s="181">
        <v>3.4722222222222224E-2</v>
      </c>
      <c r="K2082" s="179">
        <f t="shared" si="118"/>
        <v>0.13541666666666674</v>
      </c>
      <c r="L2082" s="457">
        <v>33</v>
      </c>
      <c r="M2082" s="457">
        <v>2</v>
      </c>
      <c r="N2082" s="959"/>
      <c r="O2082" s="457"/>
      <c r="P2082" s="457"/>
      <c r="Q2082" s="963"/>
      <c r="R2082" s="460" t="str">
        <f t="shared" si="119"/>
        <v>fx</v>
      </c>
      <c r="S2082" s="959"/>
      <c r="T2082" s="959"/>
      <c r="U2082" s="965"/>
    </row>
    <row r="2083" spans="1:21" ht="15.75" thickBot="1" x14ac:dyDescent="0.3">
      <c r="A2083" s="976"/>
      <c r="B2083" s="455">
        <v>14030424</v>
      </c>
      <c r="C2083" s="96">
        <v>293</v>
      </c>
      <c r="D2083" s="457">
        <v>7</v>
      </c>
      <c r="E2083" s="457">
        <v>50</v>
      </c>
      <c r="F2083" s="199">
        <f t="shared" si="117"/>
        <v>35</v>
      </c>
      <c r="G2083" s="144" t="s">
        <v>574</v>
      </c>
      <c r="H2083" s="167">
        <v>0.30208333333333331</v>
      </c>
      <c r="I2083" s="167">
        <v>0.47222222222222227</v>
      </c>
      <c r="J2083" s="181">
        <v>3.4722222222222224E-2</v>
      </c>
      <c r="K2083" s="179">
        <f t="shared" si="118"/>
        <v>0.13541666666666674</v>
      </c>
      <c r="L2083" s="457">
        <v>34</v>
      </c>
      <c r="M2083" s="457">
        <v>2</v>
      </c>
      <c r="N2083" s="960"/>
      <c r="O2083" s="457"/>
      <c r="P2083" s="457"/>
      <c r="Q2083" s="963"/>
      <c r="R2083" s="460" t="str">
        <f t="shared" si="119"/>
        <v>fx</v>
      </c>
      <c r="S2083" s="959"/>
      <c r="T2083" s="959"/>
      <c r="U2083" s="965"/>
    </row>
    <row r="2084" spans="1:21" ht="15.75" thickBot="1" x14ac:dyDescent="0.3">
      <c r="A2084" s="976"/>
      <c r="B2084" s="174">
        <v>14030424</v>
      </c>
      <c r="C2084" s="96">
        <v>356</v>
      </c>
      <c r="D2084" s="457">
        <v>7</v>
      </c>
      <c r="E2084" s="457">
        <v>50</v>
      </c>
      <c r="F2084" s="199">
        <f t="shared" si="117"/>
        <v>35</v>
      </c>
      <c r="G2084" s="144" t="s">
        <v>574</v>
      </c>
      <c r="H2084" s="167">
        <v>0.30208333333333331</v>
      </c>
      <c r="I2084" s="167">
        <v>0.47222222222222227</v>
      </c>
      <c r="J2084" s="181">
        <v>3.4722222222222224E-2</v>
      </c>
      <c r="K2084" s="179">
        <f t="shared" si="118"/>
        <v>0.13541666666666674</v>
      </c>
      <c r="L2084" s="457">
        <v>38</v>
      </c>
      <c r="M2084" s="457">
        <v>1</v>
      </c>
      <c r="N2084" s="958">
        <v>60</v>
      </c>
      <c r="O2084" s="457"/>
      <c r="P2084" s="457"/>
      <c r="Q2084" s="963"/>
      <c r="R2084" s="460" t="str">
        <f t="shared" si="119"/>
        <v>fx</v>
      </c>
      <c r="S2084" s="959"/>
      <c r="T2084" s="959"/>
      <c r="U2084" s="965"/>
    </row>
    <row r="2085" spans="1:21" ht="15.75" thickBot="1" x14ac:dyDescent="0.3">
      <c r="A2085" s="976"/>
      <c r="B2085" s="175">
        <v>14030424</v>
      </c>
      <c r="C2085" s="96">
        <v>356</v>
      </c>
      <c r="D2085" s="457">
        <v>7</v>
      </c>
      <c r="E2085" s="457">
        <v>50</v>
      </c>
      <c r="F2085" s="199">
        <f t="shared" si="117"/>
        <v>35</v>
      </c>
      <c r="G2085" s="144" t="s">
        <v>574</v>
      </c>
      <c r="H2085" s="167">
        <v>0.30208333333333331</v>
      </c>
      <c r="I2085" s="167">
        <v>0.47222222222222227</v>
      </c>
      <c r="J2085" s="181">
        <v>3.4722222222222224E-2</v>
      </c>
      <c r="K2085" s="179">
        <f t="shared" si="118"/>
        <v>0.13541666666666674</v>
      </c>
      <c r="L2085" s="457">
        <v>39</v>
      </c>
      <c r="M2085" s="457">
        <v>1</v>
      </c>
      <c r="N2085" s="959"/>
      <c r="O2085" s="457"/>
      <c r="P2085" s="457"/>
      <c r="Q2085" s="963"/>
      <c r="R2085" s="460" t="str">
        <f t="shared" si="119"/>
        <v>fx</v>
      </c>
      <c r="S2085" s="959"/>
      <c r="T2085" s="959"/>
      <c r="U2085" s="965"/>
    </row>
    <row r="2086" spans="1:21" ht="15.75" thickBot="1" x14ac:dyDescent="0.3">
      <c r="A2086" s="976"/>
      <c r="B2086" s="455">
        <v>14030424</v>
      </c>
      <c r="C2086" s="96">
        <v>356</v>
      </c>
      <c r="D2086" s="457">
        <v>7</v>
      </c>
      <c r="E2086" s="457">
        <v>50</v>
      </c>
      <c r="F2086" s="199">
        <f t="shared" si="117"/>
        <v>35</v>
      </c>
      <c r="G2086" s="144" t="s">
        <v>574</v>
      </c>
      <c r="H2086" s="167">
        <v>0.30208333333333331</v>
      </c>
      <c r="I2086" s="167">
        <v>0.47222222222222227</v>
      </c>
      <c r="J2086" s="181">
        <v>3.4722222222222224E-2</v>
      </c>
      <c r="K2086" s="179">
        <f t="shared" si="118"/>
        <v>0.13541666666666674</v>
      </c>
      <c r="L2086" s="457">
        <v>40</v>
      </c>
      <c r="M2086" s="457">
        <v>1</v>
      </c>
      <c r="N2086" s="960"/>
      <c r="O2086" s="457"/>
      <c r="P2086" s="457"/>
      <c r="Q2086" s="963"/>
      <c r="R2086" s="460" t="str">
        <f t="shared" si="119"/>
        <v>fx</v>
      </c>
      <c r="S2086" s="959"/>
      <c r="T2086" s="959"/>
      <c r="U2086" s="965"/>
    </row>
    <row r="2087" spans="1:21" ht="15.75" thickBot="1" x14ac:dyDescent="0.3">
      <c r="A2087" s="977"/>
      <c r="B2087" s="203">
        <v>14030424</v>
      </c>
      <c r="C2087" s="164">
        <v>321</v>
      </c>
      <c r="D2087" s="458">
        <v>7</v>
      </c>
      <c r="E2087" s="458">
        <v>50</v>
      </c>
      <c r="F2087" s="388">
        <f t="shared" si="117"/>
        <v>35</v>
      </c>
      <c r="G2087" s="161" t="s">
        <v>574</v>
      </c>
      <c r="H2087" s="171">
        <v>0.30208333333333331</v>
      </c>
      <c r="I2087" s="171">
        <v>0.47222222222222227</v>
      </c>
      <c r="J2087" s="185">
        <v>3.4722222222222224E-2</v>
      </c>
      <c r="K2087" s="186">
        <f t="shared" si="118"/>
        <v>0.13541666666666674</v>
      </c>
      <c r="L2087" s="458">
        <v>38</v>
      </c>
      <c r="M2087" s="458">
        <v>1</v>
      </c>
      <c r="N2087" s="458">
        <v>20</v>
      </c>
      <c r="O2087" s="458"/>
      <c r="P2087" s="458"/>
      <c r="Q2087" s="967"/>
      <c r="R2087" s="151" t="str">
        <f t="shared" si="119"/>
        <v>fx</v>
      </c>
      <c r="S2087" s="966"/>
      <c r="T2087" s="966"/>
      <c r="U2087" s="968"/>
    </row>
    <row r="2088" spans="1:21" ht="15.75" thickBot="1" x14ac:dyDescent="0.3">
      <c r="A2088" s="975" t="str">
        <f t="shared" ref="A2088:A2112" si="120">IF(H2088&gt;I2088,"شب","روز")</f>
        <v>روز</v>
      </c>
      <c r="B2088" s="174">
        <v>14030427</v>
      </c>
      <c r="C2088" s="163">
        <v>309</v>
      </c>
      <c r="D2088" s="459">
        <v>7</v>
      </c>
      <c r="E2088" s="459">
        <v>50</v>
      </c>
      <c r="F2088" s="150">
        <f>6+5+6+6+6+1</f>
        <v>30</v>
      </c>
      <c r="G2088" s="159" t="s">
        <v>471</v>
      </c>
      <c r="H2088" s="168">
        <v>0.39583333333333331</v>
      </c>
      <c r="I2088" s="168">
        <v>0.75</v>
      </c>
      <c r="J2088" s="179">
        <v>2.0833333333333332E-2</v>
      </c>
      <c r="K2088" s="179">
        <f t="shared" si="118"/>
        <v>0.33333333333333337</v>
      </c>
      <c r="L2088" s="459">
        <v>38</v>
      </c>
      <c r="M2088" s="459">
        <v>2</v>
      </c>
      <c r="N2088" s="961">
        <v>300</v>
      </c>
      <c r="O2088" s="459"/>
      <c r="P2088" s="459"/>
      <c r="Q2088" s="962">
        <f>189.8+7.62+177.192</f>
        <v>374.61200000000002</v>
      </c>
      <c r="R2088" s="150" t="str">
        <f t="shared" si="119"/>
        <v>fx</v>
      </c>
      <c r="S2088" s="961">
        <v>1.5</v>
      </c>
      <c r="T2088" s="961">
        <v>21.5</v>
      </c>
      <c r="U2088" s="964">
        <v>1000</v>
      </c>
    </row>
    <row r="2089" spans="1:21" ht="15.75" thickBot="1" x14ac:dyDescent="0.3">
      <c r="A2089" s="976"/>
      <c r="B2089" s="175">
        <v>14030427</v>
      </c>
      <c r="C2089" s="96">
        <v>309</v>
      </c>
      <c r="D2089" s="457">
        <v>7</v>
      </c>
      <c r="E2089" s="457">
        <v>50</v>
      </c>
      <c r="F2089" s="199">
        <f t="shared" ref="F2089:F2111" si="121">6+5+6+6+6+1</f>
        <v>30</v>
      </c>
      <c r="G2089" s="144" t="s">
        <v>471</v>
      </c>
      <c r="H2089" s="167">
        <v>0.39583333333333331</v>
      </c>
      <c r="I2089" s="167">
        <v>0.75</v>
      </c>
      <c r="J2089" s="181">
        <v>2.0833333333333332E-2</v>
      </c>
      <c r="K2089" s="179">
        <f t="shared" si="118"/>
        <v>0.33333333333333337</v>
      </c>
      <c r="L2089" s="457">
        <v>39</v>
      </c>
      <c r="M2089" s="457">
        <v>2</v>
      </c>
      <c r="N2089" s="959"/>
      <c r="O2089" s="457"/>
      <c r="P2089" s="457"/>
      <c r="Q2089" s="963"/>
      <c r="R2089" s="460" t="str">
        <f t="shared" si="119"/>
        <v>fx</v>
      </c>
      <c r="S2089" s="959"/>
      <c r="T2089" s="959"/>
      <c r="U2089" s="965"/>
    </row>
    <row r="2090" spans="1:21" ht="15.75" thickBot="1" x14ac:dyDescent="0.3">
      <c r="A2090" s="976"/>
      <c r="B2090" s="175">
        <v>14030427</v>
      </c>
      <c r="C2090" s="96">
        <v>309</v>
      </c>
      <c r="D2090" s="457">
        <v>7</v>
      </c>
      <c r="E2090" s="457">
        <v>50</v>
      </c>
      <c r="F2090" s="199">
        <f t="shared" si="121"/>
        <v>30</v>
      </c>
      <c r="G2090" s="144" t="s">
        <v>471</v>
      </c>
      <c r="H2090" s="167">
        <v>0.39583333333333331</v>
      </c>
      <c r="I2090" s="167">
        <v>0.75</v>
      </c>
      <c r="J2090" s="181">
        <v>2.0833333333333332E-2</v>
      </c>
      <c r="K2090" s="179">
        <f t="shared" si="118"/>
        <v>0.33333333333333337</v>
      </c>
      <c r="L2090" s="457">
        <v>40</v>
      </c>
      <c r="M2090" s="457">
        <v>1</v>
      </c>
      <c r="N2090" s="959"/>
      <c r="O2090" s="457"/>
      <c r="P2090" s="457"/>
      <c r="Q2090" s="963"/>
      <c r="R2090" s="460" t="str">
        <f t="shared" si="119"/>
        <v>fx</v>
      </c>
      <c r="S2090" s="959"/>
      <c r="T2090" s="959"/>
      <c r="U2090" s="965"/>
    </row>
    <row r="2091" spans="1:21" ht="15.75" thickBot="1" x14ac:dyDescent="0.3">
      <c r="A2091" s="976"/>
      <c r="B2091" s="455">
        <v>14030427</v>
      </c>
      <c r="C2091" s="96">
        <v>309</v>
      </c>
      <c r="D2091" s="457">
        <v>7</v>
      </c>
      <c r="E2091" s="457">
        <v>50</v>
      </c>
      <c r="F2091" s="199">
        <f t="shared" si="121"/>
        <v>30</v>
      </c>
      <c r="G2091" s="144" t="s">
        <v>471</v>
      </c>
      <c r="H2091" s="167">
        <v>0.39583333333333331</v>
      </c>
      <c r="I2091" s="167">
        <v>0.75</v>
      </c>
      <c r="J2091" s="181">
        <v>2.0833333333333332E-2</v>
      </c>
      <c r="K2091" s="179">
        <f t="shared" si="118"/>
        <v>0.33333333333333337</v>
      </c>
      <c r="L2091" s="457">
        <v>41</v>
      </c>
      <c r="M2091" s="457">
        <v>1</v>
      </c>
      <c r="N2091" s="960"/>
      <c r="O2091" s="457"/>
      <c r="P2091" s="457"/>
      <c r="Q2091" s="963"/>
      <c r="R2091" s="460" t="str">
        <f t="shared" si="119"/>
        <v>fx</v>
      </c>
      <c r="S2091" s="959"/>
      <c r="T2091" s="959"/>
      <c r="U2091" s="965"/>
    </row>
    <row r="2092" spans="1:21" ht="15.75" thickBot="1" x14ac:dyDescent="0.3">
      <c r="A2092" s="976"/>
      <c r="B2092" s="174">
        <v>14030427</v>
      </c>
      <c r="C2092" s="96">
        <v>368</v>
      </c>
      <c r="D2092" s="457">
        <v>7</v>
      </c>
      <c r="E2092" s="457">
        <v>50</v>
      </c>
      <c r="F2092" s="199">
        <f t="shared" si="121"/>
        <v>30</v>
      </c>
      <c r="G2092" s="144" t="s">
        <v>471</v>
      </c>
      <c r="H2092" s="167">
        <v>0.39583333333333331</v>
      </c>
      <c r="I2092" s="167">
        <v>0.75</v>
      </c>
      <c r="J2092" s="181">
        <v>2.0833333333333332E-2</v>
      </c>
      <c r="K2092" s="179">
        <f t="shared" si="118"/>
        <v>0.33333333333333337</v>
      </c>
      <c r="L2092" s="457">
        <v>38</v>
      </c>
      <c r="M2092" s="457">
        <v>1</v>
      </c>
      <c r="N2092" s="958">
        <v>250</v>
      </c>
      <c r="O2092" s="457"/>
      <c r="P2092" s="457"/>
      <c r="Q2092" s="963"/>
      <c r="R2092" s="460" t="str">
        <f t="shared" si="119"/>
        <v>fx</v>
      </c>
      <c r="S2092" s="959"/>
      <c r="T2092" s="959"/>
      <c r="U2092" s="965"/>
    </row>
    <row r="2093" spans="1:21" ht="15.75" thickBot="1" x14ac:dyDescent="0.3">
      <c r="A2093" s="976"/>
      <c r="B2093" s="175">
        <v>14030427</v>
      </c>
      <c r="C2093" s="96">
        <v>368</v>
      </c>
      <c r="D2093" s="457">
        <v>7</v>
      </c>
      <c r="E2093" s="457">
        <v>50</v>
      </c>
      <c r="F2093" s="199">
        <f t="shared" si="121"/>
        <v>30</v>
      </c>
      <c r="G2093" s="144" t="s">
        <v>471</v>
      </c>
      <c r="H2093" s="167">
        <v>0.39583333333333331</v>
      </c>
      <c r="I2093" s="167">
        <v>0.75</v>
      </c>
      <c r="J2093" s="181">
        <v>2.0833333333333332E-2</v>
      </c>
      <c r="K2093" s="179">
        <f t="shared" si="118"/>
        <v>0.33333333333333337</v>
      </c>
      <c r="L2093" s="457">
        <v>39</v>
      </c>
      <c r="M2093" s="457">
        <v>1</v>
      </c>
      <c r="N2093" s="959"/>
      <c r="O2093" s="457"/>
      <c r="P2093" s="457"/>
      <c r="Q2093" s="963"/>
      <c r="R2093" s="460" t="str">
        <f t="shared" si="119"/>
        <v>fx</v>
      </c>
      <c r="S2093" s="959"/>
      <c r="T2093" s="959"/>
      <c r="U2093" s="965"/>
    </row>
    <row r="2094" spans="1:21" ht="15.75" thickBot="1" x14ac:dyDescent="0.3">
      <c r="A2094" s="976"/>
      <c r="B2094" s="175">
        <v>14030427</v>
      </c>
      <c r="C2094" s="96">
        <v>368</v>
      </c>
      <c r="D2094" s="457">
        <v>7</v>
      </c>
      <c r="E2094" s="457">
        <v>50</v>
      </c>
      <c r="F2094" s="199">
        <f t="shared" si="121"/>
        <v>30</v>
      </c>
      <c r="G2094" s="144" t="s">
        <v>471</v>
      </c>
      <c r="H2094" s="167">
        <v>0.39583333333333331</v>
      </c>
      <c r="I2094" s="167">
        <v>0.75</v>
      </c>
      <c r="J2094" s="181">
        <v>2.0833333333333332E-2</v>
      </c>
      <c r="K2094" s="179">
        <f t="shared" si="118"/>
        <v>0.33333333333333337</v>
      </c>
      <c r="L2094" s="457">
        <v>40</v>
      </c>
      <c r="M2094" s="457">
        <v>1</v>
      </c>
      <c r="N2094" s="959"/>
      <c r="O2094" s="457"/>
      <c r="P2094" s="457"/>
      <c r="Q2094" s="963"/>
      <c r="R2094" s="460" t="str">
        <f t="shared" si="119"/>
        <v>fx</v>
      </c>
      <c r="S2094" s="959"/>
      <c r="T2094" s="959"/>
      <c r="U2094" s="965"/>
    </row>
    <row r="2095" spans="1:21" ht="15.75" thickBot="1" x14ac:dyDescent="0.3">
      <c r="A2095" s="976"/>
      <c r="B2095" s="175">
        <v>14030427</v>
      </c>
      <c r="C2095" s="96">
        <v>368</v>
      </c>
      <c r="D2095" s="457">
        <v>7</v>
      </c>
      <c r="E2095" s="457">
        <v>50</v>
      </c>
      <c r="F2095" s="199">
        <f t="shared" si="121"/>
        <v>30</v>
      </c>
      <c r="G2095" s="144" t="s">
        <v>471</v>
      </c>
      <c r="H2095" s="167">
        <v>0.39583333333333331</v>
      </c>
      <c r="I2095" s="167">
        <v>0.75</v>
      </c>
      <c r="J2095" s="181">
        <v>2.0833333333333332E-2</v>
      </c>
      <c r="K2095" s="179">
        <f t="shared" si="118"/>
        <v>0.33333333333333337</v>
      </c>
      <c r="L2095" s="457">
        <v>41</v>
      </c>
      <c r="M2095" s="457">
        <v>1</v>
      </c>
      <c r="N2095" s="959"/>
      <c r="O2095" s="457"/>
      <c r="P2095" s="457"/>
      <c r="Q2095" s="963"/>
      <c r="R2095" s="460" t="str">
        <f t="shared" si="119"/>
        <v>fx</v>
      </c>
      <c r="S2095" s="959"/>
      <c r="T2095" s="959"/>
      <c r="U2095" s="965"/>
    </row>
    <row r="2096" spans="1:21" ht="15.75" thickBot="1" x14ac:dyDescent="0.3">
      <c r="A2096" s="976"/>
      <c r="B2096" s="455">
        <v>14030427</v>
      </c>
      <c r="C2096" s="96">
        <v>368</v>
      </c>
      <c r="D2096" s="457">
        <v>7</v>
      </c>
      <c r="E2096" s="457">
        <v>50</v>
      </c>
      <c r="F2096" s="199">
        <f t="shared" si="121"/>
        <v>30</v>
      </c>
      <c r="G2096" s="144" t="s">
        <v>471</v>
      </c>
      <c r="H2096" s="167">
        <v>0.39583333333333331</v>
      </c>
      <c r="I2096" s="167">
        <v>0.75</v>
      </c>
      <c r="J2096" s="181">
        <v>2.0833333333333332E-2</v>
      </c>
      <c r="K2096" s="179">
        <f t="shared" si="118"/>
        <v>0.33333333333333337</v>
      </c>
      <c r="L2096" s="457">
        <v>42</v>
      </c>
      <c r="M2096" s="457">
        <v>1</v>
      </c>
      <c r="N2096" s="960"/>
      <c r="O2096" s="457"/>
      <c r="P2096" s="457"/>
      <c r="Q2096" s="963"/>
      <c r="R2096" s="460" t="str">
        <f t="shared" si="119"/>
        <v>fx</v>
      </c>
      <c r="S2096" s="959"/>
      <c r="T2096" s="959"/>
      <c r="U2096" s="965"/>
    </row>
    <row r="2097" spans="1:21" ht="15.75" thickBot="1" x14ac:dyDescent="0.3">
      <c r="A2097" s="976"/>
      <c r="B2097" s="174">
        <v>14030427</v>
      </c>
      <c r="C2097" s="96">
        <v>307</v>
      </c>
      <c r="D2097" s="457">
        <v>7</v>
      </c>
      <c r="E2097" s="457">
        <v>50</v>
      </c>
      <c r="F2097" s="199">
        <f t="shared" si="121"/>
        <v>30</v>
      </c>
      <c r="G2097" s="144" t="s">
        <v>471</v>
      </c>
      <c r="H2097" s="167">
        <v>0.39583333333333331</v>
      </c>
      <c r="I2097" s="167">
        <v>0.75</v>
      </c>
      <c r="J2097" s="181">
        <v>2.0833333333333332E-2</v>
      </c>
      <c r="K2097" s="179">
        <f t="shared" si="118"/>
        <v>0.33333333333333337</v>
      </c>
      <c r="L2097" s="457">
        <v>36</v>
      </c>
      <c r="M2097" s="457">
        <v>1</v>
      </c>
      <c r="N2097" s="958">
        <v>284</v>
      </c>
      <c r="O2097" s="457"/>
      <c r="P2097" s="457"/>
      <c r="Q2097" s="963"/>
      <c r="R2097" s="460" t="str">
        <f t="shared" si="119"/>
        <v>fx</v>
      </c>
      <c r="S2097" s="959"/>
      <c r="T2097" s="959"/>
      <c r="U2097" s="965"/>
    </row>
    <row r="2098" spans="1:21" ht="15.75" thickBot="1" x14ac:dyDescent="0.3">
      <c r="A2098" s="976"/>
      <c r="B2098" s="175">
        <v>14030427</v>
      </c>
      <c r="C2098" s="96">
        <v>307</v>
      </c>
      <c r="D2098" s="457">
        <v>7</v>
      </c>
      <c r="E2098" s="457">
        <v>50</v>
      </c>
      <c r="F2098" s="199">
        <f t="shared" si="121"/>
        <v>30</v>
      </c>
      <c r="G2098" s="144" t="s">
        <v>471</v>
      </c>
      <c r="H2098" s="167">
        <v>0.39583333333333331</v>
      </c>
      <c r="I2098" s="167">
        <v>0.75</v>
      </c>
      <c r="J2098" s="181">
        <v>2.0833333333333332E-2</v>
      </c>
      <c r="K2098" s="179">
        <f t="shared" si="118"/>
        <v>0.33333333333333337</v>
      </c>
      <c r="L2098" s="457">
        <v>37</v>
      </c>
      <c r="M2098" s="457">
        <v>1</v>
      </c>
      <c r="N2098" s="959"/>
      <c r="O2098" s="457"/>
      <c r="P2098" s="457"/>
      <c r="Q2098" s="963"/>
      <c r="R2098" s="460" t="str">
        <f t="shared" si="119"/>
        <v>fx</v>
      </c>
      <c r="S2098" s="959"/>
      <c r="T2098" s="959"/>
      <c r="U2098" s="965"/>
    </row>
    <row r="2099" spans="1:21" ht="15.75" thickBot="1" x14ac:dyDescent="0.3">
      <c r="A2099" s="976"/>
      <c r="B2099" s="175">
        <v>14030427</v>
      </c>
      <c r="C2099" s="96">
        <v>307</v>
      </c>
      <c r="D2099" s="457">
        <v>7</v>
      </c>
      <c r="E2099" s="457">
        <v>50</v>
      </c>
      <c r="F2099" s="199">
        <f t="shared" si="121"/>
        <v>30</v>
      </c>
      <c r="G2099" s="144" t="s">
        <v>471</v>
      </c>
      <c r="H2099" s="167">
        <v>0.39583333333333331</v>
      </c>
      <c r="I2099" s="167">
        <v>0.75</v>
      </c>
      <c r="J2099" s="181">
        <v>2.0833333333333332E-2</v>
      </c>
      <c r="K2099" s="179">
        <f t="shared" si="118"/>
        <v>0.33333333333333337</v>
      </c>
      <c r="L2099" s="457">
        <v>38</v>
      </c>
      <c r="M2099" s="457">
        <v>1</v>
      </c>
      <c r="N2099" s="959"/>
      <c r="O2099" s="457"/>
      <c r="P2099" s="457"/>
      <c r="Q2099" s="963"/>
      <c r="R2099" s="460" t="str">
        <f t="shared" si="119"/>
        <v>fx</v>
      </c>
      <c r="S2099" s="959"/>
      <c r="T2099" s="959"/>
      <c r="U2099" s="965"/>
    </row>
    <row r="2100" spans="1:21" ht="15.75" thickBot="1" x14ac:dyDescent="0.3">
      <c r="A2100" s="976"/>
      <c r="B2100" s="175">
        <v>14030427</v>
      </c>
      <c r="C2100" s="96">
        <v>307</v>
      </c>
      <c r="D2100" s="457">
        <v>7</v>
      </c>
      <c r="E2100" s="457">
        <v>50</v>
      </c>
      <c r="F2100" s="199">
        <f t="shared" si="121"/>
        <v>30</v>
      </c>
      <c r="G2100" s="144" t="s">
        <v>471</v>
      </c>
      <c r="H2100" s="167">
        <v>0.39583333333333331</v>
      </c>
      <c r="I2100" s="167">
        <v>0.75</v>
      </c>
      <c r="J2100" s="181">
        <v>2.0833333333333332E-2</v>
      </c>
      <c r="K2100" s="179">
        <f t="shared" si="118"/>
        <v>0.33333333333333337</v>
      </c>
      <c r="L2100" s="457">
        <v>39</v>
      </c>
      <c r="M2100" s="457">
        <v>1</v>
      </c>
      <c r="N2100" s="959"/>
      <c r="O2100" s="457"/>
      <c r="P2100" s="457"/>
      <c r="Q2100" s="963"/>
      <c r="R2100" s="460" t="str">
        <f t="shared" si="119"/>
        <v>fx</v>
      </c>
      <c r="S2100" s="959"/>
      <c r="T2100" s="959"/>
      <c r="U2100" s="965"/>
    </row>
    <row r="2101" spans="1:21" ht="15.75" thickBot="1" x14ac:dyDescent="0.3">
      <c r="A2101" s="976"/>
      <c r="B2101" s="175">
        <v>14030427</v>
      </c>
      <c r="C2101" s="96">
        <v>307</v>
      </c>
      <c r="D2101" s="457">
        <v>7</v>
      </c>
      <c r="E2101" s="457">
        <v>50</v>
      </c>
      <c r="F2101" s="199">
        <f t="shared" si="121"/>
        <v>30</v>
      </c>
      <c r="G2101" s="144" t="s">
        <v>471</v>
      </c>
      <c r="H2101" s="167">
        <v>0.39583333333333331</v>
      </c>
      <c r="I2101" s="167">
        <v>0.75</v>
      </c>
      <c r="J2101" s="181">
        <v>2.0833333333333332E-2</v>
      </c>
      <c r="K2101" s="179">
        <f t="shared" si="118"/>
        <v>0.33333333333333337</v>
      </c>
      <c r="L2101" s="457">
        <v>40</v>
      </c>
      <c r="M2101" s="457">
        <v>1</v>
      </c>
      <c r="N2101" s="959"/>
      <c r="O2101" s="457"/>
      <c r="P2101" s="457"/>
      <c r="Q2101" s="963"/>
      <c r="R2101" s="460" t="str">
        <f t="shared" si="119"/>
        <v>fx</v>
      </c>
      <c r="S2101" s="959"/>
      <c r="T2101" s="959"/>
      <c r="U2101" s="965"/>
    </row>
    <row r="2102" spans="1:21" ht="15.75" thickBot="1" x14ac:dyDescent="0.3">
      <c r="A2102" s="976"/>
      <c r="B2102" s="455">
        <v>14030427</v>
      </c>
      <c r="C2102" s="96">
        <v>307</v>
      </c>
      <c r="D2102" s="457">
        <v>7</v>
      </c>
      <c r="E2102" s="457">
        <v>50</v>
      </c>
      <c r="F2102" s="199">
        <f t="shared" si="121"/>
        <v>30</v>
      </c>
      <c r="G2102" s="144" t="s">
        <v>471</v>
      </c>
      <c r="H2102" s="167">
        <v>0.39583333333333331</v>
      </c>
      <c r="I2102" s="167">
        <v>0.75</v>
      </c>
      <c r="J2102" s="181">
        <v>2.0833333333333332E-2</v>
      </c>
      <c r="K2102" s="179">
        <f t="shared" si="118"/>
        <v>0.33333333333333337</v>
      </c>
      <c r="L2102" s="457">
        <v>41</v>
      </c>
      <c r="M2102" s="457">
        <v>1</v>
      </c>
      <c r="N2102" s="960"/>
      <c r="O2102" s="457"/>
      <c r="P2102" s="457"/>
      <c r="Q2102" s="963"/>
      <c r="R2102" s="460" t="str">
        <f t="shared" si="119"/>
        <v>fx</v>
      </c>
      <c r="S2102" s="959"/>
      <c r="T2102" s="959"/>
      <c r="U2102" s="965"/>
    </row>
    <row r="2103" spans="1:21" ht="15.75" thickBot="1" x14ac:dyDescent="0.3">
      <c r="A2103" s="976"/>
      <c r="B2103" s="174">
        <v>14030427</v>
      </c>
      <c r="C2103" s="96">
        <v>370</v>
      </c>
      <c r="D2103" s="457">
        <v>7</v>
      </c>
      <c r="E2103" s="457">
        <v>50</v>
      </c>
      <c r="F2103" s="199">
        <f t="shared" si="121"/>
        <v>30</v>
      </c>
      <c r="G2103" s="144" t="s">
        <v>471</v>
      </c>
      <c r="H2103" s="167">
        <v>0.39583333333333331</v>
      </c>
      <c r="I2103" s="167">
        <v>0.75</v>
      </c>
      <c r="J2103" s="181">
        <v>2.0833333333333332E-2</v>
      </c>
      <c r="K2103" s="179">
        <f t="shared" si="118"/>
        <v>0.33333333333333337</v>
      </c>
      <c r="L2103" s="457">
        <v>41</v>
      </c>
      <c r="M2103" s="457">
        <v>1</v>
      </c>
      <c r="N2103" s="958">
        <v>300</v>
      </c>
      <c r="O2103" s="457"/>
      <c r="P2103" s="457"/>
      <c r="Q2103" s="963"/>
      <c r="R2103" s="460" t="str">
        <f t="shared" si="119"/>
        <v>p500</v>
      </c>
      <c r="S2103" s="959"/>
      <c r="T2103" s="959"/>
      <c r="U2103" s="965"/>
    </row>
    <row r="2104" spans="1:21" ht="15.75" thickBot="1" x14ac:dyDescent="0.3">
      <c r="A2104" s="976"/>
      <c r="B2104" s="175">
        <v>14030427</v>
      </c>
      <c r="C2104" s="96">
        <v>370</v>
      </c>
      <c r="D2104" s="457">
        <v>7</v>
      </c>
      <c r="E2104" s="457">
        <v>50</v>
      </c>
      <c r="F2104" s="199">
        <f t="shared" si="121"/>
        <v>30</v>
      </c>
      <c r="G2104" s="144" t="s">
        <v>471</v>
      </c>
      <c r="H2104" s="167">
        <v>0.39583333333333331</v>
      </c>
      <c r="I2104" s="167">
        <v>0.75</v>
      </c>
      <c r="J2104" s="181">
        <v>2.0833333333333332E-2</v>
      </c>
      <c r="K2104" s="179">
        <f t="shared" si="118"/>
        <v>0.33333333333333337</v>
      </c>
      <c r="L2104" s="457">
        <v>42</v>
      </c>
      <c r="M2104" s="457">
        <v>2</v>
      </c>
      <c r="N2104" s="959"/>
      <c r="O2104" s="457"/>
      <c r="P2104" s="457"/>
      <c r="Q2104" s="963"/>
      <c r="R2104" s="460" t="str">
        <f t="shared" si="119"/>
        <v>p500</v>
      </c>
      <c r="S2104" s="959"/>
      <c r="T2104" s="959"/>
      <c r="U2104" s="965"/>
    </row>
    <row r="2105" spans="1:21" ht="15.75" thickBot="1" x14ac:dyDescent="0.3">
      <c r="A2105" s="976"/>
      <c r="B2105" s="175">
        <v>14030427</v>
      </c>
      <c r="C2105" s="96">
        <v>370</v>
      </c>
      <c r="D2105" s="457">
        <v>7</v>
      </c>
      <c r="E2105" s="457">
        <v>50</v>
      </c>
      <c r="F2105" s="199">
        <f t="shared" si="121"/>
        <v>30</v>
      </c>
      <c r="G2105" s="144" t="s">
        <v>471</v>
      </c>
      <c r="H2105" s="167">
        <v>0.39583333333333331</v>
      </c>
      <c r="I2105" s="167">
        <v>0.75</v>
      </c>
      <c r="J2105" s="181">
        <v>2.0833333333333332E-2</v>
      </c>
      <c r="K2105" s="179">
        <f t="shared" si="118"/>
        <v>0.33333333333333337</v>
      </c>
      <c r="L2105" s="457">
        <v>43</v>
      </c>
      <c r="M2105" s="457">
        <v>2</v>
      </c>
      <c r="N2105" s="959"/>
      <c r="O2105" s="457"/>
      <c r="P2105" s="457"/>
      <c r="Q2105" s="963"/>
      <c r="R2105" s="460" t="str">
        <f t="shared" si="119"/>
        <v>p500</v>
      </c>
      <c r="S2105" s="959"/>
      <c r="T2105" s="959"/>
      <c r="U2105" s="965"/>
    </row>
    <row r="2106" spans="1:21" ht="15.75" thickBot="1" x14ac:dyDescent="0.3">
      <c r="A2106" s="976"/>
      <c r="B2106" s="455">
        <v>14030427</v>
      </c>
      <c r="C2106" s="96">
        <v>370</v>
      </c>
      <c r="D2106" s="457">
        <v>7</v>
      </c>
      <c r="E2106" s="457">
        <v>50</v>
      </c>
      <c r="F2106" s="199">
        <f t="shared" si="121"/>
        <v>30</v>
      </c>
      <c r="G2106" s="144" t="s">
        <v>471</v>
      </c>
      <c r="H2106" s="167">
        <v>0.39583333333333331</v>
      </c>
      <c r="I2106" s="167">
        <v>0.75</v>
      </c>
      <c r="J2106" s="181">
        <v>2.0833333333333332E-2</v>
      </c>
      <c r="K2106" s="179">
        <f t="shared" si="118"/>
        <v>0.33333333333333337</v>
      </c>
      <c r="L2106" s="457">
        <v>44</v>
      </c>
      <c r="M2106" s="457">
        <v>2</v>
      </c>
      <c r="N2106" s="960"/>
      <c r="O2106" s="457"/>
      <c r="P2106" s="457"/>
      <c r="Q2106" s="963"/>
      <c r="R2106" s="460" t="str">
        <f t="shared" si="119"/>
        <v>p500</v>
      </c>
      <c r="S2106" s="959"/>
      <c r="T2106" s="959"/>
      <c r="U2106" s="965"/>
    </row>
    <row r="2107" spans="1:21" ht="15.75" thickBot="1" x14ac:dyDescent="0.3">
      <c r="A2107" s="976"/>
      <c r="B2107" s="174">
        <v>14030427</v>
      </c>
      <c r="C2107" s="96">
        <v>380</v>
      </c>
      <c r="D2107" s="457">
        <v>7</v>
      </c>
      <c r="E2107" s="457">
        <v>50</v>
      </c>
      <c r="F2107" s="199">
        <f t="shared" si="121"/>
        <v>30</v>
      </c>
      <c r="G2107" s="144" t="s">
        <v>471</v>
      </c>
      <c r="H2107" s="167">
        <v>0.39583333333333331</v>
      </c>
      <c r="I2107" s="167">
        <v>0.75</v>
      </c>
      <c r="J2107" s="181">
        <v>2.0833333333333332E-2</v>
      </c>
      <c r="K2107" s="179">
        <f t="shared" si="118"/>
        <v>0.33333333333333337</v>
      </c>
      <c r="L2107" s="457">
        <v>41</v>
      </c>
      <c r="M2107" s="457">
        <v>1</v>
      </c>
      <c r="N2107" s="958">
        <v>300</v>
      </c>
      <c r="O2107" s="457"/>
      <c r="P2107" s="457"/>
      <c r="Q2107" s="963"/>
      <c r="R2107" s="460" t="str">
        <f t="shared" si="119"/>
        <v>fx</v>
      </c>
      <c r="S2107" s="959"/>
      <c r="T2107" s="959"/>
      <c r="U2107" s="965"/>
    </row>
    <row r="2108" spans="1:21" ht="15.75" thickBot="1" x14ac:dyDescent="0.3">
      <c r="A2108" s="976"/>
      <c r="B2108" s="175">
        <v>14030427</v>
      </c>
      <c r="C2108" s="96">
        <v>380</v>
      </c>
      <c r="D2108" s="457">
        <v>7</v>
      </c>
      <c r="E2108" s="457">
        <v>50</v>
      </c>
      <c r="F2108" s="199">
        <f t="shared" si="121"/>
        <v>30</v>
      </c>
      <c r="G2108" s="144" t="s">
        <v>471</v>
      </c>
      <c r="H2108" s="167">
        <v>0.39583333333333331</v>
      </c>
      <c r="I2108" s="167">
        <v>0.75</v>
      </c>
      <c r="J2108" s="181">
        <v>2.0833333333333332E-2</v>
      </c>
      <c r="K2108" s="179">
        <f t="shared" si="118"/>
        <v>0.33333333333333337</v>
      </c>
      <c r="L2108" s="457">
        <v>42</v>
      </c>
      <c r="M2108" s="457">
        <v>2</v>
      </c>
      <c r="N2108" s="959"/>
      <c r="O2108" s="457"/>
      <c r="P2108" s="457"/>
      <c r="Q2108" s="963"/>
      <c r="R2108" s="460" t="str">
        <f t="shared" si="119"/>
        <v>fx</v>
      </c>
      <c r="S2108" s="959"/>
      <c r="T2108" s="959"/>
      <c r="U2108" s="965"/>
    </row>
    <row r="2109" spans="1:21" ht="15.75" thickBot="1" x14ac:dyDescent="0.3">
      <c r="A2109" s="976"/>
      <c r="B2109" s="175">
        <v>14030427</v>
      </c>
      <c r="C2109" s="96">
        <v>380</v>
      </c>
      <c r="D2109" s="457">
        <v>7</v>
      </c>
      <c r="E2109" s="457">
        <v>50</v>
      </c>
      <c r="F2109" s="199">
        <f t="shared" si="121"/>
        <v>30</v>
      </c>
      <c r="G2109" s="144" t="s">
        <v>471</v>
      </c>
      <c r="H2109" s="167">
        <v>0.39583333333333331</v>
      </c>
      <c r="I2109" s="167">
        <v>0.75</v>
      </c>
      <c r="J2109" s="181">
        <v>2.0833333333333332E-2</v>
      </c>
      <c r="K2109" s="179">
        <f t="shared" si="118"/>
        <v>0.33333333333333337</v>
      </c>
      <c r="L2109" s="457">
        <v>43</v>
      </c>
      <c r="M2109" s="457">
        <v>2</v>
      </c>
      <c r="N2109" s="959"/>
      <c r="O2109" s="457"/>
      <c r="P2109" s="457"/>
      <c r="Q2109" s="963"/>
      <c r="R2109" s="460" t="str">
        <f t="shared" si="119"/>
        <v>fx</v>
      </c>
      <c r="S2109" s="959"/>
      <c r="T2109" s="959"/>
      <c r="U2109" s="965"/>
    </row>
    <row r="2110" spans="1:21" ht="15.75" thickBot="1" x14ac:dyDescent="0.3">
      <c r="A2110" s="976"/>
      <c r="B2110" s="455">
        <v>14030427</v>
      </c>
      <c r="C2110" s="96">
        <v>380</v>
      </c>
      <c r="D2110" s="457">
        <v>7</v>
      </c>
      <c r="E2110" s="457">
        <v>50</v>
      </c>
      <c r="F2110" s="199">
        <f t="shared" si="121"/>
        <v>30</v>
      </c>
      <c r="G2110" s="144" t="s">
        <v>471</v>
      </c>
      <c r="H2110" s="167">
        <v>0.39583333333333331</v>
      </c>
      <c r="I2110" s="167">
        <v>0.75</v>
      </c>
      <c r="J2110" s="181">
        <v>2.0833333333333332E-2</v>
      </c>
      <c r="K2110" s="179">
        <f t="shared" si="118"/>
        <v>0.33333333333333337</v>
      </c>
      <c r="L2110" s="457">
        <v>44</v>
      </c>
      <c r="M2110" s="457">
        <v>1</v>
      </c>
      <c r="N2110" s="960"/>
      <c r="O2110" s="457"/>
      <c r="P2110" s="457"/>
      <c r="Q2110" s="963"/>
      <c r="R2110" s="460" t="str">
        <f t="shared" si="119"/>
        <v>fx</v>
      </c>
      <c r="S2110" s="959"/>
      <c r="T2110" s="959"/>
      <c r="U2110" s="965"/>
    </row>
    <row r="2111" spans="1:21" ht="15.75" thickBot="1" x14ac:dyDescent="0.3">
      <c r="A2111" s="977"/>
      <c r="B2111" s="203">
        <v>14030427</v>
      </c>
      <c r="C2111" s="164">
        <v>321</v>
      </c>
      <c r="D2111" s="458">
        <v>7</v>
      </c>
      <c r="E2111" s="458">
        <v>50</v>
      </c>
      <c r="F2111" s="388">
        <f t="shared" si="121"/>
        <v>30</v>
      </c>
      <c r="G2111" s="161" t="s">
        <v>471</v>
      </c>
      <c r="H2111" s="171">
        <v>0.39583333333333331</v>
      </c>
      <c r="I2111" s="171">
        <v>0.75</v>
      </c>
      <c r="J2111" s="185">
        <v>2.0833333333333332E-2</v>
      </c>
      <c r="K2111" s="186">
        <f t="shared" si="118"/>
        <v>0.33333333333333337</v>
      </c>
      <c r="L2111" s="458">
        <v>38</v>
      </c>
      <c r="M2111" s="458">
        <v>1</v>
      </c>
      <c r="N2111" s="458">
        <v>18</v>
      </c>
      <c r="O2111" s="458"/>
      <c r="P2111" s="458"/>
      <c r="Q2111" s="967"/>
      <c r="R2111" s="151" t="str">
        <f t="shared" si="119"/>
        <v>fx</v>
      </c>
      <c r="S2111" s="966"/>
      <c r="T2111" s="966"/>
      <c r="U2111" s="968"/>
    </row>
    <row r="2112" spans="1:21" ht="15.75" thickBot="1" x14ac:dyDescent="0.3">
      <c r="A2112" s="975" t="str">
        <f t="shared" si="120"/>
        <v>روز</v>
      </c>
      <c r="B2112" s="174">
        <v>14030430</v>
      </c>
      <c r="C2112" s="163">
        <v>309</v>
      </c>
      <c r="D2112" s="482">
        <v>7</v>
      </c>
      <c r="E2112" s="482">
        <v>50</v>
      </c>
      <c r="F2112" s="150">
        <f>8+12+10+8+8+2+9</f>
        <v>57</v>
      </c>
      <c r="G2112" s="159" t="s">
        <v>237</v>
      </c>
      <c r="H2112" s="168">
        <v>0.30208333333333331</v>
      </c>
      <c r="I2112" s="168">
        <v>0.79166666666666663</v>
      </c>
      <c r="J2112" s="179">
        <v>0.15277777777777776</v>
      </c>
      <c r="K2112" s="179">
        <f t="shared" si="118"/>
        <v>0.33680555555555558</v>
      </c>
      <c r="L2112" s="482">
        <v>36</v>
      </c>
      <c r="M2112" s="482">
        <v>1</v>
      </c>
      <c r="N2112" s="961">
        <v>480</v>
      </c>
      <c r="O2112" s="482"/>
      <c r="P2112" s="482"/>
      <c r="Q2112" s="962">
        <f>327.95+12.433+300.345</f>
        <v>640.72800000000007</v>
      </c>
      <c r="R2112" s="150" t="str">
        <f t="shared" si="119"/>
        <v>fx</v>
      </c>
      <c r="S2112" s="961">
        <v>3</v>
      </c>
      <c r="T2112" s="961">
        <v>25</v>
      </c>
      <c r="U2112" s="964">
        <v>1000</v>
      </c>
    </row>
    <row r="2113" spans="1:21" ht="15.75" thickBot="1" x14ac:dyDescent="0.3">
      <c r="A2113" s="976"/>
      <c r="B2113" s="175">
        <v>14030430</v>
      </c>
      <c r="C2113" s="96">
        <v>309</v>
      </c>
      <c r="D2113" s="480">
        <v>7</v>
      </c>
      <c r="E2113" s="480">
        <v>50</v>
      </c>
      <c r="F2113" s="199">
        <f t="shared" ref="F2113:F2151" si="122">8+12+10+8+8+2+9</f>
        <v>57</v>
      </c>
      <c r="G2113" s="144" t="s">
        <v>339</v>
      </c>
      <c r="H2113" s="167">
        <v>0.30208333333333331</v>
      </c>
      <c r="I2113" s="167">
        <v>0.79166666666666663</v>
      </c>
      <c r="J2113" s="181">
        <v>0.15277777777777776</v>
      </c>
      <c r="K2113" s="179">
        <f t="shared" si="118"/>
        <v>0.33680555555555558</v>
      </c>
      <c r="L2113" s="480">
        <v>37</v>
      </c>
      <c r="M2113" s="480">
        <v>1</v>
      </c>
      <c r="N2113" s="959"/>
      <c r="O2113" s="480"/>
      <c r="P2113" s="480"/>
      <c r="Q2113" s="963"/>
      <c r="R2113" s="483" t="str">
        <f t="shared" si="119"/>
        <v>fx</v>
      </c>
      <c r="S2113" s="959"/>
      <c r="T2113" s="959"/>
      <c r="U2113" s="965"/>
    </row>
    <row r="2114" spans="1:21" ht="15.75" thickBot="1" x14ac:dyDescent="0.3">
      <c r="A2114" s="976"/>
      <c r="B2114" s="175">
        <v>14030430</v>
      </c>
      <c r="C2114" s="96">
        <v>309</v>
      </c>
      <c r="D2114" s="480">
        <v>7</v>
      </c>
      <c r="E2114" s="480">
        <v>50</v>
      </c>
      <c r="F2114" s="199">
        <f t="shared" si="122"/>
        <v>57</v>
      </c>
      <c r="G2114" s="144" t="s">
        <v>340</v>
      </c>
      <c r="H2114" s="167">
        <v>0.30208333333333331</v>
      </c>
      <c r="I2114" s="167">
        <v>0.79166666666666663</v>
      </c>
      <c r="J2114" s="181">
        <v>0.15277777777777776</v>
      </c>
      <c r="K2114" s="179">
        <f t="shared" si="118"/>
        <v>0.33680555555555558</v>
      </c>
      <c r="L2114" s="480">
        <v>38</v>
      </c>
      <c r="M2114" s="480">
        <v>2</v>
      </c>
      <c r="N2114" s="959"/>
      <c r="O2114" s="480"/>
      <c r="P2114" s="480"/>
      <c r="Q2114" s="963"/>
      <c r="R2114" s="483" t="str">
        <f t="shared" si="119"/>
        <v>fx</v>
      </c>
      <c r="S2114" s="959"/>
      <c r="T2114" s="959"/>
      <c r="U2114" s="965"/>
    </row>
    <row r="2115" spans="1:21" ht="15.75" thickBot="1" x14ac:dyDescent="0.3">
      <c r="A2115" s="976"/>
      <c r="B2115" s="175">
        <v>14030430</v>
      </c>
      <c r="C2115" s="96">
        <v>309</v>
      </c>
      <c r="D2115" s="480">
        <v>7</v>
      </c>
      <c r="E2115" s="480">
        <v>50</v>
      </c>
      <c r="F2115" s="199">
        <f t="shared" si="122"/>
        <v>57</v>
      </c>
      <c r="G2115" s="144" t="s">
        <v>341</v>
      </c>
      <c r="H2115" s="167">
        <v>0.30208333333333331</v>
      </c>
      <c r="I2115" s="167">
        <v>0.79166666666666663</v>
      </c>
      <c r="J2115" s="181">
        <v>0.15277777777777776</v>
      </c>
      <c r="K2115" s="179">
        <f t="shared" si="118"/>
        <v>0.33680555555555558</v>
      </c>
      <c r="L2115" s="480">
        <v>39</v>
      </c>
      <c r="M2115" s="480">
        <v>2</v>
      </c>
      <c r="N2115" s="959"/>
      <c r="O2115" s="480"/>
      <c r="P2115" s="480"/>
      <c r="Q2115" s="963"/>
      <c r="R2115" s="483" t="str">
        <f t="shared" si="119"/>
        <v>fx</v>
      </c>
      <c r="S2115" s="959"/>
      <c r="T2115" s="959"/>
      <c r="U2115" s="965"/>
    </row>
    <row r="2116" spans="1:21" ht="15.75" thickBot="1" x14ac:dyDescent="0.3">
      <c r="A2116" s="976"/>
      <c r="B2116" s="478">
        <v>14030430</v>
      </c>
      <c r="C2116" s="96">
        <v>309</v>
      </c>
      <c r="D2116" s="480">
        <v>7</v>
      </c>
      <c r="E2116" s="480">
        <v>50</v>
      </c>
      <c r="F2116" s="199">
        <f t="shared" si="122"/>
        <v>57</v>
      </c>
      <c r="G2116" s="144" t="s">
        <v>342</v>
      </c>
      <c r="H2116" s="167">
        <v>0.30208333333333331</v>
      </c>
      <c r="I2116" s="167">
        <v>0.79166666666666663</v>
      </c>
      <c r="J2116" s="181">
        <v>0.15277777777777776</v>
      </c>
      <c r="K2116" s="179">
        <f t="shared" si="118"/>
        <v>0.33680555555555558</v>
      </c>
      <c r="L2116" s="480">
        <v>40</v>
      </c>
      <c r="M2116" s="480">
        <v>2</v>
      </c>
      <c r="N2116" s="960"/>
      <c r="O2116" s="480"/>
      <c r="P2116" s="480"/>
      <c r="Q2116" s="963"/>
      <c r="R2116" s="483" t="str">
        <f t="shared" si="119"/>
        <v>fx</v>
      </c>
      <c r="S2116" s="959"/>
      <c r="T2116" s="959"/>
      <c r="U2116" s="965"/>
    </row>
    <row r="2117" spans="1:21" ht="15.75" thickBot="1" x14ac:dyDescent="0.3">
      <c r="A2117" s="976"/>
      <c r="B2117" s="174">
        <v>14030430</v>
      </c>
      <c r="C2117" s="96">
        <v>350</v>
      </c>
      <c r="D2117" s="480">
        <v>7</v>
      </c>
      <c r="E2117" s="480">
        <v>50</v>
      </c>
      <c r="F2117" s="199">
        <f t="shared" si="122"/>
        <v>57</v>
      </c>
      <c r="G2117" s="144" t="s">
        <v>337</v>
      </c>
      <c r="H2117" s="167">
        <v>0.30208333333333331</v>
      </c>
      <c r="I2117" s="167">
        <v>0.79166666666666663</v>
      </c>
      <c r="J2117" s="181">
        <v>0.15277777777777776</v>
      </c>
      <c r="K2117" s="179">
        <f t="shared" si="118"/>
        <v>0.33680555555555558</v>
      </c>
      <c r="L2117" s="480">
        <v>41</v>
      </c>
      <c r="M2117" s="480">
        <v>1</v>
      </c>
      <c r="N2117" s="958">
        <v>360</v>
      </c>
      <c r="O2117" s="480"/>
      <c r="P2117" s="480"/>
      <c r="Q2117" s="963"/>
      <c r="R2117" s="483" t="str">
        <f t="shared" si="119"/>
        <v>fx</v>
      </c>
      <c r="S2117" s="959"/>
      <c r="T2117" s="959"/>
      <c r="U2117" s="965"/>
    </row>
    <row r="2118" spans="1:21" ht="15.75" thickBot="1" x14ac:dyDescent="0.3">
      <c r="A2118" s="976"/>
      <c r="B2118" s="175">
        <v>14030430</v>
      </c>
      <c r="C2118" s="96">
        <v>350</v>
      </c>
      <c r="D2118" s="480">
        <v>7</v>
      </c>
      <c r="E2118" s="480">
        <v>50</v>
      </c>
      <c r="F2118" s="199">
        <f t="shared" si="122"/>
        <v>57</v>
      </c>
      <c r="G2118" s="144" t="s">
        <v>343</v>
      </c>
      <c r="H2118" s="167">
        <v>0.30208333333333331</v>
      </c>
      <c r="I2118" s="167">
        <v>0.79166666666666663</v>
      </c>
      <c r="J2118" s="181">
        <v>0.15277777777777776</v>
      </c>
      <c r="K2118" s="179">
        <f t="shared" si="118"/>
        <v>0.33680555555555558</v>
      </c>
      <c r="L2118" s="480">
        <v>42</v>
      </c>
      <c r="M2118" s="480">
        <v>2</v>
      </c>
      <c r="N2118" s="959"/>
      <c r="O2118" s="480"/>
      <c r="P2118" s="480"/>
      <c r="Q2118" s="963"/>
      <c r="R2118" s="483" t="str">
        <f t="shared" si="119"/>
        <v>fx</v>
      </c>
      <c r="S2118" s="959"/>
      <c r="T2118" s="959"/>
      <c r="U2118" s="965"/>
    </row>
    <row r="2119" spans="1:21" ht="15.75" thickBot="1" x14ac:dyDescent="0.3">
      <c r="A2119" s="976"/>
      <c r="B2119" s="175">
        <v>14030430</v>
      </c>
      <c r="C2119" s="96">
        <v>350</v>
      </c>
      <c r="D2119" s="480">
        <v>7</v>
      </c>
      <c r="E2119" s="480">
        <v>50</v>
      </c>
      <c r="F2119" s="199">
        <f t="shared" si="122"/>
        <v>57</v>
      </c>
      <c r="G2119" s="144" t="s">
        <v>338</v>
      </c>
      <c r="H2119" s="167">
        <v>0.30208333333333331</v>
      </c>
      <c r="I2119" s="167">
        <v>0.79166666666666663</v>
      </c>
      <c r="J2119" s="181">
        <v>0.15277777777777776</v>
      </c>
      <c r="K2119" s="179">
        <f t="shared" si="118"/>
        <v>0.33680555555555558</v>
      </c>
      <c r="L2119" s="480">
        <v>43</v>
      </c>
      <c r="M2119" s="480">
        <v>2</v>
      </c>
      <c r="N2119" s="959"/>
      <c r="O2119" s="480"/>
      <c r="P2119" s="480"/>
      <c r="Q2119" s="963"/>
      <c r="R2119" s="483" t="str">
        <f t="shared" si="119"/>
        <v>fx</v>
      </c>
      <c r="S2119" s="959"/>
      <c r="T2119" s="959"/>
      <c r="U2119" s="965"/>
    </row>
    <row r="2120" spans="1:21" ht="15.75" thickBot="1" x14ac:dyDescent="0.3">
      <c r="A2120" s="976"/>
      <c r="B2120" s="478">
        <v>14030430</v>
      </c>
      <c r="C2120" s="96">
        <v>350</v>
      </c>
      <c r="D2120" s="480">
        <v>7</v>
      </c>
      <c r="E2120" s="480">
        <v>50</v>
      </c>
      <c r="F2120" s="199">
        <f t="shared" si="122"/>
        <v>57</v>
      </c>
      <c r="G2120" s="144" t="s">
        <v>344</v>
      </c>
      <c r="H2120" s="167">
        <v>0.30208333333333331</v>
      </c>
      <c r="I2120" s="167">
        <v>0.79166666666666663</v>
      </c>
      <c r="J2120" s="181">
        <v>0.15277777777777776</v>
      </c>
      <c r="K2120" s="179">
        <f t="shared" si="118"/>
        <v>0.33680555555555558</v>
      </c>
      <c r="L2120" s="480">
        <v>44</v>
      </c>
      <c r="M2120" s="480">
        <v>1</v>
      </c>
      <c r="N2120" s="960"/>
      <c r="O2120" s="480"/>
      <c r="P2120" s="480"/>
      <c r="Q2120" s="963"/>
      <c r="R2120" s="483" t="str">
        <f t="shared" si="119"/>
        <v>fx</v>
      </c>
      <c r="S2120" s="959"/>
      <c r="T2120" s="959"/>
      <c r="U2120" s="965"/>
    </row>
    <row r="2121" spans="1:21" ht="15.75" thickBot="1" x14ac:dyDescent="0.3">
      <c r="A2121" s="976"/>
      <c r="B2121" s="174">
        <v>14030430</v>
      </c>
      <c r="C2121" s="96">
        <v>370</v>
      </c>
      <c r="D2121" s="480">
        <v>7</v>
      </c>
      <c r="E2121" s="480">
        <v>50</v>
      </c>
      <c r="F2121" s="199">
        <f t="shared" si="122"/>
        <v>57</v>
      </c>
      <c r="G2121" s="144" t="s">
        <v>345</v>
      </c>
      <c r="H2121" s="167">
        <v>0.30208333333333331</v>
      </c>
      <c r="I2121" s="167">
        <v>0.79166666666666663</v>
      </c>
      <c r="J2121" s="181">
        <v>0.15277777777777776</v>
      </c>
      <c r="K2121" s="179">
        <f t="shared" si="118"/>
        <v>0.33680555555555558</v>
      </c>
      <c r="L2121" s="480">
        <v>42</v>
      </c>
      <c r="M2121" s="480">
        <v>2</v>
      </c>
      <c r="N2121" s="958">
        <v>360</v>
      </c>
      <c r="O2121" s="480"/>
      <c r="P2121" s="480"/>
      <c r="Q2121" s="963"/>
      <c r="R2121" s="483" t="str">
        <f t="shared" si="119"/>
        <v>p500</v>
      </c>
      <c r="S2121" s="959"/>
      <c r="T2121" s="959"/>
      <c r="U2121" s="965"/>
    </row>
    <row r="2122" spans="1:21" ht="15.75" thickBot="1" x14ac:dyDescent="0.3">
      <c r="A2122" s="976"/>
      <c r="B2122" s="175">
        <v>14030430</v>
      </c>
      <c r="C2122" s="96">
        <v>370</v>
      </c>
      <c r="D2122" s="480">
        <v>7</v>
      </c>
      <c r="E2122" s="480">
        <v>50</v>
      </c>
      <c r="F2122" s="199">
        <f t="shared" si="122"/>
        <v>57</v>
      </c>
      <c r="G2122" s="144" t="s">
        <v>346</v>
      </c>
      <c r="H2122" s="167">
        <v>0.30208333333333331</v>
      </c>
      <c r="I2122" s="167">
        <v>0.79166666666666663</v>
      </c>
      <c r="J2122" s="181">
        <v>0.15277777777777776</v>
      </c>
      <c r="K2122" s="179">
        <f t="shared" si="118"/>
        <v>0.33680555555555558</v>
      </c>
      <c r="L2122" s="480">
        <v>43</v>
      </c>
      <c r="M2122" s="480">
        <v>2</v>
      </c>
      <c r="N2122" s="959"/>
      <c r="O2122" s="480"/>
      <c r="P2122" s="480"/>
      <c r="Q2122" s="963"/>
      <c r="R2122" s="483" t="str">
        <f t="shared" si="119"/>
        <v>p500</v>
      </c>
      <c r="S2122" s="959"/>
      <c r="T2122" s="959"/>
      <c r="U2122" s="965"/>
    </row>
    <row r="2123" spans="1:21" ht="15.75" thickBot="1" x14ac:dyDescent="0.3">
      <c r="A2123" s="976"/>
      <c r="B2123" s="478">
        <v>14030430</v>
      </c>
      <c r="C2123" s="96">
        <v>370</v>
      </c>
      <c r="D2123" s="480">
        <v>7</v>
      </c>
      <c r="E2123" s="480">
        <v>50</v>
      </c>
      <c r="F2123" s="199">
        <f t="shared" si="122"/>
        <v>57</v>
      </c>
      <c r="G2123" s="144" t="s">
        <v>347</v>
      </c>
      <c r="H2123" s="167">
        <v>0.30208333333333331</v>
      </c>
      <c r="I2123" s="167">
        <v>0.79166666666666663</v>
      </c>
      <c r="J2123" s="181">
        <v>0.15277777777777776</v>
      </c>
      <c r="K2123" s="179">
        <f t="shared" si="118"/>
        <v>0.33680555555555558</v>
      </c>
      <c r="L2123" s="480">
        <v>44</v>
      </c>
      <c r="M2123" s="480">
        <v>2</v>
      </c>
      <c r="N2123" s="960"/>
      <c r="O2123" s="480"/>
      <c r="P2123" s="480"/>
      <c r="Q2123" s="963"/>
      <c r="R2123" s="483" t="str">
        <f t="shared" si="119"/>
        <v>p500</v>
      </c>
      <c r="S2123" s="959"/>
      <c r="T2123" s="959"/>
      <c r="U2123" s="965"/>
    </row>
    <row r="2124" spans="1:21" ht="15.75" thickBot="1" x14ac:dyDescent="0.3">
      <c r="A2124" s="976"/>
      <c r="B2124" s="174">
        <v>14030430</v>
      </c>
      <c r="C2124" s="96">
        <v>356</v>
      </c>
      <c r="D2124" s="480">
        <v>7</v>
      </c>
      <c r="E2124" s="480">
        <v>50</v>
      </c>
      <c r="F2124" s="199">
        <f t="shared" si="122"/>
        <v>57</v>
      </c>
      <c r="G2124" s="144" t="s">
        <v>348</v>
      </c>
      <c r="H2124" s="167">
        <v>0.30208333333333331</v>
      </c>
      <c r="I2124" s="167">
        <v>0.79166666666666663</v>
      </c>
      <c r="J2124" s="181">
        <v>0.15277777777777776</v>
      </c>
      <c r="K2124" s="179">
        <f t="shared" si="118"/>
        <v>0.33680555555555558</v>
      </c>
      <c r="L2124" s="480">
        <v>37</v>
      </c>
      <c r="M2124" s="480">
        <v>1</v>
      </c>
      <c r="N2124" s="958">
        <v>270</v>
      </c>
      <c r="O2124" s="480"/>
      <c r="P2124" s="480"/>
      <c r="Q2124" s="963"/>
      <c r="R2124" s="483" t="str">
        <f t="shared" si="119"/>
        <v>fx</v>
      </c>
      <c r="S2124" s="959"/>
      <c r="T2124" s="959"/>
      <c r="U2124" s="965"/>
    </row>
    <row r="2125" spans="1:21" ht="15.75" thickBot="1" x14ac:dyDescent="0.3">
      <c r="A2125" s="976"/>
      <c r="B2125" s="175">
        <v>14030430</v>
      </c>
      <c r="C2125" s="96">
        <v>356</v>
      </c>
      <c r="D2125" s="480">
        <v>7</v>
      </c>
      <c r="E2125" s="480">
        <v>50</v>
      </c>
      <c r="F2125" s="199">
        <f t="shared" si="122"/>
        <v>57</v>
      </c>
      <c r="G2125" s="144" t="s">
        <v>349</v>
      </c>
      <c r="H2125" s="167">
        <v>0.30208333333333331</v>
      </c>
      <c r="I2125" s="167">
        <v>0.79166666666666663</v>
      </c>
      <c r="J2125" s="181">
        <v>0.15277777777777776</v>
      </c>
      <c r="K2125" s="179">
        <f t="shared" si="118"/>
        <v>0.33680555555555558</v>
      </c>
      <c r="L2125" s="480">
        <v>38</v>
      </c>
      <c r="M2125" s="480">
        <v>1</v>
      </c>
      <c r="N2125" s="959"/>
      <c r="O2125" s="480"/>
      <c r="P2125" s="480"/>
      <c r="Q2125" s="963"/>
      <c r="R2125" s="483" t="str">
        <f t="shared" si="119"/>
        <v>fx</v>
      </c>
      <c r="S2125" s="959"/>
      <c r="T2125" s="959"/>
      <c r="U2125" s="965"/>
    </row>
    <row r="2126" spans="1:21" ht="15.75" thickBot="1" x14ac:dyDescent="0.3">
      <c r="A2126" s="976"/>
      <c r="B2126" s="175">
        <v>14030430</v>
      </c>
      <c r="C2126" s="96">
        <v>356</v>
      </c>
      <c r="D2126" s="480">
        <v>7</v>
      </c>
      <c r="E2126" s="480">
        <v>50</v>
      </c>
      <c r="F2126" s="199">
        <f t="shared" si="122"/>
        <v>57</v>
      </c>
      <c r="G2126" s="144" t="s">
        <v>350</v>
      </c>
      <c r="H2126" s="167">
        <v>0.30208333333333331</v>
      </c>
      <c r="I2126" s="167">
        <v>0.79166666666666663</v>
      </c>
      <c r="J2126" s="181">
        <v>0.15277777777777776</v>
      </c>
      <c r="K2126" s="179">
        <f t="shared" si="118"/>
        <v>0.33680555555555558</v>
      </c>
      <c r="L2126" s="480">
        <v>39</v>
      </c>
      <c r="M2126" s="480">
        <v>1</v>
      </c>
      <c r="N2126" s="959"/>
      <c r="O2126" s="480"/>
      <c r="P2126" s="480"/>
      <c r="Q2126" s="963"/>
      <c r="R2126" s="483" t="str">
        <f t="shared" si="119"/>
        <v>fx</v>
      </c>
      <c r="S2126" s="959"/>
      <c r="T2126" s="959"/>
      <c r="U2126" s="965"/>
    </row>
    <row r="2127" spans="1:21" ht="15.75" thickBot="1" x14ac:dyDescent="0.3">
      <c r="A2127" s="976"/>
      <c r="B2127" s="175">
        <v>14030430</v>
      </c>
      <c r="C2127" s="96">
        <v>356</v>
      </c>
      <c r="D2127" s="480">
        <v>7</v>
      </c>
      <c r="E2127" s="480">
        <v>50</v>
      </c>
      <c r="F2127" s="199">
        <f t="shared" si="122"/>
        <v>57</v>
      </c>
      <c r="G2127" s="144" t="s">
        <v>351</v>
      </c>
      <c r="H2127" s="167">
        <v>0.30208333333333331</v>
      </c>
      <c r="I2127" s="167">
        <v>0.79166666666666663</v>
      </c>
      <c r="J2127" s="181">
        <v>0.15277777777777776</v>
      </c>
      <c r="K2127" s="179">
        <f t="shared" si="118"/>
        <v>0.33680555555555558</v>
      </c>
      <c r="L2127" s="480">
        <v>40</v>
      </c>
      <c r="M2127" s="480">
        <v>1</v>
      </c>
      <c r="N2127" s="959"/>
      <c r="O2127" s="480"/>
      <c r="P2127" s="480"/>
      <c r="Q2127" s="963"/>
      <c r="R2127" s="483" t="str">
        <f t="shared" si="119"/>
        <v>fx</v>
      </c>
      <c r="S2127" s="959"/>
      <c r="T2127" s="959"/>
      <c r="U2127" s="965"/>
    </row>
    <row r="2128" spans="1:21" ht="15.75" thickBot="1" x14ac:dyDescent="0.3">
      <c r="A2128" s="976"/>
      <c r="B2128" s="478">
        <v>14030430</v>
      </c>
      <c r="C2128" s="96">
        <v>356</v>
      </c>
      <c r="D2128" s="480">
        <v>7</v>
      </c>
      <c r="E2128" s="480">
        <v>50</v>
      </c>
      <c r="F2128" s="199">
        <f t="shared" si="122"/>
        <v>57</v>
      </c>
      <c r="G2128" s="144" t="s">
        <v>352</v>
      </c>
      <c r="H2128" s="167">
        <v>0.30208333333333331</v>
      </c>
      <c r="I2128" s="167">
        <v>0.79166666666666663</v>
      </c>
      <c r="J2128" s="181">
        <v>0.15277777777777776</v>
      </c>
      <c r="K2128" s="179">
        <f t="shared" si="118"/>
        <v>0.33680555555555558</v>
      </c>
      <c r="L2128" s="480">
        <v>41</v>
      </c>
      <c r="M2128" s="480">
        <v>1</v>
      </c>
      <c r="N2128" s="960"/>
      <c r="O2128" s="480"/>
      <c r="P2128" s="480"/>
      <c r="Q2128" s="963"/>
      <c r="R2128" s="483" t="str">
        <f t="shared" si="119"/>
        <v>fx</v>
      </c>
      <c r="S2128" s="959"/>
      <c r="T2128" s="959"/>
      <c r="U2128" s="965"/>
    </row>
    <row r="2129" spans="1:21" ht="15.75" thickBot="1" x14ac:dyDescent="0.3">
      <c r="A2129" s="976"/>
      <c r="B2129" s="174">
        <v>14030430</v>
      </c>
      <c r="C2129" s="96">
        <v>368</v>
      </c>
      <c r="D2129" s="480">
        <v>7</v>
      </c>
      <c r="E2129" s="480">
        <v>50</v>
      </c>
      <c r="F2129" s="199">
        <f t="shared" si="122"/>
        <v>57</v>
      </c>
      <c r="G2129" s="144" t="s">
        <v>353</v>
      </c>
      <c r="H2129" s="167">
        <v>0.30208333333333331</v>
      </c>
      <c r="I2129" s="167">
        <v>0.79166666666666663</v>
      </c>
      <c r="J2129" s="181">
        <v>0.15277777777777776</v>
      </c>
      <c r="K2129" s="179">
        <f t="shared" si="118"/>
        <v>0.33680555555555558</v>
      </c>
      <c r="L2129" s="480">
        <v>38</v>
      </c>
      <c r="M2129" s="480">
        <v>1</v>
      </c>
      <c r="N2129" s="958">
        <v>300</v>
      </c>
      <c r="O2129" s="480"/>
      <c r="P2129" s="480"/>
      <c r="Q2129" s="963"/>
      <c r="R2129" s="483" t="str">
        <f t="shared" si="119"/>
        <v>fx</v>
      </c>
      <c r="S2129" s="959"/>
      <c r="T2129" s="959"/>
      <c r="U2129" s="965"/>
    </row>
    <row r="2130" spans="1:21" ht="15.75" thickBot="1" x14ac:dyDescent="0.3">
      <c r="A2130" s="976"/>
      <c r="B2130" s="175">
        <v>14030430</v>
      </c>
      <c r="C2130" s="96">
        <v>368</v>
      </c>
      <c r="D2130" s="480">
        <v>7</v>
      </c>
      <c r="E2130" s="480">
        <v>50</v>
      </c>
      <c r="F2130" s="199">
        <f t="shared" si="122"/>
        <v>57</v>
      </c>
      <c r="G2130" s="144" t="s">
        <v>354</v>
      </c>
      <c r="H2130" s="167">
        <v>0.30208333333333331</v>
      </c>
      <c r="I2130" s="167">
        <v>0.79166666666666663</v>
      </c>
      <c r="J2130" s="181">
        <v>0.15277777777777776</v>
      </c>
      <c r="K2130" s="179">
        <f t="shared" si="118"/>
        <v>0.33680555555555558</v>
      </c>
      <c r="L2130" s="480">
        <v>39</v>
      </c>
      <c r="M2130" s="480">
        <v>1</v>
      </c>
      <c r="N2130" s="959"/>
      <c r="O2130" s="480"/>
      <c r="P2130" s="480"/>
      <c r="Q2130" s="963"/>
      <c r="R2130" s="483" t="str">
        <f t="shared" si="119"/>
        <v>fx</v>
      </c>
      <c r="S2130" s="959"/>
      <c r="T2130" s="959"/>
      <c r="U2130" s="965"/>
    </row>
    <row r="2131" spans="1:21" ht="15.75" thickBot="1" x14ac:dyDescent="0.3">
      <c r="A2131" s="976"/>
      <c r="B2131" s="175">
        <v>14030430</v>
      </c>
      <c r="C2131" s="96">
        <v>368</v>
      </c>
      <c r="D2131" s="480">
        <v>7</v>
      </c>
      <c r="E2131" s="480">
        <v>50</v>
      </c>
      <c r="F2131" s="199">
        <f t="shared" si="122"/>
        <v>57</v>
      </c>
      <c r="G2131" s="144" t="s">
        <v>355</v>
      </c>
      <c r="H2131" s="167">
        <v>0.30208333333333331</v>
      </c>
      <c r="I2131" s="167">
        <v>0.79166666666666663</v>
      </c>
      <c r="J2131" s="181">
        <v>0.15277777777777776</v>
      </c>
      <c r="K2131" s="179">
        <f t="shared" si="118"/>
        <v>0.33680555555555558</v>
      </c>
      <c r="L2131" s="480">
        <v>40</v>
      </c>
      <c r="M2131" s="480">
        <v>1</v>
      </c>
      <c r="N2131" s="959"/>
      <c r="O2131" s="480"/>
      <c r="P2131" s="480"/>
      <c r="Q2131" s="963"/>
      <c r="R2131" s="483" t="str">
        <f t="shared" si="119"/>
        <v>fx</v>
      </c>
      <c r="S2131" s="959"/>
      <c r="T2131" s="959"/>
      <c r="U2131" s="965"/>
    </row>
    <row r="2132" spans="1:21" ht="15.75" thickBot="1" x14ac:dyDescent="0.3">
      <c r="A2132" s="976"/>
      <c r="B2132" s="175">
        <v>14030430</v>
      </c>
      <c r="C2132" s="96">
        <v>368</v>
      </c>
      <c r="D2132" s="480">
        <v>7</v>
      </c>
      <c r="E2132" s="480">
        <v>50</v>
      </c>
      <c r="F2132" s="199">
        <f t="shared" si="122"/>
        <v>57</v>
      </c>
      <c r="G2132" s="144" t="s">
        <v>356</v>
      </c>
      <c r="H2132" s="167">
        <v>0.30208333333333331</v>
      </c>
      <c r="I2132" s="167">
        <v>0.79166666666666663</v>
      </c>
      <c r="J2132" s="181">
        <v>0.15277777777777776</v>
      </c>
      <c r="K2132" s="179">
        <f t="shared" si="118"/>
        <v>0.33680555555555558</v>
      </c>
      <c r="L2132" s="480">
        <v>41</v>
      </c>
      <c r="M2132" s="480">
        <v>1</v>
      </c>
      <c r="N2132" s="959"/>
      <c r="O2132" s="480"/>
      <c r="P2132" s="480"/>
      <c r="Q2132" s="963"/>
      <c r="R2132" s="483" t="str">
        <f t="shared" si="119"/>
        <v>fx</v>
      </c>
      <c r="S2132" s="959"/>
      <c r="T2132" s="959"/>
      <c r="U2132" s="965"/>
    </row>
    <row r="2133" spans="1:21" ht="15.75" thickBot="1" x14ac:dyDescent="0.3">
      <c r="A2133" s="976"/>
      <c r="B2133" s="478">
        <v>14030430</v>
      </c>
      <c r="C2133" s="96">
        <v>368</v>
      </c>
      <c r="D2133" s="480">
        <v>7</v>
      </c>
      <c r="E2133" s="480">
        <v>50</v>
      </c>
      <c r="F2133" s="199">
        <f t="shared" si="122"/>
        <v>57</v>
      </c>
      <c r="G2133" s="144" t="s">
        <v>357</v>
      </c>
      <c r="H2133" s="167">
        <v>0.30208333333333331</v>
      </c>
      <c r="I2133" s="167">
        <v>0.79166666666666663</v>
      </c>
      <c r="J2133" s="181">
        <v>0.15277777777777776</v>
      </c>
      <c r="K2133" s="179">
        <f t="shared" si="118"/>
        <v>0.33680555555555558</v>
      </c>
      <c r="L2133" s="480">
        <v>42</v>
      </c>
      <c r="M2133" s="480">
        <v>1</v>
      </c>
      <c r="N2133" s="960"/>
      <c r="O2133" s="480"/>
      <c r="P2133" s="480"/>
      <c r="Q2133" s="963"/>
      <c r="R2133" s="483" t="str">
        <f t="shared" si="119"/>
        <v>fx</v>
      </c>
      <c r="S2133" s="959"/>
      <c r="T2133" s="959"/>
      <c r="U2133" s="965"/>
    </row>
    <row r="2134" spans="1:21" ht="15.75" thickBot="1" x14ac:dyDescent="0.3">
      <c r="A2134" s="976"/>
      <c r="B2134" s="174">
        <v>14030430</v>
      </c>
      <c r="C2134" s="96">
        <v>270</v>
      </c>
      <c r="D2134" s="480">
        <v>7</v>
      </c>
      <c r="E2134" s="480">
        <v>50</v>
      </c>
      <c r="F2134" s="199">
        <f t="shared" si="122"/>
        <v>57</v>
      </c>
      <c r="G2134" s="144" t="s">
        <v>358</v>
      </c>
      <c r="H2134" s="167">
        <v>0.30208333333333331</v>
      </c>
      <c r="I2134" s="167">
        <v>0.79166666666666663</v>
      </c>
      <c r="J2134" s="181">
        <v>0.15277777777777776</v>
      </c>
      <c r="K2134" s="179">
        <f t="shared" si="118"/>
        <v>0.33680555555555558</v>
      </c>
      <c r="L2134" s="480">
        <v>36</v>
      </c>
      <c r="M2134" s="480">
        <v>1</v>
      </c>
      <c r="N2134" s="958">
        <v>239</v>
      </c>
      <c r="O2134" s="480"/>
      <c r="P2134" s="480"/>
      <c r="Q2134" s="963"/>
      <c r="R2134" s="483" t="str">
        <f t="shared" si="119"/>
        <v>fx</v>
      </c>
      <c r="S2134" s="959"/>
      <c r="T2134" s="959"/>
      <c r="U2134" s="965"/>
    </row>
    <row r="2135" spans="1:21" ht="15.75" thickBot="1" x14ac:dyDescent="0.3">
      <c r="A2135" s="976"/>
      <c r="B2135" s="175">
        <v>14030430</v>
      </c>
      <c r="C2135" s="96">
        <v>270</v>
      </c>
      <c r="D2135" s="480">
        <v>7</v>
      </c>
      <c r="E2135" s="480">
        <v>50</v>
      </c>
      <c r="F2135" s="199">
        <f t="shared" si="122"/>
        <v>57</v>
      </c>
      <c r="G2135" s="144" t="s">
        <v>359</v>
      </c>
      <c r="H2135" s="167">
        <v>0.30208333333333331</v>
      </c>
      <c r="I2135" s="167">
        <v>0.79166666666666663</v>
      </c>
      <c r="J2135" s="181">
        <v>0.15277777777777776</v>
      </c>
      <c r="K2135" s="179">
        <f t="shared" si="118"/>
        <v>0.33680555555555558</v>
      </c>
      <c r="L2135" s="480">
        <v>37</v>
      </c>
      <c r="M2135" s="480">
        <v>1</v>
      </c>
      <c r="N2135" s="959"/>
      <c r="O2135" s="480"/>
      <c r="P2135" s="480"/>
      <c r="Q2135" s="963"/>
      <c r="R2135" s="483" t="str">
        <f t="shared" si="119"/>
        <v>fx</v>
      </c>
      <c r="S2135" s="959"/>
      <c r="T2135" s="959"/>
      <c r="U2135" s="965"/>
    </row>
    <row r="2136" spans="1:21" ht="15.75" thickBot="1" x14ac:dyDescent="0.3">
      <c r="A2136" s="976"/>
      <c r="B2136" s="175">
        <v>14030430</v>
      </c>
      <c r="C2136" s="96">
        <v>270</v>
      </c>
      <c r="D2136" s="480">
        <v>7</v>
      </c>
      <c r="E2136" s="480">
        <v>50</v>
      </c>
      <c r="F2136" s="199">
        <f t="shared" si="122"/>
        <v>57</v>
      </c>
      <c r="G2136" s="144" t="s">
        <v>360</v>
      </c>
      <c r="H2136" s="167">
        <v>0.30208333333333331</v>
      </c>
      <c r="I2136" s="167">
        <v>0.79166666666666663</v>
      </c>
      <c r="J2136" s="181">
        <v>0.15277777777777776</v>
      </c>
      <c r="K2136" s="179">
        <f t="shared" si="118"/>
        <v>0.33680555555555558</v>
      </c>
      <c r="L2136" s="480">
        <v>38</v>
      </c>
      <c r="M2136" s="480">
        <v>1</v>
      </c>
      <c r="N2136" s="959"/>
      <c r="O2136" s="480"/>
      <c r="P2136" s="480"/>
      <c r="Q2136" s="963"/>
      <c r="R2136" s="483" t="str">
        <f t="shared" si="119"/>
        <v>fx</v>
      </c>
      <c r="S2136" s="959"/>
      <c r="T2136" s="959"/>
      <c r="U2136" s="965"/>
    </row>
    <row r="2137" spans="1:21" ht="15.75" thickBot="1" x14ac:dyDescent="0.3">
      <c r="A2137" s="976"/>
      <c r="B2137" s="175">
        <v>14030430</v>
      </c>
      <c r="C2137" s="96">
        <v>270</v>
      </c>
      <c r="D2137" s="480">
        <v>7</v>
      </c>
      <c r="E2137" s="480">
        <v>50</v>
      </c>
      <c r="F2137" s="199">
        <f t="shared" si="122"/>
        <v>57</v>
      </c>
      <c r="G2137" s="144" t="s">
        <v>361</v>
      </c>
      <c r="H2137" s="167">
        <v>0.30208333333333331</v>
      </c>
      <c r="I2137" s="167">
        <v>0.79166666666666663</v>
      </c>
      <c r="J2137" s="181">
        <v>0.15277777777777776</v>
      </c>
      <c r="K2137" s="179">
        <f t="shared" si="118"/>
        <v>0.33680555555555558</v>
      </c>
      <c r="L2137" s="480">
        <v>39</v>
      </c>
      <c r="M2137" s="480">
        <v>2</v>
      </c>
      <c r="N2137" s="959"/>
      <c r="O2137" s="480"/>
      <c r="P2137" s="480"/>
      <c r="Q2137" s="963"/>
      <c r="R2137" s="483" t="str">
        <f t="shared" si="119"/>
        <v>fx</v>
      </c>
      <c r="S2137" s="959"/>
      <c r="T2137" s="959"/>
      <c r="U2137" s="965"/>
    </row>
    <row r="2138" spans="1:21" ht="15.75" thickBot="1" x14ac:dyDescent="0.3">
      <c r="A2138" s="976"/>
      <c r="B2138" s="175">
        <v>14030430</v>
      </c>
      <c r="C2138" s="96">
        <v>270</v>
      </c>
      <c r="D2138" s="480">
        <v>7</v>
      </c>
      <c r="E2138" s="480">
        <v>50</v>
      </c>
      <c r="F2138" s="199">
        <f t="shared" si="122"/>
        <v>57</v>
      </c>
      <c r="G2138" s="144" t="s">
        <v>362</v>
      </c>
      <c r="H2138" s="167">
        <v>0.30208333333333331</v>
      </c>
      <c r="I2138" s="167">
        <v>0.79166666666666663</v>
      </c>
      <c r="J2138" s="181">
        <v>0.15277777777777776</v>
      </c>
      <c r="K2138" s="179">
        <f t="shared" si="118"/>
        <v>0.33680555555555558</v>
      </c>
      <c r="L2138" s="480">
        <v>40</v>
      </c>
      <c r="M2138" s="480">
        <v>2</v>
      </c>
      <c r="N2138" s="959"/>
      <c r="O2138" s="480"/>
      <c r="P2138" s="480"/>
      <c r="Q2138" s="963"/>
      <c r="R2138" s="483" t="str">
        <f t="shared" si="119"/>
        <v>fx</v>
      </c>
      <c r="S2138" s="959"/>
      <c r="T2138" s="959"/>
      <c r="U2138" s="965"/>
    </row>
    <row r="2139" spans="1:21" ht="15.75" thickBot="1" x14ac:dyDescent="0.3">
      <c r="A2139" s="976"/>
      <c r="B2139" s="478">
        <v>14030430</v>
      </c>
      <c r="C2139" s="96">
        <v>270</v>
      </c>
      <c r="D2139" s="480">
        <v>7</v>
      </c>
      <c r="E2139" s="480">
        <v>50</v>
      </c>
      <c r="F2139" s="199">
        <f t="shared" si="122"/>
        <v>57</v>
      </c>
      <c r="G2139" s="144" t="s">
        <v>363</v>
      </c>
      <c r="H2139" s="167">
        <v>0.30208333333333331</v>
      </c>
      <c r="I2139" s="167">
        <v>0.79166666666666663</v>
      </c>
      <c r="J2139" s="181">
        <v>0.15277777777777776</v>
      </c>
      <c r="K2139" s="179">
        <f t="shared" si="118"/>
        <v>0.33680555555555558</v>
      </c>
      <c r="L2139" s="480">
        <v>41</v>
      </c>
      <c r="M2139" s="480">
        <v>1</v>
      </c>
      <c r="N2139" s="960"/>
      <c r="O2139" s="480"/>
      <c r="P2139" s="480"/>
      <c r="Q2139" s="963"/>
      <c r="R2139" s="483" t="str">
        <f t="shared" si="119"/>
        <v>fx</v>
      </c>
      <c r="S2139" s="959"/>
      <c r="T2139" s="959"/>
      <c r="U2139" s="965"/>
    </row>
    <row r="2140" spans="1:21" ht="15.75" thickBot="1" x14ac:dyDescent="0.3">
      <c r="A2140" s="976"/>
      <c r="B2140" s="174">
        <v>14030430</v>
      </c>
      <c r="C2140" s="96" t="s">
        <v>585</v>
      </c>
      <c r="D2140" s="480">
        <v>7</v>
      </c>
      <c r="E2140" s="480">
        <v>50</v>
      </c>
      <c r="F2140" s="199">
        <f t="shared" si="122"/>
        <v>57</v>
      </c>
      <c r="G2140" s="144" t="s">
        <v>364</v>
      </c>
      <c r="H2140" s="167">
        <v>0.30208333333333331</v>
      </c>
      <c r="I2140" s="167">
        <v>0.79166666666666663</v>
      </c>
      <c r="J2140" s="181">
        <v>0.15277777777777776</v>
      </c>
      <c r="K2140" s="179">
        <f t="shared" si="118"/>
        <v>0.33680555555555558</v>
      </c>
      <c r="L2140" s="480">
        <v>36</v>
      </c>
      <c r="M2140" s="480">
        <v>2</v>
      </c>
      <c r="N2140" s="958">
        <v>320</v>
      </c>
      <c r="O2140" s="480"/>
      <c r="P2140" s="480"/>
      <c r="Q2140" s="963"/>
      <c r="R2140" s="483" t="str">
        <f t="shared" si="119"/>
        <v>fx</v>
      </c>
      <c r="S2140" s="959"/>
      <c r="T2140" s="959"/>
      <c r="U2140" s="965"/>
    </row>
    <row r="2141" spans="1:21" ht="15.75" thickBot="1" x14ac:dyDescent="0.3">
      <c r="A2141" s="976"/>
      <c r="B2141" s="175">
        <v>14030430</v>
      </c>
      <c r="C2141" s="96" t="s">
        <v>585</v>
      </c>
      <c r="D2141" s="480">
        <v>7</v>
      </c>
      <c r="E2141" s="480">
        <v>50</v>
      </c>
      <c r="F2141" s="199">
        <f t="shared" si="122"/>
        <v>57</v>
      </c>
      <c r="G2141" s="144" t="s">
        <v>365</v>
      </c>
      <c r="H2141" s="167">
        <v>0.30208333333333331</v>
      </c>
      <c r="I2141" s="167">
        <v>0.79166666666666663</v>
      </c>
      <c r="J2141" s="181">
        <v>0.15277777777777776</v>
      </c>
      <c r="K2141" s="179">
        <f t="shared" si="118"/>
        <v>0.33680555555555558</v>
      </c>
      <c r="L2141" s="480">
        <v>37</v>
      </c>
      <c r="M2141" s="480">
        <v>2</v>
      </c>
      <c r="N2141" s="959"/>
      <c r="O2141" s="480"/>
      <c r="P2141" s="480"/>
      <c r="Q2141" s="963"/>
      <c r="R2141" s="483" t="str">
        <f t="shared" si="119"/>
        <v>fx</v>
      </c>
      <c r="S2141" s="959"/>
      <c r="T2141" s="959"/>
      <c r="U2141" s="965"/>
    </row>
    <row r="2142" spans="1:21" ht="15.75" thickBot="1" x14ac:dyDescent="0.3">
      <c r="A2142" s="976"/>
      <c r="B2142" s="175">
        <v>14030430</v>
      </c>
      <c r="C2142" s="96" t="s">
        <v>585</v>
      </c>
      <c r="D2142" s="480">
        <v>7</v>
      </c>
      <c r="E2142" s="480">
        <v>50</v>
      </c>
      <c r="F2142" s="199">
        <f t="shared" si="122"/>
        <v>57</v>
      </c>
      <c r="G2142" s="144" t="s">
        <v>586</v>
      </c>
      <c r="H2142" s="167">
        <v>0.30208333333333331</v>
      </c>
      <c r="I2142" s="167">
        <v>0.79166666666666663</v>
      </c>
      <c r="J2142" s="181">
        <v>0.15277777777777776</v>
      </c>
      <c r="K2142" s="179">
        <f t="shared" ref="K2142:K2205" si="123">IF(H2142&gt;I2142,(H2142-I2142)-J2142,(I2142-H2142)-J2142)</f>
        <v>0.33680555555555558</v>
      </c>
      <c r="L2142" s="480">
        <v>38</v>
      </c>
      <c r="M2142" s="480">
        <v>2</v>
      </c>
      <c r="N2142" s="959"/>
      <c r="O2142" s="480"/>
      <c r="P2142" s="480"/>
      <c r="Q2142" s="963"/>
      <c r="R2142" s="483" t="str">
        <f t="shared" ref="R2142:R2205" si="124">IF(C2142=370,"p500","fx")</f>
        <v>fx</v>
      </c>
      <c r="S2142" s="959"/>
      <c r="T2142" s="959"/>
      <c r="U2142" s="965"/>
    </row>
    <row r="2143" spans="1:21" ht="15.75" thickBot="1" x14ac:dyDescent="0.3">
      <c r="A2143" s="976"/>
      <c r="B2143" s="478">
        <v>14030430</v>
      </c>
      <c r="C2143" s="96" t="s">
        <v>585</v>
      </c>
      <c r="D2143" s="480">
        <v>7</v>
      </c>
      <c r="E2143" s="480">
        <v>50</v>
      </c>
      <c r="F2143" s="199">
        <f t="shared" si="122"/>
        <v>57</v>
      </c>
      <c r="G2143" s="144" t="s">
        <v>587</v>
      </c>
      <c r="H2143" s="167">
        <v>0.30208333333333331</v>
      </c>
      <c r="I2143" s="167">
        <v>0.79166666666666663</v>
      </c>
      <c r="J2143" s="181">
        <v>0.15277777777777776</v>
      </c>
      <c r="K2143" s="179">
        <f t="shared" si="123"/>
        <v>0.33680555555555558</v>
      </c>
      <c r="L2143" s="480">
        <v>39</v>
      </c>
      <c r="M2143" s="480">
        <v>2</v>
      </c>
      <c r="N2143" s="960"/>
      <c r="O2143" s="480"/>
      <c r="P2143" s="480"/>
      <c r="Q2143" s="963"/>
      <c r="R2143" s="483" t="str">
        <f t="shared" si="124"/>
        <v>fx</v>
      </c>
      <c r="S2143" s="959"/>
      <c r="T2143" s="959"/>
      <c r="U2143" s="965"/>
    </row>
    <row r="2144" spans="1:21" ht="15.75" thickBot="1" x14ac:dyDescent="0.3">
      <c r="A2144" s="976"/>
      <c r="B2144" s="174">
        <v>14030430</v>
      </c>
      <c r="C2144" s="96">
        <v>371</v>
      </c>
      <c r="D2144" s="480">
        <v>7</v>
      </c>
      <c r="E2144" s="480">
        <v>50</v>
      </c>
      <c r="F2144" s="199">
        <f t="shared" si="122"/>
        <v>57</v>
      </c>
      <c r="G2144" s="144" t="s">
        <v>589</v>
      </c>
      <c r="H2144" s="167">
        <v>0.30208333333333298</v>
      </c>
      <c r="I2144" s="167">
        <v>0.79166666666666696</v>
      </c>
      <c r="J2144" s="181">
        <v>0.15277777777777801</v>
      </c>
      <c r="K2144" s="179">
        <f t="shared" si="123"/>
        <v>0.33680555555555597</v>
      </c>
      <c r="L2144" s="480">
        <v>38</v>
      </c>
      <c r="M2144" s="480">
        <v>1</v>
      </c>
      <c r="N2144" s="958">
        <v>12</v>
      </c>
      <c r="O2144" s="480"/>
      <c r="P2144" s="480"/>
      <c r="Q2144" s="963"/>
      <c r="R2144" s="483" t="str">
        <f t="shared" si="124"/>
        <v>fx</v>
      </c>
      <c r="S2144" s="959"/>
      <c r="T2144" s="959"/>
      <c r="U2144" s="965"/>
    </row>
    <row r="2145" spans="1:21" ht="15.75" thickBot="1" x14ac:dyDescent="0.3">
      <c r="A2145" s="976"/>
      <c r="B2145" s="478">
        <v>14030430</v>
      </c>
      <c r="C2145" s="96">
        <v>371</v>
      </c>
      <c r="D2145" s="480">
        <v>7</v>
      </c>
      <c r="E2145" s="480">
        <v>50</v>
      </c>
      <c r="F2145" s="199">
        <f t="shared" si="122"/>
        <v>57</v>
      </c>
      <c r="G2145" s="144" t="s">
        <v>590</v>
      </c>
      <c r="H2145" s="167">
        <v>0.30208333333333298</v>
      </c>
      <c r="I2145" s="167">
        <v>0.79166666666666696</v>
      </c>
      <c r="J2145" s="181">
        <v>0.15277777777777801</v>
      </c>
      <c r="K2145" s="179">
        <f t="shared" si="123"/>
        <v>0.33680555555555597</v>
      </c>
      <c r="L2145" s="480">
        <v>41</v>
      </c>
      <c r="M2145" s="480">
        <v>1</v>
      </c>
      <c r="N2145" s="960"/>
      <c r="O2145" s="480"/>
      <c r="P2145" s="480"/>
      <c r="Q2145" s="963"/>
      <c r="R2145" s="483" t="str">
        <f t="shared" si="124"/>
        <v>fx</v>
      </c>
      <c r="S2145" s="959"/>
      <c r="T2145" s="959"/>
      <c r="U2145" s="965"/>
    </row>
    <row r="2146" spans="1:21" ht="15.75" thickBot="1" x14ac:dyDescent="0.3">
      <c r="A2146" s="976"/>
      <c r="B2146" s="174">
        <v>14030430</v>
      </c>
      <c r="C2146" s="96" t="s">
        <v>588</v>
      </c>
      <c r="D2146" s="480">
        <v>7</v>
      </c>
      <c r="E2146" s="480">
        <v>50</v>
      </c>
      <c r="F2146" s="199">
        <f t="shared" si="122"/>
        <v>57</v>
      </c>
      <c r="G2146" s="144" t="s">
        <v>591</v>
      </c>
      <c r="H2146" s="167">
        <v>0.30208333333333298</v>
      </c>
      <c r="I2146" s="167">
        <v>0.79166666666666696</v>
      </c>
      <c r="J2146" s="181">
        <v>0.15277777777777801</v>
      </c>
      <c r="K2146" s="179">
        <f t="shared" si="123"/>
        <v>0.33680555555555597</v>
      </c>
      <c r="L2146" s="480">
        <v>40</v>
      </c>
      <c r="M2146" s="480">
        <v>1</v>
      </c>
      <c r="N2146" s="958">
        <v>18</v>
      </c>
      <c r="O2146" s="480"/>
      <c r="P2146" s="480"/>
      <c r="Q2146" s="963"/>
      <c r="R2146" s="483" t="str">
        <f t="shared" si="124"/>
        <v>fx</v>
      </c>
      <c r="S2146" s="959"/>
      <c r="T2146" s="959"/>
      <c r="U2146" s="965"/>
    </row>
    <row r="2147" spans="1:21" ht="15.75" thickBot="1" x14ac:dyDescent="0.3">
      <c r="A2147" s="976"/>
      <c r="B2147" s="175">
        <v>14030430</v>
      </c>
      <c r="C2147" s="96" t="s">
        <v>588</v>
      </c>
      <c r="D2147" s="480">
        <v>7</v>
      </c>
      <c r="E2147" s="480">
        <v>50</v>
      </c>
      <c r="F2147" s="199">
        <f t="shared" si="122"/>
        <v>57</v>
      </c>
      <c r="G2147" s="144" t="s">
        <v>592</v>
      </c>
      <c r="H2147" s="167">
        <v>0.30208333333333298</v>
      </c>
      <c r="I2147" s="167">
        <v>0.79166666666666696</v>
      </c>
      <c r="J2147" s="181">
        <v>0.15277777777777801</v>
      </c>
      <c r="K2147" s="179">
        <f t="shared" si="123"/>
        <v>0.33680555555555597</v>
      </c>
      <c r="L2147" s="480">
        <v>41</v>
      </c>
      <c r="M2147" s="480">
        <v>2</v>
      </c>
      <c r="N2147" s="959"/>
      <c r="O2147" s="480"/>
      <c r="P2147" s="480"/>
      <c r="Q2147" s="963"/>
      <c r="R2147" s="483" t="str">
        <f t="shared" si="124"/>
        <v>fx</v>
      </c>
      <c r="S2147" s="959"/>
      <c r="T2147" s="959"/>
      <c r="U2147" s="965"/>
    </row>
    <row r="2148" spans="1:21" ht="15.75" thickBot="1" x14ac:dyDescent="0.3">
      <c r="A2148" s="976"/>
      <c r="B2148" s="175">
        <v>14030430</v>
      </c>
      <c r="C2148" s="96" t="s">
        <v>588</v>
      </c>
      <c r="D2148" s="480">
        <v>7</v>
      </c>
      <c r="E2148" s="480">
        <v>50</v>
      </c>
      <c r="F2148" s="199">
        <f t="shared" si="122"/>
        <v>57</v>
      </c>
      <c r="G2148" s="144" t="s">
        <v>593</v>
      </c>
      <c r="H2148" s="167">
        <v>0.30208333333333298</v>
      </c>
      <c r="I2148" s="167">
        <v>0.79166666666666696</v>
      </c>
      <c r="J2148" s="181">
        <v>0.15277777777777801</v>
      </c>
      <c r="K2148" s="179">
        <f t="shared" si="123"/>
        <v>0.33680555555555597</v>
      </c>
      <c r="L2148" s="480">
        <v>42</v>
      </c>
      <c r="M2148" s="480">
        <v>2</v>
      </c>
      <c r="N2148" s="959"/>
      <c r="O2148" s="480"/>
      <c r="P2148" s="480"/>
      <c r="Q2148" s="963"/>
      <c r="R2148" s="483" t="str">
        <f t="shared" si="124"/>
        <v>fx</v>
      </c>
      <c r="S2148" s="959"/>
      <c r="T2148" s="959"/>
      <c r="U2148" s="965"/>
    </row>
    <row r="2149" spans="1:21" ht="15.75" thickBot="1" x14ac:dyDescent="0.3">
      <c r="A2149" s="976"/>
      <c r="B2149" s="175">
        <v>14030430</v>
      </c>
      <c r="C2149" s="96" t="s">
        <v>588</v>
      </c>
      <c r="D2149" s="480">
        <v>7</v>
      </c>
      <c r="E2149" s="480">
        <v>50</v>
      </c>
      <c r="F2149" s="199">
        <f t="shared" si="122"/>
        <v>57</v>
      </c>
      <c r="G2149" s="144" t="s">
        <v>594</v>
      </c>
      <c r="H2149" s="167">
        <v>0.30208333333333298</v>
      </c>
      <c r="I2149" s="167">
        <v>0.79166666666666696</v>
      </c>
      <c r="J2149" s="181">
        <v>0.15277777777777801</v>
      </c>
      <c r="K2149" s="179">
        <f t="shared" si="123"/>
        <v>0.33680555555555597</v>
      </c>
      <c r="L2149" s="480">
        <v>43</v>
      </c>
      <c r="M2149" s="480">
        <v>2</v>
      </c>
      <c r="N2149" s="959"/>
      <c r="O2149" s="480"/>
      <c r="P2149" s="480"/>
      <c r="Q2149" s="963"/>
      <c r="R2149" s="483" t="str">
        <f t="shared" si="124"/>
        <v>fx</v>
      </c>
      <c r="S2149" s="959"/>
      <c r="T2149" s="959"/>
      <c r="U2149" s="965"/>
    </row>
    <row r="2150" spans="1:21" ht="15.75" thickBot="1" x14ac:dyDescent="0.3">
      <c r="A2150" s="976"/>
      <c r="B2150" s="175">
        <v>14030430</v>
      </c>
      <c r="C2150" s="96" t="s">
        <v>588</v>
      </c>
      <c r="D2150" s="480">
        <v>7</v>
      </c>
      <c r="E2150" s="480">
        <v>50</v>
      </c>
      <c r="F2150" s="199">
        <f t="shared" si="122"/>
        <v>57</v>
      </c>
      <c r="G2150" s="144" t="s">
        <v>595</v>
      </c>
      <c r="H2150" s="167">
        <v>0.30208333333333298</v>
      </c>
      <c r="I2150" s="167">
        <v>0.79166666666666696</v>
      </c>
      <c r="J2150" s="181">
        <v>0.15277777777777801</v>
      </c>
      <c r="K2150" s="179">
        <f t="shared" si="123"/>
        <v>0.33680555555555597</v>
      </c>
      <c r="L2150" s="480">
        <v>44</v>
      </c>
      <c r="M2150" s="480">
        <v>1</v>
      </c>
      <c r="N2150" s="959"/>
      <c r="O2150" s="480"/>
      <c r="P2150" s="480"/>
      <c r="Q2150" s="963"/>
      <c r="R2150" s="483" t="str">
        <f t="shared" si="124"/>
        <v>fx</v>
      </c>
      <c r="S2150" s="959"/>
      <c r="T2150" s="959"/>
      <c r="U2150" s="965"/>
    </row>
    <row r="2151" spans="1:21" ht="15.75" thickBot="1" x14ac:dyDescent="0.3">
      <c r="A2151" s="977"/>
      <c r="B2151" s="478">
        <v>14030430</v>
      </c>
      <c r="C2151" s="164" t="s">
        <v>588</v>
      </c>
      <c r="D2151" s="481">
        <v>7</v>
      </c>
      <c r="E2151" s="481">
        <v>50</v>
      </c>
      <c r="F2151" s="388">
        <f t="shared" si="122"/>
        <v>57</v>
      </c>
      <c r="G2151" s="161" t="s">
        <v>596</v>
      </c>
      <c r="H2151" s="171">
        <v>0.30208333333333298</v>
      </c>
      <c r="I2151" s="171">
        <v>0.79166666666666696</v>
      </c>
      <c r="J2151" s="185">
        <v>0.15277777777777801</v>
      </c>
      <c r="K2151" s="186">
        <f t="shared" si="123"/>
        <v>0.33680555555555597</v>
      </c>
      <c r="L2151" s="481">
        <v>45</v>
      </c>
      <c r="M2151" s="481">
        <v>1</v>
      </c>
      <c r="N2151" s="966"/>
      <c r="O2151" s="481"/>
      <c r="P2151" s="481"/>
      <c r="Q2151" s="967"/>
      <c r="R2151" s="151" t="str">
        <f t="shared" si="124"/>
        <v>fx</v>
      </c>
      <c r="S2151" s="966"/>
      <c r="T2151" s="966"/>
      <c r="U2151" s="968"/>
    </row>
    <row r="2152" spans="1:21" ht="15.75" thickBot="1" x14ac:dyDescent="0.3">
      <c r="A2152" s="183" t="str">
        <f t="shared" ref="A2152:A2205" si="125">IF(H2152&gt;I2152,"شب","روز")</f>
        <v>روز</v>
      </c>
      <c r="B2152" s="174">
        <v>14030428</v>
      </c>
      <c r="C2152" s="163">
        <v>309</v>
      </c>
      <c r="D2152" s="482">
        <v>7</v>
      </c>
      <c r="E2152" s="482">
        <v>50</v>
      </c>
      <c r="F2152" s="150">
        <f>7+10+12+9</f>
        <v>38</v>
      </c>
      <c r="G2152" s="159" t="s">
        <v>241</v>
      </c>
      <c r="H2152" s="168">
        <v>0.30208333333333331</v>
      </c>
      <c r="I2152" s="168">
        <v>0.625</v>
      </c>
      <c r="J2152" s="179">
        <v>9.7222222222222224E-2</v>
      </c>
      <c r="K2152" s="179">
        <f t="shared" si="123"/>
        <v>0.22569444444444448</v>
      </c>
      <c r="L2152" s="482">
        <v>38</v>
      </c>
      <c r="M2152" s="482">
        <v>2</v>
      </c>
      <c r="N2152" s="961">
        <v>245</v>
      </c>
      <c r="O2152" s="482"/>
      <c r="P2152" s="482"/>
      <c r="Q2152" s="962">
        <f>160.7+6.25+148.463</f>
        <v>315.41300000000001</v>
      </c>
      <c r="R2152" s="150" t="str">
        <f t="shared" si="124"/>
        <v>fx</v>
      </c>
      <c r="S2152" s="961">
        <v>1.5</v>
      </c>
      <c r="T2152" s="961">
        <v>19.8</v>
      </c>
      <c r="U2152" s="964">
        <v>0</v>
      </c>
    </row>
    <row r="2153" spans="1:21" ht="15.75" thickBot="1" x14ac:dyDescent="0.3">
      <c r="A2153" s="187" t="str">
        <f t="shared" si="125"/>
        <v>روز</v>
      </c>
      <c r="B2153" s="175">
        <v>14030428</v>
      </c>
      <c r="C2153" s="96">
        <v>309</v>
      </c>
      <c r="D2153" s="480">
        <v>7</v>
      </c>
      <c r="E2153" s="480">
        <v>50</v>
      </c>
      <c r="F2153" s="199">
        <f t="shared" ref="F2153:F2178" si="126">7+10+12+9</f>
        <v>38</v>
      </c>
      <c r="G2153" s="144" t="s">
        <v>241</v>
      </c>
      <c r="H2153" s="167">
        <v>0.30208333333333331</v>
      </c>
      <c r="I2153" s="167">
        <v>0.625</v>
      </c>
      <c r="J2153" s="181">
        <v>9.7222222222222224E-2</v>
      </c>
      <c r="K2153" s="179">
        <f t="shared" si="123"/>
        <v>0.22569444444444448</v>
      </c>
      <c r="L2153" s="480">
        <v>39</v>
      </c>
      <c r="M2153" s="480">
        <v>2</v>
      </c>
      <c r="N2153" s="959"/>
      <c r="O2153" s="480"/>
      <c r="P2153" s="480"/>
      <c r="Q2153" s="963"/>
      <c r="R2153" s="483" t="str">
        <f t="shared" si="124"/>
        <v>fx</v>
      </c>
      <c r="S2153" s="959"/>
      <c r="T2153" s="959"/>
      <c r="U2153" s="965"/>
    </row>
    <row r="2154" spans="1:21" ht="15.75" thickBot="1" x14ac:dyDescent="0.3">
      <c r="A2154" s="187" t="str">
        <f t="shared" si="125"/>
        <v>روز</v>
      </c>
      <c r="B2154" s="175">
        <v>14030428</v>
      </c>
      <c r="C2154" s="96">
        <v>309</v>
      </c>
      <c r="D2154" s="480">
        <v>7</v>
      </c>
      <c r="E2154" s="480">
        <v>50</v>
      </c>
      <c r="F2154" s="199">
        <f t="shared" si="126"/>
        <v>38</v>
      </c>
      <c r="G2154" s="144" t="s">
        <v>241</v>
      </c>
      <c r="H2154" s="167">
        <v>0.30208333333333331</v>
      </c>
      <c r="I2154" s="167">
        <v>0.625</v>
      </c>
      <c r="J2154" s="181">
        <v>9.7222222222222224E-2</v>
      </c>
      <c r="K2154" s="179">
        <f t="shared" si="123"/>
        <v>0.22569444444444448</v>
      </c>
      <c r="L2154" s="480">
        <v>40</v>
      </c>
      <c r="M2154" s="480">
        <v>2</v>
      </c>
      <c r="N2154" s="959"/>
      <c r="O2154" s="480"/>
      <c r="P2154" s="480"/>
      <c r="Q2154" s="963"/>
      <c r="R2154" s="483" t="str">
        <f t="shared" si="124"/>
        <v>fx</v>
      </c>
      <c r="S2154" s="959"/>
      <c r="T2154" s="959"/>
      <c r="U2154" s="965"/>
    </row>
    <row r="2155" spans="1:21" ht="15.75" thickBot="1" x14ac:dyDescent="0.3">
      <c r="A2155" s="187" t="str">
        <f t="shared" si="125"/>
        <v>روز</v>
      </c>
      <c r="B2155" s="478">
        <v>14030428</v>
      </c>
      <c r="C2155" s="96">
        <v>309</v>
      </c>
      <c r="D2155" s="480">
        <v>7</v>
      </c>
      <c r="E2155" s="480">
        <v>50</v>
      </c>
      <c r="F2155" s="199">
        <f t="shared" si="126"/>
        <v>38</v>
      </c>
      <c r="G2155" s="144" t="s">
        <v>241</v>
      </c>
      <c r="H2155" s="167">
        <v>0.30208333333333331</v>
      </c>
      <c r="I2155" s="167">
        <v>0.625</v>
      </c>
      <c r="J2155" s="181">
        <v>9.7222222222222224E-2</v>
      </c>
      <c r="K2155" s="179">
        <f t="shared" si="123"/>
        <v>0.22569444444444448</v>
      </c>
      <c r="L2155" s="480">
        <v>41</v>
      </c>
      <c r="M2155" s="480">
        <v>1</v>
      </c>
      <c r="N2155" s="960"/>
      <c r="O2155" s="480"/>
      <c r="P2155" s="480"/>
      <c r="Q2155" s="963"/>
      <c r="R2155" s="483" t="str">
        <f t="shared" si="124"/>
        <v>fx</v>
      </c>
      <c r="S2155" s="959"/>
      <c r="T2155" s="959"/>
      <c r="U2155" s="965"/>
    </row>
    <row r="2156" spans="1:21" ht="15.75" thickBot="1" x14ac:dyDescent="0.3">
      <c r="A2156" s="187" t="str">
        <f t="shared" si="125"/>
        <v>روز</v>
      </c>
      <c r="B2156" s="174">
        <v>14030428</v>
      </c>
      <c r="C2156" s="96">
        <v>368</v>
      </c>
      <c r="D2156" s="480">
        <v>7</v>
      </c>
      <c r="E2156" s="480">
        <v>50</v>
      </c>
      <c r="F2156" s="199">
        <f t="shared" si="126"/>
        <v>38</v>
      </c>
      <c r="G2156" s="144" t="s">
        <v>241</v>
      </c>
      <c r="H2156" s="167">
        <v>0.30208333333333331</v>
      </c>
      <c r="I2156" s="167">
        <v>0.625</v>
      </c>
      <c r="J2156" s="181">
        <v>9.7222222222222224E-2</v>
      </c>
      <c r="K2156" s="179">
        <f t="shared" si="123"/>
        <v>0.22569444444444448</v>
      </c>
      <c r="L2156" s="480">
        <v>38</v>
      </c>
      <c r="M2156" s="480">
        <v>1</v>
      </c>
      <c r="N2156" s="958">
        <v>175</v>
      </c>
      <c r="O2156" s="480"/>
      <c r="P2156" s="480"/>
      <c r="Q2156" s="963"/>
      <c r="R2156" s="483" t="str">
        <f t="shared" si="124"/>
        <v>fx</v>
      </c>
      <c r="S2156" s="959"/>
      <c r="T2156" s="959"/>
      <c r="U2156" s="965"/>
    </row>
    <row r="2157" spans="1:21" ht="15.75" thickBot="1" x14ac:dyDescent="0.3">
      <c r="A2157" s="187" t="str">
        <f t="shared" si="125"/>
        <v>روز</v>
      </c>
      <c r="B2157" s="175">
        <v>14030428</v>
      </c>
      <c r="C2157" s="96">
        <v>368</v>
      </c>
      <c r="D2157" s="480">
        <v>7</v>
      </c>
      <c r="E2157" s="480">
        <v>50</v>
      </c>
      <c r="F2157" s="199">
        <f t="shared" si="126"/>
        <v>38</v>
      </c>
      <c r="G2157" s="144" t="s">
        <v>241</v>
      </c>
      <c r="H2157" s="167">
        <v>0.30208333333333331</v>
      </c>
      <c r="I2157" s="167">
        <v>0.625</v>
      </c>
      <c r="J2157" s="181">
        <v>9.7222222222222224E-2</v>
      </c>
      <c r="K2157" s="179">
        <f t="shared" si="123"/>
        <v>0.22569444444444448</v>
      </c>
      <c r="L2157" s="480">
        <v>39</v>
      </c>
      <c r="M2157" s="480">
        <v>1</v>
      </c>
      <c r="N2157" s="959"/>
      <c r="O2157" s="480"/>
      <c r="P2157" s="480"/>
      <c r="Q2157" s="963"/>
      <c r="R2157" s="483" t="str">
        <f t="shared" si="124"/>
        <v>fx</v>
      </c>
      <c r="S2157" s="959"/>
      <c r="T2157" s="959"/>
      <c r="U2157" s="965"/>
    </row>
    <row r="2158" spans="1:21" ht="15.75" thickBot="1" x14ac:dyDescent="0.3">
      <c r="A2158" s="187" t="str">
        <f t="shared" si="125"/>
        <v>روز</v>
      </c>
      <c r="B2158" s="175">
        <v>14030428</v>
      </c>
      <c r="C2158" s="96">
        <v>368</v>
      </c>
      <c r="D2158" s="480">
        <v>7</v>
      </c>
      <c r="E2158" s="480">
        <v>50</v>
      </c>
      <c r="F2158" s="199">
        <f t="shared" si="126"/>
        <v>38</v>
      </c>
      <c r="G2158" s="144" t="s">
        <v>241</v>
      </c>
      <c r="H2158" s="167">
        <v>0.30208333333333331</v>
      </c>
      <c r="I2158" s="167">
        <v>0.625</v>
      </c>
      <c r="J2158" s="181">
        <v>9.7222222222222224E-2</v>
      </c>
      <c r="K2158" s="179">
        <f t="shared" si="123"/>
        <v>0.22569444444444448</v>
      </c>
      <c r="L2158" s="480">
        <v>40</v>
      </c>
      <c r="M2158" s="480">
        <v>1</v>
      </c>
      <c r="N2158" s="959"/>
      <c r="O2158" s="480"/>
      <c r="P2158" s="480"/>
      <c r="Q2158" s="963"/>
      <c r="R2158" s="483" t="str">
        <f t="shared" si="124"/>
        <v>fx</v>
      </c>
      <c r="S2158" s="959"/>
      <c r="T2158" s="959"/>
      <c r="U2158" s="965"/>
    </row>
    <row r="2159" spans="1:21" ht="15.75" thickBot="1" x14ac:dyDescent="0.3">
      <c r="A2159" s="187" t="str">
        <f t="shared" si="125"/>
        <v>روز</v>
      </c>
      <c r="B2159" s="175">
        <v>14030428</v>
      </c>
      <c r="C2159" s="96">
        <v>368</v>
      </c>
      <c r="D2159" s="480">
        <v>7</v>
      </c>
      <c r="E2159" s="480">
        <v>50</v>
      </c>
      <c r="F2159" s="199">
        <f t="shared" si="126"/>
        <v>38</v>
      </c>
      <c r="G2159" s="144" t="s">
        <v>241</v>
      </c>
      <c r="H2159" s="167">
        <v>0.30208333333333331</v>
      </c>
      <c r="I2159" s="167">
        <v>0.625</v>
      </c>
      <c r="J2159" s="181">
        <v>9.7222222222222224E-2</v>
      </c>
      <c r="K2159" s="179">
        <f t="shared" si="123"/>
        <v>0.22569444444444448</v>
      </c>
      <c r="L2159" s="480">
        <v>41</v>
      </c>
      <c r="M2159" s="480">
        <v>1</v>
      </c>
      <c r="N2159" s="959"/>
      <c r="O2159" s="480"/>
      <c r="P2159" s="480"/>
      <c r="Q2159" s="963"/>
      <c r="R2159" s="483" t="str">
        <f t="shared" si="124"/>
        <v>fx</v>
      </c>
      <c r="S2159" s="959"/>
      <c r="T2159" s="959"/>
      <c r="U2159" s="965"/>
    </row>
    <row r="2160" spans="1:21" ht="15.75" thickBot="1" x14ac:dyDescent="0.3">
      <c r="A2160" s="187" t="str">
        <f t="shared" si="125"/>
        <v>روز</v>
      </c>
      <c r="B2160" s="478">
        <v>14030428</v>
      </c>
      <c r="C2160" s="96">
        <v>368</v>
      </c>
      <c r="D2160" s="480">
        <v>7</v>
      </c>
      <c r="E2160" s="480">
        <v>50</v>
      </c>
      <c r="F2160" s="199">
        <f t="shared" si="126"/>
        <v>38</v>
      </c>
      <c r="G2160" s="144" t="s">
        <v>241</v>
      </c>
      <c r="H2160" s="167">
        <v>0.30208333333333331</v>
      </c>
      <c r="I2160" s="167">
        <v>0.625</v>
      </c>
      <c r="J2160" s="181">
        <v>9.7222222222222224E-2</v>
      </c>
      <c r="K2160" s="179">
        <f t="shared" si="123"/>
        <v>0.22569444444444448</v>
      </c>
      <c r="L2160" s="480">
        <v>42</v>
      </c>
      <c r="M2160" s="480">
        <v>1</v>
      </c>
      <c r="N2160" s="960"/>
      <c r="O2160" s="480"/>
      <c r="P2160" s="480"/>
      <c r="Q2160" s="963"/>
      <c r="R2160" s="483" t="str">
        <f t="shared" si="124"/>
        <v>fx</v>
      </c>
      <c r="S2160" s="959"/>
      <c r="T2160" s="959"/>
      <c r="U2160" s="965"/>
    </row>
    <row r="2161" spans="1:21" ht="15.75" thickBot="1" x14ac:dyDescent="0.3">
      <c r="A2161" s="187" t="str">
        <f t="shared" si="125"/>
        <v>روز</v>
      </c>
      <c r="B2161" s="174">
        <v>14030428</v>
      </c>
      <c r="C2161" s="96">
        <v>371</v>
      </c>
      <c r="D2161" s="480">
        <v>7</v>
      </c>
      <c r="E2161" s="480">
        <v>50</v>
      </c>
      <c r="F2161" s="199">
        <f t="shared" si="126"/>
        <v>38</v>
      </c>
      <c r="G2161" s="144" t="s">
        <v>241</v>
      </c>
      <c r="H2161" s="167">
        <v>0.30208333333333331</v>
      </c>
      <c r="I2161" s="167">
        <v>0.625</v>
      </c>
      <c r="J2161" s="181">
        <v>9.7222222222222224E-2</v>
      </c>
      <c r="K2161" s="179">
        <f t="shared" si="123"/>
        <v>0.22569444444444448</v>
      </c>
      <c r="L2161" s="480">
        <v>38</v>
      </c>
      <c r="M2161" s="480">
        <v>1</v>
      </c>
      <c r="N2161" s="958">
        <v>175</v>
      </c>
      <c r="O2161" s="480"/>
      <c r="P2161" s="480"/>
      <c r="Q2161" s="963"/>
      <c r="R2161" s="483" t="str">
        <f t="shared" si="124"/>
        <v>fx</v>
      </c>
      <c r="S2161" s="959"/>
      <c r="T2161" s="959"/>
      <c r="U2161" s="965"/>
    </row>
    <row r="2162" spans="1:21" ht="15.75" thickBot="1" x14ac:dyDescent="0.3">
      <c r="A2162" s="187" t="str">
        <f t="shared" si="125"/>
        <v>روز</v>
      </c>
      <c r="B2162" s="175">
        <v>14030428</v>
      </c>
      <c r="C2162" s="96">
        <v>371</v>
      </c>
      <c r="D2162" s="480">
        <v>7</v>
      </c>
      <c r="E2162" s="480">
        <v>50</v>
      </c>
      <c r="F2162" s="199">
        <f t="shared" si="126"/>
        <v>38</v>
      </c>
      <c r="G2162" s="144" t="s">
        <v>241</v>
      </c>
      <c r="H2162" s="167">
        <v>0.30208333333333331</v>
      </c>
      <c r="I2162" s="167">
        <v>0.625</v>
      </c>
      <c r="J2162" s="181">
        <v>9.7222222222222224E-2</v>
      </c>
      <c r="K2162" s="179">
        <f t="shared" si="123"/>
        <v>0.22569444444444448</v>
      </c>
      <c r="L2162" s="480">
        <v>39</v>
      </c>
      <c r="M2162" s="480">
        <v>2</v>
      </c>
      <c r="N2162" s="959"/>
      <c r="O2162" s="480"/>
      <c r="P2162" s="480"/>
      <c r="Q2162" s="963"/>
      <c r="R2162" s="483" t="str">
        <f t="shared" si="124"/>
        <v>fx</v>
      </c>
      <c r="S2162" s="959"/>
      <c r="T2162" s="959"/>
      <c r="U2162" s="965"/>
    </row>
    <row r="2163" spans="1:21" ht="15.75" thickBot="1" x14ac:dyDescent="0.3">
      <c r="A2163" s="187" t="str">
        <f t="shared" si="125"/>
        <v>روز</v>
      </c>
      <c r="B2163" s="175">
        <v>14030428</v>
      </c>
      <c r="C2163" s="96">
        <v>371</v>
      </c>
      <c r="D2163" s="480">
        <v>7</v>
      </c>
      <c r="E2163" s="480">
        <v>50</v>
      </c>
      <c r="F2163" s="199">
        <f t="shared" si="126"/>
        <v>38</v>
      </c>
      <c r="G2163" s="144" t="s">
        <v>241</v>
      </c>
      <c r="H2163" s="167">
        <v>0.30208333333333331</v>
      </c>
      <c r="I2163" s="167">
        <v>0.625</v>
      </c>
      <c r="J2163" s="181">
        <v>9.7222222222222224E-2</v>
      </c>
      <c r="K2163" s="179">
        <f t="shared" si="123"/>
        <v>0.22569444444444448</v>
      </c>
      <c r="L2163" s="480">
        <v>40</v>
      </c>
      <c r="M2163" s="480">
        <v>1</v>
      </c>
      <c r="N2163" s="959"/>
      <c r="O2163" s="480"/>
      <c r="P2163" s="480"/>
      <c r="Q2163" s="963"/>
      <c r="R2163" s="483" t="str">
        <f t="shared" si="124"/>
        <v>fx</v>
      </c>
      <c r="S2163" s="959"/>
      <c r="T2163" s="959"/>
      <c r="U2163" s="965"/>
    </row>
    <row r="2164" spans="1:21" ht="15.75" thickBot="1" x14ac:dyDescent="0.3">
      <c r="A2164" s="187" t="str">
        <f t="shared" si="125"/>
        <v>روز</v>
      </c>
      <c r="B2164" s="478">
        <v>14030428</v>
      </c>
      <c r="C2164" s="96">
        <v>371</v>
      </c>
      <c r="D2164" s="480">
        <v>7</v>
      </c>
      <c r="E2164" s="480">
        <v>50</v>
      </c>
      <c r="F2164" s="199">
        <f t="shared" si="126"/>
        <v>38</v>
      </c>
      <c r="G2164" s="144" t="s">
        <v>241</v>
      </c>
      <c r="H2164" s="167">
        <v>0.30208333333333331</v>
      </c>
      <c r="I2164" s="167">
        <v>0.625</v>
      </c>
      <c r="J2164" s="181">
        <v>9.7222222222222224E-2</v>
      </c>
      <c r="K2164" s="179">
        <f t="shared" si="123"/>
        <v>0.22569444444444448</v>
      </c>
      <c r="L2164" s="480">
        <v>41</v>
      </c>
      <c r="M2164" s="480">
        <v>1</v>
      </c>
      <c r="N2164" s="960"/>
      <c r="O2164" s="480"/>
      <c r="P2164" s="480"/>
      <c r="Q2164" s="963"/>
      <c r="R2164" s="483" t="str">
        <f t="shared" si="124"/>
        <v>fx</v>
      </c>
      <c r="S2164" s="959"/>
      <c r="T2164" s="959"/>
      <c r="U2164" s="965"/>
    </row>
    <row r="2165" spans="1:21" ht="15.75" thickBot="1" x14ac:dyDescent="0.3">
      <c r="A2165" s="187" t="str">
        <f t="shared" si="125"/>
        <v>روز</v>
      </c>
      <c r="B2165" s="174">
        <v>14030428</v>
      </c>
      <c r="C2165" s="96">
        <v>350</v>
      </c>
      <c r="D2165" s="480">
        <v>7</v>
      </c>
      <c r="E2165" s="480">
        <v>50</v>
      </c>
      <c r="F2165" s="199">
        <f t="shared" si="126"/>
        <v>38</v>
      </c>
      <c r="G2165" s="144" t="s">
        <v>241</v>
      </c>
      <c r="H2165" s="167">
        <v>0.30208333333333331</v>
      </c>
      <c r="I2165" s="167">
        <v>0.625</v>
      </c>
      <c r="J2165" s="181">
        <v>9.7222222222222224E-2</v>
      </c>
      <c r="K2165" s="179">
        <f t="shared" si="123"/>
        <v>0.22569444444444448</v>
      </c>
      <c r="L2165" s="480">
        <v>41</v>
      </c>
      <c r="M2165" s="480">
        <v>1</v>
      </c>
      <c r="N2165" s="958">
        <v>210</v>
      </c>
      <c r="O2165" s="480"/>
      <c r="P2165" s="480"/>
      <c r="Q2165" s="963"/>
      <c r="R2165" s="483" t="str">
        <f t="shared" si="124"/>
        <v>fx</v>
      </c>
      <c r="S2165" s="959"/>
      <c r="T2165" s="959"/>
      <c r="U2165" s="965"/>
    </row>
    <row r="2166" spans="1:21" ht="15.75" thickBot="1" x14ac:dyDescent="0.3">
      <c r="A2166" s="187" t="str">
        <f t="shared" si="125"/>
        <v>روز</v>
      </c>
      <c r="B2166" s="175">
        <v>14030428</v>
      </c>
      <c r="C2166" s="96">
        <v>350</v>
      </c>
      <c r="D2166" s="480">
        <v>7</v>
      </c>
      <c r="E2166" s="480">
        <v>50</v>
      </c>
      <c r="F2166" s="199">
        <f t="shared" si="126"/>
        <v>38</v>
      </c>
      <c r="G2166" s="144" t="s">
        <v>241</v>
      </c>
      <c r="H2166" s="167">
        <v>0.30208333333333331</v>
      </c>
      <c r="I2166" s="167">
        <v>0.625</v>
      </c>
      <c r="J2166" s="181">
        <v>9.7222222222222224E-2</v>
      </c>
      <c r="K2166" s="179">
        <f t="shared" si="123"/>
        <v>0.22569444444444448</v>
      </c>
      <c r="L2166" s="480">
        <v>42</v>
      </c>
      <c r="M2166" s="480">
        <v>2</v>
      </c>
      <c r="N2166" s="959"/>
      <c r="O2166" s="480"/>
      <c r="P2166" s="480"/>
      <c r="Q2166" s="963"/>
      <c r="R2166" s="483" t="str">
        <f t="shared" si="124"/>
        <v>fx</v>
      </c>
      <c r="S2166" s="959"/>
      <c r="T2166" s="959"/>
      <c r="U2166" s="965"/>
    </row>
    <row r="2167" spans="1:21" ht="15.75" thickBot="1" x14ac:dyDescent="0.3">
      <c r="A2167" s="187" t="str">
        <f t="shared" si="125"/>
        <v>روز</v>
      </c>
      <c r="B2167" s="175">
        <v>14030428</v>
      </c>
      <c r="C2167" s="96">
        <v>350</v>
      </c>
      <c r="D2167" s="480">
        <v>7</v>
      </c>
      <c r="E2167" s="480">
        <v>50</v>
      </c>
      <c r="F2167" s="199">
        <f t="shared" si="126"/>
        <v>38</v>
      </c>
      <c r="G2167" s="144" t="s">
        <v>241</v>
      </c>
      <c r="H2167" s="167">
        <v>0.30208333333333331</v>
      </c>
      <c r="I2167" s="167">
        <v>0.625</v>
      </c>
      <c r="J2167" s="181">
        <v>9.7222222222222224E-2</v>
      </c>
      <c r="K2167" s="179">
        <f t="shared" si="123"/>
        <v>0.22569444444444448</v>
      </c>
      <c r="L2167" s="480">
        <v>43</v>
      </c>
      <c r="M2167" s="480">
        <v>2</v>
      </c>
      <c r="N2167" s="959"/>
      <c r="O2167" s="480"/>
      <c r="P2167" s="480"/>
      <c r="Q2167" s="963"/>
      <c r="R2167" s="483" t="str">
        <f t="shared" si="124"/>
        <v>fx</v>
      </c>
      <c r="S2167" s="959"/>
      <c r="T2167" s="959"/>
      <c r="U2167" s="965"/>
    </row>
    <row r="2168" spans="1:21" ht="15.75" thickBot="1" x14ac:dyDescent="0.3">
      <c r="A2168" s="187" t="str">
        <f t="shared" si="125"/>
        <v>روز</v>
      </c>
      <c r="B2168" s="478">
        <v>14030428</v>
      </c>
      <c r="C2168" s="96">
        <v>350</v>
      </c>
      <c r="D2168" s="480">
        <v>7</v>
      </c>
      <c r="E2168" s="480">
        <v>50</v>
      </c>
      <c r="F2168" s="199">
        <f t="shared" si="126"/>
        <v>38</v>
      </c>
      <c r="G2168" s="144" t="s">
        <v>241</v>
      </c>
      <c r="H2168" s="167">
        <v>0.30208333333333331</v>
      </c>
      <c r="I2168" s="167">
        <v>0.625</v>
      </c>
      <c r="J2168" s="181">
        <v>9.7222222222222224E-2</v>
      </c>
      <c r="K2168" s="179">
        <f t="shared" si="123"/>
        <v>0.22569444444444448</v>
      </c>
      <c r="L2168" s="480">
        <v>44</v>
      </c>
      <c r="M2168" s="480">
        <v>1</v>
      </c>
      <c r="N2168" s="960"/>
      <c r="O2168" s="480"/>
      <c r="P2168" s="480"/>
      <c r="Q2168" s="963"/>
      <c r="R2168" s="483" t="str">
        <f t="shared" si="124"/>
        <v>fx</v>
      </c>
      <c r="S2168" s="959"/>
      <c r="T2168" s="959"/>
      <c r="U2168" s="965"/>
    </row>
    <row r="2169" spans="1:21" ht="15.75" thickBot="1" x14ac:dyDescent="0.3">
      <c r="A2169" s="187" t="str">
        <f t="shared" si="125"/>
        <v>روز</v>
      </c>
      <c r="B2169" s="174">
        <v>14030428</v>
      </c>
      <c r="C2169" s="96">
        <v>370</v>
      </c>
      <c r="D2169" s="480">
        <v>7</v>
      </c>
      <c r="E2169" s="480">
        <v>50</v>
      </c>
      <c r="F2169" s="199">
        <f t="shared" si="126"/>
        <v>38</v>
      </c>
      <c r="G2169" s="144" t="s">
        <v>241</v>
      </c>
      <c r="H2169" s="167">
        <v>0.30208333333333331</v>
      </c>
      <c r="I2169" s="167">
        <v>0.625</v>
      </c>
      <c r="J2169" s="181">
        <v>9.7222222222222224E-2</v>
      </c>
      <c r="K2169" s="179">
        <f t="shared" si="123"/>
        <v>0.22569444444444448</v>
      </c>
      <c r="L2169" s="480">
        <v>42</v>
      </c>
      <c r="M2169" s="480">
        <v>2</v>
      </c>
      <c r="N2169" s="958">
        <v>210</v>
      </c>
      <c r="O2169" s="480"/>
      <c r="P2169" s="480"/>
      <c r="Q2169" s="963"/>
      <c r="R2169" s="483" t="str">
        <f t="shared" si="124"/>
        <v>p500</v>
      </c>
      <c r="S2169" s="959"/>
      <c r="T2169" s="959"/>
      <c r="U2169" s="965"/>
    </row>
    <row r="2170" spans="1:21" ht="15.75" thickBot="1" x14ac:dyDescent="0.3">
      <c r="A2170" s="187" t="str">
        <f t="shared" si="125"/>
        <v>روز</v>
      </c>
      <c r="B2170" s="175">
        <v>14030428</v>
      </c>
      <c r="C2170" s="96">
        <v>370</v>
      </c>
      <c r="D2170" s="480">
        <v>7</v>
      </c>
      <c r="E2170" s="480">
        <v>50</v>
      </c>
      <c r="F2170" s="199">
        <f t="shared" si="126"/>
        <v>38</v>
      </c>
      <c r="G2170" s="144" t="s">
        <v>241</v>
      </c>
      <c r="H2170" s="167">
        <v>0.30208333333333331</v>
      </c>
      <c r="I2170" s="167">
        <v>0.625</v>
      </c>
      <c r="J2170" s="181">
        <v>9.7222222222222224E-2</v>
      </c>
      <c r="K2170" s="179">
        <f t="shared" si="123"/>
        <v>0.22569444444444448</v>
      </c>
      <c r="L2170" s="480">
        <v>43</v>
      </c>
      <c r="M2170" s="480">
        <v>2</v>
      </c>
      <c r="N2170" s="959"/>
      <c r="O2170" s="480"/>
      <c r="P2170" s="480"/>
      <c r="Q2170" s="963"/>
      <c r="R2170" s="483" t="str">
        <f t="shared" si="124"/>
        <v>p500</v>
      </c>
      <c r="S2170" s="959"/>
      <c r="T2170" s="959"/>
      <c r="U2170" s="965"/>
    </row>
    <row r="2171" spans="1:21" ht="15.75" thickBot="1" x14ac:dyDescent="0.3">
      <c r="A2171" s="187" t="str">
        <f t="shared" si="125"/>
        <v>روز</v>
      </c>
      <c r="B2171" s="478">
        <v>14030428</v>
      </c>
      <c r="C2171" s="96">
        <v>370</v>
      </c>
      <c r="D2171" s="480">
        <v>7</v>
      </c>
      <c r="E2171" s="480">
        <v>50</v>
      </c>
      <c r="F2171" s="199">
        <f t="shared" si="126"/>
        <v>38</v>
      </c>
      <c r="G2171" s="144" t="s">
        <v>241</v>
      </c>
      <c r="H2171" s="167">
        <v>0.30208333333333331</v>
      </c>
      <c r="I2171" s="167">
        <v>0.625</v>
      </c>
      <c r="J2171" s="181">
        <v>9.7222222222222224E-2</v>
      </c>
      <c r="K2171" s="179">
        <f t="shared" si="123"/>
        <v>0.22569444444444448</v>
      </c>
      <c r="L2171" s="480">
        <v>44</v>
      </c>
      <c r="M2171" s="480">
        <v>2</v>
      </c>
      <c r="N2171" s="960"/>
      <c r="O2171" s="480"/>
      <c r="P2171" s="480"/>
      <c r="Q2171" s="963"/>
      <c r="R2171" s="483" t="str">
        <f t="shared" si="124"/>
        <v>p500</v>
      </c>
      <c r="S2171" s="959"/>
      <c r="T2171" s="959"/>
      <c r="U2171" s="965"/>
    </row>
    <row r="2172" spans="1:21" ht="15.75" thickBot="1" x14ac:dyDescent="0.3">
      <c r="A2172" s="187" t="str">
        <f t="shared" si="125"/>
        <v>روز</v>
      </c>
      <c r="B2172" s="174">
        <v>14030428</v>
      </c>
      <c r="C2172" s="96">
        <v>270</v>
      </c>
      <c r="D2172" s="480">
        <v>7</v>
      </c>
      <c r="E2172" s="480">
        <v>50</v>
      </c>
      <c r="F2172" s="199">
        <f t="shared" si="126"/>
        <v>38</v>
      </c>
      <c r="G2172" s="144" t="s">
        <v>241</v>
      </c>
      <c r="H2172" s="167">
        <v>0.30208333333333331</v>
      </c>
      <c r="I2172" s="167">
        <v>0.625</v>
      </c>
      <c r="J2172" s="181">
        <v>9.7222222222222224E-2</v>
      </c>
      <c r="K2172" s="179">
        <f t="shared" si="123"/>
        <v>0.22569444444444448</v>
      </c>
      <c r="L2172" s="480">
        <v>36</v>
      </c>
      <c r="M2172" s="480">
        <v>1</v>
      </c>
      <c r="N2172" s="958">
        <v>280</v>
      </c>
      <c r="O2172" s="480"/>
      <c r="P2172" s="480"/>
      <c r="Q2172" s="963"/>
      <c r="R2172" s="483" t="str">
        <f t="shared" si="124"/>
        <v>fx</v>
      </c>
      <c r="S2172" s="959"/>
      <c r="T2172" s="959"/>
      <c r="U2172" s="965"/>
    </row>
    <row r="2173" spans="1:21" ht="15.75" thickBot="1" x14ac:dyDescent="0.3">
      <c r="A2173" s="187" t="str">
        <f t="shared" si="125"/>
        <v>روز</v>
      </c>
      <c r="B2173" s="175">
        <v>14030428</v>
      </c>
      <c r="C2173" s="96">
        <v>270</v>
      </c>
      <c r="D2173" s="480">
        <v>7</v>
      </c>
      <c r="E2173" s="480">
        <v>50</v>
      </c>
      <c r="F2173" s="199">
        <f t="shared" si="126"/>
        <v>38</v>
      </c>
      <c r="G2173" s="144" t="s">
        <v>241</v>
      </c>
      <c r="H2173" s="167">
        <v>0.30208333333333331</v>
      </c>
      <c r="I2173" s="167">
        <v>0.625</v>
      </c>
      <c r="J2173" s="181">
        <v>9.7222222222222224E-2</v>
      </c>
      <c r="K2173" s="179">
        <f t="shared" si="123"/>
        <v>0.22569444444444448</v>
      </c>
      <c r="L2173" s="480">
        <v>37</v>
      </c>
      <c r="M2173" s="480">
        <v>1</v>
      </c>
      <c r="N2173" s="959"/>
      <c r="O2173" s="480"/>
      <c r="P2173" s="480"/>
      <c r="Q2173" s="963"/>
      <c r="R2173" s="483" t="str">
        <f t="shared" si="124"/>
        <v>fx</v>
      </c>
      <c r="S2173" s="959"/>
      <c r="T2173" s="959"/>
      <c r="U2173" s="965"/>
    </row>
    <row r="2174" spans="1:21" ht="15.75" thickBot="1" x14ac:dyDescent="0.3">
      <c r="A2174" s="187" t="str">
        <f t="shared" si="125"/>
        <v>روز</v>
      </c>
      <c r="B2174" s="175">
        <v>14030428</v>
      </c>
      <c r="C2174" s="96">
        <v>270</v>
      </c>
      <c r="D2174" s="480">
        <v>7</v>
      </c>
      <c r="E2174" s="480">
        <v>50</v>
      </c>
      <c r="F2174" s="199">
        <f t="shared" si="126"/>
        <v>38</v>
      </c>
      <c r="G2174" s="144" t="s">
        <v>241</v>
      </c>
      <c r="H2174" s="167">
        <v>0.30208333333333331</v>
      </c>
      <c r="I2174" s="167">
        <v>0.625</v>
      </c>
      <c r="J2174" s="181">
        <v>9.7222222222222224E-2</v>
      </c>
      <c r="K2174" s="179">
        <f t="shared" si="123"/>
        <v>0.22569444444444448</v>
      </c>
      <c r="L2174" s="480">
        <v>38</v>
      </c>
      <c r="M2174" s="480">
        <v>1</v>
      </c>
      <c r="N2174" s="959"/>
      <c r="O2174" s="480"/>
      <c r="P2174" s="480"/>
      <c r="Q2174" s="963"/>
      <c r="R2174" s="483" t="str">
        <f t="shared" si="124"/>
        <v>fx</v>
      </c>
      <c r="S2174" s="959"/>
      <c r="T2174" s="959"/>
      <c r="U2174" s="965"/>
    </row>
    <row r="2175" spans="1:21" ht="15.75" thickBot="1" x14ac:dyDescent="0.3">
      <c r="A2175" s="187" t="str">
        <f t="shared" si="125"/>
        <v>روز</v>
      </c>
      <c r="B2175" s="175">
        <v>14030428</v>
      </c>
      <c r="C2175" s="96">
        <v>270</v>
      </c>
      <c r="D2175" s="480">
        <v>7</v>
      </c>
      <c r="E2175" s="480">
        <v>50</v>
      </c>
      <c r="F2175" s="199">
        <f t="shared" si="126"/>
        <v>38</v>
      </c>
      <c r="G2175" s="144" t="s">
        <v>241</v>
      </c>
      <c r="H2175" s="167">
        <v>0.30208333333333331</v>
      </c>
      <c r="I2175" s="167">
        <v>0.625</v>
      </c>
      <c r="J2175" s="181">
        <v>9.7222222222222224E-2</v>
      </c>
      <c r="K2175" s="179">
        <f t="shared" si="123"/>
        <v>0.22569444444444448</v>
      </c>
      <c r="L2175" s="480">
        <v>39</v>
      </c>
      <c r="M2175" s="480">
        <v>2</v>
      </c>
      <c r="N2175" s="959"/>
      <c r="O2175" s="480"/>
      <c r="P2175" s="480"/>
      <c r="Q2175" s="963"/>
      <c r="R2175" s="483" t="str">
        <f t="shared" si="124"/>
        <v>fx</v>
      </c>
      <c r="S2175" s="959"/>
      <c r="T2175" s="959"/>
      <c r="U2175" s="965"/>
    </row>
    <row r="2176" spans="1:21" ht="15.75" thickBot="1" x14ac:dyDescent="0.3">
      <c r="A2176" s="187" t="str">
        <f t="shared" si="125"/>
        <v>روز</v>
      </c>
      <c r="B2176" s="175">
        <v>14030428</v>
      </c>
      <c r="C2176" s="96">
        <v>270</v>
      </c>
      <c r="D2176" s="480">
        <v>7</v>
      </c>
      <c r="E2176" s="480">
        <v>50</v>
      </c>
      <c r="F2176" s="199">
        <f t="shared" si="126"/>
        <v>38</v>
      </c>
      <c r="G2176" s="144" t="s">
        <v>241</v>
      </c>
      <c r="H2176" s="167">
        <v>0.30208333333333331</v>
      </c>
      <c r="I2176" s="167">
        <v>0.625</v>
      </c>
      <c r="J2176" s="181">
        <v>9.7222222222222224E-2</v>
      </c>
      <c r="K2176" s="179">
        <f t="shared" si="123"/>
        <v>0.22569444444444448</v>
      </c>
      <c r="L2176" s="480">
        <v>40</v>
      </c>
      <c r="M2176" s="480">
        <v>2</v>
      </c>
      <c r="N2176" s="959"/>
      <c r="O2176" s="480"/>
      <c r="P2176" s="480"/>
      <c r="Q2176" s="963"/>
      <c r="R2176" s="483" t="str">
        <f t="shared" si="124"/>
        <v>fx</v>
      </c>
      <c r="S2176" s="959"/>
      <c r="T2176" s="959"/>
      <c r="U2176" s="965"/>
    </row>
    <row r="2177" spans="1:21" ht="15.75" thickBot="1" x14ac:dyDescent="0.3">
      <c r="A2177" s="187" t="str">
        <f t="shared" si="125"/>
        <v>روز</v>
      </c>
      <c r="B2177" s="478">
        <v>14030428</v>
      </c>
      <c r="C2177" s="96">
        <v>270</v>
      </c>
      <c r="D2177" s="480">
        <v>7</v>
      </c>
      <c r="E2177" s="480">
        <v>50</v>
      </c>
      <c r="F2177" s="199">
        <f t="shared" si="126"/>
        <v>38</v>
      </c>
      <c r="G2177" s="144" t="s">
        <v>241</v>
      </c>
      <c r="H2177" s="167">
        <v>0.30208333333333331</v>
      </c>
      <c r="I2177" s="167">
        <v>0.625</v>
      </c>
      <c r="J2177" s="181">
        <v>9.7222222222222224E-2</v>
      </c>
      <c r="K2177" s="179">
        <f t="shared" si="123"/>
        <v>0.22569444444444448</v>
      </c>
      <c r="L2177" s="480">
        <v>41</v>
      </c>
      <c r="M2177" s="480">
        <v>1</v>
      </c>
      <c r="N2177" s="960"/>
      <c r="O2177" s="480"/>
      <c r="P2177" s="480"/>
      <c r="Q2177" s="963"/>
      <c r="R2177" s="483" t="str">
        <f t="shared" si="124"/>
        <v>fx</v>
      </c>
      <c r="S2177" s="959"/>
      <c r="T2177" s="959"/>
      <c r="U2177" s="965"/>
    </row>
    <row r="2178" spans="1:21" ht="15.75" thickBot="1" x14ac:dyDescent="0.3">
      <c r="A2178" s="479" t="str">
        <f t="shared" si="125"/>
        <v>روز</v>
      </c>
      <c r="B2178" s="203">
        <v>14030428</v>
      </c>
      <c r="C2178" s="164">
        <v>307</v>
      </c>
      <c r="D2178" s="481">
        <v>7</v>
      </c>
      <c r="E2178" s="481">
        <v>50</v>
      </c>
      <c r="F2178" s="388">
        <f t="shared" si="126"/>
        <v>38</v>
      </c>
      <c r="G2178" s="161" t="s">
        <v>241</v>
      </c>
      <c r="H2178" s="171">
        <v>0.30208333333333331</v>
      </c>
      <c r="I2178" s="171">
        <v>0.625</v>
      </c>
      <c r="J2178" s="185">
        <v>9.7222222222222224E-2</v>
      </c>
      <c r="K2178" s="186">
        <f t="shared" si="123"/>
        <v>0.22569444444444448</v>
      </c>
      <c r="L2178" s="481">
        <v>38</v>
      </c>
      <c r="M2178" s="481">
        <v>1</v>
      </c>
      <c r="N2178" s="481">
        <v>18</v>
      </c>
      <c r="O2178" s="481"/>
      <c r="P2178" s="481"/>
      <c r="Q2178" s="967"/>
      <c r="R2178" s="151" t="str">
        <f t="shared" si="124"/>
        <v>fx</v>
      </c>
      <c r="S2178" s="966"/>
      <c r="T2178" s="966"/>
      <c r="U2178" s="968"/>
    </row>
    <row r="2179" spans="1:21" ht="15.75" thickBot="1" x14ac:dyDescent="0.3">
      <c r="A2179" s="183" t="str">
        <f t="shared" si="125"/>
        <v>روز</v>
      </c>
      <c r="B2179" s="174">
        <v>14030431</v>
      </c>
      <c r="C2179" s="163">
        <v>309</v>
      </c>
      <c r="D2179" s="529">
        <v>7</v>
      </c>
      <c r="E2179" s="529">
        <v>50</v>
      </c>
      <c r="F2179" s="150">
        <f>10+6+7+5+4+10+8</f>
        <v>50</v>
      </c>
      <c r="G2179" s="159" t="s">
        <v>573</v>
      </c>
      <c r="H2179" s="168">
        <v>0.29166666666666669</v>
      </c>
      <c r="I2179" s="168">
        <v>0.79166666666666663</v>
      </c>
      <c r="J2179" s="179">
        <v>6.9444444444444434E-2</v>
      </c>
      <c r="K2179" s="179">
        <f t="shared" si="123"/>
        <v>0.43055555555555552</v>
      </c>
      <c r="L2179" s="529">
        <v>36</v>
      </c>
      <c r="M2179" s="529">
        <v>2</v>
      </c>
      <c r="N2179" s="961">
        <v>636</v>
      </c>
      <c r="O2179" s="529"/>
      <c r="P2179" s="529"/>
      <c r="Q2179" s="962">
        <f>382.943+17.061+370.086</f>
        <v>770.08999999999992</v>
      </c>
      <c r="R2179" s="150" t="str">
        <f t="shared" si="124"/>
        <v>fx</v>
      </c>
      <c r="S2179" s="961">
        <v>3.5</v>
      </c>
      <c r="T2179" s="961">
        <v>28</v>
      </c>
      <c r="U2179" s="964">
        <v>1500</v>
      </c>
    </row>
    <row r="2180" spans="1:21" ht="15.75" thickBot="1" x14ac:dyDescent="0.3">
      <c r="A2180" s="187" t="str">
        <f t="shared" si="125"/>
        <v>روز</v>
      </c>
      <c r="B2180" s="175">
        <v>14030431</v>
      </c>
      <c r="C2180" s="96">
        <v>309</v>
      </c>
      <c r="D2180" s="530">
        <v>7</v>
      </c>
      <c r="E2180" s="530">
        <v>50</v>
      </c>
      <c r="F2180" s="199">
        <f t="shared" ref="F2180:F2206" si="127">10+6+7+5+4+10+8</f>
        <v>50</v>
      </c>
      <c r="G2180" s="159" t="s">
        <v>573</v>
      </c>
      <c r="H2180" s="167">
        <v>0.29166666666666669</v>
      </c>
      <c r="I2180" s="167">
        <v>0.79166666666666663</v>
      </c>
      <c r="J2180" s="181">
        <v>6.9444444444444434E-2</v>
      </c>
      <c r="K2180" s="179">
        <f t="shared" si="123"/>
        <v>0.43055555555555552</v>
      </c>
      <c r="L2180" s="530">
        <v>37</v>
      </c>
      <c r="M2180" s="530">
        <v>2</v>
      </c>
      <c r="N2180" s="959"/>
      <c r="O2180" s="530"/>
      <c r="P2180" s="530"/>
      <c r="Q2180" s="963"/>
      <c r="R2180" s="533" t="str">
        <f t="shared" si="124"/>
        <v>fx</v>
      </c>
      <c r="S2180" s="959"/>
      <c r="T2180" s="959"/>
      <c r="U2180" s="965"/>
    </row>
    <row r="2181" spans="1:21" ht="15.75" thickBot="1" x14ac:dyDescent="0.3">
      <c r="A2181" s="187" t="str">
        <f t="shared" si="125"/>
        <v>روز</v>
      </c>
      <c r="B2181" s="175">
        <v>14030431</v>
      </c>
      <c r="C2181" s="96">
        <v>309</v>
      </c>
      <c r="D2181" s="530">
        <v>7</v>
      </c>
      <c r="E2181" s="530">
        <v>50</v>
      </c>
      <c r="F2181" s="199">
        <f t="shared" si="127"/>
        <v>50</v>
      </c>
      <c r="G2181" s="159" t="s">
        <v>573</v>
      </c>
      <c r="H2181" s="167">
        <v>0.29166666666666669</v>
      </c>
      <c r="I2181" s="167">
        <v>0.79166666666666663</v>
      </c>
      <c r="J2181" s="181">
        <v>6.9444444444444434E-2</v>
      </c>
      <c r="K2181" s="179">
        <f t="shared" si="123"/>
        <v>0.43055555555555552</v>
      </c>
      <c r="L2181" s="530">
        <v>38</v>
      </c>
      <c r="M2181" s="530">
        <v>2</v>
      </c>
      <c r="N2181" s="959"/>
      <c r="O2181" s="530"/>
      <c r="P2181" s="530"/>
      <c r="Q2181" s="963"/>
      <c r="R2181" s="533" t="str">
        <f t="shared" si="124"/>
        <v>fx</v>
      </c>
      <c r="S2181" s="959"/>
      <c r="T2181" s="959"/>
      <c r="U2181" s="965"/>
    </row>
    <row r="2182" spans="1:21" ht="15.75" thickBot="1" x14ac:dyDescent="0.3">
      <c r="A2182" s="187" t="str">
        <f t="shared" si="125"/>
        <v>روز</v>
      </c>
      <c r="B2182" s="175">
        <v>14030431</v>
      </c>
      <c r="C2182" s="96">
        <v>309</v>
      </c>
      <c r="D2182" s="530">
        <v>7</v>
      </c>
      <c r="E2182" s="530">
        <v>50</v>
      </c>
      <c r="F2182" s="199">
        <f t="shared" si="127"/>
        <v>50</v>
      </c>
      <c r="G2182" s="159" t="s">
        <v>573</v>
      </c>
      <c r="H2182" s="167">
        <v>0.29166666666666669</v>
      </c>
      <c r="I2182" s="167">
        <v>0.79166666666666663</v>
      </c>
      <c r="J2182" s="181">
        <v>6.9444444444444434E-2</v>
      </c>
      <c r="K2182" s="179">
        <f t="shared" si="123"/>
        <v>0.43055555555555552</v>
      </c>
      <c r="L2182" s="530">
        <v>39</v>
      </c>
      <c r="M2182" s="530">
        <v>2</v>
      </c>
      <c r="N2182" s="959"/>
      <c r="O2182" s="530"/>
      <c r="P2182" s="530"/>
      <c r="Q2182" s="963"/>
      <c r="R2182" s="533" t="str">
        <f t="shared" si="124"/>
        <v>fx</v>
      </c>
      <c r="S2182" s="959"/>
      <c r="T2182" s="959"/>
      <c r="U2182" s="965"/>
    </row>
    <row r="2183" spans="1:21" ht="15.75" thickBot="1" x14ac:dyDescent="0.3">
      <c r="A2183" s="187" t="str">
        <f t="shared" si="125"/>
        <v>روز</v>
      </c>
      <c r="B2183" s="522">
        <v>14030431</v>
      </c>
      <c r="C2183" s="96">
        <v>309</v>
      </c>
      <c r="D2183" s="530">
        <v>7</v>
      </c>
      <c r="E2183" s="530">
        <v>50</v>
      </c>
      <c r="F2183" s="199">
        <f t="shared" si="127"/>
        <v>50</v>
      </c>
      <c r="G2183" s="159" t="s">
        <v>573</v>
      </c>
      <c r="H2183" s="167">
        <v>0.29166666666666669</v>
      </c>
      <c r="I2183" s="167">
        <v>0.79166666666666663</v>
      </c>
      <c r="J2183" s="181">
        <v>6.9444444444444434E-2</v>
      </c>
      <c r="K2183" s="179">
        <f t="shared" si="123"/>
        <v>0.43055555555555552</v>
      </c>
      <c r="L2183" s="530">
        <v>40</v>
      </c>
      <c r="M2183" s="530">
        <v>2</v>
      </c>
      <c r="N2183" s="960"/>
      <c r="O2183" s="530"/>
      <c r="P2183" s="530"/>
      <c r="Q2183" s="963"/>
      <c r="R2183" s="533" t="str">
        <f t="shared" si="124"/>
        <v>fx</v>
      </c>
      <c r="S2183" s="959"/>
      <c r="T2183" s="959"/>
      <c r="U2183" s="965"/>
    </row>
    <row r="2184" spans="1:21" ht="15.75" thickBot="1" x14ac:dyDescent="0.3">
      <c r="A2184" s="187" t="str">
        <f t="shared" si="125"/>
        <v>روز</v>
      </c>
      <c r="B2184" s="174">
        <v>14030431</v>
      </c>
      <c r="C2184" s="96">
        <v>350</v>
      </c>
      <c r="D2184" s="530">
        <v>7</v>
      </c>
      <c r="E2184" s="530">
        <v>50</v>
      </c>
      <c r="F2184" s="199">
        <f t="shared" si="127"/>
        <v>50</v>
      </c>
      <c r="G2184" s="159" t="s">
        <v>573</v>
      </c>
      <c r="H2184" s="167">
        <v>0.29166666666666669</v>
      </c>
      <c r="I2184" s="167">
        <v>0.79166666666666663</v>
      </c>
      <c r="J2184" s="181">
        <v>6.9444444444444434E-2</v>
      </c>
      <c r="K2184" s="179">
        <f t="shared" si="123"/>
        <v>0.43055555555555552</v>
      </c>
      <c r="L2184" s="530">
        <v>40</v>
      </c>
      <c r="M2184" s="530">
        <v>1</v>
      </c>
      <c r="N2184" s="958">
        <v>350</v>
      </c>
      <c r="O2184" s="530"/>
      <c r="P2184" s="530"/>
      <c r="Q2184" s="963"/>
      <c r="R2184" s="533" t="str">
        <f t="shared" si="124"/>
        <v>fx</v>
      </c>
      <c r="S2184" s="959"/>
      <c r="T2184" s="959"/>
      <c r="U2184" s="965"/>
    </row>
    <row r="2185" spans="1:21" ht="15.75" thickBot="1" x14ac:dyDescent="0.3">
      <c r="A2185" s="187" t="str">
        <f t="shared" si="125"/>
        <v>روز</v>
      </c>
      <c r="B2185" s="175">
        <v>14030431</v>
      </c>
      <c r="C2185" s="96">
        <v>350</v>
      </c>
      <c r="D2185" s="530">
        <v>7</v>
      </c>
      <c r="E2185" s="530">
        <v>50</v>
      </c>
      <c r="F2185" s="199">
        <f t="shared" si="127"/>
        <v>50</v>
      </c>
      <c r="G2185" s="159" t="s">
        <v>573</v>
      </c>
      <c r="H2185" s="167">
        <v>0.29166666666666669</v>
      </c>
      <c r="I2185" s="167">
        <v>0.79166666666666663</v>
      </c>
      <c r="J2185" s="181">
        <v>6.9444444444444434E-2</v>
      </c>
      <c r="K2185" s="179">
        <f t="shared" si="123"/>
        <v>0.43055555555555552</v>
      </c>
      <c r="L2185" s="530">
        <v>41</v>
      </c>
      <c r="M2185" s="530">
        <v>1</v>
      </c>
      <c r="N2185" s="959"/>
      <c r="O2185" s="530"/>
      <c r="P2185" s="530"/>
      <c r="Q2185" s="963"/>
      <c r="R2185" s="533" t="str">
        <f t="shared" si="124"/>
        <v>fx</v>
      </c>
      <c r="S2185" s="959"/>
      <c r="T2185" s="959"/>
      <c r="U2185" s="965"/>
    </row>
    <row r="2186" spans="1:21" ht="15.75" thickBot="1" x14ac:dyDescent="0.3">
      <c r="A2186" s="187" t="str">
        <f t="shared" si="125"/>
        <v>روز</v>
      </c>
      <c r="B2186" s="175">
        <v>14030431</v>
      </c>
      <c r="C2186" s="96">
        <v>350</v>
      </c>
      <c r="D2186" s="530">
        <v>7</v>
      </c>
      <c r="E2186" s="530">
        <v>50</v>
      </c>
      <c r="F2186" s="199">
        <f t="shared" si="127"/>
        <v>50</v>
      </c>
      <c r="G2186" s="159" t="s">
        <v>573</v>
      </c>
      <c r="H2186" s="167">
        <v>0.29166666666666669</v>
      </c>
      <c r="I2186" s="167">
        <v>0.79166666666666663</v>
      </c>
      <c r="J2186" s="181">
        <v>6.9444444444444434E-2</v>
      </c>
      <c r="K2186" s="179">
        <f t="shared" si="123"/>
        <v>0.43055555555555552</v>
      </c>
      <c r="L2186" s="530">
        <v>42</v>
      </c>
      <c r="M2186" s="530">
        <v>2</v>
      </c>
      <c r="N2186" s="959"/>
      <c r="O2186" s="530"/>
      <c r="P2186" s="530"/>
      <c r="Q2186" s="963"/>
      <c r="R2186" s="533" t="str">
        <f t="shared" si="124"/>
        <v>fx</v>
      </c>
      <c r="S2186" s="959"/>
      <c r="T2186" s="959"/>
      <c r="U2186" s="965"/>
    </row>
    <row r="2187" spans="1:21" ht="15.75" thickBot="1" x14ac:dyDescent="0.3">
      <c r="A2187" s="187" t="str">
        <f t="shared" si="125"/>
        <v>روز</v>
      </c>
      <c r="B2187" s="175">
        <v>14030431</v>
      </c>
      <c r="C2187" s="96">
        <v>350</v>
      </c>
      <c r="D2187" s="530">
        <v>7</v>
      </c>
      <c r="E2187" s="530">
        <v>50</v>
      </c>
      <c r="F2187" s="199">
        <f t="shared" si="127"/>
        <v>50</v>
      </c>
      <c r="G2187" s="159" t="s">
        <v>573</v>
      </c>
      <c r="H2187" s="167">
        <v>0.29166666666666669</v>
      </c>
      <c r="I2187" s="167">
        <v>0.79166666666666663</v>
      </c>
      <c r="J2187" s="181">
        <v>6.9444444444444434E-2</v>
      </c>
      <c r="K2187" s="179">
        <f t="shared" si="123"/>
        <v>0.43055555555555552</v>
      </c>
      <c r="L2187" s="530">
        <v>43</v>
      </c>
      <c r="M2187" s="530">
        <v>2</v>
      </c>
      <c r="N2187" s="959"/>
      <c r="O2187" s="530"/>
      <c r="P2187" s="530"/>
      <c r="Q2187" s="963"/>
      <c r="R2187" s="533" t="str">
        <f t="shared" si="124"/>
        <v>fx</v>
      </c>
      <c r="S2187" s="959"/>
      <c r="T2187" s="959"/>
      <c r="U2187" s="965"/>
    </row>
    <row r="2188" spans="1:21" ht="15.75" thickBot="1" x14ac:dyDescent="0.3">
      <c r="A2188" s="187" t="str">
        <f t="shared" si="125"/>
        <v>روز</v>
      </c>
      <c r="B2188" s="522">
        <v>14030431</v>
      </c>
      <c r="C2188" s="96">
        <v>350</v>
      </c>
      <c r="D2188" s="530">
        <v>7</v>
      </c>
      <c r="E2188" s="530">
        <v>50</v>
      </c>
      <c r="F2188" s="199">
        <f t="shared" si="127"/>
        <v>50</v>
      </c>
      <c r="G2188" s="159" t="s">
        <v>573</v>
      </c>
      <c r="H2188" s="167">
        <v>0.29166666666666669</v>
      </c>
      <c r="I2188" s="167">
        <v>0.79166666666666663</v>
      </c>
      <c r="J2188" s="181">
        <v>6.9444444444444434E-2</v>
      </c>
      <c r="K2188" s="179">
        <f t="shared" si="123"/>
        <v>0.43055555555555552</v>
      </c>
      <c r="L2188" s="530">
        <v>44</v>
      </c>
      <c r="M2188" s="530">
        <v>1</v>
      </c>
      <c r="N2188" s="960"/>
      <c r="O2188" s="530"/>
      <c r="P2188" s="530"/>
      <c r="Q2188" s="963"/>
      <c r="R2188" s="533" t="str">
        <f t="shared" si="124"/>
        <v>fx</v>
      </c>
      <c r="S2188" s="959"/>
      <c r="T2188" s="959"/>
      <c r="U2188" s="965"/>
    </row>
    <row r="2189" spans="1:21" ht="15.75" thickBot="1" x14ac:dyDescent="0.3">
      <c r="A2189" s="187" t="str">
        <f t="shared" si="125"/>
        <v>روز</v>
      </c>
      <c r="B2189" s="174">
        <v>14030431</v>
      </c>
      <c r="C2189" s="96">
        <v>370</v>
      </c>
      <c r="D2189" s="530">
        <v>7</v>
      </c>
      <c r="E2189" s="530">
        <v>50</v>
      </c>
      <c r="F2189" s="199">
        <f t="shared" si="127"/>
        <v>50</v>
      </c>
      <c r="G2189" s="159" t="s">
        <v>573</v>
      </c>
      <c r="H2189" s="167">
        <v>0.29166666666666669</v>
      </c>
      <c r="I2189" s="167">
        <v>0.79166666666666663</v>
      </c>
      <c r="J2189" s="181">
        <v>6.9444444444444434E-2</v>
      </c>
      <c r="K2189" s="179">
        <f t="shared" si="123"/>
        <v>0.43055555555555552</v>
      </c>
      <c r="L2189" s="530">
        <v>40</v>
      </c>
      <c r="M2189" s="530">
        <v>1</v>
      </c>
      <c r="N2189" s="958">
        <v>370</v>
      </c>
      <c r="O2189" s="530"/>
      <c r="P2189" s="530"/>
      <c r="Q2189" s="963"/>
      <c r="R2189" s="533" t="str">
        <f t="shared" si="124"/>
        <v>p500</v>
      </c>
      <c r="S2189" s="959"/>
      <c r="T2189" s="959"/>
      <c r="U2189" s="965"/>
    </row>
    <row r="2190" spans="1:21" ht="15.75" thickBot="1" x14ac:dyDescent="0.3">
      <c r="A2190" s="187" t="str">
        <f t="shared" si="125"/>
        <v>روز</v>
      </c>
      <c r="B2190" s="175">
        <v>14030431</v>
      </c>
      <c r="C2190" s="96">
        <v>370</v>
      </c>
      <c r="D2190" s="530">
        <v>7</v>
      </c>
      <c r="E2190" s="530">
        <v>50</v>
      </c>
      <c r="F2190" s="199">
        <f t="shared" si="127"/>
        <v>50</v>
      </c>
      <c r="G2190" s="159" t="s">
        <v>573</v>
      </c>
      <c r="H2190" s="167">
        <v>0.29166666666666669</v>
      </c>
      <c r="I2190" s="167">
        <v>0.79166666666666663</v>
      </c>
      <c r="J2190" s="181">
        <v>6.9444444444444434E-2</v>
      </c>
      <c r="K2190" s="179">
        <f t="shared" si="123"/>
        <v>0.43055555555555552</v>
      </c>
      <c r="L2190" s="530">
        <v>42</v>
      </c>
      <c r="M2190" s="530">
        <v>2</v>
      </c>
      <c r="N2190" s="959"/>
      <c r="O2190" s="530"/>
      <c r="P2190" s="530"/>
      <c r="Q2190" s="963"/>
      <c r="R2190" s="533" t="str">
        <f t="shared" si="124"/>
        <v>p500</v>
      </c>
      <c r="S2190" s="959"/>
      <c r="T2190" s="959"/>
      <c r="U2190" s="965"/>
    </row>
    <row r="2191" spans="1:21" ht="15.75" thickBot="1" x14ac:dyDescent="0.3">
      <c r="A2191" s="187" t="str">
        <f t="shared" si="125"/>
        <v>روز</v>
      </c>
      <c r="B2191" s="175">
        <v>14030431</v>
      </c>
      <c r="C2191" s="96">
        <v>370</v>
      </c>
      <c r="D2191" s="530">
        <v>7</v>
      </c>
      <c r="E2191" s="530">
        <v>50</v>
      </c>
      <c r="F2191" s="199">
        <f t="shared" si="127"/>
        <v>50</v>
      </c>
      <c r="G2191" s="159" t="s">
        <v>573</v>
      </c>
      <c r="H2191" s="167">
        <v>0.29166666666666669</v>
      </c>
      <c r="I2191" s="167">
        <v>0.79166666666666663</v>
      </c>
      <c r="J2191" s="181">
        <v>6.9444444444444434E-2</v>
      </c>
      <c r="K2191" s="179">
        <f t="shared" si="123"/>
        <v>0.43055555555555552</v>
      </c>
      <c r="L2191" s="530">
        <v>43</v>
      </c>
      <c r="M2191" s="530">
        <v>2</v>
      </c>
      <c r="N2191" s="959"/>
      <c r="O2191" s="530"/>
      <c r="P2191" s="530"/>
      <c r="Q2191" s="963"/>
      <c r="R2191" s="533" t="str">
        <f t="shared" si="124"/>
        <v>p500</v>
      </c>
      <c r="S2191" s="959"/>
      <c r="T2191" s="959"/>
      <c r="U2191" s="965"/>
    </row>
    <row r="2192" spans="1:21" ht="15.75" thickBot="1" x14ac:dyDescent="0.3">
      <c r="A2192" s="187" t="str">
        <f t="shared" si="125"/>
        <v>روز</v>
      </c>
      <c r="B2192" s="522">
        <v>14030431</v>
      </c>
      <c r="C2192" s="96">
        <v>370</v>
      </c>
      <c r="D2192" s="530">
        <v>7</v>
      </c>
      <c r="E2192" s="530">
        <v>50</v>
      </c>
      <c r="F2192" s="199">
        <f t="shared" si="127"/>
        <v>50</v>
      </c>
      <c r="G2192" s="159" t="s">
        <v>573</v>
      </c>
      <c r="H2192" s="167">
        <v>0.29166666666666669</v>
      </c>
      <c r="I2192" s="167">
        <v>0.79166666666666663</v>
      </c>
      <c r="J2192" s="181">
        <v>6.9444444444444434E-2</v>
      </c>
      <c r="K2192" s="179">
        <f t="shared" si="123"/>
        <v>0.43055555555555552</v>
      </c>
      <c r="L2192" s="530">
        <v>44</v>
      </c>
      <c r="M2192" s="530">
        <v>2</v>
      </c>
      <c r="N2192" s="960"/>
      <c r="O2192" s="530"/>
      <c r="P2192" s="530"/>
      <c r="Q2192" s="963"/>
      <c r="R2192" s="533" t="str">
        <f t="shared" si="124"/>
        <v>p500</v>
      </c>
      <c r="S2192" s="959"/>
      <c r="T2192" s="959"/>
      <c r="U2192" s="965"/>
    </row>
    <row r="2193" spans="1:21" ht="15.75" thickBot="1" x14ac:dyDescent="0.3">
      <c r="A2193" s="187" t="str">
        <f t="shared" si="125"/>
        <v>روز</v>
      </c>
      <c r="B2193" s="174">
        <v>14030431</v>
      </c>
      <c r="C2193" s="96">
        <v>368</v>
      </c>
      <c r="D2193" s="530">
        <v>7</v>
      </c>
      <c r="E2193" s="530">
        <v>50</v>
      </c>
      <c r="F2193" s="199">
        <f t="shared" si="127"/>
        <v>50</v>
      </c>
      <c r="G2193" s="159" t="s">
        <v>573</v>
      </c>
      <c r="H2193" s="167">
        <v>0.29166666666666669</v>
      </c>
      <c r="I2193" s="167">
        <v>0.79166666666666663</v>
      </c>
      <c r="J2193" s="181">
        <v>6.9444444444444434E-2</v>
      </c>
      <c r="K2193" s="179">
        <f t="shared" si="123"/>
        <v>0.43055555555555552</v>
      </c>
      <c r="L2193" s="530">
        <v>38</v>
      </c>
      <c r="M2193" s="530">
        <v>1</v>
      </c>
      <c r="N2193" s="958">
        <v>368</v>
      </c>
      <c r="O2193" s="530"/>
      <c r="P2193" s="530"/>
      <c r="Q2193" s="963"/>
      <c r="R2193" s="533" t="str">
        <f t="shared" si="124"/>
        <v>fx</v>
      </c>
      <c r="S2193" s="959"/>
      <c r="T2193" s="959"/>
      <c r="U2193" s="965"/>
    </row>
    <row r="2194" spans="1:21" ht="15.75" thickBot="1" x14ac:dyDescent="0.3">
      <c r="A2194" s="187" t="str">
        <f t="shared" si="125"/>
        <v>روز</v>
      </c>
      <c r="B2194" s="175">
        <v>14030431</v>
      </c>
      <c r="C2194" s="96">
        <v>368</v>
      </c>
      <c r="D2194" s="530">
        <v>7</v>
      </c>
      <c r="E2194" s="530">
        <v>50</v>
      </c>
      <c r="F2194" s="199">
        <f t="shared" si="127"/>
        <v>50</v>
      </c>
      <c r="G2194" s="159" t="s">
        <v>573</v>
      </c>
      <c r="H2194" s="167">
        <v>0.29166666666666669</v>
      </c>
      <c r="I2194" s="167">
        <v>0.79166666666666663</v>
      </c>
      <c r="J2194" s="181">
        <v>6.9444444444444434E-2</v>
      </c>
      <c r="K2194" s="179">
        <f t="shared" si="123"/>
        <v>0.43055555555555552</v>
      </c>
      <c r="L2194" s="530">
        <v>39</v>
      </c>
      <c r="M2194" s="530">
        <v>1</v>
      </c>
      <c r="N2194" s="959"/>
      <c r="O2194" s="530"/>
      <c r="P2194" s="530"/>
      <c r="Q2194" s="963"/>
      <c r="R2194" s="533" t="str">
        <f t="shared" si="124"/>
        <v>fx</v>
      </c>
      <c r="S2194" s="959"/>
      <c r="T2194" s="959"/>
      <c r="U2194" s="965"/>
    </row>
    <row r="2195" spans="1:21" ht="15.75" thickBot="1" x14ac:dyDescent="0.3">
      <c r="A2195" s="187" t="str">
        <f t="shared" si="125"/>
        <v>روز</v>
      </c>
      <c r="B2195" s="175">
        <v>14030431</v>
      </c>
      <c r="C2195" s="96">
        <v>368</v>
      </c>
      <c r="D2195" s="530">
        <v>7</v>
      </c>
      <c r="E2195" s="530">
        <v>50</v>
      </c>
      <c r="F2195" s="199">
        <f t="shared" si="127"/>
        <v>50</v>
      </c>
      <c r="G2195" s="159" t="s">
        <v>573</v>
      </c>
      <c r="H2195" s="167">
        <v>0.29166666666666669</v>
      </c>
      <c r="I2195" s="167">
        <v>0.79166666666666663</v>
      </c>
      <c r="J2195" s="181">
        <v>6.9444444444444434E-2</v>
      </c>
      <c r="K2195" s="179">
        <f t="shared" si="123"/>
        <v>0.43055555555555552</v>
      </c>
      <c r="L2195" s="530">
        <v>40</v>
      </c>
      <c r="M2195" s="530">
        <v>1</v>
      </c>
      <c r="N2195" s="959"/>
      <c r="O2195" s="530"/>
      <c r="P2195" s="530"/>
      <c r="Q2195" s="963"/>
      <c r="R2195" s="533" t="str">
        <f t="shared" si="124"/>
        <v>fx</v>
      </c>
      <c r="S2195" s="959"/>
      <c r="T2195" s="959"/>
      <c r="U2195" s="965"/>
    </row>
    <row r="2196" spans="1:21" ht="15.75" thickBot="1" x14ac:dyDescent="0.3">
      <c r="A2196" s="187" t="str">
        <f t="shared" si="125"/>
        <v>روز</v>
      </c>
      <c r="B2196" s="175">
        <v>14030431</v>
      </c>
      <c r="C2196" s="96">
        <v>368</v>
      </c>
      <c r="D2196" s="530">
        <v>7</v>
      </c>
      <c r="E2196" s="530">
        <v>50</v>
      </c>
      <c r="F2196" s="199">
        <f t="shared" si="127"/>
        <v>50</v>
      </c>
      <c r="G2196" s="159" t="s">
        <v>573</v>
      </c>
      <c r="H2196" s="167">
        <v>0.29166666666666669</v>
      </c>
      <c r="I2196" s="167">
        <v>0.79166666666666663</v>
      </c>
      <c r="J2196" s="181">
        <v>6.9444444444444434E-2</v>
      </c>
      <c r="K2196" s="179">
        <f t="shared" si="123"/>
        <v>0.43055555555555552</v>
      </c>
      <c r="L2196" s="530">
        <v>41</v>
      </c>
      <c r="M2196" s="530">
        <v>1</v>
      </c>
      <c r="N2196" s="959"/>
      <c r="O2196" s="530"/>
      <c r="P2196" s="530"/>
      <c r="Q2196" s="963"/>
      <c r="R2196" s="533" t="str">
        <f t="shared" si="124"/>
        <v>fx</v>
      </c>
      <c r="S2196" s="959"/>
      <c r="T2196" s="959"/>
      <c r="U2196" s="965"/>
    </row>
    <row r="2197" spans="1:21" ht="15.75" thickBot="1" x14ac:dyDescent="0.3">
      <c r="A2197" s="187" t="str">
        <f t="shared" si="125"/>
        <v>روز</v>
      </c>
      <c r="B2197" s="522">
        <v>14030431</v>
      </c>
      <c r="C2197" s="96">
        <v>368</v>
      </c>
      <c r="D2197" s="530">
        <v>7</v>
      </c>
      <c r="E2197" s="530">
        <v>50</v>
      </c>
      <c r="F2197" s="199">
        <f t="shared" si="127"/>
        <v>50</v>
      </c>
      <c r="G2197" s="159" t="s">
        <v>573</v>
      </c>
      <c r="H2197" s="167">
        <v>0.29166666666666669</v>
      </c>
      <c r="I2197" s="167">
        <v>0.79166666666666663</v>
      </c>
      <c r="J2197" s="181">
        <v>6.9444444444444434E-2</v>
      </c>
      <c r="K2197" s="179">
        <f t="shared" si="123"/>
        <v>0.43055555555555552</v>
      </c>
      <c r="L2197" s="530">
        <v>42</v>
      </c>
      <c r="M2197" s="530">
        <v>1</v>
      </c>
      <c r="N2197" s="960"/>
      <c r="O2197" s="530"/>
      <c r="P2197" s="530"/>
      <c r="Q2197" s="963"/>
      <c r="R2197" s="533" t="str">
        <f t="shared" si="124"/>
        <v>fx</v>
      </c>
      <c r="S2197" s="959"/>
      <c r="T2197" s="959"/>
      <c r="U2197" s="965"/>
    </row>
    <row r="2198" spans="1:21" ht="15.75" thickBot="1" x14ac:dyDescent="0.3">
      <c r="A2198" s="187" t="str">
        <f t="shared" si="125"/>
        <v>روز</v>
      </c>
      <c r="B2198" s="174">
        <v>14030431</v>
      </c>
      <c r="C2198" s="96">
        <v>356</v>
      </c>
      <c r="D2198" s="530">
        <v>7</v>
      </c>
      <c r="E2198" s="530">
        <v>50</v>
      </c>
      <c r="F2198" s="199">
        <f t="shared" si="127"/>
        <v>50</v>
      </c>
      <c r="G2198" s="159" t="s">
        <v>573</v>
      </c>
      <c r="H2198" s="167">
        <v>0.29166666666666669</v>
      </c>
      <c r="I2198" s="167">
        <v>0.79166666666666663</v>
      </c>
      <c r="J2198" s="181">
        <v>6.9444444444444434E-2</v>
      </c>
      <c r="K2198" s="179">
        <f t="shared" si="123"/>
        <v>0.43055555555555552</v>
      </c>
      <c r="L2198" s="530">
        <v>38</v>
      </c>
      <c r="M2198" s="530">
        <v>1</v>
      </c>
      <c r="N2198" s="958">
        <v>379</v>
      </c>
      <c r="O2198" s="530"/>
      <c r="P2198" s="530"/>
      <c r="Q2198" s="963"/>
      <c r="R2198" s="533" t="str">
        <f t="shared" si="124"/>
        <v>fx</v>
      </c>
      <c r="S2198" s="959"/>
      <c r="T2198" s="959"/>
      <c r="U2198" s="965"/>
    </row>
    <row r="2199" spans="1:21" ht="15.75" thickBot="1" x14ac:dyDescent="0.3">
      <c r="A2199" s="187" t="str">
        <f t="shared" si="125"/>
        <v>روز</v>
      </c>
      <c r="B2199" s="175">
        <v>14030431</v>
      </c>
      <c r="C2199" s="96">
        <v>356</v>
      </c>
      <c r="D2199" s="530">
        <v>7</v>
      </c>
      <c r="E2199" s="530">
        <v>50</v>
      </c>
      <c r="F2199" s="199">
        <f t="shared" si="127"/>
        <v>50</v>
      </c>
      <c r="G2199" s="159" t="s">
        <v>573</v>
      </c>
      <c r="H2199" s="167">
        <v>0.29166666666666669</v>
      </c>
      <c r="I2199" s="167">
        <v>0.79166666666666663</v>
      </c>
      <c r="J2199" s="181">
        <v>6.9444444444444434E-2</v>
      </c>
      <c r="K2199" s="179">
        <f t="shared" si="123"/>
        <v>0.43055555555555552</v>
      </c>
      <c r="L2199" s="530">
        <v>39</v>
      </c>
      <c r="M2199" s="530">
        <v>1</v>
      </c>
      <c r="N2199" s="959"/>
      <c r="O2199" s="530"/>
      <c r="P2199" s="530"/>
      <c r="Q2199" s="963"/>
      <c r="R2199" s="533" t="str">
        <f t="shared" si="124"/>
        <v>fx</v>
      </c>
      <c r="S2199" s="959"/>
      <c r="T2199" s="959"/>
      <c r="U2199" s="965"/>
    </row>
    <row r="2200" spans="1:21" ht="15.75" thickBot="1" x14ac:dyDescent="0.3">
      <c r="A2200" s="187" t="str">
        <f t="shared" si="125"/>
        <v>روز</v>
      </c>
      <c r="B2200" s="175">
        <v>14030431</v>
      </c>
      <c r="C2200" s="96">
        <v>356</v>
      </c>
      <c r="D2200" s="530">
        <v>7</v>
      </c>
      <c r="E2200" s="530">
        <v>50</v>
      </c>
      <c r="F2200" s="199">
        <f t="shared" si="127"/>
        <v>50</v>
      </c>
      <c r="G2200" s="159" t="s">
        <v>573</v>
      </c>
      <c r="H2200" s="167">
        <v>0.29166666666666669</v>
      </c>
      <c r="I2200" s="167">
        <v>0.79166666666666663</v>
      </c>
      <c r="J2200" s="181">
        <v>6.9444444444444434E-2</v>
      </c>
      <c r="K2200" s="179">
        <f t="shared" si="123"/>
        <v>0.43055555555555552</v>
      </c>
      <c r="L2200" s="530">
        <v>40</v>
      </c>
      <c r="M2200" s="530">
        <v>1</v>
      </c>
      <c r="N2200" s="959"/>
      <c r="O2200" s="530"/>
      <c r="P2200" s="530"/>
      <c r="Q2200" s="963"/>
      <c r="R2200" s="533" t="str">
        <f t="shared" si="124"/>
        <v>fx</v>
      </c>
      <c r="S2200" s="959"/>
      <c r="T2200" s="959"/>
      <c r="U2200" s="965"/>
    </row>
    <row r="2201" spans="1:21" ht="15.75" thickBot="1" x14ac:dyDescent="0.3">
      <c r="A2201" s="187" t="str">
        <f t="shared" si="125"/>
        <v>روز</v>
      </c>
      <c r="B2201" s="522">
        <v>14030431</v>
      </c>
      <c r="C2201" s="96">
        <v>356</v>
      </c>
      <c r="D2201" s="530">
        <v>7</v>
      </c>
      <c r="E2201" s="530">
        <v>50</v>
      </c>
      <c r="F2201" s="199">
        <f t="shared" si="127"/>
        <v>50</v>
      </c>
      <c r="G2201" s="159" t="s">
        <v>573</v>
      </c>
      <c r="H2201" s="167">
        <v>0.29166666666666669</v>
      </c>
      <c r="I2201" s="167">
        <v>0.79166666666666663</v>
      </c>
      <c r="J2201" s="181">
        <v>6.9444444444444434E-2</v>
      </c>
      <c r="K2201" s="179">
        <f t="shared" si="123"/>
        <v>0.43055555555555552</v>
      </c>
      <c r="L2201" s="530">
        <v>41</v>
      </c>
      <c r="M2201" s="530">
        <v>1</v>
      </c>
      <c r="N2201" s="960"/>
      <c r="O2201" s="530"/>
      <c r="P2201" s="530"/>
      <c r="Q2201" s="963"/>
      <c r="R2201" s="533" t="str">
        <f t="shared" si="124"/>
        <v>fx</v>
      </c>
      <c r="S2201" s="959"/>
      <c r="T2201" s="959"/>
      <c r="U2201" s="965"/>
    </row>
    <row r="2202" spans="1:21" ht="15.75" thickBot="1" x14ac:dyDescent="0.3">
      <c r="A2202" s="187" t="str">
        <f t="shared" si="125"/>
        <v>روز</v>
      </c>
      <c r="B2202" s="174">
        <v>14030431</v>
      </c>
      <c r="C2202" s="96">
        <v>379</v>
      </c>
      <c r="D2202" s="530">
        <v>7</v>
      </c>
      <c r="E2202" s="530">
        <v>50</v>
      </c>
      <c r="F2202" s="199">
        <f t="shared" si="127"/>
        <v>50</v>
      </c>
      <c r="G2202" s="159" t="s">
        <v>573</v>
      </c>
      <c r="H2202" s="167">
        <v>0.29166666666666669</v>
      </c>
      <c r="I2202" s="167">
        <v>0.79166666666666663</v>
      </c>
      <c r="J2202" s="181">
        <v>6.9444444444444434E-2</v>
      </c>
      <c r="K2202" s="179">
        <f t="shared" si="123"/>
        <v>0.43055555555555552</v>
      </c>
      <c r="L2202" s="530">
        <v>37</v>
      </c>
      <c r="M2202" s="530">
        <v>1</v>
      </c>
      <c r="N2202" s="958">
        <v>115</v>
      </c>
      <c r="O2202" s="530"/>
      <c r="P2202" s="530"/>
      <c r="Q2202" s="963"/>
      <c r="R2202" s="533" t="str">
        <f t="shared" si="124"/>
        <v>fx</v>
      </c>
      <c r="S2202" s="959"/>
      <c r="T2202" s="959"/>
      <c r="U2202" s="965"/>
    </row>
    <row r="2203" spans="1:21" ht="15.75" thickBot="1" x14ac:dyDescent="0.3">
      <c r="A2203" s="187" t="str">
        <f t="shared" si="125"/>
        <v>روز</v>
      </c>
      <c r="B2203" s="175">
        <v>14030431</v>
      </c>
      <c r="C2203" s="96">
        <v>379</v>
      </c>
      <c r="D2203" s="530">
        <v>7</v>
      </c>
      <c r="E2203" s="530">
        <v>50</v>
      </c>
      <c r="F2203" s="199">
        <f t="shared" si="127"/>
        <v>50</v>
      </c>
      <c r="G2203" s="159" t="s">
        <v>573</v>
      </c>
      <c r="H2203" s="167">
        <v>0.29166666666666669</v>
      </c>
      <c r="I2203" s="167">
        <v>0.79166666666666663</v>
      </c>
      <c r="J2203" s="181">
        <v>6.9444444444444434E-2</v>
      </c>
      <c r="K2203" s="179">
        <f t="shared" si="123"/>
        <v>0.43055555555555552</v>
      </c>
      <c r="L2203" s="530">
        <v>38</v>
      </c>
      <c r="M2203" s="530">
        <v>1</v>
      </c>
      <c r="N2203" s="959"/>
      <c r="O2203" s="530"/>
      <c r="P2203" s="530"/>
      <c r="Q2203" s="963"/>
      <c r="R2203" s="533" t="str">
        <f t="shared" si="124"/>
        <v>fx</v>
      </c>
      <c r="S2203" s="959"/>
      <c r="T2203" s="959"/>
      <c r="U2203" s="965"/>
    </row>
    <row r="2204" spans="1:21" ht="15.75" thickBot="1" x14ac:dyDescent="0.3">
      <c r="A2204" s="187" t="str">
        <f t="shared" si="125"/>
        <v>روز</v>
      </c>
      <c r="B2204" s="175">
        <v>14030431</v>
      </c>
      <c r="C2204" s="96">
        <v>379</v>
      </c>
      <c r="D2204" s="530">
        <v>7</v>
      </c>
      <c r="E2204" s="530">
        <v>50</v>
      </c>
      <c r="F2204" s="199">
        <f t="shared" si="127"/>
        <v>50</v>
      </c>
      <c r="G2204" s="159" t="s">
        <v>573</v>
      </c>
      <c r="H2204" s="167">
        <v>0.29166666666666669</v>
      </c>
      <c r="I2204" s="167">
        <v>0.79166666666666663</v>
      </c>
      <c r="J2204" s="181">
        <v>6.9444444444444434E-2</v>
      </c>
      <c r="K2204" s="179">
        <f t="shared" si="123"/>
        <v>0.43055555555555552</v>
      </c>
      <c r="L2204" s="530">
        <v>39</v>
      </c>
      <c r="M2204" s="530">
        <v>1</v>
      </c>
      <c r="N2204" s="959"/>
      <c r="O2204" s="530"/>
      <c r="P2204" s="530"/>
      <c r="Q2204" s="963"/>
      <c r="R2204" s="533" t="str">
        <f t="shared" si="124"/>
        <v>fx</v>
      </c>
      <c r="S2204" s="959"/>
      <c r="T2204" s="959"/>
      <c r="U2204" s="965"/>
    </row>
    <row r="2205" spans="1:21" ht="15.75" thickBot="1" x14ac:dyDescent="0.3">
      <c r="A2205" s="187" t="str">
        <f t="shared" si="125"/>
        <v>روز</v>
      </c>
      <c r="B2205" s="175">
        <v>14030431</v>
      </c>
      <c r="C2205" s="96">
        <v>379</v>
      </c>
      <c r="D2205" s="530">
        <v>7</v>
      </c>
      <c r="E2205" s="530">
        <v>50</v>
      </c>
      <c r="F2205" s="199">
        <f t="shared" si="127"/>
        <v>50</v>
      </c>
      <c r="G2205" s="159" t="s">
        <v>573</v>
      </c>
      <c r="H2205" s="167">
        <v>0.29166666666666669</v>
      </c>
      <c r="I2205" s="167">
        <v>0.79166666666666663</v>
      </c>
      <c r="J2205" s="181">
        <v>6.9444444444444434E-2</v>
      </c>
      <c r="K2205" s="179">
        <f t="shared" si="123"/>
        <v>0.43055555555555552</v>
      </c>
      <c r="L2205" s="530">
        <v>40</v>
      </c>
      <c r="M2205" s="530">
        <v>1</v>
      </c>
      <c r="N2205" s="959"/>
      <c r="O2205" s="530"/>
      <c r="P2205" s="530"/>
      <c r="Q2205" s="963"/>
      <c r="R2205" s="533" t="str">
        <f t="shared" si="124"/>
        <v>fx</v>
      </c>
      <c r="S2205" s="959"/>
      <c r="T2205" s="959"/>
      <c r="U2205" s="965"/>
    </row>
    <row r="2206" spans="1:21" ht="15.75" thickBot="1" x14ac:dyDescent="0.3">
      <c r="A2206" s="187" t="str">
        <f t="shared" ref="A2206:A2269" si="128">IF(H2206&gt;I2206,"شب","روز")</f>
        <v>روز</v>
      </c>
      <c r="B2206" s="522">
        <v>14030431</v>
      </c>
      <c r="C2206" s="96">
        <v>379</v>
      </c>
      <c r="D2206" s="530">
        <v>7</v>
      </c>
      <c r="E2206" s="530">
        <v>50</v>
      </c>
      <c r="F2206" s="199">
        <f t="shared" si="127"/>
        <v>50</v>
      </c>
      <c r="G2206" s="159" t="s">
        <v>573</v>
      </c>
      <c r="H2206" s="167">
        <v>0.29166666666666669</v>
      </c>
      <c r="I2206" s="167">
        <v>0.79166666666666663</v>
      </c>
      <c r="J2206" s="181">
        <v>6.9444444444444434E-2</v>
      </c>
      <c r="K2206" s="179">
        <f t="shared" ref="K2206:K2269" si="129">IF(H2206&gt;I2206,(H2206-I2206)-J2206,(I2206-H2206)-J2206)</f>
        <v>0.43055555555555552</v>
      </c>
      <c r="L2206" s="530">
        <v>41</v>
      </c>
      <c r="M2206" s="530">
        <v>1</v>
      </c>
      <c r="N2206" s="960"/>
      <c r="O2206" s="530"/>
      <c r="P2206" s="530"/>
      <c r="Q2206" s="963"/>
      <c r="R2206" s="533" t="str">
        <f t="shared" ref="R2206:R2269" si="130">IF(C2206=370,"p500","fx")</f>
        <v>fx</v>
      </c>
      <c r="S2206" s="959"/>
      <c r="T2206" s="959"/>
      <c r="U2206" s="965"/>
    </row>
    <row r="2207" spans="1:21" ht="15.75" thickBot="1" x14ac:dyDescent="0.3">
      <c r="A2207" s="187" t="str">
        <f t="shared" si="128"/>
        <v>روز</v>
      </c>
      <c r="B2207" s="174">
        <v>14030431</v>
      </c>
      <c r="C2207" s="96" t="s">
        <v>585</v>
      </c>
      <c r="D2207" s="530">
        <v>7</v>
      </c>
      <c r="E2207" s="530">
        <v>50</v>
      </c>
      <c r="F2207" s="665">
        <v>50</v>
      </c>
      <c r="G2207" s="159" t="s">
        <v>573</v>
      </c>
      <c r="H2207" s="167">
        <v>0.29166666666666669</v>
      </c>
      <c r="I2207" s="167">
        <v>0.79166666666666663</v>
      </c>
      <c r="J2207" s="181">
        <v>6.9444444444444434E-2</v>
      </c>
      <c r="K2207" s="179">
        <f t="shared" si="129"/>
        <v>0.43055555555555552</v>
      </c>
      <c r="L2207" s="530">
        <v>36</v>
      </c>
      <c r="M2207" s="530">
        <v>2</v>
      </c>
      <c r="N2207" s="958">
        <v>624</v>
      </c>
      <c r="O2207" s="530"/>
      <c r="P2207" s="530"/>
      <c r="Q2207" s="963"/>
      <c r="R2207" s="533" t="str">
        <f t="shared" si="130"/>
        <v>fx</v>
      </c>
      <c r="S2207" s="959"/>
      <c r="T2207" s="959"/>
      <c r="U2207" s="965"/>
    </row>
    <row r="2208" spans="1:21" ht="15.75" thickBot="1" x14ac:dyDescent="0.3">
      <c r="A2208" s="187" t="str">
        <f t="shared" si="128"/>
        <v>روز</v>
      </c>
      <c r="B2208" s="175">
        <v>14030431</v>
      </c>
      <c r="C2208" s="96" t="s">
        <v>585</v>
      </c>
      <c r="D2208" s="530">
        <v>7</v>
      </c>
      <c r="E2208" s="530">
        <v>50</v>
      </c>
      <c r="F2208" s="665">
        <v>50</v>
      </c>
      <c r="G2208" s="159" t="s">
        <v>573</v>
      </c>
      <c r="H2208" s="167">
        <v>0.29166666666666669</v>
      </c>
      <c r="I2208" s="167">
        <v>0.79166666666666663</v>
      </c>
      <c r="J2208" s="181">
        <v>6.9444444444444434E-2</v>
      </c>
      <c r="K2208" s="179">
        <f t="shared" si="129"/>
        <v>0.43055555555555552</v>
      </c>
      <c r="L2208" s="530">
        <v>37</v>
      </c>
      <c r="M2208" s="530">
        <v>2</v>
      </c>
      <c r="N2208" s="959"/>
      <c r="O2208" s="530"/>
      <c r="P2208" s="530"/>
      <c r="Q2208" s="963"/>
      <c r="R2208" s="533" t="str">
        <f t="shared" si="130"/>
        <v>fx</v>
      </c>
      <c r="S2208" s="959"/>
      <c r="T2208" s="959"/>
      <c r="U2208" s="965"/>
    </row>
    <row r="2209" spans="1:21" ht="15.75" thickBot="1" x14ac:dyDescent="0.3">
      <c r="A2209" s="187" t="str">
        <f t="shared" si="128"/>
        <v>روز</v>
      </c>
      <c r="B2209" s="175">
        <v>14030431</v>
      </c>
      <c r="C2209" s="96" t="s">
        <v>585</v>
      </c>
      <c r="D2209" s="530">
        <v>7</v>
      </c>
      <c r="E2209" s="530">
        <v>50</v>
      </c>
      <c r="F2209" s="665">
        <v>50</v>
      </c>
      <c r="G2209" s="159" t="s">
        <v>573</v>
      </c>
      <c r="H2209" s="167">
        <v>0.29166666666666669</v>
      </c>
      <c r="I2209" s="167">
        <v>0.79166666666666663</v>
      </c>
      <c r="J2209" s="181">
        <v>6.9444444444444434E-2</v>
      </c>
      <c r="K2209" s="179">
        <f t="shared" si="129"/>
        <v>0.43055555555555552</v>
      </c>
      <c r="L2209" s="530">
        <v>38</v>
      </c>
      <c r="M2209" s="530">
        <v>2</v>
      </c>
      <c r="N2209" s="959"/>
      <c r="O2209" s="530"/>
      <c r="P2209" s="530"/>
      <c r="Q2209" s="963"/>
      <c r="R2209" s="533" t="str">
        <f t="shared" si="130"/>
        <v>fx</v>
      </c>
      <c r="S2209" s="959"/>
      <c r="T2209" s="959"/>
      <c r="U2209" s="965"/>
    </row>
    <row r="2210" spans="1:21" ht="15.75" thickBot="1" x14ac:dyDescent="0.3">
      <c r="A2210" s="534" t="str">
        <f t="shared" si="128"/>
        <v>روز</v>
      </c>
      <c r="B2210" s="521">
        <v>14030431</v>
      </c>
      <c r="C2210" s="157" t="s">
        <v>585</v>
      </c>
      <c r="D2210" s="523">
        <v>7</v>
      </c>
      <c r="E2210" s="523">
        <v>50</v>
      </c>
      <c r="F2210" s="198">
        <v>50</v>
      </c>
      <c r="G2210" s="202" t="s">
        <v>573</v>
      </c>
      <c r="H2210" s="172">
        <v>0.29166666666666669</v>
      </c>
      <c r="I2210" s="172">
        <v>0.79166666666666663</v>
      </c>
      <c r="J2210" s="188">
        <v>6.9444444444444434E-2</v>
      </c>
      <c r="K2210" s="189">
        <f t="shared" si="129"/>
        <v>0.43055555555555552</v>
      </c>
      <c r="L2210" s="523">
        <v>39</v>
      </c>
      <c r="M2210" s="523">
        <v>2</v>
      </c>
      <c r="N2210" s="959"/>
      <c r="O2210" s="523"/>
      <c r="P2210" s="523"/>
      <c r="Q2210" s="963"/>
      <c r="R2210" s="198" t="str">
        <f t="shared" si="130"/>
        <v>fx</v>
      </c>
      <c r="S2210" s="959"/>
      <c r="T2210" s="959"/>
      <c r="U2210" s="965"/>
    </row>
    <row r="2211" spans="1:21" ht="15.75" thickBot="1" x14ac:dyDescent="0.3">
      <c r="A2211" s="183" t="str">
        <f t="shared" si="128"/>
        <v>روز</v>
      </c>
      <c r="B2211" s="174">
        <v>14030501</v>
      </c>
      <c r="C2211" s="163">
        <v>309</v>
      </c>
      <c r="D2211" s="529">
        <v>7</v>
      </c>
      <c r="E2211" s="529">
        <v>50</v>
      </c>
      <c r="F2211" s="150">
        <f>10+6+7+15+8</f>
        <v>46</v>
      </c>
      <c r="G2211" s="159" t="s">
        <v>205</v>
      </c>
      <c r="H2211" s="168">
        <v>0.30208333333333331</v>
      </c>
      <c r="I2211" s="168">
        <v>0.79166666666666663</v>
      </c>
      <c r="J2211" s="179">
        <v>8.3333333333333329E-2</v>
      </c>
      <c r="K2211" s="179">
        <f t="shared" si="129"/>
        <v>0.40625</v>
      </c>
      <c r="L2211" s="529">
        <v>36</v>
      </c>
      <c r="M2211" s="529">
        <v>2</v>
      </c>
      <c r="N2211" s="961">
        <v>766</v>
      </c>
      <c r="O2211" s="529"/>
      <c r="P2211" s="529"/>
      <c r="Q2211" s="536">
        <f>438.062+18.6+417.117</f>
        <v>873.779</v>
      </c>
      <c r="R2211" s="150" t="str">
        <f t="shared" si="130"/>
        <v>fx</v>
      </c>
      <c r="S2211" s="961">
        <v>3.5</v>
      </c>
      <c r="T2211" s="961">
        <v>27</v>
      </c>
      <c r="U2211" s="964">
        <v>1000</v>
      </c>
    </row>
    <row r="2212" spans="1:21" ht="15.75" thickBot="1" x14ac:dyDescent="0.3">
      <c r="A2212" s="187" t="str">
        <f t="shared" si="128"/>
        <v>روز</v>
      </c>
      <c r="B2212" s="175">
        <v>14030501</v>
      </c>
      <c r="C2212" s="96">
        <v>309</v>
      </c>
      <c r="D2212" s="530">
        <v>7</v>
      </c>
      <c r="E2212" s="530">
        <v>50</v>
      </c>
      <c r="F2212" s="199">
        <f t="shared" ref="F2212:F2243" si="131">10+6+7+15+8</f>
        <v>46</v>
      </c>
      <c r="G2212" s="144" t="s">
        <v>205</v>
      </c>
      <c r="H2212" s="167">
        <v>0.30208333333333331</v>
      </c>
      <c r="I2212" s="167">
        <v>0.79166666666666663</v>
      </c>
      <c r="J2212" s="181">
        <v>8.3333333333333329E-2</v>
      </c>
      <c r="K2212" s="179">
        <f t="shared" si="129"/>
        <v>0.40625</v>
      </c>
      <c r="L2212" s="530">
        <v>37</v>
      </c>
      <c r="M2212" s="530">
        <v>2</v>
      </c>
      <c r="N2212" s="959"/>
      <c r="O2212" s="530"/>
      <c r="P2212" s="530"/>
      <c r="Q2212" s="532">
        <f t="shared" ref="Q2212:Q2243" si="132">438.062+18.6+417.117</f>
        <v>873.779</v>
      </c>
      <c r="R2212" s="533" t="str">
        <f t="shared" si="130"/>
        <v>fx</v>
      </c>
      <c r="S2212" s="959"/>
      <c r="T2212" s="959"/>
      <c r="U2212" s="965"/>
    </row>
    <row r="2213" spans="1:21" ht="15.75" thickBot="1" x14ac:dyDescent="0.3">
      <c r="A2213" s="187" t="str">
        <f t="shared" si="128"/>
        <v>روز</v>
      </c>
      <c r="B2213" s="175">
        <v>14030501</v>
      </c>
      <c r="C2213" s="96">
        <v>309</v>
      </c>
      <c r="D2213" s="530">
        <v>7</v>
      </c>
      <c r="E2213" s="530">
        <v>50</v>
      </c>
      <c r="F2213" s="199">
        <f t="shared" si="131"/>
        <v>46</v>
      </c>
      <c r="G2213" s="144" t="s">
        <v>205</v>
      </c>
      <c r="H2213" s="167">
        <v>0.30208333333333331</v>
      </c>
      <c r="I2213" s="167">
        <v>0.79166666666666663</v>
      </c>
      <c r="J2213" s="181">
        <v>8.3333333333333329E-2</v>
      </c>
      <c r="K2213" s="179">
        <f t="shared" si="129"/>
        <v>0.40625</v>
      </c>
      <c r="L2213" s="530">
        <v>38</v>
      </c>
      <c r="M2213" s="530">
        <v>2</v>
      </c>
      <c r="N2213" s="959"/>
      <c r="O2213" s="530"/>
      <c r="P2213" s="530"/>
      <c r="Q2213" s="532">
        <f t="shared" si="132"/>
        <v>873.779</v>
      </c>
      <c r="R2213" s="533" t="str">
        <f t="shared" si="130"/>
        <v>fx</v>
      </c>
      <c r="S2213" s="959"/>
      <c r="T2213" s="959"/>
      <c r="U2213" s="965"/>
    </row>
    <row r="2214" spans="1:21" ht="15.75" thickBot="1" x14ac:dyDescent="0.3">
      <c r="A2214" s="187" t="str">
        <f t="shared" si="128"/>
        <v>روز</v>
      </c>
      <c r="B2214" s="175">
        <v>14030501</v>
      </c>
      <c r="C2214" s="96">
        <v>309</v>
      </c>
      <c r="D2214" s="530">
        <v>7</v>
      </c>
      <c r="E2214" s="530">
        <v>50</v>
      </c>
      <c r="F2214" s="199">
        <f t="shared" si="131"/>
        <v>46</v>
      </c>
      <c r="G2214" s="144" t="s">
        <v>205</v>
      </c>
      <c r="H2214" s="167">
        <v>0.30208333333333331</v>
      </c>
      <c r="I2214" s="167">
        <v>0.79166666666666663</v>
      </c>
      <c r="J2214" s="181">
        <v>8.3333333333333329E-2</v>
      </c>
      <c r="K2214" s="179">
        <f t="shared" si="129"/>
        <v>0.40625</v>
      </c>
      <c r="L2214" s="530">
        <v>39</v>
      </c>
      <c r="M2214" s="530">
        <v>2</v>
      </c>
      <c r="N2214" s="959"/>
      <c r="O2214" s="530"/>
      <c r="P2214" s="530"/>
      <c r="Q2214" s="532">
        <f t="shared" si="132"/>
        <v>873.779</v>
      </c>
      <c r="R2214" s="533" t="str">
        <f t="shared" si="130"/>
        <v>fx</v>
      </c>
      <c r="S2214" s="959"/>
      <c r="T2214" s="959"/>
      <c r="U2214" s="965"/>
    </row>
    <row r="2215" spans="1:21" ht="15.75" thickBot="1" x14ac:dyDescent="0.3">
      <c r="A2215" s="187" t="str">
        <f t="shared" si="128"/>
        <v>روز</v>
      </c>
      <c r="B2215" s="522">
        <v>14030501</v>
      </c>
      <c r="C2215" s="96">
        <v>309</v>
      </c>
      <c r="D2215" s="530">
        <v>7</v>
      </c>
      <c r="E2215" s="530">
        <v>50</v>
      </c>
      <c r="F2215" s="199">
        <f t="shared" si="131"/>
        <v>46</v>
      </c>
      <c r="G2215" s="144" t="s">
        <v>205</v>
      </c>
      <c r="H2215" s="167">
        <v>0.30208333333333331</v>
      </c>
      <c r="I2215" s="167">
        <v>0.79166666666666663</v>
      </c>
      <c r="J2215" s="181">
        <v>8.3333333333333329E-2</v>
      </c>
      <c r="K2215" s="179">
        <f t="shared" si="129"/>
        <v>0.40625</v>
      </c>
      <c r="L2215" s="530">
        <v>40</v>
      </c>
      <c r="M2215" s="530">
        <v>2</v>
      </c>
      <c r="N2215" s="960"/>
      <c r="O2215" s="530"/>
      <c r="P2215" s="530"/>
      <c r="Q2215" s="532">
        <f t="shared" si="132"/>
        <v>873.779</v>
      </c>
      <c r="R2215" s="533" t="str">
        <f t="shared" si="130"/>
        <v>fx</v>
      </c>
      <c r="S2215" s="959"/>
      <c r="T2215" s="959"/>
      <c r="U2215" s="965"/>
    </row>
    <row r="2216" spans="1:21" ht="15.75" thickBot="1" x14ac:dyDescent="0.3">
      <c r="A2216" s="187" t="str">
        <f t="shared" si="128"/>
        <v>روز</v>
      </c>
      <c r="B2216" s="174">
        <v>14030501</v>
      </c>
      <c r="C2216" s="96">
        <v>350</v>
      </c>
      <c r="D2216" s="530">
        <v>7</v>
      </c>
      <c r="E2216" s="530">
        <v>50</v>
      </c>
      <c r="F2216" s="199">
        <f t="shared" si="131"/>
        <v>46</v>
      </c>
      <c r="G2216" s="144" t="s">
        <v>205</v>
      </c>
      <c r="H2216" s="167">
        <v>0.30208333333333331</v>
      </c>
      <c r="I2216" s="167">
        <v>0.79166666666666663</v>
      </c>
      <c r="J2216" s="181">
        <v>8.3333333333333329E-2</v>
      </c>
      <c r="K2216" s="179">
        <f t="shared" si="129"/>
        <v>0.40625</v>
      </c>
      <c r="L2216" s="530">
        <v>40</v>
      </c>
      <c r="M2216" s="530">
        <v>1</v>
      </c>
      <c r="N2216" s="958">
        <v>456</v>
      </c>
      <c r="O2216" s="530"/>
      <c r="P2216" s="530"/>
      <c r="Q2216" s="532">
        <f t="shared" si="132"/>
        <v>873.779</v>
      </c>
      <c r="R2216" s="533" t="str">
        <f t="shared" si="130"/>
        <v>fx</v>
      </c>
      <c r="S2216" s="959"/>
      <c r="T2216" s="959"/>
      <c r="U2216" s="965"/>
    </row>
    <row r="2217" spans="1:21" ht="15.75" thickBot="1" x14ac:dyDescent="0.3">
      <c r="A2217" s="187" t="str">
        <f t="shared" si="128"/>
        <v>روز</v>
      </c>
      <c r="B2217" s="175">
        <v>14030501</v>
      </c>
      <c r="C2217" s="96">
        <v>350</v>
      </c>
      <c r="D2217" s="530">
        <v>7</v>
      </c>
      <c r="E2217" s="530">
        <v>50</v>
      </c>
      <c r="F2217" s="199">
        <f t="shared" si="131"/>
        <v>46</v>
      </c>
      <c r="G2217" s="144" t="s">
        <v>205</v>
      </c>
      <c r="H2217" s="167">
        <v>0.30208333333333331</v>
      </c>
      <c r="I2217" s="167">
        <v>0.79166666666666663</v>
      </c>
      <c r="J2217" s="181">
        <v>8.3333333333333329E-2</v>
      </c>
      <c r="K2217" s="179">
        <f t="shared" si="129"/>
        <v>0.40625</v>
      </c>
      <c r="L2217" s="530">
        <v>41</v>
      </c>
      <c r="M2217" s="530">
        <v>1</v>
      </c>
      <c r="N2217" s="959"/>
      <c r="O2217" s="530"/>
      <c r="P2217" s="530"/>
      <c r="Q2217" s="532">
        <f t="shared" si="132"/>
        <v>873.779</v>
      </c>
      <c r="R2217" s="533" t="str">
        <f t="shared" si="130"/>
        <v>fx</v>
      </c>
      <c r="S2217" s="959"/>
      <c r="T2217" s="959"/>
      <c r="U2217" s="965"/>
    </row>
    <row r="2218" spans="1:21" ht="15.75" thickBot="1" x14ac:dyDescent="0.3">
      <c r="A2218" s="187" t="str">
        <f t="shared" si="128"/>
        <v>روز</v>
      </c>
      <c r="B2218" s="175">
        <v>14030501</v>
      </c>
      <c r="C2218" s="96">
        <v>350</v>
      </c>
      <c r="D2218" s="530">
        <v>7</v>
      </c>
      <c r="E2218" s="530">
        <v>50</v>
      </c>
      <c r="F2218" s="199">
        <f t="shared" si="131"/>
        <v>46</v>
      </c>
      <c r="G2218" s="144" t="s">
        <v>205</v>
      </c>
      <c r="H2218" s="167">
        <v>0.30208333333333331</v>
      </c>
      <c r="I2218" s="167">
        <v>0.79166666666666663</v>
      </c>
      <c r="J2218" s="181">
        <v>8.3333333333333329E-2</v>
      </c>
      <c r="K2218" s="179">
        <f t="shared" si="129"/>
        <v>0.40625</v>
      </c>
      <c r="L2218" s="530">
        <v>42</v>
      </c>
      <c r="M2218" s="530">
        <v>2</v>
      </c>
      <c r="N2218" s="959"/>
      <c r="O2218" s="530"/>
      <c r="P2218" s="530"/>
      <c r="Q2218" s="532">
        <f t="shared" si="132"/>
        <v>873.779</v>
      </c>
      <c r="R2218" s="533" t="str">
        <f t="shared" si="130"/>
        <v>fx</v>
      </c>
      <c r="S2218" s="959"/>
      <c r="T2218" s="959"/>
      <c r="U2218" s="965"/>
    </row>
    <row r="2219" spans="1:21" ht="15.75" thickBot="1" x14ac:dyDescent="0.3">
      <c r="A2219" s="187" t="str">
        <f t="shared" si="128"/>
        <v>روز</v>
      </c>
      <c r="B2219" s="175">
        <v>14030501</v>
      </c>
      <c r="C2219" s="96">
        <v>350</v>
      </c>
      <c r="D2219" s="530">
        <v>7</v>
      </c>
      <c r="E2219" s="530">
        <v>50</v>
      </c>
      <c r="F2219" s="199">
        <f t="shared" si="131"/>
        <v>46</v>
      </c>
      <c r="G2219" s="144" t="s">
        <v>205</v>
      </c>
      <c r="H2219" s="167">
        <v>0.30208333333333331</v>
      </c>
      <c r="I2219" s="167">
        <v>0.79166666666666663</v>
      </c>
      <c r="J2219" s="181">
        <v>8.3333333333333329E-2</v>
      </c>
      <c r="K2219" s="179">
        <f t="shared" si="129"/>
        <v>0.40625</v>
      </c>
      <c r="L2219" s="530">
        <v>43</v>
      </c>
      <c r="M2219" s="530">
        <v>1</v>
      </c>
      <c r="N2219" s="959"/>
      <c r="O2219" s="530"/>
      <c r="P2219" s="530"/>
      <c r="Q2219" s="532">
        <f t="shared" si="132"/>
        <v>873.779</v>
      </c>
      <c r="R2219" s="533" t="str">
        <f t="shared" si="130"/>
        <v>fx</v>
      </c>
      <c r="S2219" s="959"/>
      <c r="T2219" s="959"/>
      <c r="U2219" s="965"/>
    </row>
    <row r="2220" spans="1:21" ht="15.75" thickBot="1" x14ac:dyDescent="0.3">
      <c r="A2220" s="187" t="str">
        <f t="shared" si="128"/>
        <v>روز</v>
      </c>
      <c r="B2220" s="522">
        <v>14030501</v>
      </c>
      <c r="C2220" s="96">
        <v>350</v>
      </c>
      <c r="D2220" s="530">
        <v>7</v>
      </c>
      <c r="E2220" s="530">
        <v>50</v>
      </c>
      <c r="F2220" s="199">
        <f t="shared" si="131"/>
        <v>46</v>
      </c>
      <c r="G2220" s="144" t="s">
        <v>205</v>
      </c>
      <c r="H2220" s="167">
        <v>0.30208333333333331</v>
      </c>
      <c r="I2220" s="167">
        <v>0.79166666666666663</v>
      </c>
      <c r="J2220" s="181">
        <v>8.3333333333333329E-2</v>
      </c>
      <c r="K2220" s="179">
        <f t="shared" si="129"/>
        <v>0.40625</v>
      </c>
      <c r="L2220" s="530">
        <v>44</v>
      </c>
      <c r="M2220" s="530">
        <v>1</v>
      </c>
      <c r="N2220" s="960"/>
      <c r="O2220" s="530"/>
      <c r="P2220" s="530"/>
      <c r="Q2220" s="532">
        <f t="shared" si="132"/>
        <v>873.779</v>
      </c>
      <c r="R2220" s="533" t="str">
        <f t="shared" si="130"/>
        <v>fx</v>
      </c>
      <c r="S2220" s="959"/>
      <c r="T2220" s="959"/>
      <c r="U2220" s="965"/>
    </row>
    <row r="2221" spans="1:21" ht="15.75" thickBot="1" x14ac:dyDescent="0.3">
      <c r="A2221" s="187" t="str">
        <f t="shared" si="128"/>
        <v>روز</v>
      </c>
      <c r="B2221" s="174">
        <v>14030501</v>
      </c>
      <c r="C2221" s="96">
        <v>370</v>
      </c>
      <c r="D2221" s="530">
        <v>7</v>
      </c>
      <c r="E2221" s="530">
        <v>50</v>
      </c>
      <c r="F2221" s="199">
        <f t="shared" si="131"/>
        <v>46</v>
      </c>
      <c r="G2221" s="144" t="s">
        <v>205</v>
      </c>
      <c r="H2221" s="167">
        <v>0.30208333333333331</v>
      </c>
      <c r="I2221" s="167">
        <v>0.79166666666666663</v>
      </c>
      <c r="J2221" s="181">
        <v>8.3333333333333329E-2</v>
      </c>
      <c r="K2221" s="179">
        <f t="shared" si="129"/>
        <v>0.40625</v>
      </c>
      <c r="L2221" s="530">
        <v>40</v>
      </c>
      <c r="M2221" s="530">
        <v>1</v>
      </c>
      <c r="N2221" s="958">
        <v>532</v>
      </c>
      <c r="O2221" s="530"/>
      <c r="P2221" s="530"/>
      <c r="Q2221" s="532">
        <f t="shared" si="132"/>
        <v>873.779</v>
      </c>
      <c r="R2221" s="533" t="str">
        <f t="shared" si="130"/>
        <v>p500</v>
      </c>
      <c r="S2221" s="959"/>
      <c r="T2221" s="959"/>
      <c r="U2221" s="965"/>
    </row>
    <row r="2222" spans="1:21" ht="15.75" thickBot="1" x14ac:dyDescent="0.3">
      <c r="A2222" s="187" t="str">
        <f t="shared" si="128"/>
        <v>روز</v>
      </c>
      <c r="B2222" s="175">
        <v>14030501</v>
      </c>
      <c r="C2222" s="96">
        <v>370</v>
      </c>
      <c r="D2222" s="530">
        <v>7</v>
      </c>
      <c r="E2222" s="530">
        <v>50</v>
      </c>
      <c r="F2222" s="199">
        <f t="shared" si="131"/>
        <v>46</v>
      </c>
      <c r="G2222" s="144" t="s">
        <v>205</v>
      </c>
      <c r="H2222" s="167">
        <v>0.30208333333333331</v>
      </c>
      <c r="I2222" s="167">
        <v>0.79166666666666663</v>
      </c>
      <c r="J2222" s="181">
        <v>8.3333333333333329E-2</v>
      </c>
      <c r="K2222" s="179">
        <f t="shared" si="129"/>
        <v>0.40625</v>
      </c>
      <c r="L2222" s="530">
        <v>42</v>
      </c>
      <c r="M2222" s="530">
        <v>2</v>
      </c>
      <c r="N2222" s="959"/>
      <c r="O2222" s="530"/>
      <c r="P2222" s="530"/>
      <c r="Q2222" s="532">
        <f t="shared" si="132"/>
        <v>873.779</v>
      </c>
      <c r="R2222" s="533" t="str">
        <f t="shared" si="130"/>
        <v>p500</v>
      </c>
      <c r="S2222" s="959"/>
      <c r="T2222" s="959"/>
      <c r="U2222" s="965"/>
    </row>
    <row r="2223" spans="1:21" ht="15.75" thickBot="1" x14ac:dyDescent="0.3">
      <c r="A2223" s="187" t="str">
        <f t="shared" si="128"/>
        <v>روز</v>
      </c>
      <c r="B2223" s="175">
        <v>14030501</v>
      </c>
      <c r="C2223" s="96">
        <v>370</v>
      </c>
      <c r="D2223" s="530">
        <v>7</v>
      </c>
      <c r="E2223" s="530">
        <v>50</v>
      </c>
      <c r="F2223" s="199">
        <f t="shared" si="131"/>
        <v>46</v>
      </c>
      <c r="G2223" s="144" t="s">
        <v>205</v>
      </c>
      <c r="H2223" s="167">
        <v>0.30208333333333331</v>
      </c>
      <c r="I2223" s="167">
        <v>0.79166666666666663</v>
      </c>
      <c r="J2223" s="181">
        <v>8.3333333333333329E-2</v>
      </c>
      <c r="K2223" s="179">
        <f t="shared" si="129"/>
        <v>0.40625</v>
      </c>
      <c r="L2223" s="530">
        <v>43</v>
      </c>
      <c r="M2223" s="530">
        <v>2</v>
      </c>
      <c r="N2223" s="959"/>
      <c r="O2223" s="530"/>
      <c r="P2223" s="530"/>
      <c r="Q2223" s="532">
        <f t="shared" si="132"/>
        <v>873.779</v>
      </c>
      <c r="R2223" s="533" t="str">
        <f t="shared" si="130"/>
        <v>p500</v>
      </c>
      <c r="S2223" s="959"/>
      <c r="T2223" s="959"/>
      <c r="U2223" s="965"/>
    </row>
    <row r="2224" spans="1:21" ht="15.75" thickBot="1" x14ac:dyDescent="0.3">
      <c r="A2224" s="187" t="str">
        <f t="shared" si="128"/>
        <v>روز</v>
      </c>
      <c r="B2224" s="522">
        <v>14030501</v>
      </c>
      <c r="C2224" s="96">
        <v>370</v>
      </c>
      <c r="D2224" s="530">
        <v>7</v>
      </c>
      <c r="E2224" s="530">
        <v>50</v>
      </c>
      <c r="F2224" s="199">
        <f t="shared" si="131"/>
        <v>46</v>
      </c>
      <c r="G2224" s="144" t="s">
        <v>205</v>
      </c>
      <c r="H2224" s="167">
        <v>0.30208333333333331</v>
      </c>
      <c r="I2224" s="167">
        <v>0.79166666666666663</v>
      </c>
      <c r="J2224" s="181">
        <v>8.3333333333333329E-2</v>
      </c>
      <c r="K2224" s="179">
        <f t="shared" si="129"/>
        <v>0.40625</v>
      </c>
      <c r="L2224" s="530">
        <v>44</v>
      </c>
      <c r="M2224" s="530">
        <v>2</v>
      </c>
      <c r="N2224" s="960"/>
      <c r="O2224" s="530"/>
      <c r="P2224" s="530"/>
      <c r="Q2224" s="532">
        <f t="shared" si="132"/>
        <v>873.779</v>
      </c>
      <c r="R2224" s="533" t="str">
        <f t="shared" si="130"/>
        <v>p500</v>
      </c>
      <c r="S2224" s="959"/>
      <c r="T2224" s="959"/>
      <c r="U2224" s="965"/>
    </row>
    <row r="2225" spans="1:21" ht="15.75" thickBot="1" x14ac:dyDescent="0.3">
      <c r="A2225" s="187" t="str">
        <f t="shared" si="128"/>
        <v>روز</v>
      </c>
      <c r="B2225" s="174">
        <v>14030501</v>
      </c>
      <c r="C2225" s="96">
        <v>379</v>
      </c>
      <c r="D2225" s="530">
        <v>7</v>
      </c>
      <c r="E2225" s="530">
        <v>50</v>
      </c>
      <c r="F2225" s="199">
        <f t="shared" si="131"/>
        <v>46</v>
      </c>
      <c r="G2225" s="144" t="s">
        <v>205</v>
      </c>
      <c r="H2225" s="167">
        <v>0.30208333333333331</v>
      </c>
      <c r="I2225" s="167">
        <v>0.79166666666666663</v>
      </c>
      <c r="J2225" s="181">
        <v>8.3333333333333329E-2</v>
      </c>
      <c r="K2225" s="179">
        <f t="shared" si="129"/>
        <v>0.40625</v>
      </c>
      <c r="L2225" s="530">
        <v>37</v>
      </c>
      <c r="M2225" s="530">
        <v>1</v>
      </c>
      <c r="N2225" s="958">
        <v>380</v>
      </c>
      <c r="O2225" s="530"/>
      <c r="P2225" s="530"/>
      <c r="Q2225" s="532">
        <f t="shared" si="132"/>
        <v>873.779</v>
      </c>
      <c r="R2225" s="533" t="str">
        <f t="shared" si="130"/>
        <v>fx</v>
      </c>
      <c r="S2225" s="959"/>
      <c r="T2225" s="959"/>
      <c r="U2225" s="965"/>
    </row>
    <row r="2226" spans="1:21" ht="15.75" thickBot="1" x14ac:dyDescent="0.3">
      <c r="A2226" s="187" t="str">
        <f t="shared" si="128"/>
        <v>روز</v>
      </c>
      <c r="B2226" s="175">
        <v>14030501</v>
      </c>
      <c r="C2226" s="96">
        <v>379</v>
      </c>
      <c r="D2226" s="530">
        <v>7</v>
      </c>
      <c r="E2226" s="530">
        <v>50</v>
      </c>
      <c r="F2226" s="199">
        <f t="shared" si="131"/>
        <v>46</v>
      </c>
      <c r="G2226" s="144" t="s">
        <v>205</v>
      </c>
      <c r="H2226" s="167">
        <v>0.30208333333333331</v>
      </c>
      <c r="I2226" s="167">
        <v>0.79166666666666663</v>
      </c>
      <c r="J2226" s="181">
        <v>8.3333333333333329E-2</v>
      </c>
      <c r="K2226" s="179">
        <f t="shared" si="129"/>
        <v>0.40625</v>
      </c>
      <c r="L2226" s="530">
        <v>38</v>
      </c>
      <c r="M2226" s="530">
        <v>1</v>
      </c>
      <c r="N2226" s="959"/>
      <c r="O2226" s="530"/>
      <c r="P2226" s="530"/>
      <c r="Q2226" s="532">
        <f t="shared" si="132"/>
        <v>873.779</v>
      </c>
      <c r="R2226" s="533" t="str">
        <f t="shared" si="130"/>
        <v>fx</v>
      </c>
      <c r="S2226" s="959"/>
      <c r="T2226" s="959"/>
      <c r="U2226" s="965"/>
    </row>
    <row r="2227" spans="1:21" ht="15.75" thickBot="1" x14ac:dyDescent="0.3">
      <c r="A2227" s="187" t="str">
        <f t="shared" si="128"/>
        <v>روز</v>
      </c>
      <c r="B2227" s="175">
        <v>14030501</v>
      </c>
      <c r="C2227" s="96">
        <v>379</v>
      </c>
      <c r="D2227" s="530">
        <v>7</v>
      </c>
      <c r="E2227" s="530">
        <v>50</v>
      </c>
      <c r="F2227" s="199">
        <f t="shared" si="131"/>
        <v>46</v>
      </c>
      <c r="G2227" s="144" t="s">
        <v>205</v>
      </c>
      <c r="H2227" s="167">
        <v>0.30208333333333331</v>
      </c>
      <c r="I2227" s="167">
        <v>0.79166666666666663</v>
      </c>
      <c r="J2227" s="181">
        <v>8.3333333333333329E-2</v>
      </c>
      <c r="K2227" s="179">
        <f t="shared" si="129"/>
        <v>0.40625</v>
      </c>
      <c r="L2227" s="530">
        <v>39</v>
      </c>
      <c r="M2227" s="530">
        <v>1</v>
      </c>
      <c r="N2227" s="959"/>
      <c r="O2227" s="530"/>
      <c r="P2227" s="530"/>
      <c r="Q2227" s="532">
        <f t="shared" si="132"/>
        <v>873.779</v>
      </c>
      <c r="R2227" s="533" t="str">
        <f t="shared" si="130"/>
        <v>fx</v>
      </c>
      <c r="S2227" s="959"/>
      <c r="T2227" s="959"/>
      <c r="U2227" s="965"/>
    </row>
    <row r="2228" spans="1:21" ht="15.75" thickBot="1" x14ac:dyDescent="0.3">
      <c r="A2228" s="187" t="str">
        <f t="shared" si="128"/>
        <v>روز</v>
      </c>
      <c r="B2228" s="175">
        <v>14030501</v>
      </c>
      <c r="C2228" s="96">
        <v>379</v>
      </c>
      <c r="D2228" s="530">
        <v>7</v>
      </c>
      <c r="E2228" s="530">
        <v>50</v>
      </c>
      <c r="F2228" s="199">
        <f t="shared" si="131"/>
        <v>46</v>
      </c>
      <c r="G2228" s="144" t="s">
        <v>205</v>
      </c>
      <c r="H2228" s="167">
        <v>0.30208333333333331</v>
      </c>
      <c r="I2228" s="167">
        <v>0.79166666666666663</v>
      </c>
      <c r="J2228" s="181">
        <v>8.3333333333333329E-2</v>
      </c>
      <c r="K2228" s="179">
        <f t="shared" si="129"/>
        <v>0.40625</v>
      </c>
      <c r="L2228" s="530">
        <v>40</v>
      </c>
      <c r="M2228" s="530">
        <v>1</v>
      </c>
      <c r="N2228" s="959"/>
      <c r="O2228" s="530"/>
      <c r="P2228" s="530"/>
      <c r="Q2228" s="532">
        <f t="shared" si="132"/>
        <v>873.779</v>
      </c>
      <c r="R2228" s="533" t="str">
        <f t="shared" si="130"/>
        <v>fx</v>
      </c>
      <c r="S2228" s="959"/>
      <c r="T2228" s="959"/>
      <c r="U2228" s="965"/>
    </row>
    <row r="2229" spans="1:21" ht="15.75" thickBot="1" x14ac:dyDescent="0.3">
      <c r="A2229" s="187" t="str">
        <f t="shared" si="128"/>
        <v>روز</v>
      </c>
      <c r="B2229" s="522">
        <v>14030501</v>
      </c>
      <c r="C2229" s="96">
        <v>379</v>
      </c>
      <c r="D2229" s="530">
        <v>7</v>
      </c>
      <c r="E2229" s="530">
        <v>50</v>
      </c>
      <c r="F2229" s="199">
        <f t="shared" si="131"/>
        <v>46</v>
      </c>
      <c r="G2229" s="144" t="s">
        <v>205</v>
      </c>
      <c r="H2229" s="167">
        <v>0.30208333333333331</v>
      </c>
      <c r="I2229" s="167">
        <v>0.79166666666666663</v>
      </c>
      <c r="J2229" s="181">
        <v>8.3333333333333329E-2</v>
      </c>
      <c r="K2229" s="179">
        <f t="shared" si="129"/>
        <v>0.40625</v>
      </c>
      <c r="L2229" s="530">
        <v>41</v>
      </c>
      <c r="M2229" s="530">
        <v>1</v>
      </c>
      <c r="N2229" s="960"/>
      <c r="O2229" s="530"/>
      <c r="P2229" s="530"/>
      <c r="Q2229" s="532">
        <f t="shared" si="132"/>
        <v>873.779</v>
      </c>
      <c r="R2229" s="533" t="str">
        <f t="shared" si="130"/>
        <v>fx</v>
      </c>
      <c r="S2229" s="959"/>
      <c r="T2229" s="959"/>
      <c r="U2229" s="965"/>
    </row>
    <row r="2230" spans="1:21" ht="15.75" thickBot="1" x14ac:dyDescent="0.3">
      <c r="A2230" s="187" t="str">
        <f t="shared" si="128"/>
        <v>روز</v>
      </c>
      <c r="B2230" s="174">
        <v>14030501</v>
      </c>
      <c r="C2230" s="96">
        <v>379</v>
      </c>
      <c r="D2230" s="530">
        <v>7</v>
      </c>
      <c r="E2230" s="530">
        <v>50</v>
      </c>
      <c r="F2230" s="199">
        <f t="shared" si="131"/>
        <v>46</v>
      </c>
      <c r="G2230" s="144" t="s">
        <v>205</v>
      </c>
      <c r="H2230" s="167">
        <v>0.30208333333333331</v>
      </c>
      <c r="I2230" s="167">
        <v>0.79166666666666663</v>
      </c>
      <c r="J2230" s="181">
        <v>8.3333333333333329E-2</v>
      </c>
      <c r="K2230" s="179">
        <f t="shared" si="129"/>
        <v>0.40625</v>
      </c>
      <c r="L2230" s="530">
        <v>37</v>
      </c>
      <c r="M2230" s="530">
        <v>1</v>
      </c>
      <c r="N2230" s="958">
        <v>380</v>
      </c>
      <c r="O2230" s="530"/>
      <c r="P2230" s="530"/>
      <c r="Q2230" s="532">
        <f t="shared" si="132"/>
        <v>873.779</v>
      </c>
      <c r="R2230" s="533" t="str">
        <f t="shared" si="130"/>
        <v>fx</v>
      </c>
      <c r="S2230" s="959"/>
      <c r="T2230" s="959"/>
      <c r="U2230" s="965"/>
    </row>
    <row r="2231" spans="1:21" ht="15.75" thickBot="1" x14ac:dyDescent="0.3">
      <c r="A2231" s="187" t="str">
        <f t="shared" si="128"/>
        <v>روز</v>
      </c>
      <c r="B2231" s="175">
        <v>14030501</v>
      </c>
      <c r="C2231" s="96">
        <v>379</v>
      </c>
      <c r="D2231" s="530">
        <v>7</v>
      </c>
      <c r="E2231" s="530">
        <v>50</v>
      </c>
      <c r="F2231" s="199">
        <f t="shared" si="131"/>
        <v>46</v>
      </c>
      <c r="G2231" s="144" t="s">
        <v>205</v>
      </c>
      <c r="H2231" s="167">
        <v>0.30208333333333331</v>
      </c>
      <c r="I2231" s="167">
        <v>0.79166666666666663</v>
      </c>
      <c r="J2231" s="181">
        <v>8.3333333333333329E-2</v>
      </c>
      <c r="K2231" s="179">
        <f t="shared" si="129"/>
        <v>0.40625</v>
      </c>
      <c r="L2231" s="530">
        <v>38</v>
      </c>
      <c r="M2231" s="530">
        <v>1</v>
      </c>
      <c r="N2231" s="959"/>
      <c r="O2231" s="530"/>
      <c r="P2231" s="530"/>
      <c r="Q2231" s="532">
        <f t="shared" si="132"/>
        <v>873.779</v>
      </c>
      <c r="R2231" s="533" t="str">
        <f t="shared" si="130"/>
        <v>fx</v>
      </c>
      <c r="S2231" s="959"/>
      <c r="T2231" s="959"/>
      <c r="U2231" s="965"/>
    </row>
    <row r="2232" spans="1:21" ht="15.75" thickBot="1" x14ac:dyDescent="0.3">
      <c r="A2232" s="187" t="str">
        <f t="shared" si="128"/>
        <v>روز</v>
      </c>
      <c r="B2232" s="175">
        <v>14030501</v>
      </c>
      <c r="C2232" s="96">
        <v>379</v>
      </c>
      <c r="D2232" s="530">
        <v>7</v>
      </c>
      <c r="E2232" s="530">
        <v>50</v>
      </c>
      <c r="F2232" s="199">
        <f t="shared" si="131"/>
        <v>46</v>
      </c>
      <c r="G2232" s="144" t="s">
        <v>205</v>
      </c>
      <c r="H2232" s="167">
        <v>0.30208333333333331</v>
      </c>
      <c r="I2232" s="167">
        <v>0.79166666666666663</v>
      </c>
      <c r="J2232" s="181">
        <v>8.3333333333333329E-2</v>
      </c>
      <c r="K2232" s="179">
        <f t="shared" si="129"/>
        <v>0.40625</v>
      </c>
      <c r="L2232" s="530">
        <v>39</v>
      </c>
      <c r="M2232" s="530">
        <v>1</v>
      </c>
      <c r="N2232" s="959"/>
      <c r="O2232" s="530"/>
      <c r="P2232" s="530"/>
      <c r="Q2232" s="532">
        <f t="shared" si="132"/>
        <v>873.779</v>
      </c>
      <c r="R2232" s="533" t="str">
        <f t="shared" si="130"/>
        <v>fx</v>
      </c>
      <c r="S2232" s="959"/>
      <c r="T2232" s="959"/>
      <c r="U2232" s="965"/>
    </row>
    <row r="2233" spans="1:21" ht="15.75" thickBot="1" x14ac:dyDescent="0.3">
      <c r="A2233" s="187" t="str">
        <f t="shared" si="128"/>
        <v>روز</v>
      </c>
      <c r="B2233" s="175">
        <v>14030501</v>
      </c>
      <c r="C2233" s="96">
        <v>379</v>
      </c>
      <c r="D2233" s="530">
        <v>7</v>
      </c>
      <c r="E2233" s="530">
        <v>50</v>
      </c>
      <c r="F2233" s="199">
        <f t="shared" si="131"/>
        <v>46</v>
      </c>
      <c r="G2233" s="144" t="s">
        <v>205</v>
      </c>
      <c r="H2233" s="167">
        <v>0.30208333333333331</v>
      </c>
      <c r="I2233" s="167">
        <v>0.79166666666666663</v>
      </c>
      <c r="J2233" s="181">
        <v>8.3333333333333329E-2</v>
      </c>
      <c r="K2233" s="179">
        <f t="shared" si="129"/>
        <v>0.40625</v>
      </c>
      <c r="L2233" s="530">
        <v>40</v>
      </c>
      <c r="M2233" s="530">
        <v>1</v>
      </c>
      <c r="N2233" s="959"/>
      <c r="O2233" s="530"/>
      <c r="P2233" s="530"/>
      <c r="Q2233" s="532">
        <f t="shared" si="132"/>
        <v>873.779</v>
      </c>
      <c r="R2233" s="533" t="str">
        <f t="shared" si="130"/>
        <v>fx</v>
      </c>
      <c r="S2233" s="959"/>
      <c r="T2233" s="959"/>
      <c r="U2233" s="965"/>
    </row>
    <row r="2234" spans="1:21" ht="15.75" thickBot="1" x14ac:dyDescent="0.3">
      <c r="A2234" s="187" t="str">
        <f t="shared" si="128"/>
        <v>روز</v>
      </c>
      <c r="B2234" s="522">
        <v>14030501</v>
      </c>
      <c r="C2234" s="96">
        <v>379</v>
      </c>
      <c r="D2234" s="530">
        <v>7</v>
      </c>
      <c r="E2234" s="530">
        <v>50</v>
      </c>
      <c r="F2234" s="199">
        <f t="shared" si="131"/>
        <v>46</v>
      </c>
      <c r="G2234" s="144" t="s">
        <v>205</v>
      </c>
      <c r="H2234" s="167">
        <v>0.30208333333333331</v>
      </c>
      <c r="I2234" s="167">
        <v>0.79166666666666663</v>
      </c>
      <c r="J2234" s="181">
        <v>8.3333333333333329E-2</v>
      </c>
      <c r="K2234" s="179">
        <f t="shared" si="129"/>
        <v>0.40625</v>
      </c>
      <c r="L2234" s="530">
        <v>41</v>
      </c>
      <c r="M2234" s="530">
        <v>1</v>
      </c>
      <c r="N2234" s="960"/>
      <c r="O2234" s="530"/>
      <c r="P2234" s="530"/>
      <c r="Q2234" s="532">
        <f t="shared" si="132"/>
        <v>873.779</v>
      </c>
      <c r="R2234" s="533" t="str">
        <f t="shared" si="130"/>
        <v>fx</v>
      </c>
      <c r="S2234" s="959"/>
      <c r="T2234" s="959"/>
      <c r="U2234" s="965"/>
    </row>
    <row r="2235" spans="1:21" ht="15.75" thickBot="1" x14ac:dyDescent="0.3">
      <c r="A2235" s="187" t="str">
        <f t="shared" si="128"/>
        <v>روز</v>
      </c>
      <c r="B2235" s="174">
        <v>14030501</v>
      </c>
      <c r="C2235" s="96">
        <v>356</v>
      </c>
      <c r="D2235" s="530">
        <v>7</v>
      </c>
      <c r="E2235" s="530">
        <v>50</v>
      </c>
      <c r="F2235" s="199">
        <f t="shared" si="131"/>
        <v>46</v>
      </c>
      <c r="G2235" s="144" t="s">
        <v>205</v>
      </c>
      <c r="H2235" s="167">
        <v>0.30208333333333331</v>
      </c>
      <c r="I2235" s="167">
        <v>0.79166666666666663</v>
      </c>
      <c r="J2235" s="181">
        <v>8.3333333333333329E-2</v>
      </c>
      <c r="K2235" s="179">
        <f t="shared" si="129"/>
        <v>0.40625</v>
      </c>
      <c r="L2235" s="530">
        <v>37</v>
      </c>
      <c r="M2235" s="530">
        <v>1</v>
      </c>
      <c r="N2235" s="958">
        <v>186</v>
      </c>
      <c r="O2235" s="530"/>
      <c r="P2235" s="530"/>
      <c r="Q2235" s="532">
        <f t="shared" si="132"/>
        <v>873.779</v>
      </c>
      <c r="R2235" s="533" t="str">
        <f t="shared" si="130"/>
        <v>fx</v>
      </c>
      <c r="S2235" s="959"/>
      <c r="T2235" s="959"/>
      <c r="U2235" s="965"/>
    </row>
    <row r="2236" spans="1:21" ht="15.75" thickBot="1" x14ac:dyDescent="0.3">
      <c r="A2236" s="187" t="str">
        <f t="shared" si="128"/>
        <v>روز</v>
      </c>
      <c r="B2236" s="175">
        <v>14030501</v>
      </c>
      <c r="C2236" s="96">
        <v>356</v>
      </c>
      <c r="D2236" s="530">
        <v>7</v>
      </c>
      <c r="E2236" s="530">
        <v>50</v>
      </c>
      <c r="F2236" s="199">
        <f t="shared" si="131"/>
        <v>46</v>
      </c>
      <c r="G2236" s="144" t="s">
        <v>205</v>
      </c>
      <c r="H2236" s="167">
        <v>0.30208333333333331</v>
      </c>
      <c r="I2236" s="167">
        <v>0.79166666666666663</v>
      </c>
      <c r="J2236" s="181">
        <v>8.3333333333333329E-2</v>
      </c>
      <c r="K2236" s="179">
        <f t="shared" si="129"/>
        <v>0.40625</v>
      </c>
      <c r="L2236" s="530">
        <v>38</v>
      </c>
      <c r="M2236" s="530">
        <v>1</v>
      </c>
      <c r="N2236" s="959"/>
      <c r="O2236" s="530"/>
      <c r="P2236" s="530"/>
      <c r="Q2236" s="532">
        <f t="shared" si="132"/>
        <v>873.779</v>
      </c>
      <c r="R2236" s="533" t="str">
        <f t="shared" si="130"/>
        <v>fx</v>
      </c>
      <c r="S2236" s="959"/>
      <c r="T2236" s="959"/>
      <c r="U2236" s="965"/>
    </row>
    <row r="2237" spans="1:21" ht="15.75" thickBot="1" x14ac:dyDescent="0.3">
      <c r="A2237" s="187" t="str">
        <f t="shared" si="128"/>
        <v>روز</v>
      </c>
      <c r="B2237" s="175">
        <v>14030501</v>
      </c>
      <c r="C2237" s="96">
        <v>356</v>
      </c>
      <c r="D2237" s="530">
        <v>7</v>
      </c>
      <c r="E2237" s="530">
        <v>50</v>
      </c>
      <c r="F2237" s="199">
        <f t="shared" si="131"/>
        <v>46</v>
      </c>
      <c r="G2237" s="144" t="s">
        <v>205</v>
      </c>
      <c r="H2237" s="167">
        <v>0.30208333333333331</v>
      </c>
      <c r="I2237" s="167">
        <v>0.79166666666666663</v>
      </c>
      <c r="J2237" s="181">
        <v>8.3333333333333329E-2</v>
      </c>
      <c r="K2237" s="179">
        <f t="shared" si="129"/>
        <v>0.40625</v>
      </c>
      <c r="L2237" s="530">
        <v>39</v>
      </c>
      <c r="M2237" s="530">
        <v>1</v>
      </c>
      <c r="N2237" s="959"/>
      <c r="O2237" s="530"/>
      <c r="P2237" s="530"/>
      <c r="Q2237" s="532">
        <f t="shared" si="132"/>
        <v>873.779</v>
      </c>
      <c r="R2237" s="533" t="str">
        <f t="shared" si="130"/>
        <v>fx</v>
      </c>
      <c r="S2237" s="959"/>
      <c r="T2237" s="959"/>
      <c r="U2237" s="965"/>
    </row>
    <row r="2238" spans="1:21" ht="15.75" thickBot="1" x14ac:dyDescent="0.3">
      <c r="A2238" s="187" t="str">
        <f t="shared" si="128"/>
        <v>روز</v>
      </c>
      <c r="B2238" s="175">
        <v>14030501</v>
      </c>
      <c r="C2238" s="96">
        <v>356</v>
      </c>
      <c r="D2238" s="530">
        <v>7</v>
      </c>
      <c r="E2238" s="530">
        <v>50</v>
      </c>
      <c r="F2238" s="199">
        <f t="shared" si="131"/>
        <v>46</v>
      </c>
      <c r="G2238" s="144" t="s">
        <v>205</v>
      </c>
      <c r="H2238" s="167">
        <v>0.30208333333333331</v>
      </c>
      <c r="I2238" s="167">
        <v>0.79166666666666663</v>
      </c>
      <c r="J2238" s="181">
        <v>8.3333333333333329E-2</v>
      </c>
      <c r="K2238" s="179">
        <f t="shared" si="129"/>
        <v>0.40625</v>
      </c>
      <c r="L2238" s="530">
        <v>40</v>
      </c>
      <c r="M2238" s="530">
        <v>1</v>
      </c>
      <c r="N2238" s="959"/>
      <c r="O2238" s="530"/>
      <c r="P2238" s="530"/>
      <c r="Q2238" s="532">
        <f t="shared" si="132"/>
        <v>873.779</v>
      </c>
      <c r="R2238" s="533" t="str">
        <f t="shared" si="130"/>
        <v>fx</v>
      </c>
      <c r="S2238" s="959"/>
      <c r="T2238" s="959"/>
      <c r="U2238" s="965"/>
    </row>
    <row r="2239" spans="1:21" ht="15.75" thickBot="1" x14ac:dyDescent="0.3">
      <c r="A2239" s="187" t="str">
        <f t="shared" si="128"/>
        <v>روز</v>
      </c>
      <c r="B2239" s="522">
        <v>14030501</v>
      </c>
      <c r="C2239" s="96">
        <v>356</v>
      </c>
      <c r="D2239" s="530">
        <v>7</v>
      </c>
      <c r="E2239" s="530">
        <v>50</v>
      </c>
      <c r="F2239" s="199">
        <f t="shared" si="131"/>
        <v>46</v>
      </c>
      <c r="G2239" s="144" t="s">
        <v>205</v>
      </c>
      <c r="H2239" s="167">
        <v>0.30208333333333331</v>
      </c>
      <c r="I2239" s="167">
        <v>0.79166666666666663</v>
      </c>
      <c r="J2239" s="181">
        <v>8.3333333333333329E-2</v>
      </c>
      <c r="K2239" s="179">
        <f t="shared" si="129"/>
        <v>0.40625</v>
      </c>
      <c r="L2239" s="530">
        <v>41</v>
      </c>
      <c r="M2239" s="530">
        <v>1</v>
      </c>
      <c r="N2239" s="960"/>
      <c r="O2239" s="530"/>
      <c r="P2239" s="530"/>
      <c r="Q2239" s="532">
        <f t="shared" si="132"/>
        <v>873.779</v>
      </c>
      <c r="R2239" s="533" t="str">
        <f t="shared" si="130"/>
        <v>fx</v>
      </c>
      <c r="S2239" s="959"/>
      <c r="T2239" s="959"/>
      <c r="U2239" s="965"/>
    </row>
    <row r="2240" spans="1:21" ht="15.75" thickBot="1" x14ac:dyDescent="0.3">
      <c r="A2240" s="187" t="str">
        <f t="shared" si="128"/>
        <v>روز</v>
      </c>
      <c r="B2240" s="174">
        <v>14030501</v>
      </c>
      <c r="C2240" s="96" t="s">
        <v>585</v>
      </c>
      <c r="D2240" s="530">
        <v>7</v>
      </c>
      <c r="E2240" s="530">
        <v>50</v>
      </c>
      <c r="F2240" s="199">
        <f t="shared" si="131"/>
        <v>46</v>
      </c>
      <c r="G2240" s="144" t="s">
        <v>205</v>
      </c>
      <c r="H2240" s="167">
        <v>0.30208333333333331</v>
      </c>
      <c r="I2240" s="167">
        <v>0.79166666666666663</v>
      </c>
      <c r="J2240" s="181">
        <v>8.3333333333333329E-2</v>
      </c>
      <c r="K2240" s="179">
        <f t="shared" si="129"/>
        <v>0.40625</v>
      </c>
      <c r="L2240" s="530">
        <v>36</v>
      </c>
      <c r="M2240" s="530">
        <v>2</v>
      </c>
      <c r="N2240" s="958">
        <v>608</v>
      </c>
      <c r="O2240" s="530"/>
      <c r="P2240" s="530"/>
      <c r="Q2240" s="532">
        <f t="shared" si="132"/>
        <v>873.779</v>
      </c>
      <c r="R2240" s="533" t="str">
        <f t="shared" si="130"/>
        <v>fx</v>
      </c>
      <c r="S2240" s="959"/>
      <c r="T2240" s="959"/>
      <c r="U2240" s="965"/>
    </row>
    <row r="2241" spans="1:21" ht="15.75" thickBot="1" x14ac:dyDescent="0.3">
      <c r="A2241" s="187" t="str">
        <f t="shared" si="128"/>
        <v>روز</v>
      </c>
      <c r="B2241" s="175">
        <v>14030501</v>
      </c>
      <c r="C2241" s="96" t="s">
        <v>585</v>
      </c>
      <c r="D2241" s="530">
        <v>7</v>
      </c>
      <c r="E2241" s="530">
        <v>50</v>
      </c>
      <c r="F2241" s="199">
        <f t="shared" si="131"/>
        <v>46</v>
      </c>
      <c r="G2241" s="144" t="s">
        <v>205</v>
      </c>
      <c r="H2241" s="167">
        <v>0.30208333333333331</v>
      </c>
      <c r="I2241" s="167">
        <v>0.79166666666666663</v>
      </c>
      <c r="J2241" s="181">
        <v>8.3333333333333329E-2</v>
      </c>
      <c r="K2241" s="179">
        <f t="shared" si="129"/>
        <v>0.40625</v>
      </c>
      <c r="L2241" s="530">
        <v>37</v>
      </c>
      <c r="M2241" s="530">
        <v>2</v>
      </c>
      <c r="N2241" s="959"/>
      <c r="O2241" s="530"/>
      <c r="P2241" s="530"/>
      <c r="Q2241" s="532">
        <f t="shared" si="132"/>
        <v>873.779</v>
      </c>
      <c r="R2241" s="533" t="str">
        <f t="shared" si="130"/>
        <v>fx</v>
      </c>
      <c r="S2241" s="959"/>
      <c r="T2241" s="959"/>
      <c r="U2241" s="965"/>
    </row>
    <row r="2242" spans="1:21" ht="15.75" thickBot="1" x14ac:dyDescent="0.3">
      <c r="A2242" s="187" t="str">
        <f t="shared" si="128"/>
        <v>روز</v>
      </c>
      <c r="B2242" s="175">
        <v>14030501</v>
      </c>
      <c r="C2242" s="96" t="s">
        <v>585</v>
      </c>
      <c r="D2242" s="530">
        <v>7</v>
      </c>
      <c r="E2242" s="530">
        <v>50</v>
      </c>
      <c r="F2242" s="199">
        <f t="shared" si="131"/>
        <v>46</v>
      </c>
      <c r="G2242" s="144" t="s">
        <v>205</v>
      </c>
      <c r="H2242" s="167">
        <v>0.30208333333333331</v>
      </c>
      <c r="I2242" s="167">
        <v>0.79166666666666663</v>
      </c>
      <c r="J2242" s="181">
        <v>8.3333333333333329E-2</v>
      </c>
      <c r="K2242" s="179">
        <f t="shared" si="129"/>
        <v>0.40625</v>
      </c>
      <c r="L2242" s="530">
        <v>38</v>
      </c>
      <c r="M2242" s="530">
        <v>2</v>
      </c>
      <c r="N2242" s="959"/>
      <c r="O2242" s="530"/>
      <c r="P2242" s="530"/>
      <c r="Q2242" s="532">
        <f t="shared" si="132"/>
        <v>873.779</v>
      </c>
      <c r="R2242" s="533" t="str">
        <f t="shared" si="130"/>
        <v>fx</v>
      </c>
      <c r="S2242" s="959"/>
      <c r="T2242" s="959"/>
      <c r="U2242" s="965"/>
    </row>
    <row r="2243" spans="1:21" ht="15.75" thickBot="1" x14ac:dyDescent="0.3">
      <c r="A2243" s="535" t="str">
        <f t="shared" si="128"/>
        <v>روز</v>
      </c>
      <c r="B2243" s="522">
        <v>14030501</v>
      </c>
      <c r="C2243" s="164" t="s">
        <v>585</v>
      </c>
      <c r="D2243" s="531">
        <v>7</v>
      </c>
      <c r="E2243" s="531">
        <v>50</v>
      </c>
      <c r="F2243" s="388">
        <f t="shared" si="131"/>
        <v>46</v>
      </c>
      <c r="G2243" s="161" t="s">
        <v>205</v>
      </c>
      <c r="H2243" s="171">
        <v>0.30208333333333331</v>
      </c>
      <c r="I2243" s="171">
        <v>0.79166666666666663</v>
      </c>
      <c r="J2243" s="185">
        <v>8.3333333333333329E-2</v>
      </c>
      <c r="K2243" s="186">
        <f t="shared" si="129"/>
        <v>0.40625</v>
      </c>
      <c r="L2243" s="531">
        <v>39</v>
      </c>
      <c r="M2243" s="531">
        <v>2</v>
      </c>
      <c r="N2243" s="966"/>
      <c r="O2243" s="531"/>
      <c r="P2243" s="531"/>
      <c r="Q2243" s="519">
        <f t="shared" si="132"/>
        <v>873.779</v>
      </c>
      <c r="R2243" s="151" t="str">
        <f t="shared" si="130"/>
        <v>fx</v>
      </c>
      <c r="S2243" s="966"/>
      <c r="T2243" s="966"/>
      <c r="U2243" s="968"/>
    </row>
    <row r="2244" spans="1:21" ht="15.75" thickBot="1" x14ac:dyDescent="0.3">
      <c r="A2244" s="183" t="str">
        <f t="shared" si="128"/>
        <v>روز</v>
      </c>
      <c r="B2244" s="174">
        <v>14030502</v>
      </c>
      <c r="C2244" s="163">
        <v>309</v>
      </c>
      <c r="D2244" s="529">
        <v>7</v>
      </c>
      <c r="E2244" s="529">
        <v>50</v>
      </c>
      <c r="F2244" s="150">
        <f>8+8+8+8+5+5+3+8</f>
        <v>53</v>
      </c>
      <c r="G2244" s="159" t="s">
        <v>337</v>
      </c>
      <c r="H2244" s="168">
        <v>0.30208333333333331</v>
      </c>
      <c r="I2244" s="168">
        <v>0.79166666666666663</v>
      </c>
      <c r="J2244" s="179">
        <v>0.1388888888888889</v>
      </c>
      <c r="K2244" s="179">
        <f t="shared" si="129"/>
        <v>0.35069444444444442</v>
      </c>
      <c r="L2244" s="529">
        <v>36</v>
      </c>
      <c r="M2244" s="529">
        <v>1</v>
      </c>
      <c r="N2244" s="961">
        <v>504</v>
      </c>
      <c r="O2244" s="529"/>
      <c r="P2244" s="529"/>
      <c r="Q2244" s="962">
        <f>393.611+16.565+373.007</f>
        <v>783.18299999999999</v>
      </c>
      <c r="R2244" s="150" t="str">
        <f t="shared" si="130"/>
        <v>fx</v>
      </c>
      <c r="S2244" s="961">
        <v>3.7</v>
      </c>
      <c r="T2244" s="961">
        <v>30</v>
      </c>
      <c r="U2244" s="964">
        <v>1200</v>
      </c>
    </row>
    <row r="2245" spans="1:21" ht="15.75" thickBot="1" x14ac:dyDescent="0.3">
      <c r="A2245" s="187" t="str">
        <f t="shared" si="128"/>
        <v>روز</v>
      </c>
      <c r="B2245" s="175">
        <v>14030502</v>
      </c>
      <c r="C2245" s="96">
        <v>309</v>
      </c>
      <c r="D2245" s="530">
        <v>7</v>
      </c>
      <c r="E2245" s="530">
        <v>50</v>
      </c>
      <c r="F2245" s="199">
        <f t="shared" ref="F2245:F2282" si="133">8+8+8+8+5+5+3+8</f>
        <v>53</v>
      </c>
      <c r="G2245" s="144" t="s">
        <v>337</v>
      </c>
      <c r="H2245" s="167">
        <v>0.30208333333333331</v>
      </c>
      <c r="I2245" s="167">
        <v>0.79166666666666663</v>
      </c>
      <c r="J2245" s="181">
        <v>0.1388888888888889</v>
      </c>
      <c r="K2245" s="179">
        <f t="shared" si="129"/>
        <v>0.35069444444444442</v>
      </c>
      <c r="L2245" s="530">
        <v>37</v>
      </c>
      <c r="M2245" s="530">
        <v>2</v>
      </c>
      <c r="N2245" s="959"/>
      <c r="O2245" s="530"/>
      <c r="P2245" s="530"/>
      <c r="Q2245" s="963"/>
      <c r="R2245" s="533" t="str">
        <f t="shared" si="130"/>
        <v>fx</v>
      </c>
      <c r="S2245" s="959"/>
      <c r="T2245" s="959"/>
      <c r="U2245" s="965"/>
    </row>
    <row r="2246" spans="1:21" ht="15.75" thickBot="1" x14ac:dyDescent="0.3">
      <c r="A2246" s="187" t="str">
        <f t="shared" si="128"/>
        <v>روز</v>
      </c>
      <c r="B2246" s="175">
        <v>14030502</v>
      </c>
      <c r="C2246" s="96">
        <v>309</v>
      </c>
      <c r="D2246" s="530">
        <v>7</v>
      </c>
      <c r="E2246" s="530">
        <v>50</v>
      </c>
      <c r="F2246" s="199">
        <f t="shared" si="133"/>
        <v>53</v>
      </c>
      <c r="G2246" s="144" t="s">
        <v>337</v>
      </c>
      <c r="H2246" s="167">
        <v>0.30208333333333331</v>
      </c>
      <c r="I2246" s="167">
        <v>0.79166666666666663</v>
      </c>
      <c r="J2246" s="181">
        <v>0.1388888888888889</v>
      </c>
      <c r="K2246" s="179">
        <f t="shared" si="129"/>
        <v>0.35069444444444442</v>
      </c>
      <c r="L2246" s="530">
        <v>38</v>
      </c>
      <c r="M2246" s="530">
        <v>2</v>
      </c>
      <c r="N2246" s="959"/>
      <c r="O2246" s="530"/>
      <c r="P2246" s="530"/>
      <c r="Q2246" s="963"/>
      <c r="R2246" s="533" t="str">
        <f t="shared" si="130"/>
        <v>fx</v>
      </c>
      <c r="S2246" s="959"/>
      <c r="T2246" s="959"/>
      <c r="U2246" s="965"/>
    </row>
    <row r="2247" spans="1:21" ht="15.75" thickBot="1" x14ac:dyDescent="0.3">
      <c r="A2247" s="187" t="str">
        <f t="shared" si="128"/>
        <v>روز</v>
      </c>
      <c r="B2247" s="175">
        <v>14030502</v>
      </c>
      <c r="C2247" s="96">
        <v>309</v>
      </c>
      <c r="D2247" s="530">
        <v>7</v>
      </c>
      <c r="E2247" s="530">
        <v>50</v>
      </c>
      <c r="F2247" s="199">
        <f t="shared" si="133"/>
        <v>53</v>
      </c>
      <c r="G2247" s="144" t="s">
        <v>337</v>
      </c>
      <c r="H2247" s="167">
        <v>0.30208333333333331</v>
      </c>
      <c r="I2247" s="167">
        <v>0.79166666666666663</v>
      </c>
      <c r="J2247" s="181">
        <v>0.1388888888888889</v>
      </c>
      <c r="K2247" s="179">
        <f t="shared" si="129"/>
        <v>0.35069444444444442</v>
      </c>
      <c r="L2247" s="530">
        <v>39</v>
      </c>
      <c r="M2247" s="530">
        <v>2</v>
      </c>
      <c r="N2247" s="959"/>
      <c r="O2247" s="530"/>
      <c r="P2247" s="530"/>
      <c r="Q2247" s="963"/>
      <c r="R2247" s="533" t="str">
        <f t="shared" si="130"/>
        <v>fx</v>
      </c>
      <c r="S2247" s="959"/>
      <c r="T2247" s="959"/>
      <c r="U2247" s="965"/>
    </row>
    <row r="2248" spans="1:21" ht="15.75" thickBot="1" x14ac:dyDescent="0.3">
      <c r="A2248" s="187" t="str">
        <f t="shared" si="128"/>
        <v>روز</v>
      </c>
      <c r="B2248" s="522">
        <v>14030502</v>
      </c>
      <c r="C2248" s="96">
        <v>309</v>
      </c>
      <c r="D2248" s="530">
        <v>7</v>
      </c>
      <c r="E2248" s="530">
        <v>50</v>
      </c>
      <c r="F2248" s="199">
        <f t="shared" si="133"/>
        <v>53</v>
      </c>
      <c r="G2248" s="144" t="s">
        <v>337</v>
      </c>
      <c r="H2248" s="167">
        <v>0.30208333333333331</v>
      </c>
      <c r="I2248" s="167">
        <v>0.79166666666666663</v>
      </c>
      <c r="J2248" s="181">
        <v>0.1388888888888889</v>
      </c>
      <c r="K2248" s="179">
        <f t="shared" si="129"/>
        <v>0.35069444444444442</v>
      </c>
      <c r="L2248" s="530">
        <v>40</v>
      </c>
      <c r="M2248" s="530">
        <v>1</v>
      </c>
      <c r="N2248" s="960"/>
      <c r="O2248" s="530"/>
      <c r="P2248" s="530"/>
      <c r="Q2248" s="963"/>
      <c r="R2248" s="533" t="str">
        <f t="shared" si="130"/>
        <v>fx</v>
      </c>
      <c r="S2248" s="959"/>
      <c r="T2248" s="959"/>
      <c r="U2248" s="965"/>
    </row>
    <row r="2249" spans="1:21" ht="15.75" thickBot="1" x14ac:dyDescent="0.3">
      <c r="A2249" s="187" t="str">
        <f t="shared" si="128"/>
        <v>روز</v>
      </c>
      <c r="B2249" s="174">
        <v>14030502</v>
      </c>
      <c r="C2249" s="96">
        <v>350</v>
      </c>
      <c r="D2249" s="530">
        <v>7</v>
      </c>
      <c r="E2249" s="530">
        <v>50</v>
      </c>
      <c r="F2249" s="199">
        <f t="shared" si="133"/>
        <v>53</v>
      </c>
      <c r="G2249" s="144" t="s">
        <v>337</v>
      </c>
      <c r="H2249" s="167">
        <v>0.30208333333333331</v>
      </c>
      <c r="I2249" s="167">
        <v>0.79166666666666663</v>
      </c>
      <c r="J2249" s="181">
        <v>0.1388888888888889</v>
      </c>
      <c r="K2249" s="179">
        <f t="shared" si="129"/>
        <v>0.35069444444444442</v>
      </c>
      <c r="L2249" s="530">
        <v>39</v>
      </c>
      <c r="M2249" s="530">
        <v>1</v>
      </c>
      <c r="N2249" s="958">
        <v>504</v>
      </c>
      <c r="O2249" s="530"/>
      <c r="P2249" s="530"/>
      <c r="Q2249" s="963"/>
      <c r="R2249" s="533" t="str">
        <f t="shared" si="130"/>
        <v>fx</v>
      </c>
      <c r="S2249" s="959"/>
      <c r="T2249" s="959"/>
      <c r="U2249" s="965"/>
    </row>
    <row r="2250" spans="1:21" ht="15.75" thickBot="1" x14ac:dyDescent="0.3">
      <c r="A2250" s="187" t="str">
        <f t="shared" si="128"/>
        <v>روز</v>
      </c>
      <c r="B2250" s="175">
        <v>14030502</v>
      </c>
      <c r="C2250" s="96">
        <v>350</v>
      </c>
      <c r="D2250" s="530">
        <v>7</v>
      </c>
      <c r="E2250" s="530">
        <v>50</v>
      </c>
      <c r="F2250" s="199">
        <f t="shared" si="133"/>
        <v>53</v>
      </c>
      <c r="G2250" s="144" t="s">
        <v>337</v>
      </c>
      <c r="H2250" s="167">
        <v>0.30208333333333331</v>
      </c>
      <c r="I2250" s="167">
        <v>0.79166666666666663</v>
      </c>
      <c r="J2250" s="181">
        <v>0.1388888888888889</v>
      </c>
      <c r="K2250" s="179">
        <f t="shared" si="129"/>
        <v>0.35069444444444442</v>
      </c>
      <c r="L2250" s="530">
        <v>40</v>
      </c>
      <c r="M2250" s="530">
        <v>1</v>
      </c>
      <c r="N2250" s="959"/>
      <c r="O2250" s="530"/>
      <c r="P2250" s="530"/>
      <c r="Q2250" s="963"/>
      <c r="R2250" s="533" t="str">
        <f t="shared" si="130"/>
        <v>fx</v>
      </c>
      <c r="S2250" s="959"/>
      <c r="T2250" s="959"/>
      <c r="U2250" s="965"/>
    </row>
    <row r="2251" spans="1:21" ht="15.75" thickBot="1" x14ac:dyDescent="0.3">
      <c r="A2251" s="187" t="str">
        <f t="shared" si="128"/>
        <v>روز</v>
      </c>
      <c r="B2251" s="175">
        <v>14030502</v>
      </c>
      <c r="C2251" s="96">
        <v>350</v>
      </c>
      <c r="D2251" s="530">
        <v>7</v>
      </c>
      <c r="E2251" s="530">
        <v>50</v>
      </c>
      <c r="F2251" s="199">
        <f t="shared" si="133"/>
        <v>53</v>
      </c>
      <c r="G2251" s="144" t="s">
        <v>337</v>
      </c>
      <c r="H2251" s="167">
        <v>0.30208333333333331</v>
      </c>
      <c r="I2251" s="167">
        <v>0.79166666666666663</v>
      </c>
      <c r="J2251" s="181">
        <v>0.1388888888888889</v>
      </c>
      <c r="K2251" s="179">
        <f t="shared" si="129"/>
        <v>0.35069444444444442</v>
      </c>
      <c r="L2251" s="530">
        <v>41</v>
      </c>
      <c r="M2251" s="530">
        <v>1</v>
      </c>
      <c r="N2251" s="959"/>
      <c r="O2251" s="530"/>
      <c r="P2251" s="530"/>
      <c r="Q2251" s="963"/>
      <c r="R2251" s="533" t="str">
        <f t="shared" si="130"/>
        <v>fx</v>
      </c>
      <c r="S2251" s="959"/>
      <c r="T2251" s="959"/>
      <c r="U2251" s="965"/>
    </row>
    <row r="2252" spans="1:21" ht="15.75" thickBot="1" x14ac:dyDescent="0.3">
      <c r="A2252" s="187" t="str">
        <f t="shared" si="128"/>
        <v>روز</v>
      </c>
      <c r="B2252" s="175">
        <v>14030502</v>
      </c>
      <c r="C2252" s="96">
        <v>350</v>
      </c>
      <c r="D2252" s="530">
        <v>7</v>
      </c>
      <c r="E2252" s="530">
        <v>50</v>
      </c>
      <c r="F2252" s="199">
        <f t="shared" si="133"/>
        <v>53</v>
      </c>
      <c r="G2252" s="144" t="s">
        <v>337</v>
      </c>
      <c r="H2252" s="167">
        <v>0.30208333333333331</v>
      </c>
      <c r="I2252" s="167">
        <v>0.79166666666666663</v>
      </c>
      <c r="J2252" s="181">
        <v>0.1388888888888889</v>
      </c>
      <c r="K2252" s="179">
        <f t="shared" si="129"/>
        <v>0.35069444444444442</v>
      </c>
      <c r="L2252" s="530">
        <v>42</v>
      </c>
      <c r="M2252" s="530">
        <v>2</v>
      </c>
      <c r="N2252" s="959"/>
      <c r="O2252" s="530"/>
      <c r="P2252" s="530"/>
      <c r="Q2252" s="963"/>
      <c r="R2252" s="533" t="str">
        <f t="shared" si="130"/>
        <v>fx</v>
      </c>
      <c r="S2252" s="959"/>
      <c r="T2252" s="959"/>
      <c r="U2252" s="965"/>
    </row>
    <row r="2253" spans="1:21" ht="15.75" thickBot="1" x14ac:dyDescent="0.3">
      <c r="A2253" s="187" t="str">
        <f t="shared" si="128"/>
        <v>روز</v>
      </c>
      <c r="B2253" s="175">
        <v>14030502</v>
      </c>
      <c r="C2253" s="96">
        <v>350</v>
      </c>
      <c r="D2253" s="530">
        <v>7</v>
      </c>
      <c r="E2253" s="530">
        <v>50</v>
      </c>
      <c r="F2253" s="199">
        <f t="shared" si="133"/>
        <v>53</v>
      </c>
      <c r="G2253" s="144" t="s">
        <v>337</v>
      </c>
      <c r="H2253" s="167">
        <v>0.30208333333333331</v>
      </c>
      <c r="I2253" s="167">
        <v>0.79166666666666663</v>
      </c>
      <c r="J2253" s="181">
        <v>0.1388888888888889</v>
      </c>
      <c r="K2253" s="179">
        <f t="shared" si="129"/>
        <v>0.35069444444444442</v>
      </c>
      <c r="L2253" s="530">
        <v>43</v>
      </c>
      <c r="M2253" s="530">
        <v>2</v>
      </c>
      <c r="N2253" s="959"/>
      <c r="O2253" s="530"/>
      <c r="P2253" s="530"/>
      <c r="Q2253" s="963"/>
      <c r="R2253" s="533" t="str">
        <f t="shared" si="130"/>
        <v>fx</v>
      </c>
      <c r="S2253" s="959"/>
      <c r="T2253" s="959"/>
      <c r="U2253" s="965"/>
    </row>
    <row r="2254" spans="1:21" ht="15.75" thickBot="1" x14ac:dyDescent="0.3">
      <c r="A2254" s="187" t="str">
        <f t="shared" si="128"/>
        <v>روز</v>
      </c>
      <c r="B2254" s="522">
        <v>14030502</v>
      </c>
      <c r="C2254" s="96">
        <v>350</v>
      </c>
      <c r="D2254" s="530">
        <v>7</v>
      </c>
      <c r="E2254" s="530">
        <v>50</v>
      </c>
      <c r="F2254" s="199">
        <f t="shared" si="133"/>
        <v>53</v>
      </c>
      <c r="G2254" s="144" t="s">
        <v>337</v>
      </c>
      <c r="H2254" s="167">
        <v>0.30208333333333331</v>
      </c>
      <c r="I2254" s="167">
        <v>0.79166666666666663</v>
      </c>
      <c r="J2254" s="181">
        <v>0.1388888888888889</v>
      </c>
      <c r="K2254" s="179">
        <f t="shared" si="129"/>
        <v>0.35069444444444442</v>
      </c>
      <c r="L2254" s="530">
        <v>44</v>
      </c>
      <c r="M2254" s="530">
        <v>1</v>
      </c>
      <c r="N2254" s="960"/>
      <c r="O2254" s="530"/>
      <c r="P2254" s="530"/>
      <c r="Q2254" s="963"/>
      <c r="R2254" s="533" t="str">
        <f t="shared" si="130"/>
        <v>fx</v>
      </c>
      <c r="S2254" s="959"/>
      <c r="T2254" s="959"/>
      <c r="U2254" s="965"/>
    </row>
    <row r="2255" spans="1:21" ht="15.75" thickBot="1" x14ac:dyDescent="0.3">
      <c r="A2255" s="187" t="str">
        <f t="shared" si="128"/>
        <v>روز</v>
      </c>
      <c r="B2255" s="174">
        <v>14030502</v>
      </c>
      <c r="C2255" s="96">
        <v>370</v>
      </c>
      <c r="D2255" s="530">
        <v>7</v>
      </c>
      <c r="E2255" s="530">
        <v>50</v>
      </c>
      <c r="F2255" s="199">
        <f t="shared" si="133"/>
        <v>53</v>
      </c>
      <c r="G2255" s="144" t="s">
        <v>337</v>
      </c>
      <c r="H2255" s="167">
        <v>0.30208333333333331</v>
      </c>
      <c r="I2255" s="167">
        <v>0.79166666666666663</v>
      </c>
      <c r="J2255" s="181">
        <v>0.1388888888888889</v>
      </c>
      <c r="K2255" s="179">
        <f t="shared" si="129"/>
        <v>0.35069444444444442</v>
      </c>
      <c r="L2255" s="530">
        <v>39</v>
      </c>
      <c r="M2255" s="530">
        <v>1</v>
      </c>
      <c r="N2255" s="958">
        <v>464</v>
      </c>
      <c r="O2255" s="530"/>
      <c r="P2255" s="530"/>
      <c r="Q2255" s="963"/>
      <c r="R2255" s="533" t="str">
        <f t="shared" si="130"/>
        <v>p500</v>
      </c>
      <c r="S2255" s="959"/>
      <c r="T2255" s="959"/>
      <c r="U2255" s="965"/>
    </row>
    <row r="2256" spans="1:21" ht="15.75" thickBot="1" x14ac:dyDescent="0.3">
      <c r="A2256" s="187" t="str">
        <f t="shared" si="128"/>
        <v>روز</v>
      </c>
      <c r="B2256" s="175">
        <v>14030502</v>
      </c>
      <c r="C2256" s="96">
        <v>370</v>
      </c>
      <c r="D2256" s="530">
        <v>7</v>
      </c>
      <c r="E2256" s="530">
        <v>50</v>
      </c>
      <c r="F2256" s="199">
        <f t="shared" si="133"/>
        <v>53</v>
      </c>
      <c r="G2256" s="144" t="s">
        <v>337</v>
      </c>
      <c r="H2256" s="167">
        <v>0.30208333333333331</v>
      </c>
      <c r="I2256" s="167">
        <v>0.79166666666666663</v>
      </c>
      <c r="J2256" s="181">
        <v>0.1388888888888889</v>
      </c>
      <c r="K2256" s="179">
        <f t="shared" si="129"/>
        <v>0.35069444444444442</v>
      </c>
      <c r="L2256" s="530">
        <v>40</v>
      </c>
      <c r="M2256" s="530">
        <v>1</v>
      </c>
      <c r="N2256" s="959"/>
      <c r="O2256" s="530"/>
      <c r="P2256" s="530"/>
      <c r="Q2256" s="963"/>
      <c r="R2256" s="533" t="str">
        <f t="shared" si="130"/>
        <v>p500</v>
      </c>
      <c r="S2256" s="959"/>
      <c r="T2256" s="959"/>
      <c r="U2256" s="965"/>
    </row>
    <row r="2257" spans="1:21" ht="15.75" thickBot="1" x14ac:dyDescent="0.3">
      <c r="A2257" s="187" t="str">
        <f t="shared" si="128"/>
        <v>روز</v>
      </c>
      <c r="B2257" s="175">
        <v>14030502</v>
      </c>
      <c r="C2257" s="96">
        <v>370</v>
      </c>
      <c r="D2257" s="530">
        <v>7</v>
      </c>
      <c r="E2257" s="530">
        <v>50</v>
      </c>
      <c r="F2257" s="199">
        <f t="shared" si="133"/>
        <v>53</v>
      </c>
      <c r="G2257" s="144" t="s">
        <v>337</v>
      </c>
      <c r="H2257" s="167">
        <v>0.30208333333333331</v>
      </c>
      <c r="I2257" s="167">
        <v>0.79166666666666663</v>
      </c>
      <c r="J2257" s="181">
        <v>0.1388888888888889</v>
      </c>
      <c r="K2257" s="179">
        <f t="shared" si="129"/>
        <v>0.35069444444444442</v>
      </c>
      <c r="L2257" s="530">
        <v>42</v>
      </c>
      <c r="M2257" s="530">
        <v>2</v>
      </c>
      <c r="N2257" s="959"/>
      <c r="O2257" s="530"/>
      <c r="P2257" s="530"/>
      <c r="Q2257" s="963"/>
      <c r="R2257" s="533" t="str">
        <f t="shared" si="130"/>
        <v>p500</v>
      </c>
      <c r="S2257" s="959"/>
      <c r="T2257" s="959"/>
      <c r="U2257" s="965"/>
    </row>
    <row r="2258" spans="1:21" ht="15.75" thickBot="1" x14ac:dyDescent="0.3">
      <c r="A2258" s="187" t="str">
        <f t="shared" si="128"/>
        <v>روز</v>
      </c>
      <c r="B2258" s="175">
        <v>14030502</v>
      </c>
      <c r="C2258" s="96">
        <v>370</v>
      </c>
      <c r="D2258" s="530">
        <v>7</v>
      </c>
      <c r="E2258" s="530">
        <v>50</v>
      </c>
      <c r="F2258" s="199">
        <f t="shared" si="133"/>
        <v>53</v>
      </c>
      <c r="G2258" s="144" t="s">
        <v>337</v>
      </c>
      <c r="H2258" s="167">
        <v>0.30208333333333331</v>
      </c>
      <c r="I2258" s="167">
        <v>0.79166666666666663</v>
      </c>
      <c r="J2258" s="181">
        <v>0.1388888888888889</v>
      </c>
      <c r="K2258" s="179">
        <f t="shared" si="129"/>
        <v>0.35069444444444442</v>
      </c>
      <c r="L2258" s="530">
        <v>43</v>
      </c>
      <c r="M2258" s="530">
        <v>2</v>
      </c>
      <c r="N2258" s="959"/>
      <c r="O2258" s="530"/>
      <c r="P2258" s="530"/>
      <c r="Q2258" s="963"/>
      <c r="R2258" s="533" t="str">
        <f t="shared" si="130"/>
        <v>p500</v>
      </c>
      <c r="S2258" s="959"/>
      <c r="T2258" s="959"/>
      <c r="U2258" s="965"/>
    </row>
    <row r="2259" spans="1:21" ht="15.75" thickBot="1" x14ac:dyDescent="0.3">
      <c r="A2259" s="187" t="str">
        <f t="shared" si="128"/>
        <v>روز</v>
      </c>
      <c r="B2259" s="522">
        <v>14030502</v>
      </c>
      <c r="C2259" s="96">
        <v>370</v>
      </c>
      <c r="D2259" s="530">
        <v>7</v>
      </c>
      <c r="E2259" s="530">
        <v>50</v>
      </c>
      <c r="F2259" s="199">
        <f t="shared" si="133"/>
        <v>53</v>
      </c>
      <c r="G2259" s="144" t="s">
        <v>337</v>
      </c>
      <c r="H2259" s="167">
        <v>0.30208333333333331</v>
      </c>
      <c r="I2259" s="167">
        <v>0.79166666666666663</v>
      </c>
      <c r="J2259" s="181">
        <v>0.1388888888888889</v>
      </c>
      <c r="K2259" s="179">
        <f t="shared" si="129"/>
        <v>0.35069444444444442</v>
      </c>
      <c r="L2259" s="530">
        <v>44</v>
      </c>
      <c r="M2259" s="530">
        <v>2</v>
      </c>
      <c r="N2259" s="960"/>
      <c r="O2259" s="530"/>
      <c r="P2259" s="530"/>
      <c r="Q2259" s="963"/>
      <c r="R2259" s="533" t="str">
        <f t="shared" si="130"/>
        <v>p500</v>
      </c>
      <c r="S2259" s="959"/>
      <c r="T2259" s="959"/>
      <c r="U2259" s="965"/>
    </row>
    <row r="2260" spans="1:21" ht="15.75" thickBot="1" x14ac:dyDescent="0.3">
      <c r="A2260" s="187" t="str">
        <f t="shared" si="128"/>
        <v>روز</v>
      </c>
      <c r="B2260" s="174">
        <v>14030502</v>
      </c>
      <c r="C2260" s="96">
        <v>321</v>
      </c>
      <c r="D2260" s="530">
        <v>7</v>
      </c>
      <c r="E2260" s="530">
        <v>50</v>
      </c>
      <c r="F2260" s="199">
        <f t="shared" si="133"/>
        <v>53</v>
      </c>
      <c r="G2260" s="144" t="s">
        <v>337</v>
      </c>
      <c r="H2260" s="167">
        <v>0.30208333333333331</v>
      </c>
      <c r="I2260" s="167">
        <v>0.79166666666666663</v>
      </c>
      <c r="J2260" s="181">
        <v>0.1388888888888889</v>
      </c>
      <c r="K2260" s="179">
        <f t="shared" si="129"/>
        <v>0.35069444444444442</v>
      </c>
      <c r="L2260" s="530">
        <v>36</v>
      </c>
      <c r="M2260" s="530">
        <v>1</v>
      </c>
      <c r="N2260" s="958">
        <v>464</v>
      </c>
      <c r="O2260" s="530"/>
      <c r="P2260" s="530"/>
      <c r="Q2260" s="963"/>
      <c r="R2260" s="533" t="str">
        <f t="shared" si="130"/>
        <v>fx</v>
      </c>
      <c r="S2260" s="959"/>
      <c r="T2260" s="959"/>
      <c r="U2260" s="965"/>
    </row>
    <row r="2261" spans="1:21" ht="15.75" thickBot="1" x14ac:dyDescent="0.3">
      <c r="A2261" s="187" t="str">
        <f t="shared" si="128"/>
        <v>روز</v>
      </c>
      <c r="B2261" s="175">
        <v>14030502</v>
      </c>
      <c r="C2261" s="96">
        <v>321</v>
      </c>
      <c r="D2261" s="530">
        <v>7</v>
      </c>
      <c r="E2261" s="530">
        <v>50</v>
      </c>
      <c r="F2261" s="199">
        <f t="shared" si="133"/>
        <v>53</v>
      </c>
      <c r="G2261" s="144" t="s">
        <v>337</v>
      </c>
      <c r="H2261" s="167">
        <v>0.30208333333333331</v>
      </c>
      <c r="I2261" s="167">
        <v>0.79166666666666663</v>
      </c>
      <c r="J2261" s="181">
        <v>0.1388888888888889</v>
      </c>
      <c r="K2261" s="179">
        <f t="shared" si="129"/>
        <v>0.35069444444444442</v>
      </c>
      <c r="L2261" s="530">
        <v>37</v>
      </c>
      <c r="M2261" s="530">
        <v>1</v>
      </c>
      <c r="N2261" s="959"/>
      <c r="O2261" s="530"/>
      <c r="P2261" s="530"/>
      <c r="Q2261" s="963"/>
      <c r="R2261" s="533" t="str">
        <f t="shared" si="130"/>
        <v>fx</v>
      </c>
      <c r="S2261" s="959"/>
      <c r="T2261" s="959"/>
      <c r="U2261" s="965"/>
    </row>
    <row r="2262" spans="1:21" ht="15.75" thickBot="1" x14ac:dyDescent="0.3">
      <c r="A2262" s="187" t="str">
        <f t="shared" si="128"/>
        <v>روز</v>
      </c>
      <c r="B2262" s="175">
        <v>14030502</v>
      </c>
      <c r="C2262" s="96">
        <v>321</v>
      </c>
      <c r="D2262" s="530">
        <v>7</v>
      </c>
      <c r="E2262" s="530">
        <v>50</v>
      </c>
      <c r="F2262" s="199">
        <f t="shared" si="133"/>
        <v>53</v>
      </c>
      <c r="G2262" s="144" t="s">
        <v>337</v>
      </c>
      <c r="H2262" s="167">
        <v>0.30208333333333331</v>
      </c>
      <c r="I2262" s="167">
        <v>0.79166666666666663</v>
      </c>
      <c r="J2262" s="181">
        <v>0.1388888888888889</v>
      </c>
      <c r="K2262" s="179">
        <f t="shared" si="129"/>
        <v>0.35069444444444442</v>
      </c>
      <c r="L2262" s="530">
        <v>38</v>
      </c>
      <c r="M2262" s="530">
        <v>1</v>
      </c>
      <c r="N2262" s="959"/>
      <c r="O2262" s="530"/>
      <c r="P2262" s="530"/>
      <c r="Q2262" s="963"/>
      <c r="R2262" s="533" t="str">
        <f t="shared" si="130"/>
        <v>fx</v>
      </c>
      <c r="S2262" s="959"/>
      <c r="T2262" s="959"/>
      <c r="U2262" s="965"/>
    </row>
    <row r="2263" spans="1:21" ht="15.75" thickBot="1" x14ac:dyDescent="0.3">
      <c r="A2263" s="187" t="str">
        <f t="shared" si="128"/>
        <v>روز</v>
      </c>
      <c r="B2263" s="175">
        <v>14030502</v>
      </c>
      <c r="C2263" s="96">
        <v>321</v>
      </c>
      <c r="D2263" s="530">
        <v>7</v>
      </c>
      <c r="E2263" s="530">
        <v>50</v>
      </c>
      <c r="F2263" s="199">
        <f t="shared" si="133"/>
        <v>53</v>
      </c>
      <c r="G2263" s="144" t="s">
        <v>337</v>
      </c>
      <c r="H2263" s="167">
        <v>0.30208333333333331</v>
      </c>
      <c r="I2263" s="167">
        <v>0.79166666666666663</v>
      </c>
      <c r="J2263" s="181">
        <v>0.1388888888888889</v>
      </c>
      <c r="K2263" s="179">
        <f t="shared" si="129"/>
        <v>0.35069444444444442</v>
      </c>
      <c r="L2263" s="530">
        <v>39</v>
      </c>
      <c r="M2263" s="530">
        <v>2</v>
      </c>
      <c r="N2263" s="959"/>
      <c r="O2263" s="530"/>
      <c r="P2263" s="530"/>
      <c r="Q2263" s="963"/>
      <c r="R2263" s="533" t="str">
        <f t="shared" si="130"/>
        <v>fx</v>
      </c>
      <c r="S2263" s="959"/>
      <c r="T2263" s="959"/>
      <c r="U2263" s="965"/>
    </row>
    <row r="2264" spans="1:21" ht="15.75" thickBot="1" x14ac:dyDescent="0.3">
      <c r="A2264" s="187" t="str">
        <f t="shared" si="128"/>
        <v>روز</v>
      </c>
      <c r="B2264" s="175">
        <v>14030502</v>
      </c>
      <c r="C2264" s="96">
        <v>321</v>
      </c>
      <c r="D2264" s="530">
        <v>7</v>
      </c>
      <c r="E2264" s="530">
        <v>50</v>
      </c>
      <c r="F2264" s="199">
        <f t="shared" si="133"/>
        <v>53</v>
      </c>
      <c r="G2264" s="144" t="s">
        <v>337</v>
      </c>
      <c r="H2264" s="167">
        <v>0.30208333333333331</v>
      </c>
      <c r="I2264" s="167">
        <v>0.79166666666666663</v>
      </c>
      <c r="J2264" s="181">
        <v>0.1388888888888889</v>
      </c>
      <c r="K2264" s="179">
        <f t="shared" si="129"/>
        <v>0.35069444444444442</v>
      </c>
      <c r="L2264" s="530">
        <v>40</v>
      </c>
      <c r="M2264" s="530">
        <v>2</v>
      </c>
      <c r="N2264" s="959"/>
      <c r="O2264" s="530"/>
      <c r="P2264" s="530"/>
      <c r="Q2264" s="963"/>
      <c r="R2264" s="533" t="str">
        <f t="shared" si="130"/>
        <v>fx</v>
      </c>
      <c r="S2264" s="959"/>
      <c r="T2264" s="959"/>
      <c r="U2264" s="965"/>
    </row>
    <row r="2265" spans="1:21" ht="15.75" thickBot="1" x14ac:dyDescent="0.3">
      <c r="A2265" s="187" t="str">
        <f t="shared" si="128"/>
        <v>روز</v>
      </c>
      <c r="B2265" s="522">
        <v>14030502</v>
      </c>
      <c r="C2265" s="96">
        <v>321</v>
      </c>
      <c r="D2265" s="530">
        <v>7</v>
      </c>
      <c r="E2265" s="530">
        <v>50</v>
      </c>
      <c r="F2265" s="199">
        <f t="shared" si="133"/>
        <v>53</v>
      </c>
      <c r="G2265" s="144" t="s">
        <v>337</v>
      </c>
      <c r="H2265" s="167">
        <v>0.30208333333333331</v>
      </c>
      <c r="I2265" s="167">
        <v>0.79166666666666663</v>
      </c>
      <c r="J2265" s="181">
        <v>0.1388888888888889</v>
      </c>
      <c r="K2265" s="179">
        <f t="shared" si="129"/>
        <v>0.35069444444444442</v>
      </c>
      <c r="L2265" s="530">
        <v>41</v>
      </c>
      <c r="M2265" s="530">
        <v>1</v>
      </c>
      <c r="N2265" s="960"/>
      <c r="O2265" s="530"/>
      <c r="P2265" s="530"/>
      <c r="Q2265" s="963"/>
      <c r="R2265" s="533" t="str">
        <f t="shared" si="130"/>
        <v>fx</v>
      </c>
      <c r="S2265" s="959"/>
      <c r="T2265" s="959"/>
      <c r="U2265" s="965"/>
    </row>
    <row r="2266" spans="1:21" ht="15.75" thickBot="1" x14ac:dyDescent="0.3">
      <c r="A2266" s="187" t="str">
        <f t="shared" si="128"/>
        <v>روز</v>
      </c>
      <c r="B2266" s="174">
        <v>14030502</v>
      </c>
      <c r="C2266" s="96">
        <v>379</v>
      </c>
      <c r="D2266" s="530">
        <v>7</v>
      </c>
      <c r="E2266" s="530">
        <v>50</v>
      </c>
      <c r="F2266" s="199">
        <f t="shared" si="133"/>
        <v>53</v>
      </c>
      <c r="G2266" s="144" t="s">
        <v>337</v>
      </c>
      <c r="H2266" s="167">
        <v>0.30208333333333331</v>
      </c>
      <c r="I2266" s="167">
        <v>0.79166666666666663</v>
      </c>
      <c r="J2266" s="181">
        <v>0.1388888888888889</v>
      </c>
      <c r="K2266" s="179">
        <f t="shared" si="129"/>
        <v>0.35069444444444442</v>
      </c>
      <c r="L2266" s="530">
        <v>37</v>
      </c>
      <c r="M2266" s="530">
        <v>1</v>
      </c>
      <c r="N2266" s="958">
        <v>309</v>
      </c>
      <c r="O2266" s="530"/>
      <c r="P2266" s="530"/>
      <c r="Q2266" s="963"/>
      <c r="R2266" s="533" t="str">
        <f t="shared" si="130"/>
        <v>fx</v>
      </c>
      <c r="S2266" s="959"/>
      <c r="T2266" s="959"/>
      <c r="U2266" s="965"/>
    </row>
    <row r="2267" spans="1:21" ht="15.75" thickBot="1" x14ac:dyDescent="0.3">
      <c r="A2267" s="187" t="str">
        <f t="shared" si="128"/>
        <v>روز</v>
      </c>
      <c r="B2267" s="175">
        <v>14030502</v>
      </c>
      <c r="C2267" s="96">
        <v>379</v>
      </c>
      <c r="D2267" s="530">
        <v>7</v>
      </c>
      <c r="E2267" s="530">
        <v>50</v>
      </c>
      <c r="F2267" s="199">
        <f t="shared" si="133"/>
        <v>53</v>
      </c>
      <c r="G2267" s="144" t="s">
        <v>337</v>
      </c>
      <c r="H2267" s="167">
        <v>0.30208333333333331</v>
      </c>
      <c r="I2267" s="167">
        <v>0.79166666666666663</v>
      </c>
      <c r="J2267" s="181">
        <v>0.1388888888888889</v>
      </c>
      <c r="K2267" s="179">
        <f t="shared" si="129"/>
        <v>0.35069444444444442</v>
      </c>
      <c r="L2267" s="530">
        <v>38</v>
      </c>
      <c r="M2267" s="530">
        <v>1</v>
      </c>
      <c r="N2267" s="959"/>
      <c r="O2267" s="530"/>
      <c r="P2267" s="530"/>
      <c r="Q2267" s="963"/>
      <c r="R2267" s="533" t="str">
        <f t="shared" si="130"/>
        <v>fx</v>
      </c>
      <c r="S2267" s="959"/>
      <c r="T2267" s="959"/>
      <c r="U2267" s="965"/>
    </row>
    <row r="2268" spans="1:21" ht="15.75" thickBot="1" x14ac:dyDescent="0.3">
      <c r="A2268" s="187" t="str">
        <f t="shared" si="128"/>
        <v>روز</v>
      </c>
      <c r="B2268" s="175">
        <v>14030502</v>
      </c>
      <c r="C2268" s="96">
        <v>379</v>
      </c>
      <c r="D2268" s="530">
        <v>7</v>
      </c>
      <c r="E2268" s="530">
        <v>50</v>
      </c>
      <c r="F2268" s="199">
        <f t="shared" si="133"/>
        <v>53</v>
      </c>
      <c r="G2268" s="144" t="s">
        <v>337</v>
      </c>
      <c r="H2268" s="167">
        <v>0.30208333333333331</v>
      </c>
      <c r="I2268" s="167">
        <v>0.79166666666666663</v>
      </c>
      <c r="J2268" s="181">
        <v>0.1388888888888889</v>
      </c>
      <c r="K2268" s="179">
        <f t="shared" si="129"/>
        <v>0.35069444444444442</v>
      </c>
      <c r="L2268" s="530">
        <v>39</v>
      </c>
      <c r="M2268" s="530">
        <v>1</v>
      </c>
      <c r="N2268" s="959"/>
      <c r="O2268" s="530"/>
      <c r="P2268" s="530"/>
      <c r="Q2268" s="963"/>
      <c r="R2268" s="533" t="str">
        <f t="shared" si="130"/>
        <v>fx</v>
      </c>
      <c r="S2268" s="959"/>
      <c r="T2268" s="959"/>
      <c r="U2268" s="965"/>
    </row>
    <row r="2269" spans="1:21" ht="15.75" thickBot="1" x14ac:dyDescent="0.3">
      <c r="A2269" s="187" t="str">
        <f t="shared" si="128"/>
        <v>روز</v>
      </c>
      <c r="B2269" s="175">
        <v>14030502</v>
      </c>
      <c r="C2269" s="96">
        <v>379</v>
      </c>
      <c r="D2269" s="530">
        <v>7</v>
      </c>
      <c r="E2269" s="530">
        <v>50</v>
      </c>
      <c r="F2269" s="199">
        <f t="shared" si="133"/>
        <v>53</v>
      </c>
      <c r="G2269" s="144" t="s">
        <v>337</v>
      </c>
      <c r="H2269" s="167">
        <v>0.30208333333333331</v>
      </c>
      <c r="I2269" s="167">
        <v>0.79166666666666663</v>
      </c>
      <c r="J2269" s="181">
        <v>0.1388888888888889</v>
      </c>
      <c r="K2269" s="179">
        <f t="shared" si="129"/>
        <v>0.35069444444444442</v>
      </c>
      <c r="L2269" s="530">
        <v>40</v>
      </c>
      <c r="M2269" s="530">
        <v>1</v>
      </c>
      <c r="N2269" s="959"/>
      <c r="O2269" s="530"/>
      <c r="P2269" s="530"/>
      <c r="Q2269" s="963"/>
      <c r="R2269" s="533" t="str">
        <f t="shared" si="130"/>
        <v>fx</v>
      </c>
      <c r="S2269" s="959"/>
      <c r="T2269" s="959"/>
      <c r="U2269" s="965"/>
    </row>
    <row r="2270" spans="1:21" ht="15.75" thickBot="1" x14ac:dyDescent="0.3">
      <c r="A2270" s="187" t="str">
        <f t="shared" ref="A2270:A2333" si="134">IF(H2270&gt;I2270,"شب","روز")</f>
        <v>روز</v>
      </c>
      <c r="B2270" s="522">
        <v>14030502</v>
      </c>
      <c r="C2270" s="96">
        <v>379</v>
      </c>
      <c r="D2270" s="530">
        <v>7</v>
      </c>
      <c r="E2270" s="530">
        <v>50</v>
      </c>
      <c r="F2270" s="199">
        <f t="shared" si="133"/>
        <v>53</v>
      </c>
      <c r="G2270" s="144" t="s">
        <v>337</v>
      </c>
      <c r="H2270" s="167">
        <v>0.30208333333333331</v>
      </c>
      <c r="I2270" s="167">
        <v>0.79166666666666663</v>
      </c>
      <c r="J2270" s="181">
        <v>0.1388888888888889</v>
      </c>
      <c r="K2270" s="179">
        <f t="shared" ref="K2270:K2333" si="135">IF(H2270&gt;I2270,(H2270-I2270)-J2270,(I2270-H2270)-J2270)</f>
        <v>0.35069444444444442</v>
      </c>
      <c r="L2270" s="530">
        <v>41</v>
      </c>
      <c r="M2270" s="530">
        <v>1</v>
      </c>
      <c r="N2270" s="960"/>
      <c r="O2270" s="530"/>
      <c r="P2270" s="530"/>
      <c r="Q2270" s="963"/>
      <c r="R2270" s="533" t="str">
        <f t="shared" ref="R2270:R2333" si="136">IF(C2270=370,"p500","fx")</f>
        <v>fx</v>
      </c>
      <c r="S2270" s="959"/>
      <c r="T2270" s="959"/>
      <c r="U2270" s="965"/>
    </row>
    <row r="2271" spans="1:21" ht="15.75" thickBot="1" x14ac:dyDescent="0.3">
      <c r="A2271" s="187" t="str">
        <f t="shared" si="134"/>
        <v>روز</v>
      </c>
      <c r="B2271" s="174">
        <v>14030502</v>
      </c>
      <c r="C2271" s="96">
        <v>379</v>
      </c>
      <c r="D2271" s="530">
        <v>7</v>
      </c>
      <c r="E2271" s="530">
        <v>50</v>
      </c>
      <c r="F2271" s="199">
        <f t="shared" si="133"/>
        <v>53</v>
      </c>
      <c r="G2271" s="144" t="s">
        <v>337</v>
      </c>
      <c r="H2271" s="167">
        <v>0.30208333333333331</v>
      </c>
      <c r="I2271" s="167">
        <v>0.79166666666666663</v>
      </c>
      <c r="J2271" s="181">
        <v>0.1388888888888889</v>
      </c>
      <c r="K2271" s="179">
        <f t="shared" si="135"/>
        <v>0.35069444444444442</v>
      </c>
      <c r="L2271" s="530">
        <v>37</v>
      </c>
      <c r="M2271" s="530">
        <v>1</v>
      </c>
      <c r="N2271" s="958">
        <v>309</v>
      </c>
      <c r="O2271" s="530"/>
      <c r="P2271" s="530"/>
      <c r="Q2271" s="963"/>
      <c r="R2271" s="533" t="str">
        <f t="shared" si="136"/>
        <v>fx</v>
      </c>
      <c r="S2271" s="959"/>
      <c r="T2271" s="959"/>
      <c r="U2271" s="965"/>
    </row>
    <row r="2272" spans="1:21" ht="15.75" thickBot="1" x14ac:dyDescent="0.3">
      <c r="A2272" s="187" t="str">
        <f t="shared" si="134"/>
        <v>روز</v>
      </c>
      <c r="B2272" s="175">
        <v>14030502</v>
      </c>
      <c r="C2272" s="96">
        <v>379</v>
      </c>
      <c r="D2272" s="530">
        <v>7</v>
      </c>
      <c r="E2272" s="530">
        <v>50</v>
      </c>
      <c r="F2272" s="199">
        <f t="shared" si="133"/>
        <v>53</v>
      </c>
      <c r="G2272" s="144" t="s">
        <v>337</v>
      </c>
      <c r="H2272" s="167">
        <v>0.30208333333333331</v>
      </c>
      <c r="I2272" s="167">
        <v>0.79166666666666663</v>
      </c>
      <c r="J2272" s="181">
        <v>0.1388888888888889</v>
      </c>
      <c r="K2272" s="179">
        <f t="shared" si="135"/>
        <v>0.35069444444444442</v>
      </c>
      <c r="L2272" s="530">
        <v>38</v>
      </c>
      <c r="M2272" s="530">
        <v>1</v>
      </c>
      <c r="N2272" s="959"/>
      <c r="O2272" s="530"/>
      <c r="P2272" s="530"/>
      <c r="Q2272" s="963"/>
      <c r="R2272" s="533" t="str">
        <f t="shared" si="136"/>
        <v>fx</v>
      </c>
      <c r="S2272" s="959"/>
      <c r="T2272" s="959"/>
      <c r="U2272" s="965"/>
    </row>
    <row r="2273" spans="1:21" ht="15.75" thickBot="1" x14ac:dyDescent="0.3">
      <c r="A2273" s="187" t="str">
        <f t="shared" si="134"/>
        <v>روز</v>
      </c>
      <c r="B2273" s="175">
        <v>14030502</v>
      </c>
      <c r="C2273" s="96">
        <v>379</v>
      </c>
      <c r="D2273" s="530">
        <v>7</v>
      </c>
      <c r="E2273" s="530">
        <v>50</v>
      </c>
      <c r="F2273" s="199">
        <f t="shared" si="133"/>
        <v>53</v>
      </c>
      <c r="G2273" s="144" t="s">
        <v>337</v>
      </c>
      <c r="H2273" s="167">
        <v>0.30208333333333331</v>
      </c>
      <c r="I2273" s="167">
        <v>0.79166666666666663</v>
      </c>
      <c r="J2273" s="181">
        <v>0.1388888888888889</v>
      </c>
      <c r="K2273" s="179">
        <f t="shared" si="135"/>
        <v>0.35069444444444442</v>
      </c>
      <c r="L2273" s="530">
        <v>39</v>
      </c>
      <c r="M2273" s="530">
        <v>1</v>
      </c>
      <c r="N2273" s="959"/>
      <c r="O2273" s="530"/>
      <c r="P2273" s="530"/>
      <c r="Q2273" s="963"/>
      <c r="R2273" s="533" t="str">
        <f t="shared" si="136"/>
        <v>fx</v>
      </c>
      <c r="S2273" s="959"/>
      <c r="T2273" s="959"/>
      <c r="U2273" s="965"/>
    </row>
    <row r="2274" spans="1:21" ht="15.75" thickBot="1" x14ac:dyDescent="0.3">
      <c r="A2274" s="187" t="str">
        <f t="shared" si="134"/>
        <v>روز</v>
      </c>
      <c r="B2274" s="175">
        <v>14030502</v>
      </c>
      <c r="C2274" s="96">
        <v>379</v>
      </c>
      <c r="D2274" s="530">
        <v>7</v>
      </c>
      <c r="E2274" s="530">
        <v>50</v>
      </c>
      <c r="F2274" s="199">
        <f t="shared" si="133"/>
        <v>53</v>
      </c>
      <c r="G2274" s="144" t="s">
        <v>337</v>
      </c>
      <c r="H2274" s="167">
        <v>0.30208333333333331</v>
      </c>
      <c r="I2274" s="167">
        <v>0.79166666666666663</v>
      </c>
      <c r="J2274" s="181">
        <v>0.1388888888888889</v>
      </c>
      <c r="K2274" s="179">
        <f t="shared" si="135"/>
        <v>0.35069444444444442</v>
      </c>
      <c r="L2274" s="530">
        <v>40</v>
      </c>
      <c r="M2274" s="530">
        <v>1</v>
      </c>
      <c r="N2274" s="959"/>
      <c r="O2274" s="530"/>
      <c r="P2274" s="530"/>
      <c r="Q2274" s="963"/>
      <c r="R2274" s="533" t="str">
        <f t="shared" si="136"/>
        <v>fx</v>
      </c>
      <c r="S2274" s="959"/>
      <c r="T2274" s="959"/>
      <c r="U2274" s="965"/>
    </row>
    <row r="2275" spans="1:21" ht="15.75" thickBot="1" x14ac:dyDescent="0.3">
      <c r="A2275" s="187" t="str">
        <f t="shared" si="134"/>
        <v>روز</v>
      </c>
      <c r="B2275" s="522">
        <v>14030502</v>
      </c>
      <c r="C2275" s="96">
        <v>379</v>
      </c>
      <c r="D2275" s="530">
        <v>7</v>
      </c>
      <c r="E2275" s="530">
        <v>50</v>
      </c>
      <c r="F2275" s="199">
        <f t="shared" si="133"/>
        <v>53</v>
      </c>
      <c r="G2275" s="144" t="s">
        <v>337</v>
      </c>
      <c r="H2275" s="167">
        <v>0.30208333333333331</v>
      </c>
      <c r="I2275" s="167">
        <v>0.79166666666666663</v>
      </c>
      <c r="J2275" s="181">
        <v>0.1388888888888889</v>
      </c>
      <c r="K2275" s="179">
        <f t="shared" si="135"/>
        <v>0.35069444444444442</v>
      </c>
      <c r="L2275" s="530">
        <v>41</v>
      </c>
      <c r="M2275" s="530">
        <v>1</v>
      </c>
      <c r="N2275" s="960"/>
      <c r="O2275" s="530"/>
      <c r="P2275" s="530"/>
      <c r="Q2275" s="963"/>
      <c r="R2275" s="533" t="str">
        <f t="shared" si="136"/>
        <v>fx</v>
      </c>
      <c r="S2275" s="959"/>
      <c r="T2275" s="959"/>
      <c r="U2275" s="965"/>
    </row>
    <row r="2276" spans="1:21" ht="15.75" thickBot="1" x14ac:dyDescent="0.3">
      <c r="A2276" s="187" t="str">
        <f t="shared" si="134"/>
        <v>روز</v>
      </c>
      <c r="B2276" s="174">
        <v>14030502</v>
      </c>
      <c r="C2276" s="96">
        <v>356</v>
      </c>
      <c r="D2276" s="530">
        <v>7</v>
      </c>
      <c r="E2276" s="530">
        <v>50</v>
      </c>
      <c r="F2276" s="199">
        <f t="shared" si="133"/>
        <v>53</v>
      </c>
      <c r="G2276" s="144" t="s">
        <v>337</v>
      </c>
      <c r="H2276" s="167">
        <v>0.30208333333333331</v>
      </c>
      <c r="I2276" s="167">
        <v>0.79166666666666663</v>
      </c>
      <c r="J2276" s="181">
        <v>0.1388888888888889</v>
      </c>
      <c r="K2276" s="179">
        <f t="shared" si="135"/>
        <v>0.35069444444444442</v>
      </c>
      <c r="L2276" s="530">
        <v>38</v>
      </c>
      <c r="M2276" s="530">
        <v>1</v>
      </c>
      <c r="N2276" s="958">
        <v>60</v>
      </c>
      <c r="O2276" s="530"/>
      <c r="P2276" s="530"/>
      <c r="Q2276" s="963"/>
      <c r="R2276" s="533" t="str">
        <f t="shared" si="136"/>
        <v>fx</v>
      </c>
      <c r="S2276" s="959"/>
      <c r="T2276" s="959"/>
      <c r="U2276" s="965"/>
    </row>
    <row r="2277" spans="1:21" ht="15.75" thickBot="1" x14ac:dyDescent="0.3">
      <c r="A2277" s="187" t="str">
        <f t="shared" si="134"/>
        <v>روز</v>
      </c>
      <c r="B2277" s="175">
        <v>14030502</v>
      </c>
      <c r="C2277" s="96">
        <v>356</v>
      </c>
      <c r="D2277" s="530">
        <v>7</v>
      </c>
      <c r="E2277" s="530">
        <v>50</v>
      </c>
      <c r="F2277" s="199">
        <f t="shared" si="133"/>
        <v>53</v>
      </c>
      <c r="G2277" s="144" t="s">
        <v>337</v>
      </c>
      <c r="H2277" s="167">
        <v>0.30208333333333331</v>
      </c>
      <c r="I2277" s="167">
        <v>0.79166666666666663</v>
      </c>
      <c r="J2277" s="181">
        <v>0.1388888888888889</v>
      </c>
      <c r="K2277" s="179">
        <f t="shared" si="135"/>
        <v>0.35069444444444442</v>
      </c>
      <c r="L2277" s="530">
        <v>39</v>
      </c>
      <c r="M2277" s="530">
        <v>1</v>
      </c>
      <c r="N2277" s="959"/>
      <c r="O2277" s="530"/>
      <c r="P2277" s="530"/>
      <c r="Q2277" s="963"/>
      <c r="R2277" s="533" t="str">
        <f t="shared" si="136"/>
        <v>fx</v>
      </c>
      <c r="S2277" s="959"/>
      <c r="T2277" s="959"/>
      <c r="U2277" s="965"/>
    </row>
    <row r="2278" spans="1:21" ht="15.75" thickBot="1" x14ac:dyDescent="0.3">
      <c r="A2278" s="187" t="str">
        <f t="shared" si="134"/>
        <v>روز</v>
      </c>
      <c r="B2278" s="522">
        <v>14030502</v>
      </c>
      <c r="C2278" s="96">
        <v>356</v>
      </c>
      <c r="D2278" s="530">
        <v>7</v>
      </c>
      <c r="E2278" s="530">
        <v>50</v>
      </c>
      <c r="F2278" s="199">
        <f t="shared" si="133"/>
        <v>53</v>
      </c>
      <c r="G2278" s="144" t="s">
        <v>337</v>
      </c>
      <c r="H2278" s="167">
        <v>0.30208333333333331</v>
      </c>
      <c r="I2278" s="167">
        <v>0.79166666666666663</v>
      </c>
      <c r="J2278" s="181">
        <v>0.1388888888888889</v>
      </c>
      <c r="K2278" s="179">
        <f t="shared" si="135"/>
        <v>0.35069444444444442</v>
      </c>
      <c r="L2278" s="530">
        <v>40</v>
      </c>
      <c r="M2278" s="530">
        <v>1</v>
      </c>
      <c r="N2278" s="960"/>
      <c r="O2278" s="530"/>
      <c r="P2278" s="530"/>
      <c r="Q2278" s="963"/>
      <c r="R2278" s="533" t="str">
        <f t="shared" si="136"/>
        <v>fx</v>
      </c>
      <c r="S2278" s="959"/>
      <c r="T2278" s="959"/>
      <c r="U2278" s="965"/>
    </row>
    <row r="2279" spans="1:21" ht="15.75" thickBot="1" x14ac:dyDescent="0.3">
      <c r="A2279" s="187" t="str">
        <f t="shared" si="134"/>
        <v>روز</v>
      </c>
      <c r="B2279" s="174">
        <v>14030502</v>
      </c>
      <c r="C2279" s="96" t="s">
        <v>585</v>
      </c>
      <c r="D2279" s="530">
        <v>7</v>
      </c>
      <c r="E2279" s="530">
        <v>50</v>
      </c>
      <c r="F2279" s="199">
        <f t="shared" si="133"/>
        <v>53</v>
      </c>
      <c r="G2279" s="144" t="s">
        <v>337</v>
      </c>
      <c r="H2279" s="167">
        <v>0.30208333333333331</v>
      </c>
      <c r="I2279" s="167">
        <v>0.79166666666666663</v>
      </c>
      <c r="J2279" s="181">
        <v>0.1388888888888889</v>
      </c>
      <c r="K2279" s="179">
        <f t="shared" si="135"/>
        <v>0.35069444444444442</v>
      </c>
      <c r="L2279" s="530">
        <v>36</v>
      </c>
      <c r="M2279" s="530">
        <v>2</v>
      </c>
      <c r="N2279" s="958">
        <v>504</v>
      </c>
      <c r="O2279" s="530"/>
      <c r="P2279" s="530"/>
      <c r="Q2279" s="963"/>
      <c r="R2279" s="533" t="str">
        <f t="shared" si="136"/>
        <v>fx</v>
      </c>
      <c r="S2279" s="959"/>
      <c r="T2279" s="959"/>
      <c r="U2279" s="965"/>
    </row>
    <row r="2280" spans="1:21" ht="15.75" thickBot="1" x14ac:dyDescent="0.3">
      <c r="A2280" s="187" t="str">
        <f t="shared" si="134"/>
        <v>روز</v>
      </c>
      <c r="B2280" s="175">
        <v>14030502</v>
      </c>
      <c r="C2280" s="96" t="s">
        <v>585</v>
      </c>
      <c r="D2280" s="530">
        <v>7</v>
      </c>
      <c r="E2280" s="530">
        <v>50</v>
      </c>
      <c r="F2280" s="199">
        <f t="shared" si="133"/>
        <v>53</v>
      </c>
      <c r="G2280" s="144" t="s">
        <v>337</v>
      </c>
      <c r="H2280" s="167">
        <v>0.30208333333333331</v>
      </c>
      <c r="I2280" s="167">
        <v>0.79166666666666663</v>
      </c>
      <c r="J2280" s="181">
        <v>0.1388888888888889</v>
      </c>
      <c r="K2280" s="179">
        <f t="shared" si="135"/>
        <v>0.35069444444444442</v>
      </c>
      <c r="L2280" s="530">
        <v>37</v>
      </c>
      <c r="M2280" s="530">
        <v>2</v>
      </c>
      <c r="N2280" s="959"/>
      <c r="O2280" s="530"/>
      <c r="P2280" s="530"/>
      <c r="Q2280" s="963"/>
      <c r="R2280" s="533" t="str">
        <f t="shared" si="136"/>
        <v>fx</v>
      </c>
      <c r="S2280" s="959"/>
      <c r="T2280" s="959"/>
      <c r="U2280" s="965"/>
    </row>
    <row r="2281" spans="1:21" ht="15.75" thickBot="1" x14ac:dyDescent="0.3">
      <c r="A2281" s="187" t="str">
        <f t="shared" si="134"/>
        <v>روز</v>
      </c>
      <c r="B2281" s="175">
        <v>14030502</v>
      </c>
      <c r="C2281" s="96" t="s">
        <v>585</v>
      </c>
      <c r="D2281" s="530">
        <v>7</v>
      </c>
      <c r="E2281" s="530">
        <v>50</v>
      </c>
      <c r="F2281" s="199">
        <f t="shared" si="133"/>
        <v>53</v>
      </c>
      <c r="G2281" s="144" t="s">
        <v>337</v>
      </c>
      <c r="H2281" s="167">
        <v>0.30208333333333331</v>
      </c>
      <c r="I2281" s="167">
        <v>0.79166666666666663</v>
      </c>
      <c r="J2281" s="181">
        <v>0.1388888888888889</v>
      </c>
      <c r="K2281" s="179">
        <f t="shared" si="135"/>
        <v>0.35069444444444442</v>
      </c>
      <c r="L2281" s="530">
        <v>38</v>
      </c>
      <c r="M2281" s="530">
        <v>2</v>
      </c>
      <c r="N2281" s="959"/>
      <c r="O2281" s="530"/>
      <c r="P2281" s="530"/>
      <c r="Q2281" s="963"/>
      <c r="R2281" s="533" t="str">
        <f t="shared" si="136"/>
        <v>fx</v>
      </c>
      <c r="S2281" s="959"/>
      <c r="T2281" s="959"/>
      <c r="U2281" s="965"/>
    </row>
    <row r="2282" spans="1:21" ht="15.75" thickBot="1" x14ac:dyDescent="0.3">
      <c r="A2282" s="534" t="str">
        <f t="shared" si="134"/>
        <v>روز</v>
      </c>
      <c r="B2282" s="521">
        <v>14030502</v>
      </c>
      <c r="C2282" s="157" t="s">
        <v>585</v>
      </c>
      <c r="D2282" s="523">
        <v>7</v>
      </c>
      <c r="E2282" s="523">
        <v>50</v>
      </c>
      <c r="F2282" s="682">
        <f t="shared" si="133"/>
        <v>53</v>
      </c>
      <c r="G2282" s="124" t="s">
        <v>337</v>
      </c>
      <c r="H2282" s="172">
        <v>0.30208333333333331</v>
      </c>
      <c r="I2282" s="172">
        <v>0.79166666666666663</v>
      </c>
      <c r="J2282" s="188">
        <v>0.1388888888888889</v>
      </c>
      <c r="K2282" s="189">
        <f t="shared" si="135"/>
        <v>0.35069444444444442</v>
      </c>
      <c r="L2282" s="523">
        <v>39</v>
      </c>
      <c r="M2282" s="523">
        <v>2</v>
      </c>
      <c r="N2282" s="959"/>
      <c r="O2282" s="523"/>
      <c r="P2282" s="523"/>
      <c r="Q2282" s="963"/>
      <c r="R2282" s="198" t="str">
        <f t="shared" si="136"/>
        <v>fx</v>
      </c>
      <c r="S2282" s="959"/>
      <c r="T2282" s="959"/>
      <c r="U2282" s="965"/>
    </row>
    <row r="2283" spans="1:21" ht="15.75" thickBot="1" x14ac:dyDescent="0.3">
      <c r="A2283" s="183" t="str">
        <f t="shared" si="134"/>
        <v>روز</v>
      </c>
      <c r="B2283" s="174">
        <v>14030503</v>
      </c>
      <c r="C2283" s="163">
        <v>309</v>
      </c>
      <c r="D2283" s="529">
        <v>7</v>
      </c>
      <c r="E2283" s="529">
        <v>50</v>
      </c>
      <c r="F2283" s="150">
        <f>8+8+8+6+8+10+8</f>
        <v>56</v>
      </c>
      <c r="G2283" s="159" t="s">
        <v>411</v>
      </c>
      <c r="H2283" s="168">
        <v>0.30208333333333331</v>
      </c>
      <c r="I2283" s="168">
        <v>0.79166666666666663</v>
      </c>
      <c r="J2283" s="179">
        <v>0.15625</v>
      </c>
      <c r="K2283" s="179">
        <f t="shared" si="135"/>
        <v>0.33333333333333331</v>
      </c>
      <c r="L2283" s="529">
        <v>36</v>
      </c>
      <c r="M2283" s="529">
        <v>1</v>
      </c>
      <c r="N2283" s="961">
        <v>512</v>
      </c>
      <c r="O2283" s="529"/>
      <c r="P2283" s="529"/>
      <c r="Q2283" s="962">
        <f>341.6+13.222+315.045</f>
        <v>669.86699999999996</v>
      </c>
      <c r="R2283" s="150" t="str">
        <f t="shared" si="136"/>
        <v>fx</v>
      </c>
      <c r="S2283" s="961">
        <v>3</v>
      </c>
      <c r="T2283" s="961">
        <v>30</v>
      </c>
      <c r="U2283" s="964">
        <v>1000</v>
      </c>
    </row>
    <row r="2284" spans="1:21" ht="15.75" thickBot="1" x14ac:dyDescent="0.3">
      <c r="A2284" s="187" t="str">
        <f t="shared" si="134"/>
        <v>روز</v>
      </c>
      <c r="B2284" s="175">
        <v>14030503</v>
      </c>
      <c r="C2284" s="96">
        <v>309</v>
      </c>
      <c r="D2284" s="530">
        <v>7</v>
      </c>
      <c r="E2284" s="530">
        <v>50</v>
      </c>
      <c r="F2284" s="199">
        <f t="shared" ref="F2284:F2324" si="137">8+8+8+6+8+10+8</f>
        <v>56</v>
      </c>
      <c r="G2284" s="144" t="s">
        <v>411</v>
      </c>
      <c r="H2284" s="167">
        <v>0.30208333333333331</v>
      </c>
      <c r="I2284" s="167">
        <v>0.79166666666666663</v>
      </c>
      <c r="J2284" s="181">
        <v>0.15625</v>
      </c>
      <c r="K2284" s="179">
        <f t="shared" si="135"/>
        <v>0.33333333333333331</v>
      </c>
      <c r="L2284" s="530">
        <v>37</v>
      </c>
      <c r="M2284" s="530">
        <v>2</v>
      </c>
      <c r="N2284" s="959"/>
      <c r="O2284" s="530"/>
      <c r="P2284" s="530"/>
      <c r="Q2284" s="963"/>
      <c r="R2284" s="533" t="str">
        <f t="shared" si="136"/>
        <v>fx</v>
      </c>
      <c r="S2284" s="959"/>
      <c r="T2284" s="959"/>
      <c r="U2284" s="965"/>
    </row>
    <row r="2285" spans="1:21" ht="15.75" thickBot="1" x14ac:dyDescent="0.3">
      <c r="A2285" s="187" t="str">
        <f t="shared" si="134"/>
        <v>روز</v>
      </c>
      <c r="B2285" s="175">
        <v>14030503</v>
      </c>
      <c r="C2285" s="96">
        <v>309</v>
      </c>
      <c r="D2285" s="530">
        <v>7</v>
      </c>
      <c r="E2285" s="530">
        <v>50</v>
      </c>
      <c r="F2285" s="199">
        <f t="shared" si="137"/>
        <v>56</v>
      </c>
      <c r="G2285" s="144" t="s">
        <v>411</v>
      </c>
      <c r="H2285" s="167">
        <v>0.30208333333333331</v>
      </c>
      <c r="I2285" s="167">
        <v>0.79166666666666663</v>
      </c>
      <c r="J2285" s="181">
        <v>0.15625</v>
      </c>
      <c r="K2285" s="179">
        <f t="shared" si="135"/>
        <v>0.33333333333333331</v>
      </c>
      <c r="L2285" s="530">
        <v>38</v>
      </c>
      <c r="M2285" s="530">
        <v>2</v>
      </c>
      <c r="N2285" s="959"/>
      <c r="O2285" s="530"/>
      <c r="P2285" s="530"/>
      <c r="Q2285" s="963"/>
      <c r="R2285" s="533" t="str">
        <f t="shared" si="136"/>
        <v>fx</v>
      </c>
      <c r="S2285" s="959"/>
      <c r="T2285" s="959"/>
      <c r="U2285" s="965"/>
    </row>
    <row r="2286" spans="1:21" ht="15.75" thickBot="1" x14ac:dyDescent="0.3">
      <c r="A2286" s="187" t="str">
        <f t="shared" si="134"/>
        <v>روز</v>
      </c>
      <c r="B2286" s="175">
        <v>14030503</v>
      </c>
      <c r="C2286" s="96">
        <v>309</v>
      </c>
      <c r="D2286" s="530">
        <v>7</v>
      </c>
      <c r="E2286" s="530">
        <v>50</v>
      </c>
      <c r="F2286" s="199">
        <f t="shared" si="137"/>
        <v>56</v>
      </c>
      <c r="G2286" s="144" t="s">
        <v>411</v>
      </c>
      <c r="H2286" s="167">
        <v>0.30208333333333331</v>
      </c>
      <c r="I2286" s="167">
        <v>0.79166666666666663</v>
      </c>
      <c r="J2286" s="181">
        <v>0.15625</v>
      </c>
      <c r="K2286" s="179">
        <f t="shared" si="135"/>
        <v>0.33333333333333331</v>
      </c>
      <c r="L2286" s="530">
        <v>39</v>
      </c>
      <c r="M2286" s="530">
        <v>2</v>
      </c>
      <c r="N2286" s="959"/>
      <c r="O2286" s="530"/>
      <c r="P2286" s="530"/>
      <c r="Q2286" s="963"/>
      <c r="R2286" s="533" t="str">
        <f t="shared" si="136"/>
        <v>fx</v>
      </c>
      <c r="S2286" s="959"/>
      <c r="T2286" s="959"/>
      <c r="U2286" s="965"/>
    </row>
    <row r="2287" spans="1:21" ht="15.75" thickBot="1" x14ac:dyDescent="0.3">
      <c r="A2287" s="187" t="str">
        <f t="shared" si="134"/>
        <v>روز</v>
      </c>
      <c r="B2287" s="522">
        <v>14030503</v>
      </c>
      <c r="C2287" s="96">
        <v>309</v>
      </c>
      <c r="D2287" s="530">
        <v>7</v>
      </c>
      <c r="E2287" s="530">
        <v>50</v>
      </c>
      <c r="F2287" s="199">
        <f t="shared" si="137"/>
        <v>56</v>
      </c>
      <c r="G2287" s="144" t="s">
        <v>411</v>
      </c>
      <c r="H2287" s="167">
        <v>0.30208333333333331</v>
      </c>
      <c r="I2287" s="167">
        <v>0.79166666666666663</v>
      </c>
      <c r="J2287" s="181">
        <v>0.15625</v>
      </c>
      <c r="K2287" s="179">
        <f t="shared" si="135"/>
        <v>0.33333333333333331</v>
      </c>
      <c r="L2287" s="530">
        <v>40</v>
      </c>
      <c r="M2287" s="530">
        <v>1</v>
      </c>
      <c r="N2287" s="960"/>
      <c r="O2287" s="530"/>
      <c r="P2287" s="530"/>
      <c r="Q2287" s="963"/>
      <c r="R2287" s="533" t="str">
        <f t="shared" si="136"/>
        <v>fx</v>
      </c>
      <c r="S2287" s="959"/>
      <c r="T2287" s="959"/>
      <c r="U2287" s="965"/>
    </row>
    <row r="2288" spans="1:21" ht="15.75" thickBot="1" x14ac:dyDescent="0.3">
      <c r="A2288" s="187" t="str">
        <f t="shared" si="134"/>
        <v>روز</v>
      </c>
      <c r="B2288" s="174">
        <v>14030503</v>
      </c>
      <c r="C2288" s="96">
        <v>350</v>
      </c>
      <c r="D2288" s="530">
        <v>7</v>
      </c>
      <c r="E2288" s="530">
        <v>50</v>
      </c>
      <c r="F2288" s="199">
        <f t="shared" si="137"/>
        <v>56</v>
      </c>
      <c r="G2288" s="144" t="s">
        <v>411</v>
      </c>
      <c r="H2288" s="167">
        <v>0.30208333333333331</v>
      </c>
      <c r="I2288" s="167">
        <v>0.79166666666666663</v>
      </c>
      <c r="J2288" s="181">
        <v>0.15625</v>
      </c>
      <c r="K2288" s="179">
        <f t="shared" si="135"/>
        <v>0.33333333333333331</v>
      </c>
      <c r="L2288" s="530">
        <v>39</v>
      </c>
      <c r="M2288" s="530">
        <v>1</v>
      </c>
      <c r="N2288" s="958">
        <v>256</v>
      </c>
      <c r="O2288" s="530"/>
      <c r="P2288" s="530"/>
      <c r="Q2288" s="963"/>
      <c r="R2288" s="533" t="str">
        <f t="shared" si="136"/>
        <v>fx</v>
      </c>
      <c r="S2288" s="959"/>
      <c r="T2288" s="959"/>
      <c r="U2288" s="965"/>
    </row>
    <row r="2289" spans="1:21" ht="15.75" thickBot="1" x14ac:dyDescent="0.3">
      <c r="A2289" s="187" t="str">
        <f t="shared" si="134"/>
        <v>روز</v>
      </c>
      <c r="B2289" s="175">
        <v>14030503</v>
      </c>
      <c r="C2289" s="96">
        <v>350</v>
      </c>
      <c r="D2289" s="530">
        <v>7</v>
      </c>
      <c r="E2289" s="530">
        <v>50</v>
      </c>
      <c r="F2289" s="199">
        <f t="shared" si="137"/>
        <v>56</v>
      </c>
      <c r="G2289" s="144" t="s">
        <v>411</v>
      </c>
      <c r="H2289" s="167">
        <v>0.30208333333333331</v>
      </c>
      <c r="I2289" s="167">
        <v>0.79166666666666663</v>
      </c>
      <c r="J2289" s="181">
        <v>0.15625</v>
      </c>
      <c r="K2289" s="179">
        <f t="shared" si="135"/>
        <v>0.33333333333333331</v>
      </c>
      <c r="L2289" s="530">
        <v>40</v>
      </c>
      <c r="M2289" s="530">
        <v>1</v>
      </c>
      <c r="N2289" s="959"/>
      <c r="O2289" s="530"/>
      <c r="P2289" s="530"/>
      <c r="Q2289" s="963"/>
      <c r="R2289" s="533" t="str">
        <f t="shared" si="136"/>
        <v>fx</v>
      </c>
      <c r="S2289" s="959"/>
      <c r="T2289" s="959"/>
      <c r="U2289" s="965"/>
    </row>
    <row r="2290" spans="1:21" ht="15.75" thickBot="1" x14ac:dyDescent="0.3">
      <c r="A2290" s="187" t="str">
        <f t="shared" si="134"/>
        <v>روز</v>
      </c>
      <c r="B2290" s="175">
        <v>14030503</v>
      </c>
      <c r="C2290" s="96">
        <v>350</v>
      </c>
      <c r="D2290" s="530">
        <v>7</v>
      </c>
      <c r="E2290" s="530">
        <v>50</v>
      </c>
      <c r="F2290" s="199">
        <f t="shared" si="137"/>
        <v>56</v>
      </c>
      <c r="G2290" s="144" t="s">
        <v>411</v>
      </c>
      <c r="H2290" s="167">
        <v>0.30208333333333331</v>
      </c>
      <c r="I2290" s="167">
        <v>0.79166666666666663</v>
      </c>
      <c r="J2290" s="181">
        <v>0.15625</v>
      </c>
      <c r="K2290" s="179">
        <f t="shared" si="135"/>
        <v>0.33333333333333331</v>
      </c>
      <c r="L2290" s="530">
        <v>41</v>
      </c>
      <c r="M2290" s="530">
        <v>1</v>
      </c>
      <c r="N2290" s="959"/>
      <c r="O2290" s="530"/>
      <c r="P2290" s="530"/>
      <c r="Q2290" s="963"/>
      <c r="R2290" s="533" t="str">
        <f t="shared" si="136"/>
        <v>fx</v>
      </c>
      <c r="S2290" s="959"/>
      <c r="T2290" s="959"/>
      <c r="U2290" s="965"/>
    </row>
    <row r="2291" spans="1:21" ht="15.75" thickBot="1" x14ac:dyDescent="0.3">
      <c r="A2291" s="187" t="str">
        <f t="shared" si="134"/>
        <v>روز</v>
      </c>
      <c r="B2291" s="522">
        <v>14030503</v>
      </c>
      <c r="C2291" s="96">
        <v>350</v>
      </c>
      <c r="D2291" s="530">
        <v>7</v>
      </c>
      <c r="E2291" s="530">
        <v>50</v>
      </c>
      <c r="F2291" s="199">
        <f t="shared" si="137"/>
        <v>56</v>
      </c>
      <c r="G2291" s="144" t="s">
        <v>411</v>
      </c>
      <c r="H2291" s="167">
        <v>0.30208333333333331</v>
      </c>
      <c r="I2291" s="167">
        <v>0.79166666666666663</v>
      </c>
      <c r="J2291" s="181">
        <v>0.15625</v>
      </c>
      <c r="K2291" s="179">
        <f t="shared" si="135"/>
        <v>0.33333333333333331</v>
      </c>
      <c r="L2291" s="530">
        <v>43</v>
      </c>
      <c r="M2291" s="530">
        <v>1</v>
      </c>
      <c r="N2291" s="960"/>
      <c r="O2291" s="530"/>
      <c r="P2291" s="530"/>
      <c r="Q2291" s="963"/>
      <c r="R2291" s="533" t="str">
        <f t="shared" si="136"/>
        <v>fx</v>
      </c>
      <c r="S2291" s="959"/>
      <c r="T2291" s="959"/>
      <c r="U2291" s="965"/>
    </row>
    <row r="2292" spans="1:21" ht="15.75" thickBot="1" x14ac:dyDescent="0.3">
      <c r="A2292" s="187" t="str">
        <f t="shared" si="134"/>
        <v>روز</v>
      </c>
      <c r="B2292" s="174">
        <v>14030503</v>
      </c>
      <c r="C2292" s="96">
        <v>370</v>
      </c>
      <c r="D2292" s="530">
        <v>7</v>
      </c>
      <c r="E2292" s="530">
        <v>50</v>
      </c>
      <c r="F2292" s="199">
        <f t="shared" si="137"/>
        <v>56</v>
      </c>
      <c r="G2292" s="144" t="s">
        <v>411</v>
      </c>
      <c r="H2292" s="167">
        <v>0.30208333333333331</v>
      </c>
      <c r="I2292" s="167">
        <v>0.79166666666666663</v>
      </c>
      <c r="J2292" s="181">
        <v>0.15625</v>
      </c>
      <c r="K2292" s="179">
        <f t="shared" si="135"/>
        <v>0.33333333333333331</v>
      </c>
      <c r="L2292" s="530">
        <v>39</v>
      </c>
      <c r="M2292" s="530">
        <v>1</v>
      </c>
      <c r="N2292" s="958">
        <v>256</v>
      </c>
      <c r="O2292" s="530"/>
      <c r="P2292" s="530"/>
      <c r="Q2292" s="963"/>
      <c r="R2292" s="533" t="str">
        <f t="shared" si="136"/>
        <v>p500</v>
      </c>
      <c r="S2292" s="959"/>
      <c r="T2292" s="959"/>
      <c r="U2292" s="965"/>
    </row>
    <row r="2293" spans="1:21" ht="15.75" thickBot="1" x14ac:dyDescent="0.3">
      <c r="A2293" s="187" t="str">
        <f t="shared" si="134"/>
        <v>روز</v>
      </c>
      <c r="B2293" s="175">
        <v>14030503</v>
      </c>
      <c r="C2293" s="96">
        <v>370</v>
      </c>
      <c r="D2293" s="530">
        <v>7</v>
      </c>
      <c r="E2293" s="530">
        <v>50</v>
      </c>
      <c r="F2293" s="199">
        <f t="shared" si="137"/>
        <v>56</v>
      </c>
      <c r="G2293" s="144" t="s">
        <v>411</v>
      </c>
      <c r="H2293" s="167">
        <v>0.30208333333333331</v>
      </c>
      <c r="I2293" s="167">
        <v>0.79166666666666663</v>
      </c>
      <c r="J2293" s="181">
        <v>0.15625</v>
      </c>
      <c r="K2293" s="179">
        <f t="shared" si="135"/>
        <v>0.33333333333333331</v>
      </c>
      <c r="L2293" s="530">
        <v>40</v>
      </c>
      <c r="M2293" s="530">
        <v>1</v>
      </c>
      <c r="N2293" s="959"/>
      <c r="O2293" s="530"/>
      <c r="P2293" s="530"/>
      <c r="Q2293" s="963"/>
      <c r="R2293" s="533" t="str">
        <f t="shared" si="136"/>
        <v>p500</v>
      </c>
      <c r="S2293" s="959"/>
      <c r="T2293" s="959"/>
      <c r="U2293" s="965"/>
    </row>
    <row r="2294" spans="1:21" ht="15.75" thickBot="1" x14ac:dyDescent="0.3">
      <c r="A2294" s="187" t="str">
        <f t="shared" si="134"/>
        <v>روز</v>
      </c>
      <c r="B2294" s="175">
        <v>14030503</v>
      </c>
      <c r="C2294" s="96">
        <v>370</v>
      </c>
      <c r="D2294" s="530">
        <v>7</v>
      </c>
      <c r="E2294" s="530">
        <v>50</v>
      </c>
      <c r="F2294" s="199">
        <f t="shared" si="137"/>
        <v>56</v>
      </c>
      <c r="G2294" s="144" t="s">
        <v>411</v>
      </c>
      <c r="H2294" s="167">
        <v>0.30208333333333331</v>
      </c>
      <c r="I2294" s="167">
        <v>0.79166666666666663</v>
      </c>
      <c r="J2294" s="181">
        <v>0.15625</v>
      </c>
      <c r="K2294" s="179">
        <f t="shared" si="135"/>
        <v>0.33333333333333331</v>
      </c>
      <c r="L2294" s="530">
        <v>43</v>
      </c>
      <c r="M2294" s="530">
        <v>1</v>
      </c>
      <c r="N2294" s="959"/>
      <c r="O2294" s="530"/>
      <c r="P2294" s="530"/>
      <c r="Q2294" s="963"/>
      <c r="R2294" s="533" t="str">
        <f t="shared" si="136"/>
        <v>p500</v>
      </c>
      <c r="S2294" s="959"/>
      <c r="T2294" s="959"/>
      <c r="U2294" s="965"/>
    </row>
    <row r="2295" spans="1:21" ht="15.75" thickBot="1" x14ac:dyDescent="0.3">
      <c r="A2295" s="187" t="str">
        <f t="shared" si="134"/>
        <v>روز</v>
      </c>
      <c r="B2295" s="522">
        <v>14030503</v>
      </c>
      <c r="C2295" s="96">
        <v>370</v>
      </c>
      <c r="D2295" s="530">
        <v>7</v>
      </c>
      <c r="E2295" s="530">
        <v>50</v>
      </c>
      <c r="F2295" s="199">
        <f t="shared" si="137"/>
        <v>56</v>
      </c>
      <c r="G2295" s="144" t="s">
        <v>411</v>
      </c>
      <c r="H2295" s="167">
        <v>0.30208333333333331</v>
      </c>
      <c r="I2295" s="167">
        <v>0.79166666666666663</v>
      </c>
      <c r="J2295" s="181">
        <v>0.15625</v>
      </c>
      <c r="K2295" s="179">
        <f t="shared" si="135"/>
        <v>0.33333333333333331</v>
      </c>
      <c r="L2295" s="530">
        <v>44</v>
      </c>
      <c r="M2295" s="530">
        <v>1</v>
      </c>
      <c r="N2295" s="960"/>
      <c r="O2295" s="530"/>
      <c r="P2295" s="530"/>
      <c r="Q2295" s="963"/>
      <c r="R2295" s="533" t="str">
        <f t="shared" si="136"/>
        <v>p500</v>
      </c>
      <c r="S2295" s="959"/>
      <c r="T2295" s="959"/>
      <c r="U2295" s="965"/>
    </row>
    <row r="2296" spans="1:21" ht="15.75" thickBot="1" x14ac:dyDescent="0.3">
      <c r="A2296" s="187" t="str">
        <f t="shared" si="134"/>
        <v>روز</v>
      </c>
      <c r="B2296" s="174">
        <v>14030503</v>
      </c>
      <c r="C2296" s="96">
        <v>321</v>
      </c>
      <c r="D2296" s="530">
        <v>7</v>
      </c>
      <c r="E2296" s="530">
        <v>50</v>
      </c>
      <c r="F2296" s="199">
        <f t="shared" si="137"/>
        <v>56</v>
      </c>
      <c r="G2296" s="144" t="s">
        <v>411</v>
      </c>
      <c r="H2296" s="167">
        <v>0.30208333333333331</v>
      </c>
      <c r="I2296" s="167">
        <v>0.79166666666666663</v>
      </c>
      <c r="J2296" s="181">
        <v>0.15625</v>
      </c>
      <c r="K2296" s="179">
        <f t="shared" si="135"/>
        <v>0.33333333333333331</v>
      </c>
      <c r="L2296" s="530">
        <v>36</v>
      </c>
      <c r="M2296" s="530">
        <v>1</v>
      </c>
      <c r="N2296" s="958">
        <v>512</v>
      </c>
      <c r="O2296" s="530"/>
      <c r="P2296" s="530"/>
      <c r="Q2296" s="963"/>
      <c r="R2296" s="533" t="str">
        <f t="shared" si="136"/>
        <v>fx</v>
      </c>
      <c r="S2296" s="959"/>
      <c r="T2296" s="959"/>
      <c r="U2296" s="965"/>
    </row>
    <row r="2297" spans="1:21" ht="15.75" thickBot="1" x14ac:dyDescent="0.3">
      <c r="A2297" s="187" t="str">
        <f t="shared" si="134"/>
        <v>روز</v>
      </c>
      <c r="B2297" s="175">
        <v>14030503</v>
      </c>
      <c r="C2297" s="96">
        <v>321</v>
      </c>
      <c r="D2297" s="530">
        <v>7</v>
      </c>
      <c r="E2297" s="530">
        <v>50</v>
      </c>
      <c r="F2297" s="199">
        <f t="shared" si="137"/>
        <v>56</v>
      </c>
      <c r="G2297" s="144" t="s">
        <v>411</v>
      </c>
      <c r="H2297" s="167">
        <v>0.30208333333333331</v>
      </c>
      <c r="I2297" s="167">
        <v>0.79166666666666663</v>
      </c>
      <c r="J2297" s="181">
        <v>0.15625</v>
      </c>
      <c r="K2297" s="179">
        <f t="shared" si="135"/>
        <v>0.33333333333333331</v>
      </c>
      <c r="L2297" s="530">
        <v>37</v>
      </c>
      <c r="M2297" s="530">
        <v>1</v>
      </c>
      <c r="N2297" s="959"/>
      <c r="O2297" s="530"/>
      <c r="P2297" s="530"/>
      <c r="Q2297" s="963"/>
      <c r="R2297" s="533" t="str">
        <f t="shared" si="136"/>
        <v>fx</v>
      </c>
      <c r="S2297" s="959"/>
      <c r="T2297" s="959"/>
      <c r="U2297" s="965"/>
    </row>
    <row r="2298" spans="1:21" ht="15.75" thickBot="1" x14ac:dyDescent="0.3">
      <c r="A2298" s="187" t="str">
        <f t="shared" si="134"/>
        <v>روز</v>
      </c>
      <c r="B2298" s="175">
        <v>14030503</v>
      </c>
      <c r="C2298" s="96">
        <v>321</v>
      </c>
      <c r="D2298" s="530">
        <v>7</v>
      </c>
      <c r="E2298" s="530">
        <v>50</v>
      </c>
      <c r="F2298" s="199">
        <f t="shared" si="137"/>
        <v>56</v>
      </c>
      <c r="G2298" s="144" t="s">
        <v>411</v>
      </c>
      <c r="H2298" s="167">
        <v>0.30208333333333331</v>
      </c>
      <c r="I2298" s="167">
        <v>0.79166666666666663</v>
      </c>
      <c r="J2298" s="181">
        <v>0.15625</v>
      </c>
      <c r="K2298" s="179">
        <f t="shared" si="135"/>
        <v>0.33333333333333331</v>
      </c>
      <c r="L2298" s="530">
        <v>38</v>
      </c>
      <c r="M2298" s="530">
        <v>1</v>
      </c>
      <c r="N2298" s="959"/>
      <c r="O2298" s="530"/>
      <c r="P2298" s="530"/>
      <c r="Q2298" s="963"/>
      <c r="R2298" s="533" t="str">
        <f t="shared" si="136"/>
        <v>fx</v>
      </c>
      <c r="S2298" s="959"/>
      <c r="T2298" s="959"/>
      <c r="U2298" s="965"/>
    </row>
    <row r="2299" spans="1:21" ht="15.75" thickBot="1" x14ac:dyDescent="0.3">
      <c r="A2299" s="187" t="str">
        <f t="shared" si="134"/>
        <v>روز</v>
      </c>
      <c r="B2299" s="175">
        <v>14030503</v>
      </c>
      <c r="C2299" s="96">
        <v>321</v>
      </c>
      <c r="D2299" s="530">
        <v>7</v>
      </c>
      <c r="E2299" s="530">
        <v>50</v>
      </c>
      <c r="F2299" s="199">
        <f t="shared" si="137"/>
        <v>56</v>
      </c>
      <c r="G2299" s="144" t="s">
        <v>411</v>
      </c>
      <c r="H2299" s="167">
        <v>0.30208333333333331</v>
      </c>
      <c r="I2299" s="167">
        <v>0.79166666666666663</v>
      </c>
      <c r="J2299" s="181">
        <v>0.15625</v>
      </c>
      <c r="K2299" s="179">
        <f t="shared" si="135"/>
        <v>0.33333333333333331</v>
      </c>
      <c r="L2299" s="530">
        <v>39</v>
      </c>
      <c r="M2299" s="530">
        <v>2</v>
      </c>
      <c r="N2299" s="959"/>
      <c r="O2299" s="530"/>
      <c r="P2299" s="530"/>
      <c r="Q2299" s="963"/>
      <c r="R2299" s="533" t="str">
        <f t="shared" si="136"/>
        <v>fx</v>
      </c>
      <c r="S2299" s="959"/>
      <c r="T2299" s="959"/>
      <c r="U2299" s="965"/>
    </row>
    <row r="2300" spans="1:21" ht="15.75" thickBot="1" x14ac:dyDescent="0.3">
      <c r="A2300" s="187" t="str">
        <f t="shared" si="134"/>
        <v>روز</v>
      </c>
      <c r="B2300" s="175">
        <v>14030503</v>
      </c>
      <c r="C2300" s="96">
        <v>321</v>
      </c>
      <c r="D2300" s="530">
        <v>7</v>
      </c>
      <c r="E2300" s="530">
        <v>50</v>
      </c>
      <c r="F2300" s="199">
        <f t="shared" si="137"/>
        <v>56</v>
      </c>
      <c r="G2300" s="144" t="s">
        <v>411</v>
      </c>
      <c r="H2300" s="167">
        <v>0.30208333333333331</v>
      </c>
      <c r="I2300" s="167">
        <v>0.79166666666666663</v>
      </c>
      <c r="J2300" s="181">
        <v>0.15625</v>
      </c>
      <c r="K2300" s="179">
        <f t="shared" si="135"/>
        <v>0.33333333333333331</v>
      </c>
      <c r="L2300" s="530">
        <v>40</v>
      </c>
      <c r="M2300" s="530">
        <v>2</v>
      </c>
      <c r="N2300" s="959"/>
      <c r="O2300" s="530"/>
      <c r="P2300" s="530"/>
      <c r="Q2300" s="963"/>
      <c r="R2300" s="533" t="str">
        <f t="shared" si="136"/>
        <v>fx</v>
      </c>
      <c r="S2300" s="959"/>
      <c r="T2300" s="959"/>
      <c r="U2300" s="965"/>
    </row>
    <row r="2301" spans="1:21" ht="15.75" thickBot="1" x14ac:dyDescent="0.3">
      <c r="A2301" s="187" t="str">
        <f t="shared" si="134"/>
        <v>روز</v>
      </c>
      <c r="B2301" s="522">
        <v>14030503</v>
      </c>
      <c r="C2301" s="96">
        <v>321</v>
      </c>
      <c r="D2301" s="530">
        <v>7</v>
      </c>
      <c r="E2301" s="530">
        <v>50</v>
      </c>
      <c r="F2301" s="199">
        <f t="shared" si="137"/>
        <v>56</v>
      </c>
      <c r="G2301" s="144" t="s">
        <v>411</v>
      </c>
      <c r="H2301" s="167">
        <v>0.30208333333333331</v>
      </c>
      <c r="I2301" s="167">
        <v>0.79166666666666663</v>
      </c>
      <c r="J2301" s="181">
        <v>0.15625</v>
      </c>
      <c r="K2301" s="179">
        <f t="shared" si="135"/>
        <v>0.33333333333333331</v>
      </c>
      <c r="L2301" s="530">
        <v>41</v>
      </c>
      <c r="M2301" s="530">
        <v>1</v>
      </c>
      <c r="N2301" s="960"/>
      <c r="O2301" s="530"/>
      <c r="P2301" s="530"/>
      <c r="Q2301" s="963"/>
      <c r="R2301" s="533" t="str">
        <f t="shared" si="136"/>
        <v>fx</v>
      </c>
      <c r="S2301" s="959"/>
      <c r="T2301" s="959"/>
      <c r="U2301" s="965"/>
    </row>
    <row r="2302" spans="1:21" ht="15.75" thickBot="1" x14ac:dyDescent="0.3">
      <c r="A2302" s="187" t="str">
        <f t="shared" si="134"/>
        <v>روز</v>
      </c>
      <c r="B2302" s="174">
        <v>14030503</v>
      </c>
      <c r="C2302" s="96">
        <v>379</v>
      </c>
      <c r="D2302" s="530">
        <v>7</v>
      </c>
      <c r="E2302" s="530">
        <v>50</v>
      </c>
      <c r="F2302" s="199">
        <f t="shared" si="137"/>
        <v>56</v>
      </c>
      <c r="G2302" s="144" t="s">
        <v>411</v>
      </c>
      <c r="H2302" s="167">
        <v>0.30208333333333331</v>
      </c>
      <c r="I2302" s="167">
        <v>0.79166666666666663</v>
      </c>
      <c r="J2302" s="181">
        <v>0.15625</v>
      </c>
      <c r="K2302" s="179">
        <f t="shared" si="135"/>
        <v>0.33333333333333331</v>
      </c>
      <c r="L2302" s="530">
        <v>38</v>
      </c>
      <c r="M2302" s="530">
        <v>1</v>
      </c>
      <c r="N2302" s="958">
        <v>174</v>
      </c>
      <c r="O2302" s="530"/>
      <c r="P2302" s="530"/>
      <c r="Q2302" s="963"/>
      <c r="R2302" s="533" t="str">
        <f t="shared" si="136"/>
        <v>fx</v>
      </c>
      <c r="S2302" s="959"/>
      <c r="T2302" s="959"/>
      <c r="U2302" s="965"/>
    </row>
    <row r="2303" spans="1:21" ht="15.75" thickBot="1" x14ac:dyDescent="0.3">
      <c r="A2303" s="187" t="str">
        <f t="shared" si="134"/>
        <v>روز</v>
      </c>
      <c r="B2303" s="175">
        <v>14030503</v>
      </c>
      <c r="C2303" s="96">
        <v>379</v>
      </c>
      <c r="D2303" s="530">
        <v>7</v>
      </c>
      <c r="E2303" s="530">
        <v>50</v>
      </c>
      <c r="F2303" s="199">
        <f t="shared" si="137"/>
        <v>56</v>
      </c>
      <c r="G2303" s="144" t="s">
        <v>411</v>
      </c>
      <c r="H2303" s="167">
        <v>0.30208333333333331</v>
      </c>
      <c r="I2303" s="167">
        <v>0.79166666666666663</v>
      </c>
      <c r="J2303" s="181">
        <v>0.15625</v>
      </c>
      <c r="K2303" s="179">
        <f t="shared" si="135"/>
        <v>0.33333333333333331</v>
      </c>
      <c r="L2303" s="530">
        <v>39</v>
      </c>
      <c r="M2303" s="530">
        <v>1</v>
      </c>
      <c r="N2303" s="959"/>
      <c r="O2303" s="530"/>
      <c r="P2303" s="530"/>
      <c r="Q2303" s="963"/>
      <c r="R2303" s="533" t="str">
        <f t="shared" si="136"/>
        <v>fx</v>
      </c>
      <c r="S2303" s="959"/>
      <c r="T2303" s="959"/>
      <c r="U2303" s="965"/>
    </row>
    <row r="2304" spans="1:21" ht="15.75" thickBot="1" x14ac:dyDescent="0.3">
      <c r="A2304" s="187" t="str">
        <f t="shared" si="134"/>
        <v>روز</v>
      </c>
      <c r="B2304" s="522">
        <v>14030503</v>
      </c>
      <c r="C2304" s="96">
        <v>379</v>
      </c>
      <c r="D2304" s="530">
        <v>7</v>
      </c>
      <c r="E2304" s="530">
        <v>50</v>
      </c>
      <c r="F2304" s="199">
        <f t="shared" si="137"/>
        <v>56</v>
      </c>
      <c r="G2304" s="144" t="s">
        <v>411</v>
      </c>
      <c r="H2304" s="167">
        <v>0.30208333333333331</v>
      </c>
      <c r="I2304" s="167">
        <v>0.79166666666666663</v>
      </c>
      <c r="J2304" s="181">
        <v>0.15625</v>
      </c>
      <c r="K2304" s="179">
        <f t="shared" si="135"/>
        <v>0.33333333333333331</v>
      </c>
      <c r="L2304" s="530">
        <v>40</v>
      </c>
      <c r="M2304" s="530">
        <v>1</v>
      </c>
      <c r="N2304" s="960"/>
      <c r="O2304" s="530"/>
      <c r="P2304" s="530"/>
      <c r="Q2304" s="963"/>
      <c r="R2304" s="533" t="str">
        <f t="shared" si="136"/>
        <v>fx</v>
      </c>
      <c r="S2304" s="959"/>
      <c r="T2304" s="959"/>
      <c r="U2304" s="965"/>
    </row>
    <row r="2305" spans="1:21" ht="15.75" thickBot="1" x14ac:dyDescent="0.3">
      <c r="A2305" s="187" t="str">
        <f t="shared" si="134"/>
        <v>روز</v>
      </c>
      <c r="B2305" s="174">
        <v>14030503</v>
      </c>
      <c r="C2305" s="96">
        <v>379</v>
      </c>
      <c r="D2305" s="530">
        <v>7</v>
      </c>
      <c r="E2305" s="530">
        <v>50</v>
      </c>
      <c r="F2305" s="199">
        <f t="shared" si="137"/>
        <v>56</v>
      </c>
      <c r="G2305" s="144" t="s">
        <v>411</v>
      </c>
      <c r="H2305" s="167">
        <v>0.30208333333333331</v>
      </c>
      <c r="I2305" s="167">
        <v>0.79166666666666663</v>
      </c>
      <c r="J2305" s="181">
        <v>0.15625</v>
      </c>
      <c r="K2305" s="179">
        <f t="shared" si="135"/>
        <v>0.33333333333333331</v>
      </c>
      <c r="L2305" s="530">
        <v>38</v>
      </c>
      <c r="M2305" s="530">
        <v>1</v>
      </c>
      <c r="N2305" s="958">
        <v>174</v>
      </c>
      <c r="O2305" s="530"/>
      <c r="P2305" s="530"/>
      <c r="Q2305" s="963"/>
      <c r="R2305" s="533" t="str">
        <f t="shared" si="136"/>
        <v>fx</v>
      </c>
      <c r="S2305" s="959"/>
      <c r="T2305" s="959"/>
      <c r="U2305" s="965"/>
    </row>
    <row r="2306" spans="1:21" ht="15.75" thickBot="1" x14ac:dyDescent="0.3">
      <c r="A2306" s="187" t="str">
        <f t="shared" si="134"/>
        <v>روز</v>
      </c>
      <c r="B2306" s="175">
        <v>14030503</v>
      </c>
      <c r="C2306" s="96">
        <v>379</v>
      </c>
      <c r="D2306" s="530">
        <v>7</v>
      </c>
      <c r="E2306" s="530">
        <v>50</v>
      </c>
      <c r="F2306" s="199">
        <f t="shared" si="137"/>
        <v>56</v>
      </c>
      <c r="G2306" s="144" t="s">
        <v>411</v>
      </c>
      <c r="H2306" s="167">
        <v>0.30208333333333331</v>
      </c>
      <c r="I2306" s="167">
        <v>0.79166666666666663</v>
      </c>
      <c r="J2306" s="181">
        <v>0.15625</v>
      </c>
      <c r="K2306" s="179">
        <f t="shared" si="135"/>
        <v>0.33333333333333331</v>
      </c>
      <c r="L2306" s="530">
        <v>39</v>
      </c>
      <c r="M2306" s="530">
        <v>1</v>
      </c>
      <c r="N2306" s="959"/>
      <c r="O2306" s="530"/>
      <c r="P2306" s="530"/>
      <c r="Q2306" s="963"/>
      <c r="R2306" s="533" t="str">
        <f t="shared" si="136"/>
        <v>fx</v>
      </c>
      <c r="S2306" s="959"/>
      <c r="T2306" s="959"/>
      <c r="U2306" s="965"/>
    </row>
    <row r="2307" spans="1:21" ht="15.75" thickBot="1" x14ac:dyDescent="0.3">
      <c r="A2307" s="187" t="str">
        <f t="shared" si="134"/>
        <v>روز</v>
      </c>
      <c r="B2307" s="522">
        <v>14030503</v>
      </c>
      <c r="C2307" s="96">
        <v>379</v>
      </c>
      <c r="D2307" s="530">
        <v>7</v>
      </c>
      <c r="E2307" s="530">
        <v>50</v>
      </c>
      <c r="F2307" s="199">
        <f t="shared" si="137"/>
        <v>56</v>
      </c>
      <c r="G2307" s="144" t="s">
        <v>411</v>
      </c>
      <c r="H2307" s="167">
        <v>0.30208333333333331</v>
      </c>
      <c r="I2307" s="167">
        <v>0.79166666666666663</v>
      </c>
      <c r="J2307" s="181">
        <v>0.15625</v>
      </c>
      <c r="K2307" s="179">
        <f t="shared" si="135"/>
        <v>0.33333333333333331</v>
      </c>
      <c r="L2307" s="530">
        <v>40</v>
      </c>
      <c r="M2307" s="530">
        <v>1</v>
      </c>
      <c r="N2307" s="960"/>
      <c r="O2307" s="530"/>
      <c r="P2307" s="530"/>
      <c r="Q2307" s="963"/>
      <c r="R2307" s="533" t="str">
        <f t="shared" si="136"/>
        <v>fx</v>
      </c>
      <c r="S2307" s="959"/>
      <c r="T2307" s="959"/>
      <c r="U2307" s="965"/>
    </row>
    <row r="2308" spans="1:21" ht="15.75" thickBot="1" x14ac:dyDescent="0.3">
      <c r="A2308" s="187" t="str">
        <f t="shared" si="134"/>
        <v>روز</v>
      </c>
      <c r="B2308" s="174">
        <v>14030503</v>
      </c>
      <c r="C2308" s="96">
        <v>307</v>
      </c>
      <c r="D2308" s="530">
        <v>7</v>
      </c>
      <c r="E2308" s="530">
        <v>50</v>
      </c>
      <c r="F2308" s="199">
        <f t="shared" si="137"/>
        <v>56</v>
      </c>
      <c r="G2308" s="144" t="s">
        <v>411</v>
      </c>
      <c r="H2308" s="167">
        <v>0.30208333333333331</v>
      </c>
      <c r="I2308" s="167">
        <v>0.79166666666666663</v>
      </c>
      <c r="J2308" s="181">
        <v>0.15625</v>
      </c>
      <c r="K2308" s="179">
        <f t="shared" si="135"/>
        <v>0.33333333333333331</v>
      </c>
      <c r="L2308" s="530">
        <v>36</v>
      </c>
      <c r="M2308" s="530">
        <v>1</v>
      </c>
      <c r="N2308" s="958">
        <v>368</v>
      </c>
      <c r="O2308" s="530"/>
      <c r="P2308" s="530"/>
      <c r="Q2308" s="963"/>
      <c r="R2308" s="533" t="str">
        <f t="shared" si="136"/>
        <v>fx</v>
      </c>
      <c r="S2308" s="959"/>
      <c r="T2308" s="959"/>
      <c r="U2308" s="965"/>
    </row>
    <row r="2309" spans="1:21" ht="15.75" thickBot="1" x14ac:dyDescent="0.3">
      <c r="A2309" s="187" t="str">
        <f t="shared" si="134"/>
        <v>روز</v>
      </c>
      <c r="B2309" s="175">
        <v>14030503</v>
      </c>
      <c r="C2309" s="96">
        <v>307</v>
      </c>
      <c r="D2309" s="530">
        <v>7</v>
      </c>
      <c r="E2309" s="530">
        <v>50</v>
      </c>
      <c r="F2309" s="199">
        <f t="shared" si="137"/>
        <v>56</v>
      </c>
      <c r="G2309" s="144" t="s">
        <v>411</v>
      </c>
      <c r="H2309" s="167">
        <v>0.30208333333333331</v>
      </c>
      <c r="I2309" s="167">
        <v>0.79166666666666663</v>
      </c>
      <c r="J2309" s="181">
        <v>0.15625</v>
      </c>
      <c r="K2309" s="179">
        <f t="shared" si="135"/>
        <v>0.33333333333333331</v>
      </c>
      <c r="L2309" s="530">
        <v>37</v>
      </c>
      <c r="M2309" s="530">
        <v>1</v>
      </c>
      <c r="N2309" s="959"/>
      <c r="O2309" s="530"/>
      <c r="P2309" s="530"/>
      <c r="Q2309" s="963"/>
      <c r="R2309" s="533" t="str">
        <f t="shared" si="136"/>
        <v>fx</v>
      </c>
      <c r="S2309" s="959"/>
      <c r="T2309" s="959"/>
      <c r="U2309" s="965"/>
    </row>
    <row r="2310" spans="1:21" ht="15.75" thickBot="1" x14ac:dyDescent="0.3">
      <c r="A2310" s="187" t="str">
        <f t="shared" si="134"/>
        <v>روز</v>
      </c>
      <c r="B2310" s="175">
        <v>14030503</v>
      </c>
      <c r="C2310" s="96">
        <v>307</v>
      </c>
      <c r="D2310" s="530">
        <v>7</v>
      </c>
      <c r="E2310" s="530">
        <v>50</v>
      </c>
      <c r="F2310" s="199">
        <f t="shared" si="137"/>
        <v>56</v>
      </c>
      <c r="G2310" s="144" t="s">
        <v>411</v>
      </c>
      <c r="H2310" s="167">
        <v>0.30208333333333331</v>
      </c>
      <c r="I2310" s="167">
        <v>0.79166666666666663</v>
      </c>
      <c r="J2310" s="181">
        <v>0.15625</v>
      </c>
      <c r="K2310" s="179">
        <f t="shared" si="135"/>
        <v>0.33333333333333331</v>
      </c>
      <c r="L2310" s="530" t="s">
        <v>604</v>
      </c>
      <c r="M2310" s="530">
        <v>1</v>
      </c>
      <c r="N2310" s="959"/>
      <c r="O2310" s="530"/>
      <c r="P2310" s="530"/>
      <c r="Q2310" s="963"/>
      <c r="R2310" s="533" t="str">
        <f t="shared" si="136"/>
        <v>fx</v>
      </c>
      <c r="S2310" s="959"/>
      <c r="T2310" s="959"/>
      <c r="U2310" s="965"/>
    </row>
    <row r="2311" spans="1:21" ht="15.75" thickBot="1" x14ac:dyDescent="0.3">
      <c r="A2311" s="187" t="str">
        <f t="shared" si="134"/>
        <v>روز</v>
      </c>
      <c r="B2311" s="175">
        <v>14030503</v>
      </c>
      <c r="C2311" s="96">
        <v>307</v>
      </c>
      <c r="D2311" s="530">
        <v>7</v>
      </c>
      <c r="E2311" s="530">
        <v>50</v>
      </c>
      <c r="F2311" s="199">
        <f t="shared" si="137"/>
        <v>56</v>
      </c>
      <c r="G2311" s="144" t="s">
        <v>411</v>
      </c>
      <c r="H2311" s="167">
        <v>0.30208333333333331</v>
      </c>
      <c r="I2311" s="167">
        <v>0.79166666666666663</v>
      </c>
      <c r="J2311" s="181">
        <v>0.15625</v>
      </c>
      <c r="K2311" s="179">
        <f t="shared" si="135"/>
        <v>0.33333333333333331</v>
      </c>
      <c r="L2311" s="530">
        <v>39</v>
      </c>
      <c r="M2311" s="530">
        <v>2</v>
      </c>
      <c r="N2311" s="959"/>
      <c r="O2311" s="530"/>
      <c r="P2311" s="530"/>
      <c r="Q2311" s="963"/>
      <c r="R2311" s="533" t="str">
        <f t="shared" si="136"/>
        <v>fx</v>
      </c>
      <c r="S2311" s="959"/>
      <c r="T2311" s="959"/>
      <c r="U2311" s="965"/>
    </row>
    <row r="2312" spans="1:21" ht="15.75" thickBot="1" x14ac:dyDescent="0.3">
      <c r="A2312" s="187" t="str">
        <f t="shared" si="134"/>
        <v>روز</v>
      </c>
      <c r="B2312" s="175">
        <v>14030503</v>
      </c>
      <c r="C2312" s="96">
        <v>307</v>
      </c>
      <c r="D2312" s="530">
        <v>7</v>
      </c>
      <c r="E2312" s="530">
        <v>50</v>
      </c>
      <c r="F2312" s="199">
        <f t="shared" si="137"/>
        <v>56</v>
      </c>
      <c r="G2312" s="144" t="s">
        <v>411</v>
      </c>
      <c r="H2312" s="167">
        <v>0.30208333333333331</v>
      </c>
      <c r="I2312" s="167">
        <v>0.79166666666666663</v>
      </c>
      <c r="J2312" s="181">
        <v>0.15625</v>
      </c>
      <c r="K2312" s="179">
        <f t="shared" si="135"/>
        <v>0.33333333333333331</v>
      </c>
      <c r="L2312" s="530">
        <v>40</v>
      </c>
      <c r="M2312" s="530">
        <v>2</v>
      </c>
      <c r="N2312" s="959"/>
      <c r="O2312" s="530"/>
      <c r="P2312" s="530"/>
      <c r="Q2312" s="963"/>
      <c r="R2312" s="533" t="str">
        <f t="shared" si="136"/>
        <v>fx</v>
      </c>
      <c r="S2312" s="959"/>
      <c r="T2312" s="959"/>
      <c r="U2312" s="965"/>
    </row>
    <row r="2313" spans="1:21" ht="15.75" thickBot="1" x14ac:dyDescent="0.3">
      <c r="A2313" s="187" t="str">
        <f t="shared" si="134"/>
        <v>روز</v>
      </c>
      <c r="B2313" s="522">
        <v>14030503</v>
      </c>
      <c r="C2313" s="96">
        <v>307</v>
      </c>
      <c r="D2313" s="530">
        <v>7</v>
      </c>
      <c r="E2313" s="530">
        <v>50</v>
      </c>
      <c r="F2313" s="199">
        <f t="shared" si="137"/>
        <v>56</v>
      </c>
      <c r="G2313" s="144" t="s">
        <v>411</v>
      </c>
      <c r="H2313" s="167">
        <v>0.30208333333333331</v>
      </c>
      <c r="I2313" s="167">
        <v>0.79166666666666663</v>
      </c>
      <c r="J2313" s="181">
        <v>0.15625</v>
      </c>
      <c r="K2313" s="179">
        <f t="shared" si="135"/>
        <v>0.33333333333333331</v>
      </c>
      <c r="L2313" s="530">
        <v>41</v>
      </c>
      <c r="M2313" s="530">
        <v>1</v>
      </c>
      <c r="N2313" s="960"/>
      <c r="O2313" s="530"/>
      <c r="P2313" s="530"/>
      <c r="Q2313" s="963"/>
      <c r="R2313" s="533" t="str">
        <f>IF(C2313=370,"p500","fx")</f>
        <v>fx</v>
      </c>
      <c r="S2313" s="959"/>
      <c r="T2313" s="959"/>
      <c r="U2313" s="965"/>
    </row>
    <row r="2314" spans="1:21" ht="15.75" thickBot="1" x14ac:dyDescent="0.3">
      <c r="A2314" s="187" t="str">
        <f t="shared" si="134"/>
        <v>روز</v>
      </c>
      <c r="B2314" s="174">
        <v>14030503</v>
      </c>
      <c r="C2314" s="96" t="s">
        <v>585</v>
      </c>
      <c r="D2314" s="530">
        <v>7</v>
      </c>
      <c r="E2314" s="530">
        <v>50</v>
      </c>
      <c r="F2314" s="199">
        <f t="shared" si="137"/>
        <v>56</v>
      </c>
      <c r="G2314" s="144" t="s">
        <v>411</v>
      </c>
      <c r="H2314" s="167">
        <v>0.30208333333333331</v>
      </c>
      <c r="I2314" s="167">
        <v>0.79166666666666663</v>
      </c>
      <c r="J2314" s="181">
        <v>0.15625</v>
      </c>
      <c r="K2314" s="179">
        <f t="shared" si="135"/>
        <v>0.33333333333333331</v>
      </c>
      <c r="L2314" s="530">
        <v>36</v>
      </c>
      <c r="M2314" s="530">
        <v>2</v>
      </c>
      <c r="N2314" s="958">
        <v>320</v>
      </c>
      <c r="O2314" s="530"/>
      <c r="P2314" s="530"/>
      <c r="Q2314" s="963"/>
      <c r="R2314" s="533" t="str">
        <f t="shared" si="136"/>
        <v>fx</v>
      </c>
      <c r="S2314" s="959"/>
      <c r="T2314" s="959"/>
      <c r="U2314" s="965"/>
    </row>
    <row r="2315" spans="1:21" ht="15.75" thickBot="1" x14ac:dyDescent="0.3">
      <c r="A2315" s="187" t="str">
        <f t="shared" si="134"/>
        <v>روز</v>
      </c>
      <c r="B2315" s="175">
        <v>14030503</v>
      </c>
      <c r="C2315" s="96" t="s">
        <v>585</v>
      </c>
      <c r="D2315" s="530">
        <v>7</v>
      </c>
      <c r="E2315" s="530">
        <v>50</v>
      </c>
      <c r="F2315" s="199">
        <f t="shared" si="137"/>
        <v>56</v>
      </c>
      <c r="G2315" s="144" t="s">
        <v>411</v>
      </c>
      <c r="H2315" s="167">
        <v>0.30208333333333331</v>
      </c>
      <c r="I2315" s="167">
        <v>0.79166666666666663</v>
      </c>
      <c r="J2315" s="181">
        <v>0.15625</v>
      </c>
      <c r="K2315" s="179">
        <f t="shared" si="135"/>
        <v>0.33333333333333331</v>
      </c>
      <c r="L2315" s="530">
        <v>37</v>
      </c>
      <c r="M2315" s="530">
        <v>2</v>
      </c>
      <c r="N2315" s="959"/>
      <c r="O2315" s="530"/>
      <c r="P2315" s="530"/>
      <c r="Q2315" s="963"/>
      <c r="R2315" s="533" t="str">
        <f t="shared" si="136"/>
        <v>fx</v>
      </c>
      <c r="S2315" s="959"/>
      <c r="T2315" s="959"/>
      <c r="U2315" s="965"/>
    </row>
    <row r="2316" spans="1:21" ht="15.75" thickBot="1" x14ac:dyDescent="0.3">
      <c r="A2316" s="187" t="str">
        <f t="shared" si="134"/>
        <v>روز</v>
      </c>
      <c r="B2316" s="175">
        <v>14030503</v>
      </c>
      <c r="C2316" s="96" t="s">
        <v>585</v>
      </c>
      <c r="D2316" s="530">
        <v>7</v>
      </c>
      <c r="E2316" s="530">
        <v>50</v>
      </c>
      <c r="F2316" s="199">
        <f t="shared" si="137"/>
        <v>56</v>
      </c>
      <c r="G2316" s="144" t="s">
        <v>411</v>
      </c>
      <c r="H2316" s="167">
        <v>0.30208333333333331</v>
      </c>
      <c r="I2316" s="167">
        <v>0.79166666666666663</v>
      </c>
      <c r="J2316" s="181">
        <v>0.15625</v>
      </c>
      <c r="K2316" s="179">
        <f t="shared" si="135"/>
        <v>0.33333333333333331</v>
      </c>
      <c r="L2316" s="530">
        <v>38</v>
      </c>
      <c r="M2316" s="530">
        <v>2</v>
      </c>
      <c r="N2316" s="959"/>
      <c r="O2316" s="530"/>
      <c r="P2316" s="530"/>
      <c r="Q2316" s="963"/>
      <c r="R2316" s="533" t="str">
        <f t="shared" si="136"/>
        <v>fx</v>
      </c>
      <c r="S2316" s="959"/>
      <c r="T2316" s="959"/>
      <c r="U2316" s="965"/>
    </row>
    <row r="2317" spans="1:21" ht="15.75" thickBot="1" x14ac:dyDescent="0.3">
      <c r="A2317" s="187" t="str">
        <f t="shared" si="134"/>
        <v>روز</v>
      </c>
      <c r="B2317" s="175">
        <v>14030503</v>
      </c>
      <c r="C2317" s="96" t="s">
        <v>585</v>
      </c>
      <c r="D2317" s="530">
        <v>7</v>
      </c>
      <c r="E2317" s="530">
        <v>50</v>
      </c>
      <c r="F2317" s="199">
        <f t="shared" si="137"/>
        <v>56</v>
      </c>
      <c r="G2317" s="144" t="s">
        <v>411</v>
      </c>
      <c r="H2317" s="167">
        <v>0.30208333333333331</v>
      </c>
      <c r="I2317" s="167">
        <v>0.79166666666666663</v>
      </c>
      <c r="J2317" s="181">
        <v>0.15625</v>
      </c>
      <c r="K2317" s="179">
        <f t="shared" si="135"/>
        <v>0.33333333333333331</v>
      </c>
      <c r="L2317" s="530">
        <v>39</v>
      </c>
      <c r="M2317" s="530">
        <v>2</v>
      </c>
      <c r="N2317" s="959"/>
      <c r="O2317" s="530"/>
      <c r="P2317" s="530"/>
      <c r="Q2317" s="963"/>
      <c r="R2317" s="533" t="str">
        <f t="shared" si="136"/>
        <v>fx</v>
      </c>
      <c r="S2317" s="959"/>
      <c r="T2317" s="959"/>
      <c r="U2317" s="965"/>
    </row>
    <row r="2318" spans="1:21" ht="15.75" thickBot="1" x14ac:dyDescent="0.3">
      <c r="A2318" s="187" t="str">
        <f t="shared" si="134"/>
        <v>روز</v>
      </c>
      <c r="B2318" s="522">
        <v>14030503</v>
      </c>
      <c r="C2318" s="96" t="s">
        <v>585</v>
      </c>
      <c r="D2318" s="530">
        <v>7</v>
      </c>
      <c r="E2318" s="530">
        <v>50</v>
      </c>
      <c r="F2318" s="199">
        <f t="shared" si="137"/>
        <v>56</v>
      </c>
      <c r="G2318" s="144" t="s">
        <v>411</v>
      </c>
      <c r="H2318" s="167">
        <v>0.30208333333333331</v>
      </c>
      <c r="I2318" s="167">
        <v>0.79166666666666663</v>
      </c>
      <c r="J2318" s="181">
        <v>0.15625</v>
      </c>
      <c r="K2318" s="179">
        <f t="shared" si="135"/>
        <v>0.33333333333333331</v>
      </c>
      <c r="L2318" s="530">
        <v>40</v>
      </c>
      <c r="M2318" s="530">
        <v>2</v>
      </c>
      <c r="N2318" s="960"/>
      <c r="O2318" s="530"/>
      <c r="P2318" s="530"/>
      <c r="Q2318" s="963"/>
      <c r="R2318" s="533" t="str">
        <f t="shared" si="136"/>
        <v>fx</v>
      </c>
      <c r="S2318" s="959"/>
      <c r="T2318" s="959"/>
      <c r="U2318" s="965"/>
    </row>
    <row r="2319" spans="1:21" ht="15.75" thickBot="1" x14ac:dyDescent="0.3">
      <c r="A2319" s="187" t="str">
        <f t="shared" si="134"/>
        <v>روز</v>
      </c>
      <c r="B2319" s="174">
        <v>14030503</v>
      </c>
      <c r="C2319" s="96" t="s">
        <v>588</v>
      </c>
      <c r="D2319" s="530">
        <v>7</v>
      </c>
      <c r="E2319" s="530">
        <v>50</v>
      </c>
      <c r="F2319" s="199">
        <f t="shared" si="137"/>
        <v>56</v>
      </c>
      <c r="G2319" s="144" t="s">
        <v>411</v>
      </c>
      <c r="H2319" s="167">
        <v>0.30208333333333331</v>
      </c>
      <c r="I2319" s="167">
        <v>0.79166666666666663</v>
      </c>
      <c r="J2319" s="181">
        <v>0.15625</v>
      </c>
      <c r="K2319" s="179">
        <f t="shared" si="135"/>
        <v>0.33333333333333331</v>
      </c>
      <c r="L2319" s="530">
        <v>40</v>
      </c>
      <c r="M2319" s="530">
        <v>1</v>
      </c>
      <c r="N2319" s="958">
        <v>16</v>
      </c>
      <c r="O2319" s="530"/>
      <c r="P2319" s="530"/>
      <c r="Q2319" s="963"/>
      <c r="R2319" s="533" t="str">
        <f t="shared" si="136"/>
        <v>fx</v>
      </c>
      <c r="S2319" s="959"/>
      <c r="T2319" s="959"/>
      <c r="U2319" s="965"/>
    </row>
    <row r="2320" spans="1:21" ht="15.75" thickBot="1" x14ac:dyDescent="0.3">
      <c r="A2320" s="187" t="str">
        <f t="shared" si="134"/>
        <v>روز</v>
      </c>
      <c r="B2320" s="175">
        <v>14030503</v>
      </c>
      <c r="C2320" s="96" t="s">
        <v>588</v>
      </c>
      <c r="D2320" s="530">
        <v>7</v>
      </c>
      <c r="E2320" s="530">
        <v>50</v>
      </c>
      <c r="F2320" s="199">
        <f t="shared" si="137"/>
        <v>56</v>
      </c>
      <c r="G2320" s="144" t="s">
        <v>411</v>
      </c>
      <c r="H2320" s="167">
        <v>0.30208333333333331</v>
      </c>
      <c r="I2320" s="167">
        <v>0.79166666666666663</v>
      </c>
      <c r="J2320" s="181">
        <v>0.15625</v>
      </c>
      <c r="K2320" s="179">
        <f t="shared" si="135"/>
        <v>0.33333333333333331</v>
      </c>
      <c r="L2320" s="530">
        <v>41</v>
      </c>
      <c r="M2320" s="530">
        <v>1</v>
      </c>
      <c r="N2320" s="959"/>
      <c r="O2320" s="530"/>
      <c r="P2320" s="530"/>
      <c r="Q2320" s="963"/>
      <c r="R2320" s="533" t="str">
        <f t="shared" si="136"/>
        <v>fx</v>
      </c>
      <c r="S2320" s="959"/>
      <c r="T2320" s="959"/>
      <c r="U2320" s="965"/>
    </row>
    <row r="2321" spans="1:21" ht="15.75" thickBot="1" x14ac:dyDescent="0.3">
      <c r="A2321" s="187" t="str">
        <f t="shared" si="134"/>
        <v>روز</v>
      </c>
      <c r="B2321" s="175">
        <v>14030503</v>
      </c>
      <c r="C2321" s="96" t="s">
        <v>588</v>
      </c>
      <c r="D2321" s="530">
        <v>7</v>
      </c>
      <c r="E2321" s="530">
        <v>50</v>
      </c>
      <c r="F2321" s="199">
        <f t="shared" si="137"/>
        <v>56</v>
      </c>
      <c r="G2321" s="144" t="s">
        <v>411</v>
      </c>
      <c r="H2321" s="167">
        <v>0.30208333333333331</v>
      </c>
      <c r="I2321" s="167">
        <v>0.79166666666666663</v>
      </c>
      <c r="J2321" s="181">
        <v>0.15625</v>
      </c>
      <c r="K2321" s="179">
        <f t="shared" si="135"/>
        <v>0.33333333333333331</v>
      </c>
      <c r="L2321" s="530">
        <v>42</v>
      </c>
      <c r="M2321" s="530">
        <v>2</v>
      </c>
      <c r="N2321" s="959"/>
      <c r="O2321" s="530"/>
      <c r="P2321" s="530"/>
      <c r="Q2321" s="963"/>
      <c r="R2321" s="533" t="str">
        <f>IF(C2321=370,"p500","fx")</f>
        <v>fx</v>
      </c>
      <c r="S2321" s="959"/>
      <c r="T2321" s="959"/>
      <c r="U2321" s="965"/>
    </row>
    <row r="2322" spans="1:21" ht="15.75" thickBot="1" x14ac:dyDescent="0.3">
      <c r="A2322" s="187" t="str">
        <f t="shared" si="134"/>
        <v>روز</v>
      </c>
      <c r="B2322" s="175">
        <v>14030503</v>
      </c>
      <c r="C2322" s="96" t="s">
        <v>588</v>
      </c>
      <c r="D2322" s="530">
        <v>7</v>
      </c>
      <c r="E2322" s="530">
        <v>50</v>
      </c>
      <c r="F2322" s="199">
        <f t="shared" si="137"/>
        <v>56</v>
      </c>
      <c r="G2322" s="144" t="s">
        <v>411</v>
      </c>
      <c r="H2322" s="167">
        <v>0.30208333333333331</v>
      </c>
      <c r="I2322" s="167">
        <v>0.79166666666666663</v>
      </c>
      <c r="J2322" s="181">
        <v>0.15625</v>
      </c>
      <c r="K2322" s="179">
        <f t="shared" si="135"/>
        <v>0.33333333333333331</v>
      </c>
      <c r="L2322" s="530">
        <v>43</v>
      </c>
      <c r="M2322" s="530">
        <v>2</v>
      </c>
      <c r="N2322" s="959"/>
      <c r="O2322" s="530"/>
      <c r="P2322" s="530"/>
      <c r="Q2322" s="963"/>
      <c r="R2322" s="533" t="str">
        <f t="shared" si="136"/>
        <v>fx</v>
      </c>
      <c r="S2322" s="959"/>
      <c r="T2322" s="959"/>
      <c r="U2322" s="965"/>
    </row>
    <row r="2323" spans="1:21" ht="15.75" thickBot="1" x14ac:dyDescent="0.3">
      <c r="A2323" s="187" t="str">
        <f t="shared" si="134"/>
        <v>روز</v>
      </c>
      <c r="B2323" s="175">
        <v>14030503</v>
      </c>
      <c r="C2323" s="96" t="s">
        <v>588</v>
      </c>
      <c r="D2323" s="530">
        <v>7</v>
      </c>
      <c r="E2323" s="530">
        <v>50</v>
      </c>
      <c r="F2323" s="199">
        <f t="shared" si="137"/>
        <v>56</v>
      </c>
      <c r="G2323" s="144" t="s">
        <v>411</v>
      </c>
      <c r="H2323" s="167">
        <v>0.30208333333333331</v>
      </c>
      <c r="I2323" s="167">
        <v>0.79166666666666663</v>
      </c>
      <c r="J2323" s="181">
        <v>0.15625</v>
      </c>
      <c r="K2323" s="179">
        <f t="shared" si="135"/>
        <v>0.33333333333333331</v>
      </c>
      <c r="L2323" s="530">
        <v>44</v>
      </c>
      <c r="M2323" s="530">
        <v>1</v>
      </c>
      <c r="N2323" s="959"/>
      <c r="O2323" s="530"/>
      <c r="P2323" s="530"/>
      <c r="Q2323" s="963"/>
      <c r="R2323" s="533" t="str">
        <f t="shared" si="136"/>
        <v>fx</v>
      </c>
      <c r="S2323" s="959"/>
      <c r="T2323" s="959"/>
      <c r="U2323" s="965"/>
    </row>
    <row r="2324" spans="1:21" ht="15.75" thickBot="1" x14ac:dyDescent="0.3">
      <c r="A2324" s="535" t="str">
        <f t="shared" si="134"/>
        <v>روز</v>
      </c>
      <c r="B2324" s="522">
        <v>14030503</v>
      </c>
      <c r="C2324" s="164" t="s">
        <v>588</v>
      </c>
      <c r="D2324" s="531">
        <v>7</v>
      </c>
      <c r="E2324" s="531">
        <v>50</v>
      </c>
      <c r="F2324" s="388">
        <f t="shared" si="137"/>
        <v>56</v>
      </c>
      <c r="G2324" s="161" t="s">
        <v>411</v>
      </c>
      <c r="H2324" s="171">
        <v>0.30208333333333331</v>
      </c>
      <c r="I2324" s="171">
        <v>0.79166666666666663</v>
      </c>
      <c r="J2324" s="185">
        <v>0.15625</v>
      </c>
      <c r="K2324" s="186">
        <f t="shared" si="135"/>
        <v>0.33333333333333331</v>
      </c>
      <c r="L2324" s="531">
        <v>45</v>
      </c>
      <c r="M2324" s="531">
        <v>1</v>
      </c>
      <c r="N2324" s="966"/>
      <c r="O2324" s="531"/>
      <c r="P2324" s="531"/>
      <c r="Q2324" s="967"/>
      <c r="R2324" s="151" t="str">
        <f t="shared" si="136"/>
        <v>fx</v>
      </c>
      <c r="S2324" s="966"/>
      <c r="T2324" s="966"/>
      <c r="U2324" s="968"/>
    </row>
    <row r="2325" spans="1:21" ht="15.75" thickBot="1" x14ac:dyDescent="0.3">
      <c r="A2325" s="183" t="str">
        <f>IF(H2325&gt;I2325,"شب","روز")</f>
        <v>روز</v>
      </c>
      <c r="B2325" s="174">
        <v>14030504</v>
      </c>
      <c r="C2325" s="163">
        <v>309</v>
      </c>
      <c r="D2325" s="575">
        <v>7</v>
      </c>
      <c r="E2325" s="575">
        <v>50</v>
      </c>
      <c r="F2325" s="150">
        <f>2+45</f>
        <v>47</v>
      </c>
      <c r="G2325" s="159" t="s">
        <v>404</v>
      </c>
      <c r="H2325" s="168">
        <v>0.30208333333333331</v>
      </c>
      <c r="I2325" s="168">
        <v>0.625</v>
      </c>
      <c r="J2325" s="179">
        <v>5.5555555555555552E-2</v>
      </c>
      <c r="K2325" s="179">
        <f t="shared" si="135"/>
        <v>0.26736111111111116</v>
      </c>
      <c r="L2325" s="575">
        <v>39</v>
      </c>
      <c r="M2325" s="575">
        <v>1</v>
      </c>
      <c r="N2325" s="961">
        <v>40</v>
      </c>
      <c r="O2325" s="575"/>
      <c r="P2325" s="575"/>
      <c r="Q2325" s="962">
        <f>235.27+9.62+220.808</f>
        <v>465.69799999999998</v>
      </c>
      <c r="R2325" s="150" t="str">
        <f t="shared" si="136"/>
        <v>fx</v>
      </c>
      <c r="S2325" s="961">
        <v>2.5</v>
      </c>
      <c r="T2325" s="961">
        <v>25</v>
      </c>
      <c r="U2325" s="964">
        <v>1000</v>
      </c>
    </row>
    <row r="2326" spans="1:21" ht="15.75" thickBot="1" x14ac:dyDescent="0.3">
      <c r="A2326" s="187" t="str">
        <f t="shared" si="134"/>
        <v>روز</v>
      </c>
      <c r="B2326" s="571">
        <v>14030504</v>
      </c>
      <c r="C2326" s="96">
        <v>309</v>
      </c>
      <c r="D2326" s="573">
        <v>7</v>
      </c>
      <c r="E2326" s="573">
        <v>50</v>
      </c>
      <c r="F2326" s="199">
        <f t="shared" ref="F2326:F2360" si="138">2+45</f>
        <v>47</v>
      </c>
      <c r="G2326" s="144" t="s">
        <v>404</v>
      </c>
      <c r="H2326" s="167">
        <v>0.30208333333333331</v>
      </c>
      <c r="I2326" s="167">
        <v>0.625</v>
      </c>
      <c r="J2326" s="181">
        <v>5.5555555555555552E-2</v>
      </c>
      <c r="K2326" s="179">
        <f t="shared" si="135"/>
        <v>0.26736111111111116</v>
      </c>
      <c r="L2326" s="573">
        <v>41</v>
      </c>
      <c r="M2326" s="573">
        <v>1</v>
      </c>
      <c r="N2326" s="960"/>
      <c r="O2326" s="573"/>
      <c r="P2326" s="573"/>
      <c r="Q2326" s="963"/>
      <c r="R2326" s="579" t="str">
        <f t="shared" si="136"/>
        <v>fx</v>
      </c>
      <c r="S2326" s="959"/>
      <c r="T2326" s="959"/>
      <c r="U2326" s="965"/>
    </row>
    <row r="2327" spans="1:21" ht="15.75" thickBot="1" x14ac:dyDescent="0.3">
      <c r="A2327" s="187" t="str">
        <f t="shared" si="134"/>
        <v>روز</v>
      </c>
      <c r="B2327" s="174">
        <v>14030504</v>
      </c>
      <c r="C2327" s="96">
        <v>350</v>
      </c>
      <c r="D2327" s="573">
        <v>7</v>
      </c>
      <c r="E2327" s="573">
        <v>50</v>
      </c>
      <c r="F2327" s="199">
        <f t="shared" si="138"/>
        <v>47</v>
      </c>
      <c r="G2327" s="144" t="s">
        <v>404</v>
      </c>
      <c r="H2327" s="167">
        <v>0.30208333333333331</v>
      </c>
      <c r="I2327" s="167">
        <v>0.625</v>
      </c>
      <c r="J2327" s="181">
        <v>5.5555555555555552E-2</v>
      </c>
      <c r="K2327" s="179">
        <f t="shared" si="135"/>
        <v>0.26736111111111116</v>
      </c>
      <c r="L2327" s="573">
        <v>39</v>
      </c>
      <c r="M2327" s="573">
        <v>1</v>
      </c>
      <c r="N2327" s="958">
        <v>408</v>
      </c>
      <c r="O2327" s="573"/>
      <c r="P2327" s="573"/>
      <c r="Q2327" s="963"/>
      <c r="R2327" s="579" t="str">
        <f t="shared" si="136"/>
        <v>fx</v>
      </c>
      <c r="S2327" s="959"/>
      <c r="T2327" s="959"/>
      <c r="U2327" s="965"/>
    </row>
    <row r="2328" spans="1:21" ht="15.75" thickBot="1" x14ac:dyDescent="0.3">
      <c r="A2328" s="187" t="str">
        <f t="shared" si="134"/>
        <v>روز</v>
      </c>
      <c r="B2328" s="175">
        <v>14030504</v>
      </c>
      <c r="C2328" s="96">
        <v>350</v>
      </c>
      <c r="D2328" s="573">
        <v>7</v>
      </c>
      <c r="E2328" s="573">
        <v>50</v>
      </c>
      <c r="F2328" s="199">
        <f t="shared" si="138"/>
        <v>47</v>
      </c>
      <c r="G2328" s="144" t="s">
        <v>404</v>
      </c>
      <c r="H2328" s="167">
        <v>0.30208333333333331</v>
      </c>
      <c r="I2328" s="167">
        <v>0.625</v>
      </c>
      <c r="J2328" s="181">
        <v>5.5555555555555552E-2</v>
      </c>
      <c r="K2328" s="179">
        <f t="shared" si="135"/>
        <v>0.26736111111111116</v>
      </c>
      <c r="L2328" s="573">
        <v>40</v>
      </c>
      <c r="M2328" s="573">
        <v>1</v>
      </c>
      <c r="N2328" s="959"/>
      <c r="O2328" s="573"/>
      <c r="P2328" s="573"/>
      <c r="Q2328" s="963"/>
      <c r="R2328" s="579" t="str">
        <f t="shared" si="136"/>
        <v>fx</v>
      </c>
      <c r="S2328" s="959"/>
      <c r="T2328" s="959"/>
      <c r="U2328" s="965"/>
    </row>
    <row r="2329" spans="1:21" ht="15.75" thickBot="1" x14ac:dyDescent="0.3">
      <c r="A2329" s="187" t="str">
        <f t="shared" si="134"/>
        <v>روز</v>
      </c>
      <c r="B2329" s="175">
        <v>14030504</v>
      </c>
      <c r="C2329" s="96">
        <v>350</v>
      </c>
      <c r="D2329" s="573">
        <v>7</v>
      </c>
      <c r="E2329" s="573">
        <v>50</v>
      </c>
      <c r="F2329" s="199">
        <f t="shared" si="138"/>
        <v>47</v>
      </c>
      <c r="G2329" s="144" t="s">
        <v>404</v>
      </c>
      <c r="H2329" s="167">
        <v>0.30208333333333331</v>
      </c>
      <c r="I2329" s="167">
        <v>0.625</v>
      </c>
      <c r="J2329" s="181">
        <v>5.5555555555555552E-2</v>
      </c>
      <c r="K2329" s="179">
        <f t="shared" si="135"/>
        <v>0.26736111111111116</v>
      </c>
      <c r="L2329" s="573">
        <v>41</v>
      </c>
      <c r="M2329" s="573">
        <v>1</v>
      </c>
      <c r="N2329" s="959"/>
      <c r="O2329" s="573"/>
      <c r="P2329" s="573"/>
      <c r="Q2329" s="963"/>
      <c r="R2329" s="579" t="str">
        <f t="shared" si="136"/>
        <v>fx</v>
      </c>
      <c r="S2329" s="959"/>
      <c r="T2329" s="959"/>
      <c r="U2329" s="965"/>
    </row>
    <row r="2330" spans="1:21" ht="15.75" thickBot="1" x14ac:dyDescent="0.3">
      <c r="A2330" s="187" t="str">
        <f t="shared" si="134"/>
        <v>روز</v>
      </c>
      <c r="B2330" s="175">
        <v>14030504</v>
      </c>
      <c r="C2330" s="96">
        <v>350</v>
      </c>
      <c r="D2330" s="573">
        <v>7</v>
      </c>
      <c r="E2330" s="573">
        <v>50</v>
      </c>
      <c r="F2330" s="199">
        <f t="shared" si="138"/>
        <v>47</v>
      </c>
      <c r="G2330" s="144" t="s">
        <v>404</v>
      </c>
      <c r="H2330" s="167">
        <v>0.30208333333333331</v>
      </c>
      <c r="I2330" s="167">
        <v>0.625</v>
      </c>
      <c r="J2330" s="181">
        <v>5.5555555555555552E-2</v>
      </c>
      <c r="K2330" s="179">
        <f t="shared" si="135"/>
        <v>0.26736111111111116</v>
      </c>
      <c r="L2330" s="573">
        <v>42</v>
      </c>
      <c r="M2330" s="573">
        <v>2</v>
      </c>
      <c r="N2330" s="959"/>
      <c r="O2330" s="573"/>
      <c r="P2330" s="573"/>
      <c r="Q2330" s="963"/>
      <c r="R2330" s="579" t="str">
        <f t="shared" si="136"/>
        <v>fx</v>
      </c>
      <c r="S2330" s="959"/>
      <c r="T2330" s="959"/>
      <c r="U2330" s="965"/>
    </row>
    <row r="2331" spans="1:21" ht="15.75" thickBot="1" x14ac:dyDescent="0.3">
      <c r="A2331" s="187" t="str">
        <f t="shared" si="134"/>
        <v>روز</v>
      </c>
      <c r="B2331" s="175">
        <v>14030504</v>
      </c>
      <c r="C2331" s="96">
        <v>350</v>
      </c>
      <c r="D2331" s="573">
        <v>7</v>
      </c>
      <c r="E2331" s="573">
        <v>50</v>
      </c>
      <c r="F2331" s="199">
        <f t="shared" si="138"/>
        <v>47</v>
      </c>
      <c r="G2331" s="144" t="s">
        <v>404</v>
      </c>
      <c r="H2331" s="167">
        <v>0.30208333333333331</v>
      </c>
      <c r="I2331" s="167">
        <v>0.625</v>
      </c>
      <c r="J2331" s="181">
        <v>5.5555555555555552E-2</v>
      </c>
      <c r="K2331" s="179">
        <f t="shared" si="135"/>
        <v>0.26736111111111116</v>
      </c>
      <c r="L2331" s="573">
        <v>43</v>
      </c>
      <c r="M2331" s="573">
        <v>2</v>
      </c>
      <c r="N2331" s="959"/>
      <c r="O2331" s="573"/>
      <c r="P2331" s="573"/>
      <c r="Q2331" s="963"/>
      <c r="R2331" s="579" t="str">
        <f t="shared" si="136"/>
        <v>fx</v>
      </c>
      <c r="S2331" s="959"/>
      <c r="T2331" s="959"/>
      <c r="U2331" s="965"/>
    </row>
    <row r="2332" spans="1:21" ht="15.75" thickBot="1" x14ac:dyDescent="0.3">
      <c r="A2332" s="187" t="str">
        <f t="shared" si="134"/>
        <v>روز</v>
      </c>
      <c r="B2332" s="571">
        <v>14030504</v>
      </c>
      <c r="C2332" s="96">
        <v>350</v>
      </c>
      <c r="D2332" s="573">
        <v>7</v>
      </c>
      <c r="E2332" s="573">
        <v>50</v>
      </c>
      <c r="F2332" s="199">
        <f t="shared" si="138"/>
        <v>47</v>
      </c>
      <c r="G2332" s="144" t="s">
        <v>404</v>
      </c>
      <c r="H2332" s="167">
        <v>0.30208333333333331</v>
      </c>
      <c r="I2332" s="167">
        <v>0.625</v>
      </c>
      <c r="J2332" s="181">
        <v>5.5555555555555552E-2</v>
      </c>
      <c r="K2332" s="179">
        <f t="shared" si="135"/>
        <v>0.26736111111111116</v>
      </c>
      <c r="L2332" s="573">
        <v>44</v>
      </c>
      <c r="M2332" s="573">
        <v>1</v>
      </c>
      <c r="N2332" s="960"/>
      <c r="O2332" s="573"/>
      <c r="P2332" s="573"/>
      <c r="Q2332" s="963"/>
      <c r="R2332" s="579" t="str">
        <f t="shared" si="136"/>
        <v>fx</v>
      </c>
      <c r="S2332" s="959"/>
      <c r="T2332" s="959"/>
      <c r="U2332" s="965"/>
    </row>
    <row r="2333" spans="1:21" ht="15.75" thickBot="1" x14ac:dyDescent="0.3">
      <c r="A2333" s="187" t="str">
        <f t="shared" si="134"/>
        <v>روز</v>
      </c>
      <c r="B2333" s="174">
        <v>14030504</v>
      </c>
      <c r="C2333" s="96">
        <v>370</v>
      </c>
      <c r="D2333" s="573">
        <v>7</v>
      </c>
      <c r="E2333" s="573">
        <v>50</v>
      </c>
      <c r="F2333" s="199">
        <f t="shared" si="138"/>
        <v>47</v>
      </c>
      <c r="G2333" s="144" t="s">
        <v>404</v>
      </c>
      <c r="H2333" s="167">
        <v>0.30208333333333331</v>
      </c>
      <c r="I2333" s="167">
        <v>0.625</v>
      </c>
      <c r="J2333" s="181">
        <v>5.5555555555555552E-2</v>
      </c>
      <c r="K2333" s="179">
        <f t="shared" si="135"/>
        <v>0.26736111111111116</v>
      </c>
      <c r="L2333" s="573">
        <v>39</v>
      </c>
      <c r="M2333" s="573">
        <v>1</v>
      </c>
      <c r="N2333" s="958">
        <v>408</v>
      </c>
      <c r="O2333" s="573"/>
      <c r="P2333" s="573"/>
      <c r="Q2333" s="963"/>
      <c r="R2333" s="579" t="str">
        <f t="shared" si="136"/>
        <v>p500</v>
      </c>
      <c r="S2333" s="959"/>
      <c r="T2333" s="959"/>
      <c r="U2333" s="965"/>
    </row>
    <row r="2334" spans="1:21" ht="15.75" thickBot="1" x14ac:dyDescent="0.3">
      <c r="A2334" s="187" t="str">
        <f t="shared" ref="A2334:A2397" si="139">IF(H2334&gt;I2334,"شب","روز")</f>
        <v>روز</v>
      </c>
      <c r="B2334" s="175">
        <v>14030504</v>
      </c>
      <c r="C2334" s="96">
        <v>370</v>
      </c>
      <c r="D2334" s="573">
        <v>7</v>
      </c>
      <c r="E2334" s="573">
        <v>50</v>
      </c>
      <c r="F2334" s="199">
        <f t="shared" si="138"/>
        <v>47</v>
      </c>
      <c r="G2334" s="144" t="s">
        <v>404</v>
      </c>
      <c r="H2334" s="167">
        <v>0.30208333333333331</v>
      </c>
      <c r="I2334" s="167">
        <v>0.625</v>
      </c>
      <c r="J2334" s="181">
        <v>5.5555555555555552E-2</v>
      </c>
      <c r="K2334" s="179">
        <f t="shared" ref="K2334:K2397" si="140">IF(H2334&gt;I2334,(H2334-I2334)-J2334,(I2334-H2334)-J2334)</f>
        <v>0.26736111111111116</v>
      </c>
      <c r="L2334" s="573">
        <v>40</v>
      </c>
      <c r="M2334" s="573">
        <v>1</v>
      </c>
      <c r="N2334" s="959"/>
      <c r="O2334" s="573"/>
      <c r="P2334" s="573"/>
      <c r="Q2334" s="963"/>
      <c r="R2334" s="579" t="str">
        <f t="shared" ref="R2334:R2397" si="141">IF(C2334=370,"p500","fx")</f>
        <v>p500</v>
      </c>
      <c r="S2334" s="959"/>
      <c r="T2334" s="959"/>
      <c r="U2334" s="965"/>
    </row>
    <row r="2335" spans="1:21" ht="15.75" thickBot="1" x14ac:dyDescent="0.3">
      <c r="A2335" s="187" t="str">
        <f t="shared" si="139"/>
        <v>روز</v>
      </c>
      <c r="B2335" s="175">
        <v>14030504</v>
      </c>
      <c r="C2335" s="96">
        <v>370</v>
      </c>
      <c r="D2335" s="573">
        <v>7</v>
      </c>
      <c r="E2335" s="573">
        <v>50</v>
      </c>
      <c r="F2335" s="199">
        <f t="shared" si="138"/>
        <v>47</v>
      </c>
      <c r="G2335" s="144" t="s">
        <v>404</v>
      </c>
      <c r="H2335" s="167">
        <v>0.30208333333333331</v>
      </c>
      <c r="I2335" s="167">
        <v>0.625</v>
      </c>
      <c r="J2335" s="181">
        <v>5.5555555555555552E-2</v>
      </c>
      <c r="K2335" s="179">
        <f t="shared" si="140"/>
        <v>0.26736111111111116</v>
      </c>
      <c r="L2335" s="573">
        <v>42</v>
      </c>
      <c r="M2335" s="573">
        <v>2</v>
      </c>
      <c r="N2335" s="959"/>
      <c r="O2335" s="573"/>
      <c r="P2335" s="573"/>
      <c r="Q2335" s="963"/>
      <c r="R2335" s="579" t="str">
        <f t="shared" si="141"/>
        <v>p500</v>
      </c>
      <c r="S2335" s="959"/>
      <c r="T2335" s="959"/>
      <c r="U2335" s="965"/>
    </row>
    <row r="2336" spans="1:21" ht="15.75" thickBot="1" x14ac:dyDescent="0.3">
      <c r="A2336" s="187" t="str">
        <f t="shared" si="139"/>
        <v>روز</v>
      </c>
      <c r="B2336" s="175">
        <v>14030504</v>
      </c>
      <c r="C2336" s="96">
        <v>370</v>
      </c>
      <c r="D2336" s="573">
        <v>7</v>
      </c>
      <c r="E2336" s="573">
        <v>50</v>
      </c>
      <c r="F2336" s="199">
        <f t="shared" si="138"/>
        <v>47</v>
      </c>
      <c r="G2336" s="144" t="s">
        <v>404</v>
      </c>
      <c r="H2336" s="167">
        <v>0.30208333333333331</v>
      </c>
      <c r="I2336" s="167">
        <v>0.625</v>
      </c>
      <c r="J2336" s="181">
        <v>5.5555555555555552E-2</v>
      </c>
      <c r="K2336" s="179">
        <f t="shared" si="140"/>
        <v>0.26736111111111116</v>
      </c>
      <c r="L2336" s="573">
        <v>43</v>
      </c>
      <c r="M2336" s="573">
        <v>2</v>
      </c>
      <c r="N2336" s="959"/>
      <c r="O2336" s="573"/>
      <c r="P2336" s="573"/>
      <c r="Q2336" s="963"/>
      <c r="R2336" s="579" t="str">
        <f t="shared" si="141"/>
        <v>p500</v>
      </c>
      <c r="S2336" s="959"/>
      <c r="T2336" s="959"/>
      <c r="U2336" s="965"/>
    </row>
    <row r="2337" spans="1:21" ht="15.75" thickBot="1" x14ac:dyDescent="0.3">
      <c r="A2337" s="187" t="str">
        <f t="shared" si="139"/>
        <v>روز</v>
      </c>
      <c r="B2337" s="571">
        <v>14030504</v>
      </c>
      <c r="C2337" s="96">
        <v>370</v>
      </c>
      <c r="D2337" s="573">
        <v>7</v>
      </c>
      <c r="E2337" s="573">
        <v>50</v>
      </c>
      <c r="F2337" s="199">
        <f t="shared" si="138"/>
        <v>47</v>
      </c>
      <c r="G2337" s="144" t="s">
        <v>404</v>
      </c>
      <c r="H2337" s="167">
        <v>0.30208333333333331</v>
      </c>
      <c r="I2337" s="167">
        <v>0.625</v>
      </c>
      <c r="J2337" s="181">
        <v>5.5555555555555552E-2</v>
      </c>
      <c r="K2337" s="179">
        <f t="shared" si="140"/>
        <v>0.26736111111111116</v>
      </c>
      <c r="L2337" s="573">
        <v>44</v>
      </c>
      <c r="M2337" s="573">
        <v>2</v>
      </c>
      <c r="N2337" s="960"/>
      <c r="O2337" s="573"/>
      <c r="P2337" s="573"/>
      <c r="Q2337" s="963"/>
      <c r="R2337" s="579" t="str">
        <f t="shared" si="141"/>
        <v>p500</v>
      </c>
      <c r="S2337" s="959"/>
      <c r="T2337" s="959"/>
      <c r="U2337" s="965"/>
    </row>
    <row r="2338" spans="1:21" ht="15.75" thickBot="1" x14ac:dyDescent="0.3">
      <c r="A2338" s="187" t="str">
        <f t="shared" si="139"/>
        <v>روز</v>
      </c>
      <c r="B2338" s="174">
        <v>14030504</v>
      </c>
      <c r="C2338" s="96">
        <v>321</v>
      </c>
      <c r="D2338" s="573">
        <v>7</v>
      </c>
      <c r="E2338" s="573">
        <v>50</v>
      </c>
      <c r="F2338" s="199">
        <f t="shared" si="138"/>
        <v>47</v>
      </c>
      <c r="G2338" s="144" t="s">
        <v>404</v>
      </c>
      <c r="H2338" s="167">
        <v>0.30208333333333331</v>
      </c>
      <c r="I2338" s="167">
        <v>0.625</v>
      </c>
      <c r="J2338" s="181">
        <v>5.5555555555555552E-2</v>
      </c>
      <c r="K2338" s="179">
        <f t="shared" si="140"/>
        <v>0.26736111111111116</v>
      </c>
      <c r="L2338" s="573">
        <v>36</v>
      </c>
      <c r="M2338" s="573">
        <v>1</v>
      </c>
      <c r="N2338" s="958">
        <v>366</v>
      </c>
      <c r="O2338" s="573"/>
      <c r="P2338" s="573"/>
      <c r="Q2338" s="963"/>
      <c r="R2338" s="579" t="str">
        <f t="shared" si="141"/>
        <v>fx</v>
      </c>
      <c r="S2338" s="959"/>
      <c r="T2338" s="959"/>
      <c r="U2338" s="965"/>
    </row>
    <row r="2339" spans="1:21" ht="15.75" thickBot="1" x14ac:dyDescent="0.3">
      <c r="A2339" s="187" t="str">
        <f t="shared" si="139"/>
        <v>روز</v>
      </c>
      <c r="B2339" s="175">
        <v>14030504</v>
      </c>
      <c r="C2339" s="96">
        <v>321</v>
      </c>
      <c r="D2339" s="573">
        <v>7</v>
      </c>
      <c r="E2339" s="573">
        <v>50</v>
      </c>
      <c r="F2339" s="199">
        <f t="shared" si="138"/>
        <v>47</v>
      </c>
      <c r="G2339" s="144" t="s">
        <v>404</v>
      </c>
      <c r="H2339" s="167">
        <v>0.30208333333333331</v>
      </c>
      <c r="I2339" s="167">
        <v>0.625</v>
      </c>
      <c r="J2339" s="181">
        <v>5.5555555555555552E-2</v>
      </c>
      <c r="K2339" s="179">
        <f t="shared" si="140"/>
        <v>0.26736111111111116</v>
      </c>
      <c r="L2339" s="573">
        <v>37</v>
      </c>
      <c r="M2339" s="573">
        <v>1</v>
      </c>
      <c r="N2339" s="959"/>
      <c r="O2339" s="573"/>
      <c r="P2339" s="573"/>
      <c r="Q2339" s="963"/>
      <c r="R2339" s="579" t="str">
        <f t="shared" si="141"/>
        <v>fx</v>
      </c>
      <c r="S2339" s="959"/>
      <c r="T2339" s="959"/>
      <c r="U2339" s="965"/>
    </row>
    <row r="2340" spans="1:21" ht="15.75" thickBot="1" x14ac:dyDescent="0.3">
      <c r="A2340" s="187" t="str">
        <f t="shared" si="139"/>
        <v>روز</v>
      </c>
      <c r="B2340" s="175">
        <v>14030504</v>
      </c>
      <c r="C2340" s="96">
        <v>321</v>
      </c>
      <c r="D2340" s="573">
        <v>7</v>
      </c>
      <c r="E2340" s="573">
        <v>50</v>
      </c>
      <c r="F2340" s="199">
        <f t="shared" si="138"/>
        <v>47</v>
      </c>
      <c r="G2340" s="144" t="s">
        <v>404</v>
      </c>
      <c r="H2340" s="167">
        <v>0.30208333333333331</v>
      </c>
      <c r="I2340" s="167">
        <v>0.625</v>
      </c>
      <c r="J2340" s="181">
        <v>5.5555555555555552E-2</v>
      </c>
      <c r="K2340" s="179">
        <f t="shared" si="140"/>
        <v>0.26736111111111116</v>
      </c>
      <c r="L2340" s="573">
        <v>38</v>
      </c>
      <c r="M2340" s="573">
        <v>1</v>
      </c>
      <c r="N2340" s="959"/>
      <c r="O2340" s="573"/>
      <c r="P2340" s="573"/>
      <c r="Q2340" s="963"/>
      <c r="R2340" s="579" t="str">
        <f t="shared" si="141"/>
        <v>fx</v>
      </c>
      <c r="S2340" s="959"/>
      <c r="T2340" s="959"/>
      <c r="U2340" s="965"/>
    </row>
    <row r="2341" spans="1:21" ht="15.75" thickBot="1" x14ac:dyDescent="0.3">
      <c r="A2341" s="187" t="str">
        <f t="shared" si="139"/>
        <v>روز</v>
      </c>
      <c r="B2341" s="175">
        <v>14030504</v>
      </c>
      <c r="C2341" s="96">
        <v>321</v>
      </c>
      <c r="D2341" s="573">
        <v>7</v>
      </c>
      <c r="E2341" s="573">
        <v>50</v>
      </c>
      <c r="F2341" s="199">
        <f t="shared" si="138"/>
        <v>47</v>
      </c>
      <c r="G2341" s="144" t="s">
        <v>404</v>
      </c>
      <c r="H2341" s="167">
        <v>0.30208333333333331</v>
      </c>
      <c r="I2341" s="167">
        <v>0.625</v>
      </c>
      <c r="J2341" s="181">
        <v>5.5555555555555552E-2</v>
      </c>
      <c r="K2341" s="179">
        <f t="shared" si="140"/>
        <v>0.26736111111111116</v>
      </c>
      <c r="L2341" s="573">
        <v>39</v>
      </c>
      <c r="M2341" s="573">
        <v>2</v>
      </c>
      <c r="N2341" s="959"/>
      <c r="O2341" s="573"/>
      <c r="P2341" s="573"/>
      <c r="Q2341" s="963"/>
      <c r="R2341" s="579" t="str">
        <f t="shared" si="141"/>
        <v>fx</v>
      </c>
      <c r="S2341" s="959"/>
      <c r="T2341" s="959"/>
      <c r="U2341" s="965"/>
    </row>
    <row r="2342" spans="1:21" ht="15.75" thickBot="1" x14ac:dyDescent="0.3">
      <c r="A2342" s="187" t="str">
        <f t="shared" si="139"/>
        <v>روز</v>
      </c>
      <c r="B2342" s="175">
        <v>14030504</v>
      </c>
      <c r="C2342" s="96">
        <v>321</v>
      </c>
      <c r="D2342" s="573">
        <v>7</v>
      </c>
      <c r="E2342" s="573">
        <v>50</v>
      </c>
      <c r="F2342" s="199">
        <f t="shared" si="138"/>
        <v>47</v>
      </c>
      <c r="G2342" s="144" t="s">
        <v>404</v>
      </c>
      <c r="H2342" s="167">
        <v>0.30208333333333331</v>
      </c>
      <c r="I2342" s="167">
        <v>0.625</v>
      </c>
      <c r="J2342" s="181">
        <v>5.5555555555555552E-2</v>
      </c>
      <c r="K2342" s="179">
        <f t="shared" si="140"/>
        <v>0.26736111111111116</v>
      </c>
      <c r="L2342" s="573">
        <v>40</v>
      </c>
      <c r="M2342" s="573">
        <v>2</v>
      </c>
      <c r="N2342" s="959"/>
      <c r="O2342" s="573"/>
      <c r="P2342" s="573"/>
      <c r="Q2342" s="963"/>
      <c r="R2342" s="579" t="str">
        <f t="shared" si="141"/>
        <v>fx</v>
      </c>
      <c r="S2342" s="959"/>
      <c r="T2342" s="959"/>
      <c r="U2342" s="965"/>
    </row>
    <row r="2343" spans="1:21" ht="15.75" thickBot="1" x14ac:dyDescent="0.3">
      <c r="A2343" s="187" t="str">
        <f t="shared" si="139"/>
        <v>روز</v>
      </c>
      <c r="B2343" s="571">
        <v>14030504</v>
      </c>
      <c r="C2343" s="96">
        <v>321</v>
      </c>
      <c r="D2343" s="573">
        <v>7</v>
      </c>
      <c r="E2343" s="573">
        <v>50</v>
      </c>
      <c r="F2343" s="199">
        <f t="shared" si="138"/>
        <v>47</v>
      </c>
      <c r="G2343" s="144" t="s">
        <v>404</v>
      </c>
      <c r="H2343" s="167">
        <v>0.30208333333333331</v>
      </c>
      <c r="I2343" s="167">
        <v>0.625</v>
      </c>
      <c r="J2343" s="181">
        <v>5.5555555555555552E-2</v>
      </c>
      <c r="K2343" s="179">
        <f t="shared" si="140"/>
        <v>0.26736111111111116</v>
      </c>
      <c r="L2343" s="573">
        <v>41</v>
      </c>
      <c r="M2343" s="573">
        <v>1</v>
      </c>
      <c r="N2343" s="960"/>
      <c r="O2343" s="573"/>
      <c r="P2343" s="573"/>
      <c r="Q2343" s="963"/>
      <c r="R2343" s="579" t="str">
        <f t="shared" si="141"/>
        <v>fx</v>
      </c>
      <c r="S2343" s="959"/>
      <c r="T2343" s="959"/>
      <c r="U2343" s="965"/>
    </row>
    <row r="2344" spans="1:21" ht="15.75" thickBot="1" x14ac:dyDescent="0.3">
      <c r="A2344" s="187" t="str">
        <f t="shared" si="139"/>
        <v>روز</v>
      </c>
      <c r="B2344" s="174">
        <v>14030504</v>
      </c>
      <c r="C2344" s="96">
        <v>307</v>
      </c>
      <c r="D2344" s="573">
        <v>7</v>
      </c>
      <c r="E2344" s="573">
        <v>50</v>
      </c>
      <c r="F2344" s="199">
        <f t="shared" si="138"/>
        <v>47</v>
      </c>
      <c r="G2344" s="144" t="s">
        <v>615</v>
      </c>
      <c r="H2344" s="167">
        <v>0.30208333333333331</v>
      </c>
      <c r="I2344" s="167">
        <v>0.625</v>
      </c>
      <c r="J2344" s="181">
        <v>5.5555555555555552E-2</v>
      </c>
      <c r="K2344" s="179">
        <f t="shared" si="140"/>
        <v>0.26736111111111116</v>
      </c>
      <c r="L2344" s="573">
        <v>36</v>
      </c>
      <c r="M2344" s="573">
        <v>1</v>
      </c>
      <c r="N2344" s="958">
        <v>408</v>
      </c>
      <c r="O2344" s="573"/>
      <c r="P2344" s="573"/>
      <c r="Q2344" s="963"/>
      <c r="R2344" s="579" t="str">
        <f t="shared" si="141"/>
        <v>fx</v>
      </c>
      <c r="S2344" s="959"/>
      <c r="T2344" s="959"/>
      <c r="U2344" s="965"/>
    </row>
    <row r="2345" spans="1:21" ht="15.75" thickBot="1" x14ac:dyDescent="0.3">
      <c r="A2345" s="187" t="str">
        <f t="shared" si="139"/>
        <v>روز</v>
      </c>
      <c r="B2345" s="175">
        <v>14030504</v>
      </c>
      <c r="C2345" s="96">
        <v>307</v>
      </c>
      <c r="D2345" s="573">
        <v>7</v>
      </c>
      <c r="E2345" s="573">
        <v>50</v>
      </c>
      <c r="F2345" s="199">
        <f t="shared" si="138"/>
        <v>47</v>
      </c>
      <c r="G2345" s="144" t="s">
        <v>616</v>
      </c>
      <c r="H2345" s="167">
        <v>0.30208333333333331</v>
      </c>
      <c r="I2345" s="167">
        <v>0.625</v>
      </c>
      <c r="J2345" s="181">
        <v>5.5555555555555552E-2</v>
      </c>
      <c r="K2345" s="179">
        <f t="shared" si="140"/>
        <v>0.26736111111111116</v>
      </c>
      <c r="L2345" s="573">
        <v>37</v>
      </c>
      <c r="M2345" s="573">
        <v>1</v>
      </c>
      <c r="N2345" s="959"/>
      <c r="O2345" s="573"/>
      <c r="P2345" s="573"/>
      <c r="Q2345" s="963"/>
      <c r="R2345" s="579" t="str">
        <f t="shared" si="141"/>
        <v>fx</v>
      </c>
      <c r="S2345" s="959"/>
      <c r="T2345" s="959"/>
      <c r="U2345" s="965"/>
    </row>
    <row r="2346" spans="1:21" ht="15.75" thickBot="1" x14ac:dyDescent="0.3">
      <c r="A2346" s="187" t="str">
        <f t="shared" si="139"/>
        <v>روز</v>
      </c>
      <c r="B2346" s="175">
        <v>14030504</v>
      </c>
      <c r="C2346" s="96">
        <v>307</v>
      </c>
      <c r="D2346" s="573">
        <v>7</v>
      </c>
      <c r="E2346" s="573">
        <v>50</v>
      </c>
      <c r="F2346" s="199">
        <f t="shared" si="138"/>
        <v>47</v>
      </c>
      <c r="G2346" s="144" t="s">
        <v>617</v>
      </c>
      <c r="H2346" s="167">
        <v>0.30208333333333331</v>
      </c>
      <c r="I2346" s="167">
        <v>0.625</v>
      </c>
      <c r="J2346" s="181">
        <v>5.5555555555555552E-2</v>
      </c>
      <c r="K2346" s="179">
        <f t="shared" si="140"/>
        <v>0.26736111111111116</v>
      </c>
      <c r="L2346" s="573">
        <v>38</v>
      </c>
      <c r="M2346" s="573">
        <v>1</v>
      </c>
      <c r="N2346" s="959"/>
      <c r="O2346" s="573"/>
      <c r="P2346" s="573"/>
      <c r="Q2346" s="963"/>
      <c r="R2346" s="579" t="str">
        <f t="shared" si="141"/>
        <v>fx</v>
      </c>
      <c r="S2346" s="959"/>
      <c r="T2346" s="959"/>
      <c r="U2346" s="965"/>
    </row>
    <row r="2347" spans="1:21" ht="15.75" thickBot="1" x14ac:dyDescent="0.3">
      <c r="A2347" s="187" t="str">
        <f t="shared" si="139"/>
        <v>روز</v>
      </c>
      <c r="B2347" s="175">
        <v>14030504</v>
      </c>
      <c r="C2347" s="96">
        <v>307</v>
      </c>
      <c r="D2347" s="573">
        <v>7</v>
      </c>
      <c r="E2347" s="573">
        <v>50</v>
      </c>
      <c r="F2347" s="199">
        <f t="shared" si="138"/>
        <v>47</v>
      </c>
      <c r="G2347" s="144" t="s">
        <v>618</v>
      </c>
      <c r="H2347" s="167">
        <v>0.30208333333333331</v>
      </c>
      <c r="I2347" s="167">
        <v>0.625</v>
      </c>
      <c r="J2347" s="181">
        <v>5.5555555555555552E-2</v>
      </c>
      <c r="K2347" s="179">
        <f t="shared" si="140"/>
        <v>0.26736111111111116</v>
      </c>
      <c r="L2347" s="573">
        <v>39</v>
      </c>
      <c r="M2347" s="573">
        <v>2</v>
      </c>
      <c r="N2347" s="959"/>
      <c r="O2347" s="573"/>
      <c r="P2347" s="573"/>
      <c r="Q2347" s="963"/>
      <c r="R2347" s="579" t="str">
        <f t="shared" si="141"/>
        <v>fx</v>
      </c>
      <c r="S2347" s="959"/>
      <c r="T2347" s="959"/>
      <c r="U2347" s="965"/>
    </row>
    <row r="2348" spans="1:21" ht="15.75" thickBot="1" x14ac:dyDescent="0.3">
      <c r="A2348" s="187" t="str">
        <f t="shared" si="139"/>
        <v>روز</v>
      </c>
      <c r="B2348" s="175">
        <v>14030504</v>
      </c>
      <c r="C2348" s="96">
        <v>307</v>
      </c>
      <c r="D2348" s="573">
        <v>7</v>
      </c>
      <c r="E2348" s="573">
        <v>50</v>
      </c>
      <c r="F2348" s="199">
        <f t="shared" si="138"/>
        <v>47</v>
      </c>
      <c r="G2348" s="144" t="s">
        <v>266</v>
      </c>
      <c r="H2348" s="167">
        <v>0.30208333333333331</v>
      </c>
      <c r="I2348" s="167">
        <v>0.625</v>
      </c>
      <c r="J2348" s="181">
        <v>5.5555555555555552E-2</v>
      </c>
      <c r="K2348" s="179">
        <f t="shared" si="140"/>
        <v>0.26736111111111116</v>
      </c>
      <c r="L2348" s="573">
        <v>40</v>
      </c>
      <c r="M2348" s="573">
        <v>2</v>
      </c>
      <c r="N2348" s="959"/>
      <c r="O2348" s="573"/>
      <c r="P2348" s="573"/>
      <c r="Q2348" s="963"/>
      <c r="R2348" s="579" t="str">
        <f t="shared" si="141"/>
        <v>fx</v>
      </c>
      <c r="S2348" s="959"/>
      <c r="T2348" s="959"/>
      <c r="U2348" s="965"/>
    </row>
    <row r="2349" spans="1:21" ht="15.75" thickBot="1" x14ac:dyDescent="0.3">
      <c r="A2349" s="187" t="str">
        <f t="shared" si="139"/>
        <v>روز</v>
      </c>
      <c r="B2349" s="571">
        <v>14030504</v>
      </c>
      <c r="C2349" s="96">
        <v>307</v>
      </c>
      <c r="D2349" s="573">
        <v>7</v>
      </c>
      <c r="E2349" s="573">
        <v>50</v>
      </c>
      <c r="F2349" s="199">
        <f t="shared" si="138"/>
        <v>47</v>
      </c>
      <c r="G2349" s="144" t="s">
        <v>565</v>
      </c>
      <c r="H2349" s="167">
        <v>0.30208333333333331</v>
      </c>
      <c r="I2349" s="167">
        <v>0.625</v>
      </c>
      <c r="J2349" s="181">
        <v>5.5555555555555552E-2</v>
      </c>
      <c r="K2349" s="179">
        <f t="shared" si="140"/>
        <v>0.26736111111111116</v>
      </c>
      <c r="L2349" s="573">
        <v>41</v>
      </c>
      <c r="M2349" s="573">
        <v>1</v>
      </c>
      <c r="N2349" s="960"/>
      <c r="O2349" s="573"/>
      <c r="P2349" s="573"/>
      <c r="Q2349" s="963"/>
      <c r="R2349" s="579" t="str">
        <f t="shared" si="141"/>
        <v>fx</v>
      </c>
      <c r="S2349" s="959"/>
      <c r="T2349" s="959"/>
      <c r="U2349" s="965"/>
    </row>
    <row r="2350" spans="1:21" ht="15.75" thickBot="1" x14ac:dyDescent="0.3">
      <c r="A2350" s="187" t="str">
        <f t="shared" si="139"/>
        <v>روز</v>
      </c>
      <c r="B2350" s="174">
        <v>14030504</v>
      </c>
      <c r="C2350" s="96">
        <v>320</v>
      </c>
      <c r="D2350" s="573">
        <v>7</v>
      </c>
      <c r="E2350" s="573">
        <v>50</v>
      </c>
      <c r="F2350" s="199">
        <f t="shared" si="138"/>
        <v>47</v>
      </c>
      <c r="G2350" s="144" t="s">
        <v>566</v>
      </c>
      <c r="H2350" s="167">
        <v>0.30208333333333331</v>
      </c>
      <c r="I2350" s="167">
        <v>0.625</v>
      </c>
      <c r="J2350" s="181">
        <v>5.5555555555555552E-2</v>
      </c>
      <c r="K2350" s="179">
        <f t="shared" si="140"/>
        <v>0.26736111111111116</v>
      </c>
      <c r="L2350" s="573">
        <v>36</v>
      </c>
      <c r="M2350" s="573">
        <v>1</v>
      </c>
      <c r="N2350" s="958">
        <v>216</v>
      </c>
      <c r="O2350" s="573"/>
      <c r="P2350" s="573"/>
      <c r="Q2350" s="963"/>
      <c r="R2350" s="579" t="str">
        <f t="shared" si="141"/>
        <v>fx</v>
      </c>
      <c r="S2350" s="959"/>
      <c r="T2350" s="959"/>
      <c r="U2350" s="965"/>
    </row>
    <row r="2351" spans="1:21" ht="15.75" thickBot="1" x14ac:dyDescent="0.3">
      <c r="A2351" s="187" t="str">
        <f t="shared" si="139"/>
        <v>روز</v>
      </c>
      <c r="B2351" s="175">
        <v>14030504</v>
      </c>
      <c r="C2351" s="96">
        <v>320</v>
      </c>
      <c r="D2351" s="573">
        <v>7</v>
      </c>
      <c r="E2351" s="573">
        <v>50</v>
      </c>
      <c r="F2351" s="199">
        <f t="shared" si="138"/>
        <v>47</v>
      </c>
      <c r="G2351" s="144" t="s">
        <v>567</v>
      </c>
      <c r="H2351" s="167">
        <v>0.30208333333333331</v>
      </c>
      <c r="I2351" s="167">
        <v>0.625</v>
      </c>
      <c r="J2351" s="181">
        <v>5.5555555555555552E-2</v>
      </c>
      <c r="K2351" s="179">
        <f t="shared" si="140"/>
        <v>0.26736111111111116</v>
      </c>
      <c r="L2351" s="573">
        <v>37</v>
      </c>
      <c r="M2351" s="573">
        <v>1</v>
      </c>
      <c r="N2351" s="959"/>
      <c r="O2351" s="573"/>
      <c r="P2351" s="573"/>
      <c r="Q2351" s="963"/>
      <c r="R2351" s="579" t="str">
        <f t="shared" si="141"/>
        <v>fx</v>
      </c>
      <c r="S2351" s="959"/>
      <c r="T2351" s="959"/>
      <c r="U2351" s="965"/>
    </row>
    <row r="2352" spans="1:21" ht="15.75" thickBot="1" x14ac:dyDescent="0.3">
      <c r="A2352" s="187" t="str">
        <f t="shared" si="139"/>
        <v>روز</v>
      </c>
      <c r="B2352" s="175">
        <v>14030504</v>
      </c>
      <c r="C2352" s="96">
        <v>320</v>
      </c>
      <c r="D2352" s="573">
        <v>7</v>
      </c>
      <c r="E2352" s="573">
        <v>50</v>
      </c>
      <c r="F2352" s="199">
        <f t="shared" si="138"/>
        <v>47</v>
      </c>
      <c r="G2352" s="144" t="s">
        <v>568</v>
      </c>
      <c r="H2352" s="167">
        <v>0.30208333333333331</v>
      </c>
      <c r="I2352" s="167">
        <v>0.625</v>
      </c>
      <c r="J2352" s="181">
        <v>5.5555555555555552E-2</v>
      </c>
      <c r="K2352" s="179">
        <f t="shared" si="140"/>
        <v>0.26736111111111116</v>
      </c>
      <c r="L2352" s="573">
        <v>38</v>
      </c>
      <c r="M2352" s="573">
        <v>1</v>
      </c>
      <c r="N2352" s="959"/>
      <c r="O2352" s="573"/>
      <c r="P2352" s="573"/>
      <c r="Q2352" s="963"/>
      <c r="R2352" s="579" t="str">
        <f t="shared" si="141"/>
        <v>fx</v>
      </c>
      <c r="S2352" s="959"/>
      <c r="T2352" s="959"/>
      <c r="U2352" s="965"/>
    </row>
    <row r="2353" spans="1:21" ht="15.75" thickBot="1" x14ac:dyDescent="0.3">
      <c r="A2353" s="187" t="str">
        <f t="shared" si="139"/>
        <v>روز</v>
      </c>
      <c r="B2353" s="175">
        <v>14030504</v>
      </c>
      <c r="C2353" s="96">
        <v>320</v>
      </c>
      <c r="D2353" s="573">
        <v>7</v>
      </c>
      <c r="E2353" s="573">
        <v>50</v>
      </c>
      <c r="F2353" s="199">
        <f t="shared" si="138"/>
        <v>47</v>
      </c>
      <c r="G2353" s="144" t="s">
        <v>405</v>
      </c>
      <c r="H2353" s="167">
        <v>0.30208333333333331</v>
      </c>
      <c r="I2353" s="167">
        <v>0.625</v>
      </c>
      <c r="J2353" s="181">
        <v>5.5555555555555552E-2</v>
      </c>
      <c r="K2353" s="179">
        <f t="shared" si="140"/>
        <v>0.26736111111111116</v>
      </c>
      <c r="L2353" s="573">
        <v>39</v>
      </c>
      <c r="M2353" s="573">
        <v>2</v>
      </c>
      <c r="N2353" s="959"/>
      <c r="O2353" s="573"/>
      <c r="P2353" s="573"/>
      <c r="Q2353" s="963"/>
      <c r="R2353" s="579" t="str">
        <f t="shared" si="141"/>
        <v>fx</v>
      </c>
      <c r="S2353" s="959"/>
      <c r="T2353" s="959"/>
      <c r="U2353" s="965"/>
    </row>
    <row r="2354" spans="1:21" ht="15.75" thickBot="1" x14ac:dyDescent="0.3">
      <c r="A2354" s="187" t="str">
        <f t="shared" si="139"/>
        <v>روز</v>
      </c>
      <c r="B2354" s="175">
        <v>14030504</v>
      </c>
      <c r="C2354" s="96">
        <v>320</v>
      </c>
      <c r="D2354" s="573">
        <v>7</v>
      </c>
      <c r="E2354" s="573">
        <v>50</v>
      </c>
      <c r="F2354" s="199">
        <f t="shared" si="138"/>
        <v>47</v>
      </c>
      <c r="G2354" s="144" t="s">
        <v>408</v>
      </c>
      <c r="H2354" s="167">
        <v>0.30208333333333331</v>
      </c>
      <c r="I2354" s="167">
        <v>0.625</v>
      </c>
      <c r="J2354" s="181">
        <v>5.5555555555555552E-2</v>
      </c>
      <c r="K2354" s="179">
        <f t="shared" si="140"/>
        <v>0.26736111111111116</v>
      </c>
      <c r="L2354" s="573">
        <v>40</v>
      </c>
      <c r="M2354" s="573">
        <v>2</v>
      </c>
      <c r="N2354" s="959"/>
      <c r="O2354" s="573"/>
      <c r="P2354" s="573"/>
      <c r="Q2354" s="963"/>
      <c r="R2354" s="579" t="str">
        <f t="shared" si="141"/>
        <v>fx</v>
      </c>
      <c r="S2354" s="959"/>
      <c r="T2354" s="959"/>
      <c r="U2354" s="965"/>
    </row>
    <row r="2355" spans="1:21" ht="15.75" thickBot="1" x14ac:dyDescent="0.3">
      <c r="A2355" s="187" t="str">
        <f t="shared" si="139"/>
        <v>روز</v>
      </c>
      <c r="B2355" s="571">
        <v>14030504</v>
      </c>
      <c r="C2355" s="96">
        <v>320</v>
      </c>
      <c r="D2355" s="573">
        <v>7</v>
      </c>
      <c r="E2355" s="573">
        <v>50</v>
      </c>
      <c r="F2355" s="199">
        <f t="shared" si="138"/>
        <v>47</v>
      </c>
      <c r="G2355" s="144" t="s">
        <v>569</v>
      </c>
      <c r="H2355" s="167">
        <v>0.30208333333333331</v>
      </c>
      <c r="I2355" s="167">
        <v>0.625</v>
      </c>
      <c r="J2355" s="181">
        <v>5.5555555555555552E-2</v>
      </c>
      <c r="K2355" s="179">
        <f t="shared" si="140"/>
        <v>0.26736111111111116</v>
      </c>
      <c r="L2355" s="573">
        <v>41</v>
      </c>
      <c r="M2355" s="573">
        <v>1</v>
      </c>
      <c r="N2355" s="960"/>
      <c r="O2355" s="573"/>
      <c r="P2355" s="573"/>
      <c r="Q2355" s="963"/>
      <c r="R2355" s="579" t="str">
        <f t="shared" si="141"/>
        <v>fx</v>
      </c>
      <c r="S2355" s="959"/>
      <c r="T2355" s="959"/>
      <c r="U2355" s="965"/>
    </row>
    <row r="2356" spans="1:21" ht="15.75" thickBot="1" x14ac:dyDescent="0.3">
      <c r="A2356" s="187" t="str">
        <f t="shared" si="139"/>
        <v>روز</v>
      </c>
      <c r="B2356" s="174">
        <v>14030504</v>
      </c>
      <c r="C2356" s="96">
        <v>368</v>
      </c>
      <c r="D2356" s="573">
        <v>7</v>
      </c>
      <c r="E2356" s="573">
        <v>50</v>
      </c>
      <c r="F2356" s="199">
        <f t="shared" si="138"/>
        <v>47</v>
      </c>
      <c r="G2356" s="144" t="s">
        <v>570</v>
      </c>
      <c r="H2356" s="167">
        <v>0.30208333333333331</v>
      </c>
      <c r="I2356" s="167">
        <v>0.625</v>
      </c>
      <c r="J2356" s="181">
        <v>5.5555555555555552E-2</v>
      </c>
      <c r="K2356" s="179">
        <f t="shared" si="140"/>
        <v>0.26736111111111116</v>
      </c>
      <c r="L2356" s="573">
        <v>38</v>
      </c>
      <c r="M2356" s="573">
        <v>1</v>
      </c>
      <c r="N2356" s="958">
        <v>100</v>
      </c>
      <c r="O2356" s="573"/>
      <c r="P2356" s="573"/>
      <c r="Q2356" s="963"/>
      <c r="R2356" s="579" t="str">
        <f t="shared" si="141"/>
        <v>fx</v>
      </c>
      <c r="S2356" s="959"/>
      <c r="T2356" s="959"/>
      <c r="U2356" s="965"/>
    </row>
    <row r="2357" spans="1:21" ht="15.75" thickBot="1" x14ac:dyDescent="0.3">
      <c r="A2357" s="187" t="str">
        <f t="shared" si="139"/>
        <v>روز</v>
      </c>
      <c r="B2357" s="175">
        <v>14030504</v>
      </c>
      <c r="C2357" s="96">
        <v>368</v>
      </c>
      <c r="D2357" s="573">
        <v>7</v>
      </c>
      <c r="E2357" s="573">
        <v>50</v>
      </c>
      <c r="F2357" s="199">
        <f t="shared" si="138"/>
        <v>47</v>
      </c>
      <c r="G2357" s="144" t="s">
        <v>571</v>
      </c>
      <c r="H2357" s="167">
        <v>0.30208333333333331</v>
      </c>
      <c r="I2357" s="167">
        <v>0.625</v>
      </c>
      <c r="J2357" s="181">
        <v>5.5555555555555552E-2</v>
      </c>
      <c r="K2357" s="179">
        <f t="shared" si="140"/>
        <v>0.26736111111111116</v>
      </c>
      <c r="L2357" s="573">
        <v>39</v>
      </c>
      <c r="M2357" s="573">
        <v>1</v>
      </c>
      <c r="N2357" s="959"/>
      <c r="O2357" s="573"/>
      <c r="P2357" s="573"/>
      <c r="Q2357" s="963"/>
      <c r="R2357" s="579" t="str">
        <f t="shared" si="141"/>
        <v>fx</v>
      </c>
      <c r="S2357" s="959"/>
      <c r="T2357" s="959"/>
      <c r="U2357" s="965"/>
    </row>
    <row r="2358" spans="1:21" ht="15.75" thickBot="1" x14ac:dyDescent="0.3">
      <c r="A2358" s="187" t="str">
        <f t="shared" si="139"/>
        <v>روز</v>
      </c>
      <c r="B2358" s="175">
        <v>14030504</v>
      </c>
      <c r="C2358" s="96">
        <v>368</v>
      </c>
      <c r="D2358" s="573">
        <v>7</v>
      </c>
      <c r="E2358" s="573">
        <v>50</v>
      </c>
      <c r="F2358" s="199">
        <f t="shared" si="138"/>
        <v>47</v>
      </c>
      <c r="G2358" s="144" t="s">
        <v>572</v>
      </c>
      <c r="H2358" s="167">
        <v>0.30208333333333331</v>
      </c>
      <c r="I2358" s="167">
        <v>0.625</v>
      </c>
      <c r="J2358" s="181">
        <v>5.5555555555555552E-2</v>
      </c>
      <c r="K2358" s="179">
        <f t="shared" si="140"/>
        <v>0.26736111111111116</v>
      </c>
      <c r="L2358" s="573">
        <v>40</v>
      </c>
      <c r="M2358" s="573">
        <v>1</v>
      </c>
      <c r="N2358" s="959"/>
      <c r="O2358" s="573"/>
      <c r="P2358" s="573"/>
      <c r="Q2358" s="963"/>
      <c r="R2358" s="579" t="str">
        <f t="shared" si="141"/>
        <v>fx</v>
      </c>
      <c r="S2358" s="959"/>
      <c r="T2358" s="959"/>
      <c r="U2358" s="965"/>
    </row>
    <row r="2359" spans="1:21" ht="15.75" thickBot="1" x14ac:dyDescent="0.3">
      <c r="A2359" s="187" t="str">
        <f t="shared" si="139"/>
        <v>روز</v>
      </c>
      <c r="B2359" s="175">
        <v>14030504</v>
      </c>
      <c r="C2359" s="96">
        <v>368</v>
      </c>
      <c r="D2359" s="573">
        <v>7</v>
      </c>
      <c r="E2359" s="573">
        <v>50</v>
      </c>
      <c r="F2359" s="199">
        <f t="shared" si="138"/>
        <v>47</v>
      </c>
      <c r="G2359" s="144" t="s">
        <v>619</v>
      </c>
      <c r="H2359" s="167">
        <v>0.30208333333333331</v>
      </c>
      <c r="I2359" s="167">
        <v>0.625</v>
      </c>
      <c r="J2359" s="181">
        <v>5.5555555555555552E-2</v>
      </c>
      <c r="K2359" s="179">
        <f t="shared" si="140"/>
        <v>0.26736111111111116</v>
      </c>
      <c r="L2359" s="573">
        <v>41</v>
      </c>
      <c r="M2359" s="573">
        <v>1</v>
      </c>
      <c r="N2359" s="959"/>
      <c r="O2359" s="573"/>
      <c r="P2359" s="573"/>
      <c r="Q2359" s="963"/>
      <c r="R2359" s="579" t="str">
        <f t="shared" si="141"/>
        <v>fx</v>
      </c>
      <c r="S2359" s="959"/>
      <c r="T2359" s="959"/>
      <c r="U2359" s="965"/>
    </row>
    <row r="2360" spans="1:21" ht="15.75" thickBot="1" x14ac:dyDescent="0.3">
      <c r="A2360" s="572" t="str">
        <f t="shared" si="139"/>
        <v>روز</v>
      </c>
      <c r="B2360" s="571">
        <v>14030504</v>
      </c>
      <c r="C2360" s="164">
        <v>368</v>
      </c>
      <c r="D2360" s="574">
        <v>7</v>
      </c>
      <c r="E2360" s="574">
        <v>50</v>
      </c>
      <c r="F2360" s="388">
        <f t="shared" si="138"/>
        <v>47</v>
      </c>
      <c r="G2360" s="161" t="s">
        <v>620</v>
      </c>
      <c r="H2360" s="171">
        <v>0.30208333333333331</v>
      </c>
      <c r="I2360" s="171">
        <v>0.625</v>
      </c>
      <c r="J2360" s="185">
        <v>5.5555555555555552E-2</v>
      </c>
      <c r="K2360" s="186">
        <f t="shared" si="140"/>
        <v>0.26736111111111116</v>
      </c>
      <c r="L2360" s="574">
        <v>42</v>
      </c>
      <c r="M2360" s="574">
        <v>1</v>
      </c>
      <c r="N2360" s="966"/>
      <c r="O2360" s="574"/>
      <c r="P2360" s="574"/>
      <c r="Q2360" s="967"/>
      <c r="R2360" s="151" t="str">
        <f t="shared" si="141"/>
        <v>fx</v>
      </c>
      <c r="S2360" s="966"/>
      <c r="T2360" s="966"/>
      <c r="U2360" s="968"/>
    </row>
    <row r="2361" spans="1:21" ht="15.75" thickBot="1" x14ac:dyDescent="0.3">
      <c r="A2361" s="183" t="str">
        <f t="shared" si="139"/>
        <v>روز</v>
      </c>
      <c r="B2361" s="174">
        <v>14030505</v>
      </c>
      <c r="C2361" s="163">
        <v>309</v>
      </c>
      <c r="D2361" s="575">
        <v>7</v>
      </c>
      <c r="E2361" s="575">
        <v>50</v>
      </c>
      <c r="F2361" s="150">
        <f>2+45</f>
        <v>47</v>
      </c>
      <c r="G2361" s="159" t="s">
        <v>389</v>
      </c>
      <c r="H2361" s="168">
        <v>0.30208333333333331</v>
      </c>
      <c r="I2361" s="168">
        <v>0.625</v>
      </c>
      <c r="J2361" s="179">
        <v>8.3333333333333329E-2</v>
      </c>
      <c r="K2361" s="179">
        <f t="shared" si="140"/>
        <v>0.23958333333333337</v>
      </c>
      <c r="L2361" s="575">
        <v>39</v>
      </c>
      <c r="M2361" s="575">
        <v>1</v>
      </c>
      <c r="N2361" s="961">
        <v>92</v>
      </c>
      <c r="O2361" s="575"/>
      <c r="P2361" s="575"/>
      <c r="Q2361" s="962">
        <f>249.077+9.595+229.298</f>
        <v>487.97</v>
      </c>
      <c r="R2361" s="150" t="str">
        <f t="shared" si="141"/>
        <v>fx</v>
      </c>
      <c r="S2361" s="961">
        <v>2.5</v>
      </c>
      <c r="T2361" s="961">
        <v>18.5</v>
      </c>
      <c r="U2361" s="964">
        <v>1500</v>
      </c>
    </row>
    <row r="2362" spans="1:21" ht="15.75" thickBot="1" x14ac:dyDescent="0.3">
      <c r="A2362" s="187" t="str">
        <f t="shared" si="139"/>
        <v>روز</v>
      </c>
      <c r="B2362" s="571">
        <v>14030505</v>
      </c>
      <c r="C2362" s="96">
        <v>309</v>
      </c>
      <c r="D2362" s="573">
        <v>7</v>
      </c>
      <c r="E2362" s="573">
        <v>50</v>
      </c>
      <c r="F2362" s="199">
        <f t="shared" ref="F2362:F2396" si="142">2+45</f>
        <v>47</v>
      </c>
      <c r="G2362" s="144" t="s">
        <v>389</v>
      </c>
      <c r="H2362" s="167">
        <v>0.30208333333333331</v>
      </c>
      <c r="I2362" s="167">
        <v>0.625</v>
      </c>
      <c r="J2362" s="181">
        <v>8.3333333333333329E-2</v>
      </c>
      <c r="K2362" s="179">
        <f t="shared" si="140"/>
        <v>0.23958333333333337</v>
      </c>
      <c r="L2362" s="573">
        <v>41</v>
      </c>
      <c r="M2362" s="573">
        <v>1</v>
      </c>
      <c r="N2362" s="960"/>
      <c r="O2362" s="573"/>
      <c r="P2362" s="573"/>
      <c r="Q2362" s="963"/>
      <c r="R2362" s="579" t="str">
        <f t="shared" si="141"/>
        <v>fx</v>
      </c>
      <c r="S2362" s="959"/>
      <c r="T2362" s="959"/>
      <c r="U2362" s="965"/>
    </row>
    <row r="2363" spans="1:21" ht="15.75" thickBot="1" x14ac:dyDescent="0.3">
      <c r="A2363" s="187" t="str">
        <f t="shared" si="139"/>
        <v>روز</v>
      </c>
      <c r="B2363" s="174">
        <v>14030505</v>
      </c>
      <c r="C2363" s="96">
        <v>350</v>
      </c>
      <c r="D2363" s="573">
        <v>7</v>
      </c>
      <c r="E2363" s="573">
        <v>50</v>
      </c>
      <c r="F2363" s="199">
        <f t="shared" si="142"/>
        <v>47</v>
      </c>
      <c r="G2363" s="144" t="s">
        <v>389</v>
      </c>
      <c r="H2363" s="167">
        <v>0.30208333333333331</v>
      </c>
      <c r="I2363" s="167">
        <v>0.625</v>
      </c>
      <c r="J2363" s="181">
        <v>8.3333333333333329E-2</v>
      </c>
      <c r="K2363" s="179">
        <f t="shared" si="140"/>
        <v>0.23958333333333337</v>
      </c>
      <c r="L2363" s="573">
        <v>39</v>
      </c>
      <c r="M2363" s="573">
        <v>1</v>
      </c>
      <c r="N2363" s="958">
        <v>368</v>
      </c>
      <c r="O2363" s="573"/>
      <c r="P2363" s="573"/>
      <c r="Q2363" s="963"/>
      <c r="R2363" s="579" t="str">
        <f t="shared" si="141"/>
        <v>fx</v>
      </c>
      <c r="S2363" s="959"/>
      <c r="T2363" s="959"/>
      <c r="U2363" s="965"/>
    </row>
    <row r="2364" spans="1:21" ht="15.75" thickBot="1" x14ac:dyDescent="0.3">
      <c r="A2364" s="187" t="str">
        <f t="shared" si="139"/>
        <v>روز</v>
      </c>
      <c r="B2364" s="175">
        <v>14030505</v>
      </c>
      <c r="C2364" s="96">
        <v>350</v>
      </c>
      <c r="D2364" s="573">
        <v>7</v>
      </c>
      <c r="E2364" s="573">
        <v>50</v>
      </c>
      <c r="F2364" s="199">
        <f t="shared" si="142"/>
        <v>47</v>
      </c>
      <c r="G2364" s="144" t="s">
        <v>389</v>
      </c>
      <c r="H2364" s="167">
        <v>0.30208333333333331</v>
      </c>
      <c r="I2364" s="167">
        <v>0.625</v>
      </c>
      <c r="J2364" s="181">
        <v>8.3333333333333329E-2</v>
      </c>
      <c r="K2364" s="179">
        <f t="shared" si="140"/>
        <v>0.23958333333333337</v>
      </c>
      <c r="L2364" s="573">
        <v>40</v>
      </c>
      <c r="M2364" s="573">
        <v>1</v>
      </c>
      <c r="N2364" s="959"/>
      <c r="O2364" s="573"/>
      <c r="P2364" s="573"/>
      <c r="Q2364" s="963"/>
      <c r="R2364" s="579" t="str">
        <f t="shared" si="141"/>
        <v>fx</v>
      </c>
      <c r="S2364" s="959"/>
      <c r="T2364" s="959"/>
      <c r="U2364" s="965"/>
    </row>
    <row r="2365" spans="1:21" ht="15.75" thickBot="1" x14ac:dyDescent="0.3">
      <c r="A2365" s="187" t="str">
        <f t="shared" si="139"/>
        <v>روز</v>
      </c>
      <c r="B2365" s="175">
        <v>14030505</v>
      </c>
      <c r="C2365" s="96">
        <v>350</v>
      </c>
      <c r="D2365" s="573">
        <v>7</v>
      </c>
      <c r="E2365" s="573">
        <v>50</v>
      </c>
      <c r="F2365" s="199">
        <f t="shared" si="142"/>
        <v>47</v>
      </c>
      <c r="G2365" s="144" t="s">
        <v>389</v>
      </c>
      <c r="H2365" s="167">
        <v>0.30208333333333331</v>
      </c>
      <c r="I2365" s="167">
        <v>0.625</v>
      </c>
      <c r="J2365" s="181">
        <v>8.3333333333333329E-2</v>
      </c>
      <c r="K2365" s="179">
        <f t="shared" si="140"/>
        <v>0.23958333333333337</v>
      </c>
      <c r="L2365" s="573">
        <v>41</v>
      </c>
      <c r="M2365" s="573">
        <v>1</v>
      </c>
      <c r="N2365" s="959"/>
      <c r="O2365" s="573"/>
      <c r="P2365" s="573"/>
      <c r="Q2365" s="963"/>
      <c r="R2365" s="579" t="str">
        <f t="shared" si="141"/>
        <v>fx</v>
      </c>
      <c r="S2365" s="959"/>
      <c r="T2365" s="959"/>
      <c r="U2365" s="965"/>
    </row>
    <row r="2366" spans="1:21" ht="15.75" thickBot="1" x14ac:dyDescent="0.3">
      <c r="A2366" s="187" t="str">
        <f t="shared" si="139"/>
        <v>روز</v>
      </c>
      <c r="B2366" s="175">
        <v>14030505</v>
      </c>
      <c r="C2366" s="96">
        <v>350</v>
      </c>
      <c r="D2366" s="573">
        <v>7</v>
      </c>
      <c r="E2366" s="573">
        <v>50</v>
      </c>
      <c r="F2366" s="199">
        <f t="shared" si="142"/>
        <v>47</v>
      </c>
      <c r="G2366" s="144" t="s">
        <v>389</v>
      </c>
      <c r="H2366" s="167">
        <v>0.30208333333333331</v>
      </c>
      <c r="I2366" s="167">
        <v>0.625</v>
      </c>
      <c r="J2366" s="181">
        <v>8.3333333333333329E-2</v>
      </c>
      <c r="K2366" s="179">
        <f t="shared" si="140"/>
        <v>0.23958333333333337</v>
      </c>
      <c r="L2366" s="573">
        <v>42</v>
      </c>
      <c r="M2366" s="573">
        <v>2</v>
      </c>
      <c r="N2366" s="959"/>
      <c r="O2366" s="573"/>
      <c r="P2366" s="573"/>
      <c r="Q2366" s="963"/>
      <c r="R2366" s="579" t="str">
        <f t="shared" si="141"/>
        <v>fx</v>
      </c>
      <c r="S2366" s="959"/>
      <c r="T2366" s="959"/>
      <c r="U2366" s="965"/>
    </row>
    <row r="2367" spans="1:21" ht="15.75" thickBot="1" x14ac:dyDescent="0.3">
      <c r="A2367" s="187" t="str">
        <f t="shared" si="139"/>
        <v>روز</v>
      </c>
      <c r="B2367" s="175">
        <v>14030505</v>
      </c>
      <c r="C2367" s="96">
        <v>350</v>
      </c>
      <c r="D2367" s="573">
        <v>7</v>
      </c>
      <c r="E2367" s="573">
        <v>50</v>
      </c>
      <c r="F2367" s="199">
        <f t="shared" si="142"/>
        <v>47</v>
      </c>
      <c r="G2367" s="144" t="s">
        <v>389</v>
      </c>
      <c r="H2367" s="167">
        <v>0.30208333333333331</v>
      </c>
      <c r="I2367" s="167">
        <v>0.625</v>
      </c>
      <c r="J2367" s="181">
        <v>8.3333333333333329E-2</v>
      </c>
      <c r="K2367" s="179">
        <f t="shared" si="140"/>
        <v>0.23958333333333337</v>
      </c>
      <c r="L2367" s="573">
        <v>43</v>
      </c>
      <c r="M2367" s="573">
        <v>2</v>
      </c>
      <c r="N2367" s="959"/>
      <c r="O2367" s="573"/>
      <c r="P2367" s="573"/>
      <c r="Q2367" s="963"/>
      <c r="R2367" s="579" t="str">
        <f t="shared" si="141"/>
        <v>fx</v>
      </c>
      <c r="S2367" s="959"/>
      <c r="T2367" s="959"/>
      <c r="U2367" s="965"/>
    </row>
    <row r="2368" spans="1:21" ht="15.75" thickBot="1" x14ac:dyDescent="0.3">
      <c r="A2368" s="187" t="str">
        <f t="shared" si="139"/>
        <v>روز</v>
      </c>
      <c r="B2368" s="571">
        <v>14030505</v>
      </c>
      <c r="C2368" s="96">
        <v>350</v>
      </c>
      <c r="D2368" s="573">
        <v>7</v>
      </c>
      <c r="E2368" s="573">
        <v>50</v>
      </c>
      <c r="F2368" s="199">
        <f t="shared" si="142"/>
        <v>47</v>
      </c>
      <c r="G2368" s="144" t="s">
        <v>389</v>
      </c>
      <c r="H2368" s="167">
        <v>0.30208333333333331</v>
      </c>
      <c r="I2368" s="167">
        <v>0.625</v>
      </c>
      <c r="J2368" s="181">
        <v>8.3333333333333329E-2</v>
      </c>
      <c r="K2368" s="179">
        <f t="shared" si="140"/>
        <v>0.23958333333333337</v>
      </c>
      <c r="L2368" s="573">
        <v>44</v>
      </c>
      <c r="M2368" s="573">
        <v>1</v>
      </c>
      <c r="N2368" s="960"/>
      <c r="O2368" s="573"/>
      <c r="P2368" s="573"/>
      <c r="Q2368" s="963"/>
      <c r="R2368" s="579" t="str">
        <f t="shared" si="141"/>
        <v>fx</v>
      </c>
      <c r="S2368" s="959"/>
      <c r="T2368" s="959"/>
      <c r="U2368" s="965"/>
    </row>
    <row r="2369" spans="1:21" ht="15.75" thickBot="1" x14ac:dyDescent="0.3">
      <c r="A2369" s="187" t="str">
        <f t="shared" si="139"/>
        <v>روز</v>
      </c>
      <c r="B2369" s="174">
        <v>14030505</v>
      </c>
      <c r="C2369" s="96">
        <v>370</v>
      </c>
      <c r="D2369" s="573">
        <v>7</v>
      </c>
      <c r="E2369" s="573">
        <v>50</v>
      </c>
      <c r="F2369" s="199">
        <f t="shared" si="142"/>
        <v>47</v>
      </c>
      <c r="G2369" s="144" t="s">
        <v>389</v>
      </c>
      <c r="H2369" s="167">
        <v>0.30208333333333331</v>
      </c>
      <c r="I2369" s="167">
        <v>0.625</v>
      </c>
      <c r="J2369" s="181">
        <v>8.3333333333333329E-2</v>
      </c>
      <c r="K2369" s="179">
        <f t="shared" si="140"/>
        <v>0.23958333333333337</v>
      </c>
      <c r="L2369" s="573">
        <v>39</v>
      </c>
      <c r="M2369" s="573">
        <v>1</v>
      </c>
      <c r="N2369" s="958">
        <v>368</v>
      </c>
      <c r="O2369" s="573"/>
      <c r="P2369" s="573"/>
      <c r="Q2369" s="963"/>
      <c r="R2369" s="579" t="str">
        <f t="shared" si="141"/>
        <v>p500</v>
      </c>
      <c r="S2369" s="959"/>
      <c r="T2369" s="959"/>
      <c r="U2369" s="965"/>
    </row>
    <row r="2370" spans="1:21" ht="15.75" thickBot="1" x14ac:dyDescent="0.3">
      <c r="A2370" s="187" t="str">
        <f t="shared" si="139"/>
        <v>روز</v>
      </c>
      <c r="B2370" s="175">
        <v>14030505</v>
      </c>
      <c r="C2370" s="96">
        <v>370</v>
      </c>
      <c r="D2370" s="573">
        <v>7</v>
      </c>
      <c r="E2370" s="573">
        <v>50</v>
      </c>
      <c r="F2370" s="199">
        <f t="shared" si="142"/>
        <v>47</v>
      </c>
      <c r="G2370" s="144" t="s">
        <v>389</v>
      </c>
      <c r="H2370" s="167">
        <v>0.30208333333333331</v>
      </c>
      <c r="I2370" s="167">
        <v>0.625</v>
      </c>
      <c r="J2370" s="181">
        <v>8.3333333333333329E-2</v>
      </c>
      <c r="K2370" s="179">
        <f t="shared" si="140"/>
        <v>0.23958333333333337</v>
      </c>
      <c r="L2370" s="573">
        <v>40</v>
      </c>
      <c r="M2370" s="573">
        <v>1</v>
      </c>
      <c r="N2370" s="959"/>
      <c r="O2370" s="573"/>
      <c r="P2370" s="573"/>
      <c r="Q2370" s="963"/>
      <c r="R2370" s="579" t="str">
        <f t="shared" si="141"/>
        <v>p500</v>
      </c>
      <c r="S2370" s="959"/>
      <c r="T2370" s="959"/>
      <c r="U2370" s="965"/>
    </row>
    <row r="2371" spans="1:21" ht="15.75" thickBot="1" x14ac:dyDescent="0.3">
      <c r="A2371" s="187" t="str">
        <f t="shared" si="139"/>
        <v>روز</v>
      </c>
      <c r="B2371" s="175">
        <v>14030505</v>
      </c>
      <c r="C2371" s="96">
        <v>370</v>
      </c>
      <c r="D2371" s="573">
        <v>7</v>
      </c>
      <c r="E2371" s="573">
        <v>50</v>
      </c>
      <c r="F2371" s="199">
        <f t="shared" si="142"/>
        <v>47</v>
      </c>
      <c r="G2371" s="144" t="s">
        <v>389</v>
      </c>
      <c r="H2371" s="167">
        <v>0.30208333333333331</v>
      </c>
      <c r="I2371" s="167">
        <v>0.625</v>
      </c>
      <c r="J2371" s="181">
        <v>8.3333333333333329E-2</v>
      </c>
      <c r="K2371" s="179">
        <f t="shared" si="140"/>
        <v>0.23958333333333337</v>
      </c>
      <c r="L2371" s="573">
        <v>42</v>
      </c>
      <c r="M2371" s="573">
        <v>2</v>
      </c>
      <c r="N2371" s="959"/>
      <c r="O2371" s="573"/>
      <c r="P2371" s="573"/>
      <c r="Q2371" s="963"/>
      <c r="R2371" s="579" t="str">
        <f t="shared" si="141"/>
        <v>p500</v>
      </c>
      <c r="S2371" s="959"/>
      <c r="T2371" s="959"/>
      <c r="U2371" s="965"/>
    </row>
    <row r="2372" spans="1:21" ht="15.75" thickBot="1" x14ac:dyDescent="0.3">
      <c r="A2372" s="187" t="str">
        <f t="shared" si="139"/>
        <v>روز</v>
      </c>
      <c r="B2372" s="175">
        <v>14030505</v>
      </c>
      <c r="C2372" s="96">
        <v>370</v>
      </c>
      <c r="D2372" s="573">
        <v>7</v>
      </c>
      <c r="E2372" s="573">
        <v>50</v>
      </c>
      <c r="F2372" s="199">
        <f t="shared" si="142"/>
        <v>47</v>
      </c>
      <c r="G2372" s="144" t="s">
        <v>389</v>
      </c>
      <c r="H2372" s="167">
        <v>0.30208333333333331</v>
      </c>
      <c r="I2372" s="167">
        <v>0.625</v>
      </c>
      <c r="J2372" s="181">
        <v>8.3333333333333329E-2</v>
      </c>
      <c r="K2372" s="179">
        <f t="shared" si="140"/>
        <v>0.23958333333333337</v>
      </c>
      <c r="L2372" s="573">
        <v>43</v>
      </c>
      <c r="M2372" s="573">
        <v>2</v>
      </c>
      <c r="N2372" s="959"/>
      <c r="O2372" s="573"/>
      <c r="P2372" s="573"/>
      <c r="Q2372" s="963"/>
      <c r="R2372" s="579" t="str">
        <f t="shared" si="141"/>
        <v>p500</v>
      </c>
      <c r="S2372" s="959"/>
      <c r="T2372" s="959"/>
      <c r="U2372" s="965"/>
    </row>
    <row r="2373" spans="1:21" ht="15.75" thickBot="1" x14ac:dyDescent="0.3">
      <c r="A2373" s="187" t="str">
        <f t="shared" si="139"/>
        <v>روز</v>
      </c>
      <c r="B2373" s="571">
        <v>14030505</v>
      </c>
      <c r="C2373" s="96">
        <v>370</v>
      </c>
      <c r="D2373" s="573">
        <v>7</v>
      </c>
      <c r="E2373" s="573">
        <v>50</v>
      </c>
      <c r="F2373" s="199">
        <f t="shared" si="142"/>
        <v>47</v>
      </c>
      <c r="G2373" s="144" t="s">
        <v>389</v>
      </c>
      <c r="H2373" s="167">
        <v>0.30208333333333331</v>
      </c>
      <c r="I2373" s="167">
        <v>0.625</v>
      </c>
      <c r="J2373" s="181">
        <v>8.3333333333333329E-2</v>
      </c>
      <c r="K2373" s="179">
        <f t="shared" si="140"/>
        <v>0.23958333333333337</v>
      </c>
      <c r="L2373" s="573">
        <v>44</v>
      </c>
      <c r="M2373" s="573">
        <v>2</v>
      </c>
      <c r="N2373" s="960"/>
      <c r="O2373" s="573"/>
      <c r="P2373" s="573"/>
      <c r="Q2373" s="963"/>
      <c r="R2373" s="579" t="str">
        <f t="shared" si="141"/>
        <v>p500</v>
      </c>
      <c r="S2373" s="959"/>
      <c r="T2373" s="959"/>
      <c r="U2373" s="965"/>
    </row>
    <row r="2374" spans="1:21" ht="15.75" thickBot="1" x14ac:dyDescent="0.3">
      <c r="A2374" s="187" t="str">
        <f t="shared" si="139"/>
        <v>روز</v>
      </c>
      <c r="B2374" s="174">
        <v>14030505</v>
      </c>
      <c r="C2374" s="96">
        <v>307</v>
      </c>
      <c r="D2374" s="573">
        <v>7</v>
      </c>
      <c r="E2374" s="573">
        <v>50</v>
      </c>
      <c r="F2374" s="199">
        <f t="shared" si="142"/>
        <v>47</v>
      </c>
      <c r="G2374" s="144" t="s">
        <v>389</v>
      </c>
      <c r="H2374" s="167">
        <v>0.30208333333333331</v>
      </c>
      <c r="I2374" s="167">
        <v>0.625</v>
      </c>
      <c r="J2374" s="181">
        <v>8.3333333333333329E-2</v>
      </c>
      <c r="K2374" s="179">
        <f t="shared" si="140"/>
        <v>0.23958333333333337</v>
      </c>
      <c r="L2374" s="573">
        <v>36</v>
      </c>
      <c r="M2374" s="573">
        <v>1</v>
      </c>
      <c r="N2374" s="958">
        <v>306</v>
      </c>
      <c r="O2374" s="573"/>
      <c r="P2374" s="573"/>
      <c r="Q2374" s="963"/>
      <c r="R2374" s="579" t="str">
        <f t="shared" si="141"/>
        <v>fx</v>
      </c>
      <c r="S2374" s="959"/>
      <c r="T2374" s="959"/>
      <c r="U2374" s="965"/>
    </row>
    <row r="2375" spans="1:21" ht="15.75" thickBot="1" x14ac:dyDescent="0.3">
      <c r="A2375" s="187" t="str">
        <f t="shared" si="139"/>
        <v>روز</v>
      </c>
      <c r="B2375" s="175">
        <v>14030505</v>
      </c>
      <c r="C2375" s="96">
        <v>307</v>
      </c>
      <c r="D2375" s="573">
        <v>7</v>
      </c>
      <c r="E2375" s="573">
        <v>50</v>
      </c>
      <c r="F2375" s="199">
        <f t="shared" si="142"/>
        <v>47</v>
      </c>
      <c r="G2375" s="144" t="s">
        <v>389</v>
      </c>
      <c r="H2375" s="167">
        <v>0.30208333333333331</v>
      </c>
      <c r="I2375" s="167">
        <v>0.625</v>
      </c>
      <c r="J2375" s="181">
        <v>8.3333333333333329E-2</v>
      </c>
      <c r="K2375" s="179">
        <f t="shared" si="140"/>
        <v>0.23958333333333337</v>
      </c>
      <c r="L2375" s="573">
        <v>37</v>
      </c>
      <c r="M2375" s="573">
        <v>1</v>
      </c>
      <c r="N2375" s="959"/>
      <c r="O2375" s="573"/>
      <c r="P2375" s="573"/>
      <c r="Q2375" s="963"/>
      <c r="R2375" s="579" t="str">
        <f t="shared" si="141"/>
        <v>fx</v>
      </c>
      <c r="S2375" s="959"/>
      <c r="T2375" s="959"/>
      <c r="U2375" s="965"/>
    </row>
    <row r="2376" spans="1:21" ht="15.75" thickBot="1" x14ac:dyDescent="0.3">
      <c r="A2376" s="187" t="str">
        <f t="shared" si="139"/>
        <v>روز</v>
      </c>
      <c r="B2376" s="175">
        <v>14030505</v>
      </c>
      <c r="C2376" s="96">
        <v>307</v>
      </c>
      <c r="D2376" s="573">
        <v>7</v>
      </c>
      <c r="E2376" s="573">
        <v>50</v>
      </c>
      <c r="F2376" s="199">
        <f t="shared" si="142"/>
        <v>47</v>
      </c>
      <c r="G2376" s="144" t="s">
        <v>389</v>
      </c>
      <c r="H2376" s="167">
        <v>0.30208333333333331</v>
      </c>
      <c r="I2376" s="167">
        <v>0.625</v>
      </c>
      <c r="J2376" s="181">
        <v>8.3333333333333329E-2</v>
      </c>
      <c r="K2376" s="179">
        <f t="shared" si="140"/>
        <v>0.23958333333333337</v>
      </c>
      <c r="L2376" s="573">
        <v>38</v>
      </c>
      <c r="M2376" s="573">
        <v>1</v>
      </c>
      <c r="N2376" s="959"/>
      <c r="O2376" s="573"/>
      <c r="P2376" s="573"/>
      <c r="Q2376" s="963"/>
      <c r="R2376" s="579" t="str">
        <f t="shared" si="141"/>
        <v>fx</v>
      </c>
      <c r="S2376" s="959"/>
      <c r="T2376" s="959"/>
      <c r="U2376" s="965"/>
    </row>
    <row r="2377" spans="1:21" ht="15.75" thickBot="1" x14ac:dyDescent="0.3">
      <c r="A2377" s="187" t="str">
        <f t="shared" si="139"/>
        <v>روز</v>
      </c>
      <c r="B2377" s="175">
        <v>14030505</v>
      </c>
      <c r="C2377" s="96">
        <v>307</v>
      </c>
      <c r="D2377" s="573">
        <v>7</v>
      </c>
      <c r="E2377" s="573">
        <v>50</v>
      </c>
      <c r="F2377" s="199">
        <f t="shared" si="142"/>
        <v>47</v>
      </c>
      <c r="G2377" s="144" t="s">
        <v>389</v>
      </c>
      <c r="H2377" s="167">
        <v>0.30208333333333331</v>
      </c>
      <c r="I2377" s="167">
        <v>0.625</v>
      </c>
      <c r="J2377" s="181">
        <v>8.3333333333333329E-2</v>
      </c>
      <c r="K2377" s="179">
        <f t="shared" si="140"/>
        <v>0.23958333333333337</v>
      </c>
      <c r="L2377" s="573">
        <v>39</v>
      </c>
      <c r="M2377" s="573">
        <v>2</v>
      </c>
      <c r="N2377" s="959"/>
      <c r="O2377" s="573"/>
      <c r="P2377" s="573"/>
      <c r="Q2377" s="963"/>
      <c r="R2377" s="579" t="str">
        <f t="shared" si="141"/>
        <v>fx</v>
      </c>
      <c r="S2377" s="959"/>
      <c r="T2377" s="959"/>
      <c r="U2377" s="965"/>
    </row>
    <row r="2378" spans="1:21" ht="15.75" thickBot="1" x14ac:dyDescent="0.3">
      <c r="A2378" s="187" t="str">
        <f t="shared" si="139"/>
        <v>روز</v>
      </c>
      <c r="B2378" s="175">
        <v>14030505</v>
      </c>
      <c r="C2378" s="96">
        <v>307</v>
      </c>
      <c r="D2378" s="573">
        <v>7</v>
      </c>
      <c r="E2378" s="573">
        <v>50</v>
      </c>
      <c r="F2378" s="199">
        <f t="shared" si="142"/>
        <v>47</v>
      </c>
      <c r="G2378" s="144" t="s">
        <v>389</v>
      </c>
      <c r="H2378" s="167">
        <v>0.30208333333333331</v>
      </c>
      <c r="I2378" s="167">
        <v>0.625</v>
      </c>
      <c r="J2378" s="181">
        <v>8.3333333333333329E-2</v>
      </c>
      <c r="K2378" s="179">
        <f t="shared" si="140"/>
        <v>0.23958333333333337</v>
      </c>
      <c r="L2378" s="573">
        <v>40</v>
      </c>
      <c r="M2378" s="573">
        <v>2</v>
      </c>
      <c r="N2378" s="959"/>
      <c r="O2378" s="573"/>
      <c r="P2378" s="573"/>
      <c r="Q2378" s="963"/>
      <c r="R2378" s="579" t="str">
        <f t="shared" si="141"/>
        <v>fx</v>
      </c>
      <c r="S2378" s="959"/>
      <c r="T2378" s="959"/>
      <c r="U2378" s="965"/>
    </row>
    <row r="2379" spans="1:21" ht="15.75" thickBot="1" x14ac:dyDescent="0.3">
      <c r="A2379" s="187" t="str">
        <f t="shared" si="139"/>
        <v>روز</v>
      </c>
      <c r="B2379" s="571">
        <v>14030505</v>
      </c>
      <c r="C2379" s="96">
        <v>307</v>
      </c>
      <c r="D2379" s="573">
        <v>7</v>
      </c>
      <c r="E2379" s="573">
        <v>50</v>
      </c>
      <c r="F2379" s="199">
        <f t="shared" si="142"/>
        <v>47</v>
      </c>
      <c r="G2379" s="144" t="s">
        <v>389</v>
      </c>
      <c r="H2379" s="167">
        <v>0.30208333333333331</v>
      </c>
      <c r="I2379" s="167">
        <v>0.625</v>
      </c>
      <c r="J2379" s="181">
        <v>8.3333333333333329E-2</v>
      </c>
      <c r="K2379" s="179">
        <f t="shared" si="140"/>
        <v>0.23958333333333337</v>
      </c>
      <c r="L2379" s="573">
        <v>41</v>
      </c>
      <c r="M2379" s="573">
        <v>1</v>
      </c>
      <c r="N2379" s="960"/>
      <c r="O2379" s="573"/>
      <c r="P2379" s="573"/>
      <c r="Q2379" s="963"/>
      <c r="R2379" s="579" t="str">
        <f t="shared" si="141"/>
        <v>fx</v>
      </c>
      <c r="S2379" s="959"/>
      <c r="T2379" s="959"/>
      <c r="U2379" s="965"/>
    </row>
    <row r="2380" spans="1:21" ht="15.75" thickBot="1" x14ac:dyDescent="0.3">
      <c r="A2380" s="187" t="str">
        <f t="shared" si="139"/>
        <v>روز</v>
      </c>
      <c r="B2380" s="174">
        <v>14030505</v>
      </c>
      <c r="C2380" s="96">
        <v>320</v>
      </c>
      <c r="D2380" s="573">
        <v>7</v>
      </c>
      <c r="E2380" s="573">
        <v>50</v>
      </c>
      <c r="F2380" s="199">
        <f t="shared" si="142"/>
        <v>47</v>
      </c>
      <c r="G2380" s="144" t="s">
        <v>389</v>
      </c>
      <c r="H2380" s="167">
        <v>0.30208333333333331</v>
      </c>
      <c r="I2380" s="167">
        <v>0.625</v>
      </c>
      <c r="J2380" s="181">
        <v>8.3333333333333329E-2</v>
      </c>
      <c r="K2380" s="179">
        <f t="shared" si="140"/>
        <v>0.23958333333333337</v>
      </c>
      <c r="L2380" s="573">
        <v>36</v>
      </c>
      <c r="M2380" s="573">
        <v>1</v>
      </c>
      <c r="N2380" s="958">
        <v>368</v>
      </c>
      <c r="O2380" s="573"/>
      <c r="P2380" s="573"/>
      <c r="Q2380" s="963"/>
      <c r="R2380" s="579" t="str">
        <f t="shared" si="141"/>
        <v>fx</v>
      </c>
      <c r="S2380" s="959"/>
      <c r="T2380" s="959"/>
      <c r="U2380" s="965"/>
    </row>
    <row r="2381" spans="1:21" ht="15.75" thickBot="1" x14ac:dyDescent="0.3">
      <c r="A2381" s="187" t="str">
        <f t="shared" si="139"/>
        <v>روز</v>
      </c>
      <c r="B2381" s="175">
        <v>14030505</v>
      </c>
      <c r="C2381" s="96">
        <v>320</v>
      </c>
      <c r="D2381" s="573">
        <v>7</v>
      </c>
      <c r="E2381" s="573">
        <v>50</v>
      </c>
      <c r="F2381" s="199">
        <f t="shared" si="142"/>
        <v>47</v>
      </c>
      <c r="G2381" s="144" t="s">
        <v>389</v>
      </c>
      <c r="H2381" s="167">
        <v>0.30208333333333331</v>
      </c>
      <c r="I2381" s="167">
        <v>0.625</v>
      </c>
      <c r="J2381" s="181">
        <v>8.3333333333333329E-2</v>
      </c>
      <c r="K2381" s="179">
        <f t="shared" si="140"/>
        <v>0.23958333333333337</v>
      </c>
      <c r="L2381" s="573">
        <v>37</v>
      </c>
      <c r="M2381" s="573">
        <v>1</v>
      </c>
      <c r="N2381" s="959"/>
      <c r="O2381" s="573"/>
      <c r="P2381" s="573"/>
      <c r="Q2381" s="963"/>
      <c r="R2381" s="579" t="str">
        <f t="shared" si="141"/>
        <v>fx</v>
      </c>
      <c r="S2381" s="959"/>
      <c r="T2381" s="959"/>
      <c r="U2381" s="965"/>
    </row>
    <row r="2382" spans="1:21" ht="15.75" thickBot="1" x14ac:dyDescent="0.3">
      <c r="A2382" s="187" t="str">
        <f t="shared" si="139"/>
        <v>روز</v>
      </c>
      <c r="B2382" s="175">
        <v>14030505</v>
      </c>
      <c r="C2382" s="96">
        <v>320</v>
      </c>
      <c r="D2382" s="573">
        <v>7</v>
      </c>
      <c r="E2382" s="573">
        <v>50</v>
      </c>
      <c r="F2382" s="199">
        <f t="shared" si="142"/>
        <v>47</v>
      </c>
      <c r="G2382" s="144" t="s">
        <v>389</v>
      </c>
      <c r="H2382" s="167">
        <v>0.30208333333333331</v>
      </c>
      <c r="I2382" s="167">
        <v>0.625</v>
      </c>
      <c r="J2382" s="181">
        <v>8.3333333333333329E-2</v>
      </c>
      <c r="K2382" s="179">
        <f t="shared" si="140"/>
        <v>0.23958333333333337</v>
      </c>
      <c r="L2382" s="573">
        <v>38</v>
      </c>
      <c r="M2382" s="573">
        <v>1</v>
      </c>
      <c r="N2382" s="959"/>
      <c r="O2382" s="573"/>
      <c r="P2382" s="573"/>
      <c r="Q2382" s="963"/>
      <c r="R2382" s="579" t="str">
        <f t="shared" si="141"/>
        <v>fx</v>
      </c>
      <c r="S2382" s="959"/>
      <c r="T2382" s="959"/>
      <c r="U2382" s="965"/>
    </row>
    <row r="2383" spans="1:21" ht="15.75" thickBot="1" x14ac:dyDescent="0.3">
      <c r="A2383" s="187" t="str">
        <f t="shared" si="139"/>
        <v>روز</v>
      </c>
      <c r="B2383" s="175">
        <v>14030505</v>
      </c>
      <c r="C2383" s="96">
        <v>320</v>
      </c>
      <c r="D2383" s="573">
        <v>7</v>
      </c>
      <c r="E2383" s="573">
        <v>50</v>
      </c>
      <c r="F2383" s="199">
        <f t="shared" si="142"/>
        <v>47</v>
      </c>
      <c r="G2383" s="144" t="s">
        <v>389</v>
      </c>
      <c r="H2383" s="167">
        <v>0.30208333333333331</v>
      </c>
      <c r="I2383" s="167">
        <v>0.625</v>
      </c>
      <c r="J2383" s="181">
        <v>8.3333333333333329E-2</v>
      </c>
      <c r="K2383" s="179">
        <f t="shared" si="140"/>
        <v>0.23958333333333337</v>
      </c>
      <c r="L2383" s="573">
        <v>39</v>
      </c>
      <c r="M2383" s="573">
        <v>2</v>
      </c>
      <c r="N2383" s="959"/>
      <c r="O2383" s="573"/>
      <c r="P2383" s="573"/>
      <c r="Q2383" s="963"/>
      <c r="R2383" s="579" t="str">
        <f t="shared" si="141"/>
        <v>fx</v>
      </c>
      <c r="S2383" s="959"/>
      <c r="T2383" s="959"/>
      <c r="U2383" s="965"/>
    </row>
    <row r="2384" spans="1:21" ht="15.75" thickBot="1" x14ac:dyDescent="0.3">
      <c r="A2384" s="187" t="str">
        <f t="shared" si="139"/>
        <v>روز</v>
      </c>
      <c r="B2384" s="175">
        <v>14030505</v>
      </c>
      <c r="C2384" s="96">
        <v>320</v>
      </c>
      <c r="D2384" s="573">
        <v>7</v>
      </c>
      <c r="E2384" s="573">
        <v>50</v>
      </c>
      <c r="F2384" s="199">
        <f t="shared" si="142"/>
        <v>47</v>
      </c>
      <c r="G2384" s="144" t="s">
        <v>389</v>
      </c>
      <c r="H2384" s="167">
        <v>0.30208333333333331</v>
      </c>
      <c r="I2384" s="167">
        <v>0.625</v>
      </c>
      <c r="J2384" s="181">
        <v>8.3333333333333329E-2</v>
      </c>
      <c r="K2384" s="179">
        <f t="shared" si="140"/>
        <v>0.23958333333333337</v>
      </c>
      <c r="L2384" s="573">
        <v>40</v>
      </c>
      <c r="M2384" s="573">
        <v>2</v>
      </c>
      <c r="N2384" s="959"/>
      <c r="O2384" s="573"/>
      <c r="P2384" s="573"/>
      <c r="Q2384" s="963"/>
      <c r="R2384" s="579" t="str">
        <f t="shared" si="141"/>
        <v>fx</v>
      </c>
      <c r="S2384" s="959"/>
      <c r="T2384" s="959"/>
      <c r="U2384" s="965"/>
    </row>
    <row r="2385" spans="1:21" ht="15.75" thickBot="1" x14ac:dyDescent="0.3">
      <c r="A2385" s="187" t="str">
        <f t="shared" si="139"/>
        <v>روز</v>
      </c>
      <c r="B2385" s="570">
        <v>14030505</v>
      </c>
      <c r="C2385" s="96">
        <v>320</v>
      </c>
      <c r="D2385" s="573">
        <v>7</v>
      </c>
      <c r="E2385" s="573">
        <v>50</v>
      </c>
      <c r="F2385" s="199">
        <f t="shared" si="142"/>
        <v>47</v>
      </c>
      <c r="G2385" s="144" t="s">
        <v>389</v>
      </c>
      <c r="H2385" s="167">
        <v>0.30208333333333331</v>
      </c>
      <c r="I2385" s="167">
        <v>0.625</v>
      </c>
      <c r="J2385" s="181">
        <v>8.3333333333333329E-2</v>
      </c>
      <c r="K2385" s="179">
        <f t="shared" si="140"/>
        <v>0.23958333333333337</v>
      </c>
      <c r="L2385" s="573">
        <v>41</v>
      </c>
      <c r="M2385" s="573">
        <v>1</v>
      </c>
      <c r="N2385" s="960"/>
      <c r="O2385" s="573"/>
      <c r="P2385" s="573"/>
      <c r="Q2385" s="963"/>
      <c r="R2385" s="579" t="str">
        <f t="shared" si="141"/>
        <v>fx</v>
      </c>
      <c r="S2385" s="959"/>
      <c r="T2385" s="959"/>
      <c r="U2385" s="965"/>
    </row>
    <row r="2386" spans="1:21" ht="15.75" thickBot="1" x14ac:dyDescent="0.3">
      <c r="A2386" s="187" t="str">
        <f t="shared" si="139"/>
        <v>روز</v>
      </c>
      <c r="B2386" s="174">
        <v>14030505</v>
      </c>
      <c r="C2386" s="96">
        <v>321</v>
      </c>
      <c r="D2386" s="573">
        <v>7</v>
      </c>
      <c r="E2386" s="573">
        <v>50</v>
      </c>
      <c r="F2386" s="199">
        <f t="shared" si="142"/>
        <v>47</v>
      </c>
      <c r="G2386" s="144" t="s">
        <v>389</v>
      </c>
      <c r="H2386" s="167">
        <v>0.30208333333333331</v>
      </c>
      <c r="I2386" s="167">
        <v>0.625</v>
      </c>
      <c r="J2386" s="181">
        <v>8.3333333333333329E-2</v>
      </c>
      <c r="K2386" s="179">
        <f t="shared" si="140"/>
        <v>0.23958333333333337</v>
      </c>
      <c r="L2386" s="573">
        <v>36</v>
      </c>
      <c r="M2386" s="573">
        <v>1</v>
      </c>
      <c r="N2386" s="958">
        <v>306</v>
      </c>
      <c r="O2386" s="573"/>
      <c r="P2386" s="573"/>
      <c r="Q2386" s="963"/>
      <c r="R2386" s="579" t="str">
        <f t="shared" si="141"/>
        <v>fx</v>
      </c>
      <c r="S2386" s="959"/>
      <c r="T2386" s="959"/>
      <c r="U2386" s="965"/>
    </row>
    <row r="2387" spans="1:21" ht="15.75" thickBot="1" x14ac:dyDescent="0.3">
      <c r="A2387" s="187" t="str">
        <f t="shared" si="139"/>
        <v>روز</v>
      </c>
      <c r="B2387" s="175">
        <v>14030505</v>
      </c>
      <c r="C2387" s="96">
        <v>321</v>
      </c>
      <c r="D2387" s="573">
        <v>7</v>
      </c>
      <c r="E2387" s="573">
        <v>50</v>
      </c>
      <c r="F2387" s="199">
        <f t="shared" si="142"/>
        <v>47</v>
      </c>
      <c r="G2387" s="144" t="s">
        <v>389</v>
      </c>
      <c r="H2387" s="167">
        <v>0.30208333333333331</v>
      </c>
      <c r="I2387" s="167">
        <v>0.625</v>
      </c>
      <c r="J2387" s="181">
        <v>8.3333333333333329E-2</v>
      </c>
      <c r="K2387" s="179">
        <f t="shared" si="140"/>
        <v>0.23958333333333337</v>
      </c>
      <c r="L2387" s="573">
        <v>37</v>
      </c>
      <c r="M2387" s="573">
        <v>1</v>
      </c>
      <c r="N2387" s="959"/>
      <c r="O2387" s="573"/>
      <c r="P2387" s="573"/>
      <c r="Q2387" s="963"/>
      <c r="R2387" s="579" t="str">
        <f t="shared" si="141"/>
        <v>fx</v>
      </c>
      <c r="S2387" s="959"/>
      <c r="T2387" s="959"/>
      <c r="U2387" s="965"/>
    </row>
    <row r="2388" spans="1:21" ht="15.75" thickBot="1" x14ac:dyDescent="0.3">
      <c r="A2388" s="187" t="str">
        <f t="shared" si="139"/>
        <v>روز</v>
      </c>
      <c r="B2388" s="175">
        <v>14030505</v>
      </c>
      <c r="C2388" s="96">
        <v>321</v>
      </c>
      <c r="D2388" s="573">
        <v>7</v>
      </c>
      <c r="E2388" s="573">
        <v>50</v>
      </c>
      <c r="F2388" s="199">
        <f t="shared" si="142"/>
        <v>47</v>
      </c>
      <c r="G2388" s="144" t="s">
        <v>389</v>
      </c>
      <c r="H2388" s="167">
        <v>0.30208333333333331</v>
      </c>
      <c r="I2388" s="167">
        <v>0.625</v>
      </c>
      <c r="J2388" s="181">
        <v>8.3333333333333329E-2</v>
      </c>
      <c r="K2388" s="179">
        <f t="shared" si="140"/>
        <v>0.23958333333333337</v>
      </c>
      <c r="L2388" s="573">
        <v>38</v>
      </c>
      <c r="M2388" s="573">
        <v>1</v>
      </c>
      <c r="N2388" s="959"/>
      <c r="O2388" s="573"/>
      <c r="P2388" s="573"/>
      <c r="Q2388" s="963"/>
      <c r="R2388" s="579" t="str">
        <f t="shared" si="141"/>
        <v>fx</v>
      </c>
      <c r="S2388" s="959"/>
      <c r="T2388" s="959"/>
      <c r="U2388" s="965"/>
    </row>
    <row r="2389" spans="1:21" ht="15.75" thickBot="1" x14ac:dyDescent="0.3">
      <c r="A2389" s="187" t="str">
        <f t="shared" si="139"/>
        <v>روز</v>
      </c>
      <c r="B2389" s="175">
        <v>14030505</v>
      </c>
      <c r="C2389" s="96">
        <v>321</v>
      </c>
      <c r="D2389" s="573">
        <v>7</v>
      </c>
      <c r="E2389" s="573">
        <v>50</v>
      </c>
      <c r="F2389" s="199">
        <f t="shared" si="142"/>
        <v>47</v>
      </c>
      <c r="G2389" s="144" t="s">
        <v>389</v>
      </c>
      <c r="H2389" s="167">
        <v>0.30208333333333331</v>
      </c>
      <c r="I2389" s="167">
        <v>0.625</v>
      </c>
      <c r="J2389" s="181">
        <v>8.3333333333333329E-2</v>
      </c>
      <c r="K2389" s="179">
        <f t="shared" si="140"/>
        <v>0.23958333333333337</v>
      </c>
      <c r="L2389" s="573">
        <v>39</v>
      </c>
      <c r="M2389" s="573">
        <v>2</v>
      </c>
      <c r="N2389" s="959"/>
      <c r="O2389" s="573"/>
      <c r="P2389" s="573"/>
      <c r="Q2389" s="963"/>
      <c r="R2389" s="579" t="str">
        <f t="shared" si="141"/>
        <v>fx</v>
      </c>
      <c r="S2389" s="959"/>
      <c r="T2389" s="959"/>
      <c r="U2389" s="965"/>
    </row>
    <row r="2390" spans="1:21" ht="15.75" thickBot="1" x14ac:dyDescent="0.3">
      <c r="A2390" s="187" t="str">
        <f t="shared" si="139"/>
        <v>روز</v>
      </c>
      <c r="B2390" s="175">
        <v>14030505</v>
      </c>
      <c r="C2390" s="96">
        <v>321</v>
      </c>
      <c r="D2390" s="573">
        <v>7</v>
      </c>
      <c r="E2390" s="573">
        <v>50</v>
      </c>
      <c r="F2390" s="199">
        <f t="shared" si="142"/>
        <v>47</v>
      </c>
      <c r="G2390" s="144" t="s">
        <v>389</v>
      </c>
      <c r="H2390" s="167">
        <v>0.30208333333333331</v>
      </c>
      <c r="I2390" s="167">
        <v>0.625</v>
      </c>
      <c r="J2390" s="181">
        <v>8.3333333333333329E-2</v>
      </c>
      <c r="K2390" s="179">
        <f t="shared" si="140"/>
        <v>0.23958333333333337</v>
      </c>
      <c r="L2390" s="573">
        <v>40</v>
      </c>
      <c r="M2390" s="573">
        <v>2</v>
      </c>
      <c r="N2390" s="959"/>
      <c r="O2390" s="573"/>
      <c r="P2390" s="573"/>
      <c r="Q2390" s="963"/>
      <c r="R2390" s="579" t="str">
        <f t="shared" si="141"/>
        <v>fx</v>
      </c>
      <c r="S2390" s="959"/>
      <c r="T2390" s="959"/>
      <c r="U2390" s="965"/>
    </row>
    <row r="2391" spans="1:21" ht="15.75" thickBot="1" x14ac:dyDescent="0.3">
      <c r="A2391" s="187" t="str">
        <f t="shared" si="139"/>
        <v>روز</v>
      </c>
      <c r="B2391" s="571">
        <v>14030505</v>
      </c>
      <c r="C2391" s="96">
        <v>321</v>
      </c>
      <c r="D2391" s="573">
        <v>7</v>
      </c>
      <c r="E2391" s="573">
        <v>50</v>
      </c>
      <c r="F2391" s="199">
        <f t="shared" si="142"/>
        <v>47</v>
      </c>
      <c r="G2391" s="144" t="s">
        <v>389</v>
      </c>
      <c r="H2391" s="167">
        <v>0.30208333333333331</v>
      </c>
      <c r="I2391" s="167">
        <v>0.625</v>
      </c>
      <c r="J2391" s="181">
        <v>8.3333333333333329E-2</v>
      </c>
      <c r="K2391" s="179">
        <f t="shared" si="140"/>
        <v>0.23958333333333337</v>
      </c>
      <c r="L2391" s="573">
        <v>41</v>
      </c>
      <c r="M2391" s="573">
        <v>1</v>
      </c>
      <c r="N2391" s="960"/>
      <c r="O2391" s="573"/>
      <c r="P2391" s="573"/>
      <c r="Q2391" s="963"/>
      <c r="R2391" s="579" t="str">
        <f t="shared" si="141"/>
        <v>fx</v>
      </c>
      <c r="S2391" s="959"/>
      <c r="T2391" s="959"/>
      <c r="U2391" s="965"/>
    </row>
    <row r="2392" spans="1:21" ht="15.75" thickBot="1" x14ac:dyDescent="0.3">
      <c r="A2392" s="187" t="str">
        <f t="shared" si="139"/>
        <v>روز</v>
      </c>
      <c r="B2392" s="174">
        <v>14030505</v>
      </c>
      <c r="C2392" s="96">
        <v>368</v>
      </c>
      <c r="D2392" s="573">
        <v>7</v>
      </c>
      <c r="E2392" s="573">
        <v>50</v>
      </c>
      <c r="F2392" s="199">
        <f t="shared" si="142"/>
        <v>47</v>
      </c>
      <c r="G2392" s="144" t="s">
        <v>389</v>
      </c>
      <c r="H2392" s="167">
        <v>0.30208333333333331</v>
      </c>
      <c r="I2392" s="167">
        <v>0.625</v>
      </c>
      <c r="J2392" s="181">
        <v>8.3333333333333329E-2</v>
      </c>
      <c r="K2392" s="179">
        <f t="shared" si="140"/>
        <v>0.23958333333333337</v>
      </c>
      <c r="L2392" s="573">
        <v>38</v>
      </c>
      <c r="M2392" s="573">
        <v>1</v>
      </c>
      <c r="N2392" s="958">
        <v>230</v>
      </c>
      <c r="O2392" s="573"/>
      <c r="P2392" s="573"/>
      <c r="Q2392" s="963"/>
      <c r="R2392" s="579" t="str">
        <f t="shared" si="141"/>
        <v>fx</v>
      </c>
      <c r="S2392" s="959"/>
      <c r="T2392" s="959"/>
      <c r="U2392" s="965"/>
    </row>
    <row r="2393" spans="1:21" ht="15.75" thickBot="1" x14ac:dyDescent="0.3">
      <c r="A2393" s="187" t="str">
        <f t="shared" si="139"/>
        <v>روز</v>
      </c>
      <c r="B2393" s="175">
        <v>14030505</v>
      </c>
      <c r="C2393" s="96">
        <v>368</v>
      </c>
      <c r="D2393" s="573">
        <v>7</v>
      </c>
      <c r="E2393" s="573">
        <v>50</v>
      </c>
      <c r="F2393" s="199">
        <f t="shared" si="142"/>
        <v>47</v>
      </c>
      <c r="G2393" s="144" t="s">
        <v>389</v>
      </c>
      <c r="H2393" s="167">
        <v>0.30208333333333331</v>
      </c>
      <c r="I2393" s="167">
        <v>0.625</v>
      </c>
      <c r="J2393" s="181">
        <v>8.3333333333333329E-2</v>
      </c>
      <c r="K2393" s="179">
        <f t="shared" si="140"/>
        <v>0.23958333333333337</v>
      </c>
      <c r="L2393" s="573">
        <v>39</v>
      </c>
      <c r="M2393" s="573">
        <v>1</v>
      </c>
      <c r="N2393" s="959"/>
      <c r="O2393" s="573"/>
      <c r="P2393" s="573"/>
      <c r="Q2393" s="963"/>
      <c r="R2393" s="579" t="str">
        <f t="shared" si="141"/>
        <v>fx</v>
      </c>
      <c r="S2393" s="959"/>
      <c r="T2393" s="959"/>
      <c r="U2393" s="965"/>
    </row>
    <row r="2394" spans="1:21" ht="15.75" thickBot="1" x14ac:dyDescent="0.3">
      <c r="A2394" s="187" t="str">
        <f t="shared" si="139"/>
        <v>روز</v>
      </c>
      <c r="B2394" s="175">
        <v>14030505</v>
      </c>
      <c r="C2394" s="96">
        <v>368</v>
      </c>
      <c r="D2394" s="573">
        <v>7</v>
      </c>
      <c r="E2394" s="573">
        <v>50</v>
      </c>
      <c r="F2394" s="199">
        <f t="shared" si="142"/>
        <v>47</v>
      </c>
      <c r="G2394" s="144" t="s">
        <v>389</v>
      </c>
      <c r="H2394" s="167">
        <v>0.30208333333333331</v>
      </c>
      <c r="I2394" s="167">
        <v>0.625</v>
      </c>
      <c r="J2394" s="181">
        <v>8.3333333333333329E-2</v>
      </c>
      <c r="K2394" s="179">
        <f t="shared" si="140"/>
        <v>0.23958333333333337</v>
      </c>
      <c r="L2394" s="573">
        <v>40</v>
      </c>
      <c r="M2394" s="573">
        <v>1</v>
      </c>
      <c r="N2394" s="959"/>
      <c r="O2394" s="573"/>
      <c r="P2394" s="573"/>
      <c r="Q2394" s="963"/>
      <c r="R2394" s="579" t="str">
        <f t="shared" si="141"/>
        <v>fx</v>
      </c>
      <c r="S2394" s="959"/>
      <c r="T2394" s="959"/>
      <c r="U2394" s="965"/>
    </row>
    <row r="2395" spans="1:21" ht="15.75" thickBot="1" x14ac:dyDescent="0.3">
      <c r="A2395" s="187" t="str">
        <f t="shared" si="139"/>
        <v>روز</v>
      </c>
      <c r="B2395" s="175">
        <v>14030505</v>
      </c>
      <c r="C2395" s="96">
        <v>368</v>
      </c>
      <c r="D2395" s="573">
        <v>7</v>
      </c>
      <c r="E2395" s="573">
        <v>50</v>
      </c>
      <c r="F2395" s="199">
        <f t="shared" si="142"/>
        <v>47</v>
      </c>
      <c r="G2395" s="144" t="s">
        <v>389</v>
      </c>
      <c r="H2395" s="167">
        <v>0.30208333333333331</v>
      </c>
      <c r="I2395" s="167">
        <v>0.625</v>
      </c>
      <c r="J2395" s="181">
        <v>8.3333333333333329E-2</v>
      </c>
      <c r="K2395" s="179">
        <f t="shared" si="140"/>
        <v>0.23958333333333337</v>
      </c>
      <c r="L2395" s="573">
        <v>41</v>
      </c>
      <c r="M2395" s="573">
        <v>1</v>
      </c>
      <c r="N2395" s="959"/>
      <c r="O2395" s="573"/>
      <c r="P2395" s="573"/>
      <c r="Q2395" s="963"/>
      <c r="R2395" s="579" t="str">
        <f t="shared" si="141"/>
        <v>fx</v>
      </c>
      <c r="S2395" s="959"/>
      <c r="T2395" s="959"/>
      <c r="U2395" s="965"/>
    </row>
    <row r="2396" spans="1:21" ht="15.75" thickBot="1" x14ac:dyDescent="0.3">
      <c r="A2396" s="572" t="str">
        <f t="shared" si="139"/>
        <v>روز</v>
      </c>
      <c r="B2396" s="571">
        <v>14030505</v>
      </c>
      <c r="C2396" s="164">
        <v>368</v>
      </c>
      <c r="D2396" s="574">
        <v>7</v>
      </c>
      <c r="E2396" s="574">
        <v>50</v>
      </c>
      <c r="F2396" s="388">
        <f t="shared" si="142"/>
        <v>47</v>
      </c>
      <c r="G2396" s="124" t="s">
        <v>389</v>
      </c>
      <c r="H2396" s="171">
        <v>0.30208333333333331</v>
      </c>
      <c r="I2396" s="171">
        <v>0.625</v>
      </c>
      <c r="J2396" s="185">
        <v>8.3333333333333329E-2</v>
      </c>
      <c r="K2396" s="186">
        <f t="shared" si="140"/>
        <v>0.23958333333333337</v>
      </c>
      <c r="L2396" s="574">
        <v>42</v>
      </c>
      <c r="M2396" s="574">
        <v>1</v>
      </c>
      <c r="N2396" s="966"/>
      <c r="O2396" s="574"/>
      <c r="P2396" s="574"/>
      <c r="Q2396" s="967"/>
      <c r="R2396" s="151" t="str">
        <f t="shared" si="141"/>
        <v>fx</v>
      </c>
      <c r="S2396" s="966"/>
      <c r="T2396" s="966"/>
      <c r="U2396" s="968"/>
    </row>
    <row r="2397" spans="1:21" ht="15.75" thickBot="1" x14ac:dyDescent="0.3">
      <c r="A2397" s="183" t="str">
        <f t="shared" si="139"/>
        <v>روز</v>
      </c>
      <c r="B2397" s="174">
        <v>14030506</v>
      </c>
      <c r="C2397" s="163">
        <v>374</v>
      </c>
      <c r="D2397" s="575">
        <v>7</v>
      </c>
      <c r="E2397" s="575">
        <v>50</v>
      </c>
      <c r="F2397" s="684">
        <v>10</v>
      </c>
      <c r="G2397" s="604" t="s">
        <v>573</v>
      </c>
      <c r="H2397" s="605">
        <v>0.47916666666666669</v>
      </c>
      <c r="I2397" s="168">
        <v>0.79166666666666663</v>
      </c>
      <c r="J2397" s="179">
        <v>0.26041666666666669</v>
      </c>
      <c r="K2397" s="179">
        <f t="shared" si="140"/>
        <v>5.2083333333333259E-2</v>
      </c>
      <c r="L2397" s="575">
        <v>37</v>
      </c>
      <c r="M2397" s="575">
        <v>1</v>
      </c>
      <c r="N2397" s="961">
        <v>125</v>
      </c>
      <c r="O2397" s="575"/>
      <c r="P2397" s="575"/>
      <c r="Q2397" s="962">
        <f>64.108+3.182+52.083</f>
        <v>119.373</v>
      </c>
      <c r="R2397" s="150" t="str">
        <f t="shared" si="141"/>
        <v>fx</v>
      </c>
      <c r="S2397" s="961">
        <v>0</v>
      </c>
      <c r="T2397" s="961">
        <v>8.1</v>
      </c>
      <c r="U2397" s="964">
        <v>0</v>
      </c>
    </row>
    <row r="2398" spans="1:21" ht="15.75" thickBot="1" x14ac:dyDescent="0.3">
      <c r="A2398" s="187" t="str">
        <f t="shared" ref="A2398:A2461" si="143">IF(H2398&gt;I2398,"شب","روز")</f>
        <v>روز</v>
      </c>
      <c r="B2398" s="175">
        <v>14030506</v>
      </c>
      <c r="C2398" s="96">
        <v>374</v>
      </c>
      <c r="D2398" s="573">
        <v>7</v>
      </c>
      <c r="E2398" s="573">
        <v>50</v>
      </c>
      <c r="F2398" s="685">
        <v>10</v>
      </c>
      <c r="G2398" s="604" t="s">
        <v>573</v>
      </c>
      <c r="H2398" s="603">
        <v>0.47916666666666669</v>
      </c>
      <c r="I2398" s="167">
        <v>0.79166666666666663</v>
      </c>
      <c r="J2398" s="181">
        <v>0.26041666666666669</v>
      </c>
      <c r="K2398" s="179">
        <f t="shared" ref="K2398:K2461" si="144">IF(H2398&gt;I2398,(H2398-I2398)-J2398,(I2398-H2398)-J2398)</f>
        <v>5.2083333333333259E-2</v>
      </c>
      <c r="L2398" s="573">
        <v>38</v>
      </c>
      <c r="M2398" s="573">
        <v>1</v>
      </c>
      <c r="N2398" s="959"/>
      <c r="O2398" s="573"/>
      <c r="P2398" s="573"/>
      <c r="Q2398" s="963"/>
      <c r="R2398" s="579" t="str">
        <f t="shared" ref="R2398:R2461" si="145">IF(C2398=370,"p500","fx")</f>
        <v>fx</v>
      </c>
      <c r="S2398" s="959"/>
      <c r="T2398" s="959"/>
      <c r="U2398" s="965"/>
    </row>
    <row r="2399" spans="1:21" ht="15.75" thickBot="1" x14ac:dyDescent="0.3">
      <c r="A2399" s="187" t="str">
        <f t="shared" si="143"/>
        <v>روز</v>
      </c>
      <c r="B2399" s="175">
        <v>14030506</v>
      </c>
      <c r="C2399" s="96">
        <v>374</v>
      </c>
      <c r="D2399" s="573">
        <v>7</v>
      </c>
      <c r="E2399" s="573">
        <v>50</v>
      </c>
      <c r="F2399" s="685">
        <v>10</v>
      </c>
      <c r="G2399" s="604" t="s">
        <v>573</v>
      </c>
      <c r="H2399" s="603">
        <v>0.47916666666666669</v>
      </c>
      <c r="I2399" s="167">
        <v>0.79166666666666663</v>
      </c>
      <c r="J2399" s="181">
        <v>0.26041666666666669</v>
      </c>
      <c r="K2399" s="179">
        <f t="shared" si="144"/>
        <v>5.2083333333333259E-2</v>
      </c>
      <c r="L2399" s="573">
        <v>39</v>
      </c>
      <c r="M2399" s="573">
        <v>1</v>
      </c>
      <c r="N2399" s="959"/>
      <c r="O2399" s="573"/>
      <c r="P2399" s="573"/>
      <c r="Q2399" s="963"/>
      <c r="R2399" s="579" t="str">
        <f t="shared" si="145"/>
        <v>fx</v>
      </c>
      <c r="S2399" s="959"/>
      <c r="T2399" s="959"/>
      <c r="U2399" s="965"/>
    </row>
    <row r="2400" spans="1:21" ht="15.75" thickBot="1" x14ac:dyDescent="0.3">
      <c r="A2400" s="187" t="str">
        <f t="shared" si="143"/>
        <v>روز</v>
      </c>
      <c r="B2400" s="175">
        <v>14030506</v>
      </c>
      <c r="C2400" s="96">
        <v>374</v>
      </c>
      <c r="D2400" s="573">
        <v>7</v>
      </c>
      <c r="E2400" s="573">
        <v>50</v>
      </c>
      <c r="F2400" s="685">
        <v>10</v>
      </c>
      <c r="G2400" s="604" t="s">
        <v>573</v>
      </c>
      <c r="H2400" s="603">
        <v>0.47916666666666669</v>
      </c>
      <c r="I2400" s="167">
        <v>0.79166666666666663</v>
      </c>
      <c r="J2400" s="181">
        <v>0.26041666666666669</v>
      </c>
      <c r="K2400" s="179">
        <f t="shared" si="144"/>
        <v>5.2083333333333259E-2</v>
      </c>
      <c r="L2400" s="573">
        <v>40</v>
      </c>
      <c r="M2400" s="573">
        <v>1</v>
      </c>
      <c r="N2400" s="959"/>
      <c r="O2400" s="573"/>
      <c r="P2400" s="573"/>
      <c r="Q2400" s="963"/>
      <c r="R2400" s="579" t="str">
        <f t="shared" si="145"/>
        <v>fx</v>
      </c>
      <c r="S2400" s="959"/>
      <c r="T2400" s="959"/>
      <c r="U2400" s="965"/>
    </row>
    <row r="2401" spans="1:21" ht="15.75" thickBot="1" x14ac:dyDescent="0.3">
      <c r="A2401" s="187" t="str">
        <f t="shared" si="143"/>
        <v>روز</v>
      </c>
      <c r="B2401" s="571">
        <v>14030506</v>
      </c>
      <c r="C2401" s="96">
        <v>374</v>
      </c>
      <c r="D2401" s="573">
        <v>7</v>
      </c>
      <c r="E2401" s="573">
        <v>50</v>
      </c>
      <c r="F2401" s="685">
        <v>10</v>
      </c>
      <c r="G2401" s="604" t="s">
        <v>573</v>
      </c>
      <c r="H2401" s="603">
        <v>0.47916666666666669</v>
      </c>
      <c r="I2401" s="167">
        <v>0.79166666666666663</v>
      </c>
      <c r="J2401" s="181">
        <v>0.26041666666666669</v>
      </c>
      <c r="K2401" s="179">
        <f t="shared" si="144"/>
        <v>5.2083333333333259E-2</v>
      </c>
      <c r="L2401" s="573">
        <v>41</v>
      </c>
      <c r="M2401" s="573">
        <v>1</v>
      </c>
      <c r="N2401" s="960"/>
      <c r="O2401" s="573"/>
      <c r="P2401" s="573"/>
      <c r="Q2401" s="963"/>
      <c r="R2401" s="579" t="str">
        <f t="shared" si="145"/>
        <v>fx</v>
      </c>
      <c r="S2401" s="959"/>
      <c r="T2401" s="959"/>
      <c r="U2401" s="965"/>
    </row>
    <row r="2402" spans="1:21" ht="15.75" thickBot="1" x14ac:dyDescent="0.3">
      <c r="A2402" s="187" t="str">
        <f t="shared" si="143"/>
        <v>روز</v>
      </c>
      <c r="B2402" s="174">
        <v>14030506</v>
      </c>
      <c r="C2402" s="573">
        <v>390</v>
      </c>
      <c r="D2402" s="573">
        <v>7</v>
      </c>
      <c r="E2402" s="573">
        <v>50</v>
      </c>
      <c r="F2402" s="685">
        <v>10</v>
      </c>
      <c r="G2402" s="604" t="s">
        <v>573</v>
      </c>
      <c r="H2402" s="603">
        <v>0.47916666666666669</v>
      </c>
      <c r="I2402" s="167">
        <v>0.79166666666666663</v>
      </c>
      <c r="J2402" s="181">
        <v>0.26041666666666669</v>
      </c>
      <c r="K2402" s="179">
        <f t="shared" si="144"/>
        <v>5.2083333333333259E-2</v>
      </c>
      <c r="L2402" s="573">
        <v>37</v>
      </c>
      <c r="M2402" s="573">
        <v>1</v>
      </c>
      <c r="N2402" s="958">
        <v>125</v>
      </c>
      <c r="O2402" s="573"/>
      <c r="P2402" s="573"/>
      <c r="Q2402" s="963"/>
      <c r="R2402" s="579" t="str">
        <f t="shared" si="145"/>
        <v>fx</v>
      </c>
      <c r="S2402" s="959"/>
      <c r="T2402" s="959"/>
      <c r="U2402" s="965"/>
    </row>
    <row r="2403" spans="1:21" ht="15.75" thickBot="1" x14ac:dyDescent="0.3">
      <c r="A2403" s="187" t="str">
        <f t="shared" si="143"/>
        <v>روز</v>
      </c>
      <c r="B2403" s="175">
        <v>14030506</v>
      </c>
      <c r="C2403" s="573">
        <v>390</v>
      </c>
      <c r="D2403" s="573">
        <v>7</v>
      </c>
      <c r="E2403" s="573">
        <v>50</v>
      </c>
      <c r="F2403" s="685">
        <v>10</v>
      </c>
      <c r="G2403" s="604" t="s">
        <v>573</v>
      </c>
      <c r="H2403" s="603">
        <v>0.47916666666666669</v>
      </c>
      <c r="I2403" s="167">
        <v>0.79166666666666663</v>
      </c>
      <c r="J2403" s="181">
        <v>0.26041666666666669</v>
      </c>
      <c r="K2403" s="179">
        <f t="shared" si="144"/>
        <v>5.2083333333333259E-2</v>
      </c>
      <c r="L2403" s="573">
        <v>38</v>
      </c>
      <c r="M2403" s="573">
        <v>1</v>
      </c>
      <c r="N2403" s="959"/>
      <c r="O2403" s="573"/>
      <c r="P2403" s="573"/>
      <c r="Q2403" s="963"/>
      <c r="R2403" s="579" t="str">
        <f t="shared" si="145"/>
        <v>fx</v>
      </c>
      <c r="S2403" s="959"/>
      <c r="T2403" s="959"/>
      <c r="U2403" s="965"/>
    </row>
    <row r="2404" spans="1:21" ht="15.75" thickBot="1" x14ac:dyDescent="0.3">
      <c r="A2404" s="187" t="str">
        <f t="shared" si="143"/>
        <v>روز</v>
      </c>
      <c r="B2404" s="175">
        <v>14030506</v>
      </c>
      <c r="C2404" s="573">
        <v>390</v>
      </c>
      <c r="D2404" s="573">
        <v>7</v>
      </c>
      <c r="E2404" s="573">
        <v>50</v>
      </c>
      <c r="F2404" s="685">
        <v>10</v>
      </c>
      <c r="G2404" s="604" t="s">
        <v>573</v>
      </c>
      <c r="H2404" s="603">
        <v>0.47916666666666669</v>
      </c>
      <c r="I2404" s="167">
        <v>0.79166666666666663</v>
      </c>
      <c r="J2404" s="181">
        <v>0.26041666666666669</v>
      </c>
      <c r="K2404" s="179">
        <f t="shared" si="144"/>
        <v>5.2083333333333259E-2</v>
      </c>
      <c r="L2404" s="573">
        <v>39</v>
      </c>
      <c r="M2404" s="573">
        <v>1</v>
      </c>
      <c r="N2404" s="959"/>
      <c r="O2404" s="573"/>
      <c r="P2404" s="573"/>
      <c r="Q2404" s="963"/>
      <c r="R2404" s="579" t="str">
        <f t="shared" si="145"/>
        <v>fx</v>
      </c>
      <c r="S2404" s="959"/>
      <c r="T2404" s="959"/>
      <c r="U2404" s="965"/>
    </row>
    <row r="2405" spans="1:21" ht="15.75" thickBot="1" x14ac:dyDescent="0.3">
      <c r="A2405" s="187" t="str">
        <f t="shared" si="143"/>
        <v>روز</v>
      </c>
      <c r="B2405" s="175">
        <v>14030506</v>
      </c>
      <c r="C2405" s="573">
        <v>390</v>
      </c>
      <c r="D2405" s="573">
        <v>7</v>
      </c>
      <c r="E2405" s="573">
        <v>50</v>
      </c>
      <c r="F2405" s="685">
        <v>10</v>
      </c>
      <c r="G2405" s="604" t="s">
        <v>573</v>
      </c>
      <c r="H2405" s="603">
        <v>0.47916666666666669</v>
      </c>
      <c r="I2405" s="167">
        <v>0.79166666666666663</v>
      </c>
      <c r="J2405" s="181">
        <v>0.26041666666666669</v>
      </c>
      <c r="K2405" s="179">
        <f t="shared" si="144"/>
        <v>5.2083333333333259E-2</v>
      </c>
      <c r="L2405" s="573">
        <v>40</v>
      </c>
      <c r="M2405" s="573">
        <v>1</v>
      </c>
      <c r="N2405" s="959"/>
      <c r="O2405" s="573"/>
      <c r="P2405" s="573"/>
      <c r="Q2405" s="963"/>
      <c r="R2405" s="579" t="str">
        <f t="shared" si="145"/>
        <v>fx</v>
      </c>
      <c r="S2405" s="959"/>
      <c r="T2405" s="959"/>
      <c r="U2405" s="965"/>
    </row>
    <row r="2406" spans="1:21" ht="15.75" thickBot="1" x14ac:dyDescent="0.3">
      <c r="A2406" s="572" t="str">
        <f t="shared" si="143"/>
        <v>روز</v>
      </c>
      <c r="B2406" s="571">
        <v>14030506</v>
      </c>
      <c r="C2406" s="574">
        <v>390</v>
      </c>
      <c r="D2406" s="574">
        <v>7</v>
      </c>
      <c r="E2406" s="574">
        <v>50</v>
      </c>
      <c r="F2406" s="686">
        <v>10</v>
      </c>
      <c r="G2406" s="607" t="s">
        <v>573</v>
      </c>
      <c r="H2406" s="608">
        <v>0.47916666666666669</v>
      </c>
      <c r="I2406" s="171">
        <v>0.79166666666666663</v>
      </c>
      <c r="J2406" s="185">
        <v>0.26041666666666669</v>
      </c>
      <c r="K2406" s="186">
        <f t="shared" si="144"/>
        <v>5.2083333333333259E-2</v>
      </c>
      <c r="L2406" s="574">
        <v>41</v>
      </c>
      <c r="M2406" s="574">
        <v>1</v>
      </c>
      <c r="N2406" s="966"/>
      <c r="O2406" s="574"/>
      <c r="P2406" s="574"/>
      <c r="Q2406" s="967"/>
      <c r="R2406" s="151" t="str">
        <f t="shared" si="145"/>
        <v>fx</v>
      </c>
      <c r="S2406" s="966"/>
      <c r="T2406" s="966"/>
      <c r="U2406" s="968"/>
    </row>
    <row r="2407" spans="1:21" ht="15.75" thickBot="1" x14ac:dyDescent="0.3">
      <c r="A2407" s="183" t="str">
        <f t="shared" si="143"/>
        <v>روز</v>
      </c>
      <c r="B2407" s="174">
        <v>14030506</v>
      </c>
      <c r="C2407" s="163">
        <v>309</v>
      </c>
      <c r="D2407" s="575">
        <v>7</v>
      </c>
      <c r="E2407" s="575">
        <v>50</v>
      </c>
      <c r="F2407" s="150">
        <f>2+16+6+16+11</f>
        <v>51</v>
      </c>
      <c r="G2407" s="159" t="s">
        <v>389</v>
      </c>
      <c r="H2407" s="168">
        <v>0.30208333333333331</v>
      </c>
      <c r="I2407" s="168">
        <v>0.79166666666666663</v>
      </c>
      <c r="J2407" s="179">
        <v>0.14583333333333334</v>
      </c>
      <c r="K2407" s="179">
        <f t="shared" si="144"/>
        <v>0.34375</v>
      </c>
      <c r="L2407" s="575">
        <v>39</v>
      </c>
      <c r="M2407" s="575">
        <v>1</v>
      </c>
      <c r="N2407" s="961">
        <v>130</v>
      </c>
      <c r="O2407" s="575"/>
      <c r="P2407" s="575"/>
      <c r="Q2407" s="962">
        <f>327.2+13.16+305.47</f>
        <v>645.83000000000004</v>
      </c>
      <c r="R2407" s="150" t="str">
        <f t="shared" si="145"/>
        <v>fx</v>
      </c>
      <c r="S2407" s="961">
        <v>3</v>
      </c>
      <c r="T2407" s="961">
        <v>26</v>
      </c>
      <c r="U2407" s="964">
        <v>1000</v>
      </c>
    </row>
    <row r="2408" spans="1:21" ht="15.75" thickBot="1" x14ac:dyDescent="0.3">
      <c r="A2408" s="187" t="str">
        <f t="shared" si="143"/>
        <v>روز</v>
      </c>
      <c r="B2408" s="571">
        <v>14030506</v>
      </c>
      <c r="C2408" s="96">
        <v>309</v>
      </c>
      <c r="D2408" s="573">
        <v>7</v>
      </c>
      <c r="E2408" s="573">
        <v>50</v>
      </c>
      <c r="F2408" s="199">
        <f t="shared" ref="F2408:F2444" si="146">2+16+6+16+11</f>
        <v>51</v>
      </c>
      <c r="G2408" s="144" t="s">
        <v>389</v>
      </c>
      <c r="H2408" s="167">
        <v>0.30208333333333331</v>
      </c>
      <c r="I2408" s="167">
        <v>0.79166666666666663</v>
      </c>
      <c r="J2408" s="181">
        <v>0.14583333333333334</v>
      </c>
      <c r="K2408" s="179">
        <f t="shared" si="144"/>
        <v>0.34375</v>
      </c>
      <c r="L2408" s="573">
        <v>41</v>
      </c>
      <c r="M2408" s="573">
        <v>1</v>
      </c>
      <c r="N2408" s="960"/>
      <c r="O2408" s="573"/>
      <c r="P2408" s="573"/>
      <c r="Q2408" s="963"/>
      <c r="R2408" s="579" t="str">
        <f t="shared" si="145"/>
        <v>fx</v>
      </c>
      <c r="S2408" s="959"/>
      <c r="T2408" s="959"/>
      <c r="U2408" s="965"/>
    </row>
    <row r="2409" spans="1:21" ht="15.75" thickBot="1" x14ac:dyDescent="0.3">
      <c r="A2409" s="187" t="str">
        <f t="shared" si="143"/>
        <v>روز</v>
      </c>
      <c r="B2409" s="174">
        <v>14030506</v>
      </c>
      <c r="C2409" s="96">
        <v>350</v>
      </c>
      <c r="D2409" s="573">
        <v>7</v>
      </c>
      <c r="E2409" s="573">
        <v>50</v>
      </c>
      <c r="F2409" s="199">
        <f t="shared" si="146"/>
        <v>51</v>
      </c>
      <c r="G2409" s="144" t="s">
        <v>389</v>
      </c>
      <c r="H2409" s="167">
        <v>0.30208333333333331</v>
      </c>
      <c r="I2409" s="167">
        <v>0.79166666666666663</v>
      </c>
      <c r="J2409" s="181">
        <v>0.14583333333333334</v>
      </c>
      <c r="K2409" s="179">
        <f t="shared" si="144"/>
        <v>0.34375</v>
      </c>
      <c r="L2409" s="573">
        <v>39</v>
      </c>
      <c r="M2409" s="573">
        <v>1</v>
      </c>
      <c r="N2409" s="958">
        <v>520</v>
      </c>
      <c r="O2409" s="573"/>
      <c r="P2409" s="573"/>
      <c r="Q2409" s="963"/>
      <c r="R2409" s="579" t="str">
        <f t="shared" si="145"/>
        <v>fx</v>
      </c>
      <c r="S2409" s="959"/>
      <c r="T2409" s="959"/>
      <c r="U2409" s="965"/>
    </row>
    <row r="2410" spans="1:21" ht="15.75" thickBot="1" x14ac:dyDescent="0.3">
      <c r="A2410" s="187" t="str">
        <f t="shared" si="143"/>
        <v>روز</v>
      </c>
      <c r="B2410" s="175">
        <v>14030506</v>
      </c>
      <c r="C2410" s="96">
        <v>350</v>
      </c>
      <c r="D2410" s="573">
        <v>7</v>
      </c>
      <c r="E2410" s="573">
        <v>50</v>
      </c>
      <c r="F2410" s="199">
        <f t="shared" si="146"/>
        <v>51</v>
      </c>
      <c r="G2410" s="144" t="s">
        <v>389</v>
      </c>
      <c r="H2410" s="167">
        <v>0.30208333333333331</v>
      </c>
      <c r="I2410" s="167">
        <v>0.79166666666666663</v>
      </c>
      <c r="J2410" s="181">
        <v>0.14583333333333334</v>
      </c>
      <c r="K2410" s="179">
        <f t="shared" si="144"/>
        <v>0.34375</v>
      </c>
      <c r="L2410" s="573">
        <v>40</v>
      </c>
      <c r="M2410" s="573">
        <v>1</v>
      </c>
      <c r="N2410" s="959"/>
      <c r="O2410" s="573"/>
      <c r="P2410" s="573"/>
      <c r="Q2410" s="963"/>
      <c r="R2410" s="579" t="str">
        <f t="shared" si="145"/>
        <v>fx</v>
      </c>
      <c r="S2410" s="959"/>
      <c r="T2410" s="959"/>
      <c r="U2410" s="965"/>
    </row>
    <row r="2411" spans="1:21" ht="15.75" thickBot="1" x14ac:dyDescent="0.3">
      <c r="A2411" s="187" t="str">
        <f t="shared" si="143"/>
        <v>روز</v>
      </c>
      <c r="B2411" s="175">
        <v>14030506</v>
      </c>
      <c r="C2411" s="96">
        <v>350</v>
      </c>
      <c r="D2411" s="573">
        <v>7</v>
      </c>
      <c r="E2411" s="573">
        <v>50</v>
      </c>
      <c r="F2411" s="199">
        <f t="shared" si="146"/>
        <v>51</v>
      </c>
      <c r="G2411" s="144" t="s">
        <v>389</v>
      </c>
      <c r="H2411" s="167">
        <v>0.30208333333333331</v>
      </c>
      <c r="I2411" s="167">
        <v>0.79166666666666663</v>
      </c>
      <c r="J2411" s="181">
        <v>0.14583333333333334</v>
      </c>
      <c r="K2411" s="179">
        <f t="shared" si="144"/>
        <v>0.34375</v>
      </c>
      <c r="L2411" s="573">
        <v>41</v>
      </c>
      <c r="M2411" s="573">
        <v>1</v>
      </c>
      <c r="N2411" s="959"/>
      <c r="O2411" s="573"/>
      <c r="P2411" s="573"/>
      <c r="Q2411" s="963"/>
      <c r="R2411" s="579" t="str">
        <f t="shared" si="145"/>
        <v>fx</v>
      </c>
      <c r="S2411" s="959"/>
      <c r="T2411" s="959"/>
      <c r="U2411" s="965"/>
    </row>
    <row r="2412" spans="1:21" ht="15.75" thickBot="1" x14ac:dyDescent="0.3">
      <c r="A2412" s="187" t="str">
        <f t="shared" si="143"/>
        <v>روز</v>
      </c>
      <c r="B2412" s="175">
        <v>14030506</v>
      </c>
      <c r="C2412" s="96">
        <v>350</v>
      </c>
      <c r="D2412" s="573">
        <v>7</v>
      </c>
      <c r="E2412" s="573">
        <v>50</v>
      </c>
      <c r="F2412" s="199">
        <f t="shared" si="146"/>
        <v>51</v>
      </c>
      <c r="G2412" s="144" t="s">
        <v>389</v>
      </c>
      <c r="H2412" s="167">
        <v>0.30208333333333331</v>
      </c>
      <c r="I2412" s="167">
        <v>0.79166666666666663</v>
      </c>
      <c r="J2412" s="181">
        <v>0.14583333333333334</v>
      </c>
      <c r="K2412" s="179">
        <f t="shared" si="144"/>
        <v>0.34375</v>
      </c>
      <c r="L2412" s="573">
        <v>42</v>
      </c>
      <c r="M2412" s="573">
        <v>2</v>
      </c>
      <c r="N2412" s="959"/>
      <c r="O2412" s="573"/>
      <c r="P2412" s="573"/>
      <c r="Q2412" s="963"/>
      <c r="R2412" s="579" t="str">
        <f t="shared" si="145"/>
        <v>fx</v>
      </c>
      <c r="S2412" s="959"/>
      <c r="T2412" s="959"/>
      <c r="U2412" s="965"/>
    </row>
    <row r="2413" spans="1:21" ht="15.75" thickBot="1" x14ac:dyDescent="0.3">
      <c r="A2413" s="187" t="str">
        <f t="shared" si="143"/>
        <v>روز</v>
      </c>
      <c r="B2413" s="175">
        <v>14030506</v>
      </c>
      <c r="C2413" s="96">
        <v>350</v>
      </c>
      <c r="D2413" s="573">
        <v>7</v>
      </c>
      <c r="E2413" s="573">
        <v>50</v>
      </c>
      <c r="F2413" s="199">
        <f t="shared" si="146"/>
        <v>51</v>
      </c>
      <c r="G2413" s="144" t="s">
        <v>389</v>
      </c>
      <c r="H2413" s="167">
        <v>0.30208333333333331</v>
      </c>
      <c r="I2413" s="167">
        <v>0.79166666666666663</v>
      </c>
      <c r="J2413" s="181">
        <v>0.14583333333333334</v>
      </c>
      <c r="K2413" s="179">
        <f t="shared" si="144"/>
        <v>0.34375</v>
      </c>
      <c r="L2413" s="573">
        <v>43</v>
      </c>
      <c r="M2413" s="573">
        <v>2</v>
      </c>
      <c r="N2413" s="959"/>
      <c r="O2413" s="573"/>
      <c r="P2413" s="573"/>
      <c r="Q2413" s="963"/>
      <c r="R2413" s="579" t="str">
        <f t="shared" si="145"/>
        <v>fx</v>
      </c>
      <c r="S2413" s="959"/>
      <c r="T2413" s="959"/>
      <c r="U2413" s="965"/>
    </row>
    <row r="2414" spans="1:21" ht="15.75" thickBot="1" x14ac:dyDescent="0.3">
      <c r="A2414" s="187" t="str">
        <f t="shared" si="143"/>
        <v>روز</v>
      </c>
      <c r="B2414" s="571">
        <v>14030506</v>
      </c>
      <c r="C2414" s="96">
        <v>350</v>
      </c>
      <c r="D2414" s="573">
        <v>7</v>
      </c>
      <c r="E2414" s="573">
        <v>50</v>
      </c>
      <c r="F2414" s="199">
        <f t="shared" si="146"/>
        <v>51</v>
      </c>
      <c r="G2414" s="144" t="s">
        <v>389</v>
      </c>
      <c r="H2414" s="167">
        <v>0.30208333333333331</v>
      </c>
      <c r="I2414" s="167">
        <v>0.79166666666666663</v>
      </c>
      <c r="J2414" s="181">
        <v>0.14583333333333334</v>
      </c>
      <c r="K2414" s="179">
        <f t="shared" si="144"/>
        <v>0.34375</v>
      </c>
      <c r="L2414" s="573">
        <v>44</v>
      </c>
      <c r="M2414" s="573">
        <v>1</v>
      </c>
      <c r="N2414" s="960"/>
      <c r="O2414" s="573"/>
      <c r="P2414" s="573"/>
      <c r="Q2414" s="963"/>
      <c r="R2414" s="579" t="str">
        <f t="shared" si="145"/>
        <v>fx</v>
      </c>
      <c r="S2414" s="959"/>
      <c r="T2414" s="959"/>
      <c r="U2414" s="965"/>
    </row>
    <row r="2415" spans="1:21" ht="15.75" thickBot="1" x14ac:dyDescent="0.3">
      <c r="A2415" s="187" t="str">
        <f t="shared" si="143"/>
        <v>روز</v>
      </c>
      <c r="B2415" s="174">
        <v>14030506</v>
      </c>
      <c r="C2415" s="609">
        <v>370</v>
      </c>
      <c r="D2415" s="573">
        <v>7</v>
      </c>
      <c r="E2415" s="573">
        <v>50</v>
      </c>
      <c r="F2415" s="199">
        <f t="shared" si="146"/>
        <v>51</v>
      </c>
      <c r="G2415" s="144" t="s">
        <v>389</v>
      </c>
      <c r="H2415" s="167">
        <v>0.30208333333333331</v>
      </c>
      <c r="I2415" s="167">
        <v>0.79166666666666663</v>
      </c>
      <c r="J2415" s="181">
        <v>0.14583333333333334</v>
      </c>
      <c r="K2415" s="179">
        <f t="shared" si="144"/>
        <v>0.34375</v>
      </c>
      <c r="L2415" s="573">
        <v>39</v>
      </c>
      <c r="M2415" s="573">
        <v>1</v>
      </c>
      <c r="N2415" s="958">
        <v>520</v>
      </c>
      <c r="O2415" s="573"/>
      <c r="P2415" s="573"/>
      <c r="Q2415" s="963"/>
      <c r="R2415" s="579" t="str">
        <f t="shared" si="145"/>
        <v>p500</v>
      </c>
      <c r="S2415" s="959"/>
      <c r="T2415" s="959"/>
      <c r="U2415" s="965"/>
    </row>
    <row r="2416" spans="1:21" ht="15.75" thickBot="1" x14ac:dyDescent="0.3">
      <c r="A2416" s="187" t="str">
        <f t="shared" si="143"/>
        <v>روز</v>
      </c>
      <c r="B2416" s="175">
        <v>14030506</v>
      </c>
      <c r="C2416" s="609">
        <v>370</v>
      </c>
      <c r="D2416" s="573">
        <v>7</v>
      </c>
      <c r="E2416" s="573">
        <v>50</v>
      </c>
      <c r="F2416" s="199">
        <f t="shared" si="146"/>
        <v>51</v>
      </c>
      <c r="G2416" s="144" t="s">
        <v>389</v>
      </c>
      <c r="H2416" s="167">
        <v>0.30208333333333331</v>
      </c>
      <c r="I2416" s="167">
        <v>0.79166666666666663</v>
      </c>
      <c r="J2416" s="181">
        <v>0.14583333333333334</v>
      </c>
      <c r="K2416" s="179">
        <f t="shared" si="144"/>
        <v>0.34375</v>
      </c>
      <c r="L2416" s="573">
        <v>40</v>
      </c>
      <c r="M2416" s="573">
        <v>1</v>
      </c>
      <c r="N2416" s="959"/>
      <c r="O2416" s="573"/>
      <c r="P2416" s="573"/>
      <c r="Q2416" s="963"/>
      <c r="R2416" s="579" t="str">
        <f t="shared" si="145"/>
        <v>p500</v>
      </c>
      <c r="S2416" s="959"/>
      <c r="T2416" s="959"/>
      <c r="U2416" s="965"/>
    </row>
    <row r="2417" spans="1:21" ht="15.75" thickBot="1" x14ac:dyDescent="0.3">
      <c r="A2417" s="187" t="str">
        <f t="shared" si="143"/>
        <v>روز</v>
      </c>
      <c r="B2417" s="175">
        <v>14030506</v>
      </c>
      <c r="C2417" s="609">
        <v>370</v>
      </c>
      <c r="D2417" s="573">
        <v>7</v>
      </c>
      <c r="E2417" s="573">
        <v>50</v>
      </c>
      <c r="F2417" s="199">
        <f t="shared" si="146"/>
        <v>51</v>
      </c>
      <c r="G2417" s="144" t="s">
        <v>389</v>
      </c>
      <c r="H2417" s="167">
        <v>0.30208333333333331</v>
      </c>
      <c r="I2417" s="167">
        <v>0.79166666666666663</v>
      </c>
      <c r="J2417" s="181">
        <v>0.14583333333333334</v>
      </c>
      <c r="K2417" s="179">
        <f t="shared" si="144"/>
        <v>0.34375</v>
      </c>
      <c r="L2417" s="573">
        <v>42</v>
      </c>
      <c r="M2417" s="573">
        <v>2</v>
      </c>
      <c r="N2417" s="959"/>
      <c r="O2417" s="573"/>
      <c r="P2417" s="573"/>
      <c r="Q2417" s="963"/>
      <c r="R2417" s="579" t="str">
        <f t="shared" si="145"/>
        <v>p500</v>
      </c>
      <c r="S2417" s="959"/>
      <c r="T2417" s="959"/>
      <c r="U2417" s="965"/>
    </row>
    <row r="2418" spans="1:21" ht="15.75" thickBot="1" x14ac:dyDescent="0.3">
      <c r="A2418" s="187" t="str">
        <f t="shared" si="143"/>
        <v>روز</v>
      </c>
      <c r="B2418" s="175">
        <v>14030506</v>
      </c>
      <c r="C2418" s="609">
        <v>370</v>
      </c>
      <c r="D2418" s="573">
        <v>7</v>
      </c>
      <c r="E2418" s="573">
        <v>50</v>
      </c>
      <c r="F2418" s="199">
        <f t="shared" si="146"/>
        <v>51</v>
      </c>
      <c r="G2418" s="144" t="s">
        <v>389</v>
      </c>
      <c r="H2418" s="167">
        <v>0.30208333333333331</v>
      </c>
      <c r="I2418" s="167">
        <v>0.79166666666666663</v>
      </c>
      <c r="J2418" s="181">
        <v>0.14583333333333334</v>
      </c>
      <c r="K2418" s="179">
        <f t="shared" si="144"/>
        <v>0.34375</v>
      </c>
      <c r="L2418" s="573">
        <v>43</v>
      </c>
      <c r="M2418" s="573">
        <v>2</v>
      </c>
      <c r="N2418" s="959"/>
      <c r="O2418" s="573"/>
      <c r="P2418" s="573"/>
      <c r="Q2418" s="963"/>
      <c r="R2418" s="579" t="str">
        <f t="shared" si="145"/>
        <v>p500</v>
      </c>
      <c r="S2418" s="959"/>
      <c r="T2418" s="959"/>
      <c r="U2418" s="965"/>
    </row>
    <row r="2419" spans="1:21" ht="15.75" thickBot="1" x14ac:dyDescent="0.3">
      <c r="A2419" s="187" t="str">
        <f t="shared" si="143"/>
        <v>روز</v>
      </c>
      <c r="B2419" s="571">
        <v>14030506</v>
      </c>
      <c r="C2419" s="609">
        <v>370</v>
      </c>
      <c r="D2419" s="573">
        <v>7</v>
      </c>
      <c r="E2419" s="573">
        <v>50</v>
      </c>
      <c r="F2419" s="199">
        <f t="shared" si="146"/>
        <v>51</v>
      </c>
      <c r="G2419" s="144" t="s">
        <v>389</v>
      </c>
      <c r="H2419" s="167">
        <v>0.30208333333333331</v>
      </c>
      <c r="I2419" s="167">
        <v>0.79166666666666663</v>
      </c>
      <c r="J2419" s="181">
        <v>0.14583333333333334</v>
      </c>
      <c r="K2419" s="179">
        <f t="shared" si="144"/>
        <v>0.34375</v>
      </c>
      <c r="L2419" s="573">
        <v>44</v>
      </c>
      <c r="M2419" s="573">
        <v>2</v>
      </c>
      <c r="N2419" s="960"/>
      <c r="O2419" s="573"/>
      <c r="P2419" s="573"/>
      <c r="Q2419" s="963"/>
      <c r="R2419" s="579" t="str">
        <f t="shared" si="145"/>
        <v>p500</v>
      </c>
      <c r="S2419" s="959"/>
      <c r="T2419" s="959"/>
      <c r="U2419" s="965"/>
    </row>
    <row r="2420" spans="1:21" ht="15.75" thickBot="1" x14ac:dyDescent="0.3">
      <c r="A2420" s="187" t="str">
        <f t="shared" si="143"/>
        <v>روز</v>
      </c>
      <c r="B2420" s="174">
        <v>14030506</v>
      </c>
      <c r="C2420" s="96">
        <v>321</v>
      </c>
      <c r="D2420" s="573">
        <v>7</v>
      </c>
      <c r="E2420" s="573">
        <v>50</v>
      </c>
      <c r="F2420" s="199">
        <f t="shared" si="146"/>
        <v>51</v>
      </c>
      <c r="G2420" s="144" t="s">
        <v>389</v>
      </c>
      <c r="H2420" s="167">
        <v>0.30208333333333331</v>
      </c>
      <c r="I2420" s="167">
        <v>0.79166666666666663</v>
      </c>
      <c r="J2420" s="181">
        <v>0.14583333333333334</v>
      </c>
      <c r="K2420" s="179">
        <f t="shared" si="144"/>
        <v>0.34375</v>
      </c>
      <c r="L2420" s="573">
        <v>38</v>
      </c>
      <c r="M2420" s="573">
        <v>1</v>
      </c>
      <c r="N2420" s="958">
        <v>142</v>
      </c>
      <c r="O2420" s="573"/>
      <c r="P2420" s="573"/>
      <c r="Q2420" s="963"/>
      <c r="R2420" s="579" t="str">
        <f t="shared" si="145"/>
        <v>fx</v>
      </c>
      <c r="S2420" s="959"/>
      <c r="T2420" s="959"/>
      <c r="U2420" s="965"/>
    </row>
    <row r="2421" spans="1:21" ht="15.75" thickBot="1" x14ac:dyDescent="0.3">
      <c r="A2421" s="187" t="str">
        <f t="shared" si="143"/>
        <v>روز</v>
      </c>
      <c r="B2421" s="175">
        <v>14030506</v>
      </c>
      <c r="C2421" s="96">
        <v>321</v>
      </c>
      <c r="D2421" s="573">
        <v>7</v>
      </c>
      <c r="E2421" s="573">
        <v>50</v>
      </c>
      <c r="F2421" s="199">
        <f t="shared" si="146"/>
        <v>51</v>
      </c>
      <c r="G2421" s="144" t="s">
        <v>389</v>
      </c>
      <c r="H2421" s="167">
        <v>0.30208333333333331</v>
      </c>
      <c r="I2421" s="167">
        <v>0.79166666666666663</v>
      </c>
      <c r="J2421" s="181">
        <v>0.14583333333333334</v>
      </c>
      <c r="K2421" s="179">
        <f t="shared" si="144"/>
        <v>0.34375</v>
      </c>
      <c r="L2421" s="573">
        <v>39</v>
      </c>
      <c r="M2421" s="573">
        <v>2</v>
      </c>
      <c r="N2421" s="959"/>
      <c r="O2421" s="573"/>
      <c r="P2421" s="573"/>
      <c r="Q2421" s="963"/>
      <c r="R2421" s="579" t="str">
        <f t="shared" si="145"/>
        <v>fx</v>
      </c>
      <c r="S2421" s="959"/>
      <c r="T2421" s="959"/>
      <c r="U2421" s="965"/>
    </row>
    <row r="2422" spans="1:21" ht="15.75" thickBot="1" x14ac:dyDescent="0.3">
      <c r="A2422" s="187" t="str">
        <f t="shared" si="143"/>
        <v>روز</v>
      </c>
      <c r="B2422" s="175">
        <v>14030506</v>
      </c>
      <c r="C2422" s="96">
        <v>321</v>
      </c>
      <c r="D2422" s="573">
        <v>7</v>
      </c>
      <c r="E2422" s="573">
        <v>50</v>
      </c>
      <c r="F2422" s="199">
        <f t="shared" si="146"/>
        <v>51</v>
      </c>
      <c r="G2422" s="144" t="s">
        <v>389</v>
      </c>
      <c r="H2422" s="167">
        <v>0.30208333333333331</v>
      </c>
      <c r="I2422" s="167">
        <v>0.79166666666666663</v>
      </c>
      <c r="J2422" s="181">
        <v>0.14583333333333334</v>
      </c>
      <c r="K2422" s="179">
        <f t="shared" si="144"/>
        <v>0.34375</v>
      </c>
      <c r="L2422" s="573">
        <v>40</v>
      </c>
      <c r="M2422" s="573">
        <v>2</v>
      </c>
      <c r="N2422" s="959"/>
      <c r="O2422" s="573"/>
      <c r="P2422" s="573"/>
      <c r="Q2422" s="963"/>
      <c r="R2422" s="579" t="str">
        <f t="shared" si="145"/>
        <v>fx</v>
      </c>
      <c r="S2422" s="959"/>
      <c r="T2422" s="959"/>
      <c r="U2422" s="965"/>
    </row>
    <row r="2423" spans="1:21" ht="15.75" thickBot="1" x14ac:dyDescent="0.3">
      <c r="A2423" s="187" t="str">
        <f t="shared" si="143"/>
        <v>روز</v>
      </c>
      <c r="B2423" s="571">
        <v>14030506</v>
      </c>
      <c r="C2423" s="96">
        <v>321</v>
      </c>
      <c r="D2423" s="573">
        <v>7</v>
      </c>
      <c r="E2423" s="573">
        <v>50</v>
      </c>
      <c r="F2423" s="199">
        <f t="shared" si="146"/>
        <v>51</v>
      </c>
      <c r="G2423" s="144" t="s">
        <v>389</v>
      </c>
      <c r="H2423" s="167">
        <v>0.30208333333333331</v>
      </c>
      <c r="I2423" s="167">
        <v>0.79166666666666663</v>
      </c>
      <c r="J2423" s="181">
        <v>0.14583333333333334</v>
      </c>
      <c r="K2423" s="179">
        <f t="shared" si="144"/>
        <v>0.34375</v>
      </c>
      <c r="L2423" s="573">
        <v>41</v>
      </c>
      <c r="M2423" s="573">
        <v>1</v>
      </c>
      <c r="N2423" s="960"/>
      <c r="O2423" s="573"/>
      <c r="P2423" s="573"/>
      <c r="Q2423" s="963"/>
      <c r="R2423" s="579" t="str">
        <f t="shared" si="145"/>
        <v>fx</v>
      </c>
      <c r="S2423" s="959"/>
      <c r="T2423" s="959"/>
      <c r="U2423" s="965"/>
    </row>
    <row r="2424" spans="1:21" ht="15.75" thickBot="1" x14ac:dyDescent="0.3">
      <c r="A2424" s="187" t="str">
        <f t="shared" si="143"/>
        <v>روز</v>
      </c>
      <c r="B2424" s="174">
        <v>14030506</v>
      </c>
      <c r="C2424" s="96">
        <v>270</v>
      </c>
      <c r="D2424" s="573">
        <v>7</v>
      </c>
      <c r="E2424" s="573">
        <v>50</v>
      </c>
      <c r="F2424" s="199">
        <f t="shared" si="146"/>
        <v>51</v>
      </c>
      <c r="G2424" s="144" t="s">
        <v>389</v>
      </c>
      <c r="H2424" s="167">
        <v>0.30208333333333331</v>
      </c>
      <c r="I2424" s="167">
        <v>0.79166666666666663</v>
      </c>
      <c r="J2424" s="181">
        <v>0.14583333333333334</v>
      </c>
      <c r="K2424" s="179">
        <f t="shared" si="144"/>
        <v>0.34375</v>
      </c>
      <c r="L2424" s="573">
        <v>36</v>
      </c>
      <c r="M2424" s="573">
        <v>1</v>
      </c>
      <c r="N2424" s="958">
        <v>440</v>
      </c>
      <c r="O2424" s="573"/>
      <c r="P2424" s="573"/>
      <c r="Q2424" s="963"/>
      <c r="R2424" s="579" t="str">
        <f t="shared" si="145"/>
        <v>fx</v>
      </c>
      <c r="S2424" s="959"/>
      <c r="T2424" s="959"/>
      <c r="U2424" s="965"/>
    </row>
    <row r="2425" spans="1:21" ht="15.75" thickBot="1" x14ac:dyDescent="0.3">
      <c r="A2425" s="187" t="str">
        <f t="shared" si="143"/>
        <v>روز</v>
      </c>
      <c r="B2425" s="175">
        <v>14030506</v>
      </c>
      <c r="C2425" s="96">
        <v>270</v>
      </c>
      <c r="D2425" s="573">
        <v>7</v>
      </c>
      <c r="E2425" s="573">
        <v>50</v>
      </c>
      <c r="F2425" s="199">
        <f t="shared" si="146"/>
        <v>51</v>
      </c>
      <c r="G2425" s="144" t="s">
        <v>389</v>
      </c>
      <c r="H2425" s="167">
        <v>0.30208333333333331</v>
      </c>
      <c r="I2425" s="167">
        <v>0.79166666666666663</v>
      </c>
      <c r="J2425" s="181">
        <v>0.14583333333333334</v>
      </c>
      <c r="K2425" s="179">
        <f t="shared" si="144"/>
        <v>0.34375</v>
      </c>
      <c r="L2425" s="573">
        <v>37</v>
      </c>
      <c r="M2425" s="573">
        <v>1</v>
      </c>
      <c r="N2425" s="959"/>
      <c r="O2425" s="573"/>
      <c r="P2425" s="573"/>
      <c r="Q2425" s="963"/>
      <c r="R2425" s="579" t="str">
        <f t="shared" si="145"/>
        <v>fx</v>
      </c>
      <c r="S2425" s="959"/>
      <c r="T2425" s="959"/>
      <c r="U2425" s="965"/>
    </row>
    <row r="2426" spans="1:21" ht="15.75" thickBot="1" x14ac:dyDescent="0.3">
      <c r="A2426" s="187" t="str">
        <f t="shared" si="143"/>
        <v>روز</v>
      </c>
      <c r="B2426" s="175">
        <v>14030506</v>
      </c>
      <c r="C2426" s="96">
        <v>270</v>
      </c>
      <c r="D2426" s="573">
        <v>7</v>
      </c>
      <c r="E2426" s="573">
        <v>50</v>
      </c>
      <c r="F2426" s="199">
        <f t="shared" si="146"/>
        <v>51</v>
      </c>
      <c r="G2426" s="144" t="s">
        <v>389</v>
      </c>
      <c r="H2426" s="167">
        <v>0.30208333333333331</v>
      </c>
      <c r="I2426" s="167">
        <v>0.79166666666666663</v>
      </c>
      <c r="J2426" s="181">
        <v>0.14583333333333334</v>
      </c>
      <c r="K2426" s="179">
        <f t="shared" si="144"/>
        <v>0.34375</v>
      </c>
      <c r="L2426" s="573">
        <v>38</v>
      </c>
      <c r="M2426" s="573">
        <v>1</v>
      </c>
      <c r="N2426" s="959"/>
      <c r="O2426" s="573"/>
      <c r="P2426" s="573"/>
      <c r="Q2426" s="963"/>
      <c r="R2426" s="579" t="str">
        <f t="shared" si="145"/>
        <v>fx</v>
      </c>
      <c r="S2426" s="959"/>
      <c r="T2426" s="959"/>
      <c r="U2426" s="965"/>
    </row>
    <row r="2427" spans="1:21" ht="15.75" thickBot="1" x14ac:dyDescent="0.3">
      <c r="A2427" s="187" t="str">
        <f t="shared" si="143"/>
        <v>روز</v>
      </c>
      <c r="B2427" s="175">
        <v>14030506</v>
      </c>
      <c r="C2427" s="96">
        <v>270</v>
      </c>
      <c r="D2427" s="573">
        <v>7</v>
      </c>
      <c r="E2427" s="573">
        <v>50</v>
      </c>
      <c r="F2427" s="199">
        <f t="shared" si="146"/>
        <v>51</v>
      </c>
      <c r="G2427" s="144" t="s">
        <v>389</v>
      </c>
      <c r="H2427" s="167">
        <v>0.30208333333333331</v>
      </c>
      <c r="I2427" s="167">
        <v>0.79166666666666663</v>
      </c>
      <c r="J2427" s="181">
        <v>0.14583333333333334</v>
      </c>
      <c r="K2427" s="179">
        <f t="shared" si="144"/>
        <v>0.34375</v>
      </c>
      <c r="L2427" s="573">
        <v>39</v>
      </c>
      <c r="M2427" s="573">
        <v>2</v>
      </c>
      <c r="N2427" s="959"/>
      <c r="O2427" s="573"/>
      <c r="P2427" s="573"/>
      <c r="Q2427" s="963"/>
      <c r="R2427" s="579" t="str">
        <f t="shared" si="145"/>
        <v>fx</v>
      </c>
      <c r="S2427" s="959"/>
      <c r="T2427" s="959"/>
      <c r="U2427" s="965"/>
    </row>
    <row r="2428" spans="1:21" ht="15.75" thickBot="1" x14ac:dyDescent="0.3">
      <c r="A2428" s="187" t="str">
        <f t="shared" si="143"/>
        <v>روز</v>
      </c>
      <c r="B2428" s="175">
        <v>14030506</v>
      </c>
      <c r="C2428" s="96">
        <v>270</v>
      </c>
      <c r="D2428" s="573">
        <v>7</v>
      </c>
      <c r="E2428" s="573">
        <v>50</v>
      </c>
      <c r="F2428" s="199">
        <f t="shared" si="146"/>
        <v>51</v>
      </c>
      <c r="G2428" s="144" t="s">
        <v>389</v>
      </c>
      <c r="H2428" s="167">
        <v>0.30208333333333331</v>
      </c>
      <c r="I2428" s="167">
        <v>0.79166666666666663</v>
      </c>
      <c r="J2428" s="181">
        <v>0.14583333333333334</v>
      </c>
      <c r="K2428" s="179">
        <f t="shared" si="144"/>
        <v>0.34375</v>
      </c>
      <c r="L2428" s="573">
        <v>40</v>
      </c>
      <c r="M2428" s="573">
        <v>2</v>
      </c>
      <c r="N2428" s="959"/>
      <c r="O2428" s="573"/>
      <c r="P2428" s="573"/>
      <c r="Q2428" s="963"/>
      <c r="R2428" s="579" t="str">
        <f t="shared" si="145"/>
        <v>fx</v>
      </c>
      <c r="S2428" s="959"/>
      <c r="T2428" s="959"/>
      <c r="U2428" s="965"/>
    </row>
    <row r="2429" spans="1:21" ht="15.75" thickBot="1" x14ac:dyDescent="0.3">
      <c r="A2429" s="187" t="str">
        <f t="shared" si="143"/>
        <v>روز</v>
      </c>
      <c r="B2429" s="571">
        <v>14030506</v>
      </c>
      <c r="C2429" s="96">
        <v>270</v>
      </c>
      <c r="D2429" s="573">
        <v>7</v>
      </c>
      <c r="E2429" s="573">
        <v>50</v>
      </c>
      <c r="F2429" s="199">
        <f t="shared" si="146"/>
        <v>51</v>
      </c>
      <c r="G2429" s="144" t="s">
        <v>389</v>
      </c>
      <c r="H2429" s="167">
        <v>0.30208333333333331</v>
      </c>
      <c r="I2429" s="167">
        <v>0.79166666666666663</v>
      </c>
      <c r="J2429" s="181">
        <v>0.14583333333333334</v>
      </c>
      <c r="K2429" s="179">
        <f t="shared" si="144"/>
        <v>0.34375</v>
      </c>
      <c r="L2429" s="573">
        <v>41</v>
      </c>
      <c r="M2429" s="573">
        <v>1</v>
      </c>
      <c r="N2429" s="960"/>
      <c r="O2429" s="573"/>
      <c r="P2429" s="573"/>
      <c r="Q2429" s="963"/>
      <c r="R2429" s="579" t="str">
        <f t="shared" si="145"/>
        <v>fx</v>
      </c>
      <c r="S2429" s="959"/>
      <c r="T2429" s="959"/>
      <c r="U2429" s="965"/>
    </row>
    <row r="2430" spans="1:21" ht="15.75" thickBot="1" x14ac:dyDescent="0.3">
      <c r="A2430" s="187" t="str">
        <f t="shared" si="143"/>
        <v>روز</v>
      </c>
      <c r="B2430" s="174">
        <v>14030506</v>
      </c>
      <c r="C2430" s="96">
        <v>320</v>
      </c>
      <c r="D2430" s="573">
        <v>7</v>
      </c>
      <c r="E2430" s="573">
        <v>50</v>
      </c>
      <c r="F2430" s="199">
        <f t="shared" si="146"/>
        <v>51</v>
      </c>
      <c r="G2430" s="144" t="s">
        <v>389</v>
      </c>
      <c r="H2430" s="167">
        <v>0.30208333333333331</v>
      </c>
      <c r="I2430" s="167">
        <v>0.79166666666666663</v>
      </c>
      <c r="J2430" s="181">
        <v>0.14583333333333334</v>
      </c>
      <c r="K2430" s="179">
        <f t="shared" si="144"/>
        <v>0.34375</v>
      </c>
      <c r="L2430" s="573">
        <v>36</v>
      </c>
      <c r="M2430" s="573">
        <v>1</v>
      </c>
      <c r="N2430" s="958">
        <v>460</v>
      </c>
      <c r="O2430" s="573"/>
      <c r="P2430" s="573"/>
      <c r="Q2430" s="963"/>
      <c r="R2430" s="579" t="str">
        <f t="shared" si="145"/>
        <v>fx</v>
      </c>
      <c r="S2430" s="959"/>
      <c r="T2430" s="959"/>
      <c r="U2430" s="965"/>
    </row>
    <row r="2431" spans="1:21" ht="15.75" thickBot="1" x14ac:dyDescent="0.3">
      <c r="A2431" s="187" t="str">
        <f t="shared" si="143"/>
        <v>روز</v>
      </c>
      <c r="B2431" s="175">
        <v>14030506</v>
      </c>
      <c r="C2431" s="96">
        <v>320</v>
      </c>
      <c r="D2431" s="573">
        <v>7</v>
      </c>
      <c r="E2431" s="573">
        <v>50</v>
      </c>
      <c r="F2431" s="199">
        <f t="shared" si="146"/>
        <v>51</v>
      </c>
      <c r="G2431" s="144" t="s">
        <v>389</v>
      </c>
      <c r="H2431" s="167">
        <v>0.30208333333333331</v>
      </c>
      <c r="I2431" s="167">
        <v>0.79166666666666663</v>
      </c>
      <c r="J2431" s="181">
        <v>0.14583333333333334</v>
      </c>
      <c r="K2431" s="179">
        <f t="shared" si="144"/>
        <v>0.34375</v>
      </c>
      <c r="L2431" s="573">
        <v>37</v>
      </c>
      <c r="M2431" s="573">
        <v>1</v>
      </c>
      <c r="N2431" s="959"/>
      <c r="O2431" s="573"/>
      <c r="P2431" s="573"/>
      <c r="Q2431" s="963"/>
      <c r="R2431" s="579" t="str">
        <f t="shared" si="145"/>
        <v>fx</v>
      </c>
      <c r="S2431" s="959"/>
      <c r="T2431" s="959"/>
      <c r="U2431" s="965"/>
    </row>
    <row r="2432" spans="1:21" ht="15.75" thickBot="1" x14ac:dyDescent="0.3">
      <c r="A2432" s="187" t="str">
        <f t="shared" si="143"/>
        <v>روز</v>
      </c>
      <c r="B2432" s="175">
        <v>14030506</v>
      </c>
      <c r="C2432" s="96">
        <v>320</v>
      </c>
      <c r="D2432" s="573">
        <v>7</v>
      </c>
      <c r="E2432" s="573">
        <v>50</v>
      </c>
      <c r="F2432" s="199">
        <f t="shared" si="146"/>
        <v>51</v>
      </c>
      <c r="G2432" s="144" t="s">
        <v>389</v>
      </c>
      <c r="H2432" s="167">
        <v>0.30208333333333331</v>
      </c>
      <c r="I2432" s="167">
        <v>0.79166666666666663</v>
      </c>
      <c r="J2432" s="181">
        <v>0.14583333333333334</v>
      </c>
      <c r="K2432" s="179">
        <f t="shared" si="144"/>
        <v>0.34375</v>
      </c>
      <c r="L2432" s="573">
        <v>38</v>
      </c>
      <c r="M2432" s="573">
        <v>1</v>
      </c>
      <c r="N2432" s="959"/>
      <c r="O2432" s="573"/>
      <c r="P2432" s="573"/>
      <c r="Q2432" s="963"/>
      <c r="R2432" s="579" t="str">
        <f t="shared" si="145"/>
        <v>fx</v>
      </c>
      <c r="S2432" s="959"/>
      <c r="T2432" s="959"/>
      <c r="U2432" s="965"/>
    </row>
    <row r="2433" spans="1:21" ht="15.75" thickBot="1" x14ac:dyDescent="0.3">
      <c r="A2433" s="187" t="str">
        <f t="shared" si="143"/>
        <v>روز</v>
      </c>
      <c r="B2433" s="175">
        <v>14030506</v>
      </c>
      <c r="C2433" s="96">
        <v>320</v>
      </c>
      <c r="D2433" s="573">
        <v>7</v>
      </c>
      <c r="E2433" s="573">
        <v>50</v>
      </c>
      <c r="F2433" s="199">
        <f t="shared" si="146"/>
        <v>51</v>
      </c>
      <c r="G2433" s="144" t="s">
        <v>389</v>
      </c>
      <c r="H2433" s="167">
        <v>0.30208333333333331</v>
      </c>
      <c r="I2433" s="167">
        <v>0.79166666666666663</v>
      </c>
      <c r="J2433" s="181">
        <v>0.14583333333333334</v>
      </c>
      <c r="K2433" s="179">
        <f t="shared" si="144"/>
        <v>0.34375</v>
      </c>
      <c r="L2433" s="573">
        <v>39</v>
      </c>
      <c r="M2433" s="573">
        <v>2</v>
      </c>
      <c r="N2433" s="959"/>
      <c r="O2433" s="573"/>
      <c r="P2433" s="573"/>
      <c r="Q2433" s="963"/>
      <c r="R2433" s="579" t="str">
        <f t="shared" si="145"/>
        <v>fx</v>
      </c>
      <c r="S2433" s="959"/>
      <c r="T2433" s="959"/>
      <c r="U2433" s="965"/>
    </row>
    <row r="2434" spans="1:21" ht="15.75" thickBot="1" x14ac:dyDescent="0.3">
      <c r="A2434" s="187" t="str">
        <f t="shared" si="143"/>
        <v>روز</v>
      </c>
      <c r="B2434" s="175">
        <v>14030506</v>
      </c>
      <c r="C2434" s="96">
        <v>320</v>
      </c>
      <c r="D2434" s="573">
        <v>7</v>
      </c>
      <c r="E2434" s="573">
        <v>50</v>
      </c>
      <c r="F2434" s="199">
        <f t="shared" si="146"/>
        <v>51</v>
      </c>
      <c r="G2434" s="144" t="s">
        <v>389</v>
      </c>
      <c r="H2434" s="167">
        <v>0.30208333333333331</v>
      </c>
      <c r="I2434" s="167">
        <v>0.79166666666666663</v>
      </c>
      <c r="J2434" s="181">
        <v>0.14583333333333334</v>
      </c>
      <c r="K2434" s="179">
        <f t="shared" si="144"/>
        <v>0.34375</v>
      </c>
      <c r="L2434" s="573">
        <v>40</v>
      </c>
      <c r="M2434" s="573">
        <v>2</v>
      </c>
      <c r="N2434" s="959"/>
      <c r="O2434" s="573"/>
      <c r="P2434" s="573"/>
      <c r="Q2434" s="963"/>
      <c r="R2434" s="579" t="str">
        <f t="shared" si="145"/>
        <v>fx</v>
      </c>
      <c r="S2434" s="959"/>
      <c r="T2434" s="959"/>
      <c r="U2434" s="965"/>
    </row>
    <row r="2435" spans="1:21" ht="15.75" thickBot="1" x14ac:dyDescent="0.3">
      <c r="A2435" s="187" t="str">
        <f t="shared" si="143"/>
        <v>روز</v>
      </c>
      <c r="B2435" s="571">
        <v>14030506</v>
      </c>
      <c r="C2435" s="96">
        <v>320</v>
      </c>
      <c r="D2435" s="573">
        <v>7</v>
      </c>
      <c r="E2435" s="573">
        <v>50</v>
      </c>
      <c r="F2435" s="199">
        <f t="shared" si="146"/>
        <v>51</v>
      </c>
      <c r="G2435" s="144" t="s">
        <v>389</v>
      </c>
      <c r="H2435" s="167">
        <v>0.30208333333333331</v>
      </c>
      <c r="I2435" s="167">
        <v>0.79166666666666663</v>
      </c>
      <c r="J2435" s="181">
        <v>0.14583333333333334</v>
      </c>
      <c r="K2435" s="179">
        <f t="shared" si="144"/>
        <v>0.34375</v>
      </c>
      <c r="L2435" s="573">
        <v>41</v>
      </c>
      <c r="M2435" s="573">
        <v>1</v>
      </c>
      <c r="N2435" s="960"/>
      <c r="O2435" s="573"/>
      <c r="P2435" s="573"/>
      <c r="Q2435" s="963"/>
      <c r="R2435" s="579" t="str">
        <f t="shared" si="145"/>
        <v>fx</v>
      </c>
      <c r="S2435" s="959"/>
      <c r="T2435" s="959"/>
      <c r="U2435" s="965"/>
    </row>
    <row r="2436" spans="1:21" ht="15.75" thickBot="1" x14ac:dyDescent="0.3">
      <c r="A2436" s="187" t="str">
        <f t="shared" si="143"/>
        <v>روز</v>
      </c>
      <c r="B2436" s="174">
        <v>14030506</v>
      </c>
      <c r="C2436" s="96">
        <v>307</v>
      </c>
      <c r="D2436" s="573">
        <v>7</v>
      </c>
      <c r="E2436" s="573">
        <v>50</v>
      </c>
      <c r="F2436" s="199">
        <f t="shared" si="146"/>
        <v>51</v>
      </c>
      <c r="G2436" s="144" t="s">
        <v>389</v>
      </c>
      <c r="H2436" s="167">
        <v>0.30208333333333331</v>
      </c>
      <c r="I2436" s="167">
        <v>0.79166666666666663</v>
      </c>
      <c r="J2436" s="181">
        <v>0.14583333333333334</v>
      </c>
      <c r="K2436" s="179">
        <f t="shared" si="144"/>
        <v>0.34375</v>
      </c>
      <c r="L2436" s="573">
        <v>38</v>
      </c>
      <c r="M2436" s="573">
        <v>1</v>
      </c>
      <c r="N2436" s="958">
        <v>370</v>
      </c>
      <c r="O2436" s="573"/>
      <c r="P2436" s="573"/>
      <c r="Q2436" s="963"/>
      <c r="R2436" s="579" t="str">
        <f t="shared" si="145"/>
        <v>fx</v>
      </c>
      <c r="S2436" s="959"/>
      <c r="T2436" s="959"/>
      <c r="U2436" s="965"/>
    </row>
    <row r="2437" spans="1:21" ht="15.75" thickBot="1" x14ac:dyDescent="0.3">
      <c r="A2437" s="187" t="str">
        <f t="shared" si="143"/>
        <v>روز</v>
      </c>
      <c r="B2437" s="175">
        <v>14030506</v>
      </c>
      <c r="C2437" s="96">
        <v>307</v>
      </c>
      <c r="D2437" s="573">
        <v>7</v>
      </c>
      <c r="E2437" s="573">
        <v>50</v>
      </c>
      <c r="F2437" s="199">
        <f t="shared" si="146"/>
        <v>51</v>
      </c>
      <c r="G2437" s="144" t="s">
        <v>389</v>
      </c>
      <c r="H2437" s="167">
        <v>0.30208333333333331</v>
      </c>
      <c r="I2437" s="167">
        <v>0.79166666666666663</v>
      </c>
      <c r="J2437" s="181">
        <v>0.14583333333333334</v>
      </c>
      <c r="K2437" s="179">
        <f t="shared" si="144"/>
        <v>0.34375</v>
      </c>
      <c r="L2437" s="573">
        <v>39</v>
      </c>
      <c r="M2437" s="573">
        <v>2</v>
      </c>
      <c r="N2437" s="959"/>
      <c r="O2437" s="573"/>
      <c r="P2437" s="573"/>
      <c r="Q2437" s="963"/>
      <c r="R2437" s="579" t="str">
        <f t="shared" si="145"/>
        <v>fx</v>
      </c>
      <c r="S2437" s="959"/>
      <c r="T2437" s="959"/>
      <c r="U2437" s="965"/>
    </row>
    <row r="2438" spans="1:21" ht="15.75" thickBot="1" x14ac:dyDescent="0.3">
      <c r="A2438" s="187" t="str">
        <f t="shared" si="143"/>
        <v>روز</v>
      </c>
      <c r="B2438" s="175">
        <v>14030506</v>
      </c>
      <c r="C2438" s="96">
        <v>307</v>
      </c>
      <c r="D2438" s="573">
        <v>7</v>
      </c>
      <c r="E2438" s="573">
        <v>50</v>
      </c>
      <c r="F2438" s="199">
        <f t="shared" si="146"/>
        <v>51</v>
      </c>
      <c r="G2438" s="144" t="s">
        <v>389</v>
      </c>
      <c r="H2438" s="167">
        <v>0.30208333333333331</v>
      </c>
      <c r="I2438" s="167">
        <v>0.79166666666666663</v>
      </c>
      <c r="J2438" s="181">
        <v>0.14583333333333334</v>
      </c>
      <c r="K2438" s="179">
        <f t="shared" si="144"/>
        <v>0.34375</v>
      </c>
      <c r="L2438" s="573">
        <v>40</v>
      </c>
      <c r="M2438" s="573">
        <v>2</v>
      </c>
      <c r="N2438" s="959"/>
      <c r="O2438" s="573"/>
      <c r="P2438" s="573"/>
      <c r="Q2438" s="963"/>
      <c r="R2438" s="579" t="str">
        <f t="shared" si="145"/>
        <v>fx</v>
      </c>
      <c r="S2438" s="959"/>
      <c r="T2438" s="959"/>
      <c r="U2438" s="965"/>
    </row>
    <row r="2439" spans="1:21" ht="15.75" thickBot="1" x14ac:dyDescent="0.3">
      <c r="A2439" s="187" t="str">
        <f t="shared" si="143"/>
        <v>روز</v>
      </c>
      <c r="B2439" s="571">
        <v>14030506</v>
      </c>
      <c r="C2439" s="96">
        <v>307</v>
      </c>
      <c r="D2439" s="573">
        <v>7</v>
      </c>
      <c r="E2439" s="573">
        <v>50</v>
      </c>
      <c r="F2439" s="199">
        <f t="shared" si="146"/>
        <v>51</v>
      </c>
      <c r="G2439" s="144" t="s">
        <v>389</v>
      </c>
      <c r="H2439" s="167">
        <v>0.30208333333333331</v>
      </c>
      <c r="I2439" s="167">
        <v>0.79166666666666663</v>
      </c>
      <c r="J2439" s="181">
        <v>0.14583333333333334</v>
      </c>
      <c r="K2439" s="179">
        <f t="shared" si="144"/>
        <v>0.34375</v>
      </c>
      <c r="L2439" s="573">
        <v>41</v>
      </c>
      <c r="M2439" s="573">
        <v>1</v>
      </c>
      <c r="N2439" s="960"/>
      <c r="O2439" s="573"/>
      <c r="P2439" s="573"/>
      <c r="Q2439" s="963"/>
      <c r="R2439" s="579" t="str">
        <f t="shared" si="145"/>
        <v>fx</v>
      </c>
      <c r="S2439" s="959"/>
      <c r="T2439" s="959"/>
      <c r="U2439" s="965"/>
    </row>
    <row r="2440" spans="1:21" ht="15.75" thickBot="1" x14ac:dyDescent="0.3">
      <c r="A2440" s="187" t="str">
        <f t="shared" si="143"/>
        <v>روز</v>
      </c>
      <c r="B2440" s="174">
        <v>14030506</v>
      </c>
      <c r="C2440" s="96">
        <v>368</v>
      </c>
      <c r="D2440" s="573">
        <v>7</v>
      </c>
      <c r="E2440" s="573">
        <v>50</v>
      </c>
      <c r="F2440" s="199">
        <f t="shared" si="146"/>
        <v>51</v>
      </c>
      <c r="G2440" s="144" t="s">
        <v>389</v>
      </c>
      <c r="H2440" s="167">
        <v>0.30208333333333331</v>
      </c>
      <c r="I2440" s="167">
        <v>0.79166666666666663</v>
      </c>
      <c r="J2440" s="181">
        <v>0.14583333333333334</v>
      </c>
      <c r="K2440" s="179">
        <f t="shared" si="144"/>
        <v>0.34375</v>
      </c>
      <c r="L2440" s="573">
        <v>38</v>
      </c>
      <c r="M2440" s="573">
        <v>1</v>
      </c>
      <c r="N2440" s="958">
        <v>35</v>
      </c>
      <c r="O2440" s="573"/>
      <c r="P2440" s="573"/>
      <c r="Q2440" s="963"/>
      <c r="R2440" s="579" t="str">
        <f t="shared" si="145"/>
        <v>fx</v>
      </c>
      <c r="S2440" s="959"/>
      <c r="T2440" s="959"/>
      <c r="U2440" s="965"/>
    </row>
    <row r="2441" spans="1:21" ht="15.75" thickBot="1" x14ac:dyDescent="0.3">
      <c r="A2441" s="187" t="str">
        <f t="shared" si="143"/>
        <v>روز</v>
      </c>
      <c r="B2441" s="175">
        <v>14030506</v>
      </c>
      <c r="C2441" s="96">
        <v>368</v>
      </c>
      <c r="D2441" s="573">
        <v>7</v>
      </c>
      <c r="E2441" s="573">
        <v>50</v>
      </c>
      <c r="F2441" s="199">
        <f t="shared" si="146"/>
        <v>51</v>
      </c>
      <c r="G2441" s="144" t="s">
        <v>389</v>
      </c>
      <c r="H2441" s="167">
        <v>0.30208333333333331</v>
      </c>
      <c r="I2441" s="167">
        <v>0.79166666666666663</v>
      </c>
      <c r="J2441" s="181">
        <v>0.14583333333333334</v>
      </c>
      <c r="K2441" s="179">
        <f t="shared" si="144"/>
        <v>0.34375</v>
      </c>
      <c r="L2441" s="573">
        <v>39</v>
      </c>
      <c r="M2441" s="573">
        <v>1</v>
      </c>
      <c r="N2441" s="959"/>
      <c r="O2441" s="573"/>
      <c r="P2441" s="573"/>
      <c r="Q2441" s="963"/>
      <c r="R2441" s="579" t="str">
        <f t="shared" si="145"/>
        <v>fx</v>
      </c>
      <c r="S2441" s="959"/>
      <c r="T2441" s="959"/>
      <c r="U2441" s="965"/>
    </row>
    <row r="2442" spans="1:21" ht="15.75" thickBot="1" x14ac:dyDescent="0.3">
      <c r="A2442" s="187" t="str">
        <f t="shared" si="143"/>
        <v>روز</v>
      </c>
      <c r="B2442" s="175">
        <v>14030506</v>
      </c>
      <c r="C2442" s="96">
        <v>368</v>
      </c>
      <c r="D2442" s="573">
        <v>7</v>
      </c>
      <c r="E2442" s="573">
        <v>50</v>
      </c>
      <c r="F2442" s="199">
        <f t="shared" si="146"/>
        <v>51</v>
      </c>
      <c r="G2442" s="144" t="s">
        <v>389</v>
      </c>
      <c r="H2442" s="167">
        <v>0.30208333333333331</v>
      </c>
      <c r="I2442" s="167">
        <v>0.79166666666666663</v>
      </c>
      <c r="J2442" s="181">
        <v>0.14583333333333334</v>
      </c>
      <c r="K2442" s="179">
        <f t="shared" si="144"/>
        <v>0.34375</v>
      </c>
      <c r="L2442" s="573">
        <v>40</v>
      </c>
      <c r="M2442" s="573">
        <v>1</v>
      </c>
      <c r="N2442" s="959"/>
      <c r="O2442" s="573"/>
      <c r="P2442" s="573"/>
      <c r="Q2442" s="963"/>
      <c r="R2442" s="579" t="str">
        <f t="shared" si="145"/>
        <v>fx</v>
      </c>
      <c r="S2442" s="959"/>
      <c r="T2442" s="959"/>
      <c r="U2442" s="965"/>
    </row>
    <row r="2443" spans="1:21" ht="15.75" thickBot="1" x14ac:dyDescent="0.3">
      <c r="A2443" s="187" t="str">
        <f t="shared" si="143"/>
        <v>روز</v>
      </c>
      <c r="B2443" s="175">
        <v>14030506</v>
      </c>
      <c r="C2443" s="96">
        <v>368</v>
      </c>
      <c r="D2443" s="573">
        <v>7</v>
      </c>
      <c r="E2443" s="573">
        <v>50</v>
      </c>
      <c r="F2443" s="199">
        <f t="shared" si="146"/>
        <v>51</v>
      </c>
      <c r="G2443" s="144" t="s">
        <v>389</v>
      </c>
      <c r="H2443" s="167">
        <v>0.30208333333333331</v>
      </c>
      <c r="I2443" s="167">
        <v>0.79166666666666663</v>
      </c>
      <c r="J2443" s="181">
        <v>0.14583333333333334</v>
      </c>
      <c r="K2443" s="179">
        <f t="shared" si="144"/>
        <v>0.34375</v>
      </c>
      <c r="L2443" s="573">
        <v>41</v>
      </c>
      <c r="M2443" s="573">
        <v>1</v>
      </c>
      <c r="N2443" s="959"/>
      <c r="O2443" s="573"/>
      <c r="P2443" s="573"/>
      <c r="Q2443" s="963"/>
      <c r="R2443" s="579" t="str">
        <f t="shared" si="145"/>
        <v>fx</v>
      </c>
      <c r="S2443" s="959"/>
      <c r="T2443" s="959"/>
      <c r="U2443" s="965"/>
    </row>
    <row r="2444" spans="1:21" ht="15.75" thickBot="1" x14ac:dyDescent="0.3">
      <c r="A2444" s="572" t="str">
        <f t="shared" si="143"/>
        <v>روز</v>
      </c>
      <c r="B2444" s="571">
        <v>14030506</v>
      </c>
      <c r="C2444" s="164">
        <v>368</v>
      </c>
      <c r="D2444" s="574">
        <v>7</v>
      </c>
      <c r="E2444" s="574">
        <v>50</v>
      </c>
      <c r="F2444" s="388">
        <f t="shared" si="146"/>
        <v>51</v>
      </c>
      <c r="G2444" s="161" t="s">
        <v>389</v>
      </c>
      <c r="H2444" s="171">
        <v>0.30208333333333331</v>
      </c>
      <c r="I2444" s="171">
        <v>0.79166666666666663</v>
      </c>
      <c r="J2444" s="185">
        <v>0.14583333333333334</v>
      </c>
      <c r="K2444" s="186">
        <f t="shared" si="144"/>
        <v>0.34375</v>
      </c>
      <c r="L2444" s="574">
        <v>42</v>
      </c>
      <c r="M2444" s="574">
        <v>1</v>
      </c>
      <c r="N2444" s="966"/>
      <c r="O2444" s="574"/>
      <c r="P2444" s="574"/>
      <c r="Q2444" s="967"/>
      <c r="R2444" s="151" t="str">
        <f t="shared" si="145"/>
        <v>fx</v>
      </c>
      <c r="S2444" s="966"/>
      <c r="T2444" s="966"/>
      <c r="U2444" s="968"/>
    </row>
    <row r="2445" spans="1:21" ht="15.75" thickBot="1" x14ac:dyDescent="0.3">
      <c r="A2445" s="183" t="str">
        <f t="shared" si="143"/>
        <v>روز</v>
      </c>
      <c r="B2445" s="174">
        <v>14030507</v>
      </c>
      <c r="C2445" s="163">
        <v>309</v>
      </c>
      <c r="D2445" s="575">
        <v>7</v>
      </c>
      <c r="E2445" s="575">
        <v>50</v>
      </c>
      <c r="F2445" s="150">
        <f>2+16+6+5+16+5</f>
        <v>50</v>
      </c>
      <c r="G2445" s="159" t="s">
        <v>389</v>
      </c>
      <c r="H2445" s="168">
        <v>0.30208333333333331</v>
      </c>
      <c r="I2445" s="168">
        <v>0.79166666666666663</v>
      </c>
      <c r="J2445" s="179">
        <v>9.7222222222222224E-2</v>
      </c>
      <c r="K2445" s="179">
        <f t="shared" si="144"/>
        <v>0.3923611111111111</v>
      </c>
      <c r="L2445" s="575">
        <v>39</v>
      </c>
      <c r="M2445" s="575">
        <v>1</v>
      </c>
      <c r="N2445" s="961">
        <v>146</v>
      </c>
      <c r="O2445" s="575"/>
      <c r="P2445" s="575"/>
      <c r="Q2445" s="962">
        <f>362.7+14.64+338.758</f>
        <v>716.09799999999996</v>
      </c>
      <c r="R2445" s="150" t="str">
        <f t="shared" si="145"/>
        <v>fx</v>
      </c>
      <c r="S2445" s="961">
        <v>3</v>
      </c>
      <c r="T2445" s="961">
        <v>27</v>
      </c>
      <c r="U2445" s="964">
        <v>1000</v>
      </c>
    </row>
    <row r="2446" spans="1:21" ht="15.75" thickBot="1" x14ac:dyDescent="0.3">
      <c r="A2446" s="187" t="str">
        <f t="shared" si="143"/>
        <v>روز</v>
      </c>
      <c r="B2446" s="571">
        <v>14030507</v>
      </c>
      <c r="C2446" s="96">
        <v>309</v>
      </c>
      <c r="D2446" s="573">
        <v>7</v>
      </c>
      <c r="E2446" s="573">
        <v>50</v>
      </c>
      <c r="F2446" s="199">
        <f t="shared" ref="F2446:F2483" si="147">2+16+6+5+16+5</f>
        <v>50</v>
      </c>
      <c r="G2446" s="144" t="s">
        <v>389</v>
      </c>
      <c r="H2446" s="167">
        <v>0.30208333333333331</v>
      </c>
      <c r="I2446" s="167">
        <v>0.79166666666666663</v>
      </c>
      <c r="J2446" s="181">
        <v>9.7222222222222224E-2</v>
      </c>
      <c r="K2446" s="179">
        <f t="shared" si="144"/>
        <v>0.3923611111111111</v>
      </c>
      <c r="L2446" s="573">
        <v>41</v>
      </c>
      <c r="M2446" s="573">
        <v>1</v>
      </c>
      <c r="N2446" s="960"/>
      <c r="O2446" s="573"/>
      <c r="P2446" s="573"/>
      <c r="Q2446" s="963"/>
      <c r="R2446" s="579" t="str">
        <f t="shared" si="145"/>
        <v>fx</v>
      </c>
      <c r="S2446" s="959"/>
      <c r="T2446" s="959"/>
      <c r="U2446" s="965"/>
    </row>
    <row r="2447" spans="1:21" ht="15.75" thickBot="1" x14ac:dyDescent="0.3">
      <c r="A2447" s="187" t="str">
        <f t="shared" si="143"/>
        <v>روز</v>
      </c>
      <c r="B2447" s="174">
        <v>14030507</v>
      </c>
      <c r="C2447" s="96">
        <v>350</v>
      </c>
      <c r="D2447" s="573">
        <v>7</v>
      </c>
      <c r="E2447" s="573">
        <v>50</v>
      </c>
      <c r="F2447" s="199">
        <f t="shared" si="147"/>
        <v>50</v>
      </c>
      <c r="G2447" s="144" t="s">
        <v>389</v>
      </c>
      <c r="H2447" s="167">
        <v>0.30208333333333331</v>
      </c>
      <c r="I2447" s="167">
        <v>0.79166666666666663</v>
      </c>
      <c r="J2447" s="181">
        <v>9.7222222222222224E-2</v>
      </c>
      <c r="K2447" s="179">
        <f t="shared" si="144"/>
        <v>0.3923611111111111</v>
      </c>
      <c r="L2447" s="573">
        <v>39</v>
      </c>
      <c r="M2447" s="573">
        <v>1</v>
      </c>
      <c r="N2447" s="958">
        <v>584</v>
      </c>
      <c r="O2447" s="573"/>
      <c r="P2447" s="573"/>
      <c r="Q2447" s="963"/>
      <c r="R2447" s="579" t="str">
        <f t="shared" si="145"/>
        <v>fx</v>
      </c>
      <c r="S2447" s="959"/>
      <c r="T2447" s="959"/>
      <c r="U2447" s="965"/>
    </row>
    <row r="2448" spans="1:21" ht="15.75" thickBot="1" x14ac:dyDescent="0.3">
      <c r="A2448" s="187" t="str">
        <f t="shared" si="143"/>
        <v>روز</v>
      </c>
      <c r="B2448" s="175">
        <v>14030507</v>
      </c>
      <c r="C2448" s="96">
        <v>350</v>
      </c>
      <c r="D2448" s="573">
        <v>7</v>
      </c>
      <c r="E2448" s="573">
        <v>50</v>
      </c>
      <c r="F2448" s="199">
        <f t="shared" si="147"/>
        <v>50</v>
      </c>
      <c r="G2448" s="144" t="s">
        <v>389</v>
      </c>
      <c r="H2448" s="167">
        <v>0.30208333333333331</v>
      </c>
      <c r="I2448" s="167">
        <v>0.79166666666666663</v>
      </c>
      <c r="J2448" s="181">
        <v>9.7222222222222224E-2</v>
      </c>
      <c r="K2448" s="179">
        <f t="shared" si="144"/>
        <v>0.3923611111111111</v>
      </c>
      <c r="L2448" s="573">
        <v>40</v>
      </c>
      <c r="M2448" s="573">
        <v>1</v>
      </c>
      <c r="N2448" s="959"/>
      <c r="O2448" s="573"/>
      <c r="P2448" s="573"/>
      <c r="Q2448" s="963"/>
      <c r="R2448" s="579" t="str">
        <f t="shared" si="145"/>
        <v>fx</v>
      </c>
      <c r="S2448" s="959"/>
      <c r="T2448" s="959"/>
      <c r="U2448" s="965"/>
    </row>
    <row r="2449" spans="1:21" ht="15.75" thickBot="1" x14ac:dyDescent="0.3">
      <c r="A2449" s="187" t="str">
        <f t="shared" si="143"/>
        <v>روز</v>
      </c>
      <c r="B2449" s="175">
        <v>14030507</v>
      </c>
      <c r="C2449" s="96">
        <v>350</v>
      </c>
      <c r="D2449" s="573">
        <v>7</v>
      </c>
      <c r="E2449" s="573">
        <v>50</v>
      </c>
      <c r="F2449" s="199">
        <f t="shared" si="147"/>
        <v>50</v>
      </c>
      <c r="G2449" s="144" t="s">
        <v>389</v>
      </c>
      <c r="H2449" s="167">
        <v>0.30208333333333331</v>
      </c>
      <c r="I2449" s="167">
        <v>0.79166666666666663</v>
      </c>
      <c r="J2449" s="181">
        <v>9.7222222222222224E-2</v>
      </c>
      <c r="K2449" s="179">
        <f t="shared" si="144"/>
        <v>0.3923611111111111</v>
      </c>
      <c r="L2449" s="573">
        <v>41</v>
      </c>
      <c r="M2449" s="573">
        <v>1</v>
      </c>
      <c r="N2449" s="959"/>
      <c r="O2449" s="573"/>
      <c r="P2449" s="573"/>
      <c r="Q2449" s="963"/>
      <c r="R2449" s="579" t="str">
        <f t="shared" si="145"/>
        <v>fx</v>
      </c>
      <c r="S2449" s="959"/>
      <c r="T2449" s="959"/>
      <c r="U2449" s="965"/>
    </row>
    <row r="2450" spans="1:21" ht="15.75" thickBot="1" x14ac:dyDescent="0.3">
      <c r="A2450" s="187" t="str">
        <f t="shared" si="143"/>
        <v>روز</v>
      </c>
      <c r="B2450" s="175">
        <v>14030507</v>
      </c>
      <c r="C2450" s="96">
        <v>350</v>
      </c>
      <c r="D2450" s="573">
        <v>7</v>
      </c>
      <c r="E2450" s="573">
        <v>50</v>
      </c>
      <c r="F2450" s="199">
        <f t="shared" si="147"/>
        <v>50</v>
      </c>
      <c r="G2450" s="144" t="s">
        <v>389</v>
      </c>
      <c r="H2450" s="167">
        <v>0.30208333333333331</v>
      </c>
      <c r="I2450" s="167">
        <v>0.79166666666666663</v>
      </c>
      <c r="J2450" s="181">
        <v>9.7222222222222224E-2</v>
      </c>
      <c r="K2450" s="179">
        <f t="shared" si="144"/>
        <v>0.3923611111111111</v>
      </c>
      <c r="L2450" s="573">
        <v>42</v>
      </c>
      <c r="M2450" s="573">
        <v>2</v>
      </c>
      <c r="N2450" s="959"/>
      <c r="O2450" s="573"/>
      <c r="P2450" s="573"/>
      <c r="Q2450" s="963"/>
      <c r="R2450" s="579" t="str">
        <f t="shared" si="145"/>
        <v>fx</v>
      </c>
      <c r="S2450" s="959"/>
      <c r="T2450" s="959"/>
      <c r="U2450" s="965"/>
    </row>
    <row r="2451" spans="1:21" ht="15.75" thickBot="1" x14ac:dyDescent="0.3">
      <c r="A2451" s="187" t="str">
        <f t="shared" si="143"/>
        <v>روز</v>
      </c>
      <c r="B2451" s="175">
        <v>14030507</v>
      </c>
      <c r="C2451" s="96">
        <v>350</v>
      </c>
      <c r="D2451" s="573">
        <v>7</v>
      </c>
      <c r="E2451" s="573">
        <v>50</v>
      </c>
      <c r="F2451" s="199">
        <f t="shared" si="147"/>
        <v>50</v>
      </c>
      <c r="G2451" s="144" t="s">
        <v>389</v>
      </c>
      <c r="H2451" s="167">
        <v>0.30208333333333331</v>
      </c>
      <c r="I2451" s="167">
        <v>0.79166666666666663</v>
      </c>
      <c r="J2451" s="181">
        <v>9.7222222222222224E-2</v>
      </c>
      <c r="K2451" s="179">
        <f t="shared" si="144"/>
        <v>0.3923611111111111</v>
      </c>
      <c r="L2451" s="573">
        <v>43</v>
      </c>
      <c r="M2451" s="573">
        <v>2</v>
      </c>
      <c r="N2451" s="959"/>
      <c r="O2451" s="573"/>
      <c r="P2451" s="573"/>
      <c r="Q2451" s="963"/>
      <c r="R2451" s="579" t="str">
        <f t="shared" si="145"/>
        <v>fx</v>
      </c>
      <c r="S2451" s="959"/>
      <c r="T2451" s="959"/>
      <c r="U2451" s="965"/>
    </row>
    <row r="2452" spans="1:21" ht="15.75" thickBot="1" x14ac:dyDescent="0.3">
      <c r="A2452" s="187" t="str">
        <f t="shared" si="143"/>
        <v>روز</v>
      </c>
      <c r="B2452" s="571">
        <v>14030507</v>
      </c>
      <c r="C2452" s="96">
        <v>350</v>
      </c>
      <c r="D2452" s="573">
        <v>7</v>
      </c>
      <c r="E2452" s="573">
        <v>50</v>
      </c>
      <c r="F2452" s="199">
        <f t="shared" si="147"/>
        <v>50</v>
      </c>
      <c r="G2452" s="144" t="s">
        <v>389</v>
      </c>
      <c r="H2452" s="167">
        <v>0.30208333333333331</v>
      </c>
      <c r="I2452" s="167">
        <v>0.79166666666666663</v>
      </c>
      <c r="J2452" s="181">
        <v>9.7222222222222224E-2</v>
      </c>
      <c r="K2452" s="179">
        <f t="shared" si="144"/>
        <v>0.3923611111111111</v>
      </c>
      <c r="L2452" s="573">
        <v>44</v>
      </c>
      <c r="M2452" s="573">
        <v>1</v>
      </c>
      <c r="N2452" s="960"/>
      <c r="O2452" s="573"/>
      <c r="P2452" s="573"/>
      <c r="Q2452" s="963"/>
      <c r="R2452" s="579" t="str">
        <f t="shared" si="145"/>
        <v>fx</v>
      </c>
      <c r="S2452" s="959"/>
      <c r="T2452" s="959"/>
      <c r="U2452" s="965"/>
    </row>
    <row r="2453" spans="1:21" ht="15.75" thickBot="1" x14ac:dyDescent="0.3">
      <c r="A2453" s="187" t="str">
        <f t="shared" si="143"/>
        <v>روز</v>
      </c>
      <c r="B2453" s="174">
        <v>14030507</v>
      </c>
      <c r="C2453" s="609">
        <v>370</v>
      </c>
      <c r="D2453" s="573">
        <v>7</v>
      </c>
      <c r="E2453" s="573">
        <v>50</v>
      </c>
      <c r="F2453" s="199">
        <f t="shared" si="147"/>
        <v>50</v>
      </c>
      <c r="G2453" s="144" t="s">
        <v>389</v>
      </c>
      <c r="H2453" s="167">
        <v>0.30208333333333331</v>
      </c>
      <c r="I2453" s="167">
        <v>0.79166666666666663</v>
      </c>
      <c r="J2453" s="181">
        <v>9.7222222222222224E-2</v>
      </c>
      <c r="K2453" s="179">
        <f t="shared" si="144"/>
        <v>0.3923611111111111</v>
      </c>
      <c r="L2453" s="573">
        <v>39</v>
      </c>
      <c r="M2453" s="573">
        <v>1</v>
      </c>
      <c r="N2453" s="958">
        <v>584</v>
      </c>
      <c r="O2453" s="573"/>
      <c r="P2453" s="573"/>
      <c r="Q2453" s="963"/>
      <c r="R2453" s="579" t="str">
        <f t="shared" si="145"/>
        <v>p500</v>
      </c>
      <c r="S2453" s="959"/>
      <c r="T2453" s="959"/>
      <c r="U2453" s="965"/>
    </row>
    <row r="2454" spans="1:21" ht="15.75" thickBot="1" x14ac:dyDescent="0.3">
      <c r="A2454" s="187" t="str">
        <f t="shared" si="143"/>
        <v>روز</v>
      </c>
      <c r="B2454" s="175">
        <v>14030507</v>
      </c>
      <c r="C2454" s="609">
        <v>370</v>
      </c>
      <c r="D2454" s="573">
        <v>7</v>
      </c>
      <c r="E2454" s="573">
        <v>50</v>
      </c>
      <c r="F2454" s="199">
        <f t="shared" si="147"/>
        <v>50</v>
      </c>
      <c r="G2454" s="144" t="s">
        <v>389</v>
      </c>
      <c r="H2454" s="167">
        <v>0.30208333333333331</v>
      </c>
      <c r="I2454" s="167">
        <v>0.79166666666666663</v>
      </c>
      <c r="J2454" s="181">
        <v>9.7222222222222224E-2</v>
      </c>
      <c r="K2454" s="179">
        <f t="shared" si="144"/>
        <v>0.3923611111111111</v>
      </c>
      <c r="L2454" s="573">
        <v>40</v>
      </c>
      <c r="M2454" s="573">
        <v>1</v>
      </c>
      <c r="N2454" s="959"/>
      <c r="O2454" s="573"/>
      <c r="P2454" s="573"/>
      <c r="Q2454" s="963"/>
      <c r="R2454" s="579" t="str">
        <f t="shared" si="145"/>
        <v>p500</v>
      </c>
      <c r="S2454" s="959"/>
      <c r="T2454" s="959"/>
      <c r="U2454" s="965"/>
    </row>
    <row r="2455" spans="1:21" ht="15.75" thickBot="1" x14ac:dyDescent="0.3">
      <c r="A2455" s="187" t="str">
        <f t="shared" si="143"/>
        <v>روز</v>
      </c>
      <c r="B2455" s="175">
        <v>14030507</v>
      </c>
      <c r="C2455" s="609">
        <v>370</v>
      </c>
      <c r="D2455" s="573">
        <v>7</v>
      </c>
      <c r="E2455" s="573">
        <v>50</v>
      </c>
      <c r="F2455" s="199">
        <f t="shared" si="147"/>
        <v>50</v>
      </c>
      <c r="G2455" s="144" t="s">
        <v>389</v>
      </c>
      <c r="H2455" s="167">
        <v>0.30208333333333331</v>
      </c>
      <c r="I2455" s="167">
        <v>0.79166666666666663</v>
      </c>
      <c r="J2455" s="181">
        <v>9.7222222222222224E-2</v>
      </c>
      <c r="K2455" s="179">
        <f t="shared" si="144"/>
        <v>0.3923611111111111</v>
      </c>
      <c r="L2455" s="573">
        <v>42</v>
      </c>
      <c r="M2455" s="573">
        <v>2</v>
      </c>
      <c r="N2455" s="959"/>
      <c r="O2455" s="573"/>
      <c r="P2455" s="573"/>
      <c r="Q2455" s="963"/>
      <c r="R2455" s="579" t="str">
        <f t="shared" si="145"/>
        <v>p500</v>
      </c>
      <c r="S2455" s="959"/>
      <c r="T2455" s="959"/>
      <c r="U2455" s="965"/>
    </row>
    <row r="2456" spans="1:21" ht="15.75" thickBot="1" x14ac:dyDescent="0.3">
      <c r="A2456" s="187" t="str">
        <f t="shared" si="143"/>
        <v>روز</v>
      </c>
      <c r="B2456" s="175">
        <v>14030507</v>
      </c>
      <c r="C2456" s="609">
        <v>370</v>
      </c>
      <c r="D2456" s="573">
        <v>7</v>
      </c>
      <c r="E2456" s="573">
        <v>50</v>
      </c>
      <c r="F2456" s="199">
        <f t="shared" si="147"/>
        <v>50</v>
      </c>
      <c r="G2456" s="144" t="s">
        <v>389</v>
      </c>
      <c r="H2456" s="167">
        <v>0.30208333333333331</v>
      </c>
      <c r="I2456" s="167">
        <v>0.79166666666666663</v>
      </c>
      <c r="J2456" s="181">
        <v>9.7222222222222224E-2</v>
      </c>
      <c r="K2456" s="179">
        <f t="shared" si="144"/>
        <v>0.3923611111111111</v>
      </c>
      <c r="L2456" s="573">
        <v>43</v>
      </c>
      <c r="M2456" s="573">
        <v>2</v>
      </c>
      <c r="N2456" s="959"/>
      <c r="O2456" s="573"/>
      <c r="P2456" s="573"/>
      <c r="Q2456" s="963"/>
      <c r="R2456" s="579" t="str">
        <f t="shared" si="145"/>
        <v>p500</v>
      </c>
      <c r="S2456" s="959"/>
      <c r="T2456" s="959"/>
      <c r="U2456" s="965"/>
    </row>
    <row r="2457" spans="1:21" ht="15.75" thickBot="1" x14ac:dyDescent="0.3">
      <c r="A2457" s="187" t="str">
        <f t="shared" si="143"/>
        <v>روز</v>
      </c>
      <c r="B2457" s="571">
        <v>14030507</v>
      </c>
      <c r="C2457" s="609">
        <v>370</v>
      </c>
      <c r="D2457" s="573">
        <v>7</v>
      </c>
      <c r="E2457" s="573">
        <v>50</v>
      </c>
      <c r="F2457" s="199">
        <f t="shared" si="147"/>
        <v>50</v>
      </c>
      <c r="G2457" s="144" t="s">
        <v>389</v>
      </c>
      <c r="H2457" s="167">
        <v>0.30208333333333331</v>
      </c>
      <c r="I2457" s="167">
        <v>0.79166666666666663</v>
      </c>
      <c r="J2457" s="181">
        <v>9.7222222222222224E-2</v>
      </c>
      <c r="K2457" s="179">
        <f t="shared" si="144"/>
        <v>0.3923611111111111</v>
      </c>
      <c r="L2457" s="573">
        <v>44</v>
      </c>
      <c r="M2457" s="573">
        <v>2</v>
      </c>
      <c r="N2457" s="960"/>
      <c r="O2457" s="573"/>
      <c r="P2457" s="573"/>
      <c r="Q2457" s="963"/>
      <c r="R2457" s="579" t="str">
        <f t="shared" si="145"/>
        <v>p500</v>
      </c>
      <c r="S2457" s="959"/>
      <c r="T2457" s="959"/>
      <c r="U2457" s="965"/>
    </row>
    <row r="2458" spans="1:21" ht="15.75" thickBot="1" x14ac:dyDescent="0.3">
      <c r="A2458" s="187" t="str">
        <f t="shared" si="143"/>
        <v>روز</v>
      </c>
      <c r="B2458" s="174">
        <v>14030507</v>
      </c>
      <c r="C2458" s="96">
        <v>320</v>
      </c>
      <c r="D2458" s="573">
        <v>7</v>
      </c>
      <c r="E2458" s="573">
        <v>50</v>
      </c>
      <c r="F2458" s="199">
        <f t="shared" si="147"/>
        <v>50</v>
      </c>
      <c r="G2458" s="144" t="s">
        <v>389</v>
      </c>
      <c r="H2458" s="167">
        <v>0.30208333333333331</v>
      </c>
      <c r="I2458" s="167">
        <v>0.79166666666666663</v>
      </c>
      <c r="J2458" s="181">
        <v>9.7222222222222224E-2</v>
      </c>
      <c r="K2458" s="179">
        <f t="shared" si="144"/>
        <v>0.3923611111111111</v>
      </c>
      <c r="L2458" s="573">
        <v>38</v>
      </c>
      <c r="M2458" s="573">
        <v>1</v>
      </c>
      <c r="N2458" s="958">
        <v>226</v>
      </c>
      <c r="O2458" s="573"/>
      <c r="P2458" s="573"/>
      <c r="Q2458" s="963"/>
      <c r="R2458" s="579" t="str">
        <f t="shared" si="145"/>
        <v>fx</v>
      </c>
      <c r="S2458" s="959"/>
      <c r="T2458" s="959"/>
      <c r="U2458" s="965"/>
    </row>
    <row r="2459" spans="1:21" ht="15.75" thickBot="1" x14ac:dyDescent="0.3">
      <c r="A2459" s="187" t="str">
        <f t="shared" si="143"/>
        <v>روز</v>
      </c>
      <c r="B2459" s="175">
        <v>14030507</v>
      </c>
      <c r="C2459" s="96">
        <v>320</v>
      </c>
      <c r="D2459" s="573">
        <v>7</v>
      </c>
      <c r="E2459" s="573">
        <v>50</v>
      </c>
      <c r="F2459" s="199">
        <f t="shared" si="147"/>
        <v>50</v>
      </c>
      <c r="G2459" s="144" t="s">
        <v>389</v>
      </c>
      <c r="H2459" s="167">
        <v>0.30208333333333331</v>
      </c>
      <c r="I2459" s="167">
        <v>0.79166666666666663</v>
      </c>
      <c r="J2459" s="181">
        <v>9.7222222222222224E-2</v>
      </c>
      <c r="K2459" s="179">
        <f t="shared" si="144"/>
        <v>0.3923611111111111</v>
      </c>
      <c r="L2459" s="573">
        <v>39</v>
      </c>
      <c r="M2459" s="573">
        <v>2</v>
      </c>
      <c r="N2459" s="959"/>
      <c r="O2459" s="573"/>
      <c r="P2459" s="573"/>
      <c r="Q2459" s="963"/>
      <c r="R2459" s="579" t="str">
        <f t="shared" si="145"/>
        <v>fx</v>
      </c>
      <c r="S2459" s="959"/>
      <c r="T2459" s="959"/>
      <c r="U2459" s="965"/>
    </row>
    <row r="2460" spans="1:21" ht="15.75" thickBot="1" x14ac:dyDescent="0.3">
      <c r="A2460" s="187" t="str">
        <f t="shared" si="143"/>
        <v>روز</v>
      </c>
      <c r="B2460" s="175">
        <v>14030507</v>
      </c>
      <c r="C2460" s="96">
        <v>320</v>
      </c>
      <c r="D2460" s="573">
        <v>7</v>
      </c>
      <c r="E2460" s="573">
        <v>50</v>
      </c>
      <c r="F2460" s="199">
        <f t="shared" si="147"/>
        <v>50</v>
      </c>
      <c r="G2460" s="144" t="s">
        <v>389</v>
      </c>
      <c r="H2460" s="167">
        <v>0.30208333333333331</v>
      </c>
      <c r="I2460" s="167">
        <v>0.79166666666666663</v>
      </c>
      <c r="J2460" s="181">
        <v>9.7222222222222224E-2</v>
      </c>
      <c r="K2460" s="179">
        <f t="shared" si="144"/>
        <v>0.3923611111111111</v>
      </c>
      <c r="L2460" s="573">
        <v>40</v>
      </c>
      <c r="M2460" s="573">
        <v>2</v>
      </c>
      <c r="N2460" s="959"/>
      <c r="O2460" s="573"/>
      <c r="P2460" s="573"/>
      <c r="Q2460" s="963"/>
      <c r="R2460" s="579" t="str">
        <f t="shared" si="145"/>
        <v>fx</v>
      </c>
      <c r="S2460" s="959"/>
      <c r="T2460" s="959"/>
      <c r="U2460" s="965"/>
    </row>
    <row r="2461" spans="1:21" ht="15.75" thickBot="1" x14ac:dyDescent="0.3">
      <c r="A2461" s="187" t="str">
        <f t="shared" si="143"/>
        <v>روز</v>
      </c>
      <c r="B2461" s="571">
        <v>14030507</v>
      </c>
      <c r="C2461" s="96">
        <v>320</v>
      </c>
      <c r="D2461" s="573">
        <v>7</v>
      </c>
      <c r="E2461" s="573">
        <v>50</v>
      </c>
      <c r="F2461" s="199">
        <f t="shared" si="147"/>
        <v>50</v>
      </c>
      <c r="G2461" s="144" t="s">
        <v>389</v>
      </c>
      <c r="H2461" s="167">
        <v>0.30208333333333331</v>
      </c>
      <c r="I2461" s="167">
        <v>0.79166666666666663</v>
      </c>
      <c r="J2461" s="181">
        <v>9.7222222222222224E-2</v>
      </c>
      <c r="K2461" s="179">
        <f t="shared" si="144"/>
        <v>0.3923611111111111</v>
      </c>
      <c r="L2461" s="573">
        <v>41</v>
      </c>
      <c r="M2461" s="573">
        <v>1</v>
      </c>
      <c r="N2461" s="960"/>
      <c r="O2461" s="573"/>
      <c r="P2461" s="573"/>
      <c r="Q2461" s="963"/>
      <c r="R2461" s="579" t="str">
        <f t="shared" si="145"/>
        <v>fx</v>
      </c>
      <c r="S2461" s="959"/>
      <c r="T2461" s="959"/>
      <c r="U2461" s="965"/>
    </row>
    <row r="2462" spans="1:21" ht="15.75" thickBot="1" x14ac:dyDescent="0.3">
      <c r="A2462" s="187" t="str">
        <f t="shared" ref="A2462:A2525" si="148">IF(H2462&gt;I2462,"شب","روز")</f>
        <v>روز</v>
      </c>
      <c r="B2462" s="174">
        <v>14030507</v>
      </c>
      <c r="C2462" s="96">
        <v>321</v>
      </c>
      <c r="D2462" s="573">
        <v>7</v>
      </c>
      <c r="E2462" s="573">
        <v>50</v>
      </c>
      <c r="F2462" s="199">
        <f t="shared" si="147"/>
        <v>50</v>
      </c>
      <c r="G2462" s="144" t="s">
        <v>389</v>
      </c>
      <c r="H2462" s="167">
        <v>0.30208333333333331</v>
      </c>
      <c r="I2462" s="167">
        <v>0.79166666666666663</v>
      </c>
      <c r="J2462" s="181">
        <v>9.7222222222222224E-2</v>
      </c>
      <c r="K2462" s="179">
        <f t="shared" ref="K2462:K2525" si="149">IF(H2462&gt;I2462,(H2462-I2462)-J2462,(I2462-H2462)-J2462)</f>
        <v>0.3923611111111111</v>
      </c>
      <c r="L2462" s="573">
        <v>37</v>
      </c>
      <c r="M2462" s="573">
        <v>1</v>
      </c>
      <c r="N2462" s="958">
        <v>210</v>
      </c>
      <c r="O2462" s="573"/>
      <c r="P2462" s="573"/>
      <c r="Q2462" s="963"/>
      <c r="R2462" s="579" t="str">
        <f t="shared" ref="R2462:R2525" si="150">IF(C2462=370,"p500","fx")</f>
        <v>fx</v>
      </c>
      <c r="S2462" s="959"/>
      <c r="T2462" s="959"/>
      <c r="U2462" s="965"/>
    </row>
    <row r="2463" spans="1:21" ht="15.75" thickBot="1" x14ac:dyDescent="0.3">
      <c r="A2463" s="187" t="str">
        <f t="shared" si="148"/>
        <v>روز</v>
      </c>
      <c r="B2463" s="175">
        <v>14030507</v>
      </c>
      <c r="C2463" s="96">
        <v>321</v>
      </c>
      <c r="D2463" s="573">
        <v>7</v>
      </c>
      <c r="E2463" s="573">
        <v>50</v>
      </c>
      <c r="F2463" s="199">
        <f t="shared" si="147"/>
        <v>50</v>
      </c>
      <c r="G2463" s="144" t="s">
        <v>389</v>
      </c>
      <c r="H2463" s="167">
        <v>0.30208333333333331</v>
      </c>
      <c r="I2463" s="167">
        <v>0.79166666666666663</v>
      </c>
      <c r="J2463" s="181">
        <v>9.7222222222222224E-2</v>
      </c>
      <c r="K2463" s="179">
        <f t="shared" si="149"/>
        <v>0.3923611111111111</v>
      </c>
      <c r="L2463" s="573">
        <v>38</v>
      </c>
      <c r="M2463" s="573">
        <v>1</v>
      </c>
      <c r="N2463" s="959"/>
      <c r="O2463" s="573"/>
      <c r="P2463" s="573"/>
      <c r="Q2463" s="963"/>
      <c r="R2463" s="579" t="str">
        <f t="shared" si="150"/>
        <v>fx</v>
      </c>
      <c r="S2463" s="959"/>
      <c r="T2463" s="959"/>
      <c r="U2463" s="965"/>
    </row>
    <row r="2464" spans="1:21" ht="15.75" thickBot="1" x14ac:dyDescent="0.3">
      <c r="A2464" s="187" t="str">
        <f t="shared" si="148"/>
        <v>روز</v>
      </c>
      <c r="B2464" s="175">
        <v>14030507</v>
      </c>
      <c r="C2464" s="96">
        <v>321</v>
      </c>
      <c r="D2464" s="573">
        <v>7</v>
      </c>
      <c r="E2464" s="573">
        <v>50</v>
      </c>
      <c r="F2464" s="199">
        <f t="shared" si="147"/>
        <v>50</v>
      </c>
      <c r="G2464" s="144" t="s">
        <v>389</v>
      </c>
      <c r="H2464" s="167">
        <v>0.30208333333333331</v>
      </c>
      <c r="I2464" s="167">
        <v>0.79166666666666663</v>
      </c>
      <c r="J2464" s="181">
        <v>9.7222222222222224E-2</v>
      </c>
      <c r="K2464" s="179">
        <f t="shared" si="149"/>
        <v>0.3923611111111111</v>
      </c>
      <c r="L2464" s="573">
        <v>39</v>
      </c>
      <c r="M2464" s="573">
        <v>1</v>
      </c>
      <c r="N2464" s="959"/>
      <c r="O2464" s="573"/>
      <c r="P2464" s="573"/>
      <c r="Q2464" s="963"/>
      <c r="R2464" s="579" t="str">
        <f t="shared" si="150"/>
        <v>fx</v>
      </c>
      <c r="S2464" s="959"/>
      <c r="T2464" s="959"/>
      <c r="U2464" s="965"/>
    </row>
    <row r="2465" spans="1:21" ht="15.75" thickBot="1" x14ac:dyDescent="0.3">
      <c r="A2465" s="187" t="str">
        <f t="shared" si="148"/>
        <v>روز</v>
      </c>
      <c r="B2465" s="175">
        <v>14030507</v>
      </c>
      <c r="C2465" s="96">
        <v>321</v>
      </c>
      <c r="D2465" s="573">
        <v>7</v>
      </c>
      <c r="E2465" s="573">
        <v>50</v>
      </c>
      <c r="F2465" s="199">
        <f t="shared" si="147"/>
        <v>50</v>
      </c>
      <c r="G2465" s="144" t="s">
        <v>389</v>
      </c>
      <c r="H2465" s="167">
        <v>0.30208333333333331</v>
      </c>
      <c r="I2465" s="167">
        <v>0.79166666666666663</v>
      </c>
      <c r="J2465" s="181">
        <v>9.7222222222222224E-2</v>
      </c>
      <c r="K2465" s="179">
        <f t="shared" si="149"/>
        <v>0.3923611111111111</v>
      </c>
      <c r="L2465" s="573">
        <v>40</v>
      </c>
      <c r="M2465" s="573">
        <v>1</v>
      </c>
      <c r="N2465" s="959"/>
      <c r="O2465" s="573"/>
      <c r="P2465" s="573"/>
      <c r="Q2465" s="963"/>
      <c r="R2465" s="579" t="str">
        <f t="shared" si="150"/>
        <v>fx</v>
      </c>
      <c r="S2465" s="959"/>
      <c r="T2465" s="959"/>
      <c r="U2465" s="965"/>
    </row>
    <row r="2466" spans="1:21" ht="15.75" thickBot="1" x14ac:dyDescent="0.3">
      <c r="A2466" s="187" t="str">
        <f t="shared" si="148"/>
        <v>روز</v>
      </c>
      <c r="B2466" s="571">
        <v>14030507</v>
      </c>
      <c r="C2466" s="96">
        <v>321</v>
      </c>
      <c r="D2466" s="573">
        <v>7</v>
      </c>
      <c r="E2466" s="573">
        <v>50</v>
      </c>
      <c r="F2466" s="199">
        <f t="shared" si="147"/>
        <v>50</v>
      </c>
      <c r="G2466" s="144" t="s">
        <v>389</v>
      </c>
      <c r="H2466" s="167">
        <v>0.30208333333333331</v>
      </c>
      <c r="I2466" s="167">
        <v>0.79166666666666663</v>
      </c>
      <c r="J2466" s="181">
        <v>9.7222222222222224E-2</v>
      </c>
      <c r="K2466" s="179">
        <f t="shared" si="149"/>
        <v>0.3923611111111111</v>
      </c>
      <c r="L2466" s="573">
        <v>41</v>
      </c>
      <c r="M2466" s="573">
        <v>1</v>
      </c>
      <c r="N2466" s="960"/>
      <c r="O2466" s="573"/>
      <c r="P2466" s="573"/>
      <c r="Q2466" s="963"/>
      <c r="R2466" s="579" t="str">
        <f t="shared" si="150"/>
        <v>fx</v>
      </c>
      <c r="S2466" s="959"/>
      <c r="T2466" s="959"/>
      <c r="U2466" s="965"/>
    </row>
    <row r="2467" spans="1:21" ht="15.75" thickBot="1" x14ac:dyDescent="0.3">
      <c r="A2467" s="187" t="str">
        <f t="shared" si="148"/>
        <v>روز</v>
      </c>
      <c r="B2467" s="174">
        <v>14030507</v>
      </c>
      <c r="C2467" s="96">
        <v>270</v>
      </c>
      <c r="D2467" s="573">
        <v>7</v>
      </c>
      <c r="E2467" s="573">
        <v>50</v>
      </c>
      <c r="F2467" s="199">
        <f t="shared" si="147"/>
        <v>50</v>
      </c>
      <c r="G2467" s="144" t="s">
        <v>389</v>
      </c>
      <c r="H2467" s="167">
        <v>0.30208333333333331</v>
      </c>
      <c r="I2467" s="167">
        <v>0.79166666666666663</v>
      </c>
      <c r="J2467" s="181">
        <v>9.7222222222222224E-2</v>
      </c>
      <c r="K2467" s="179">
        <f t="shared" si="149"/>
        <v>0.3923611111111111</v>
      </c>
      <c r="L2467" s="573">
        <v>36</v>
      </c>
      <c r="M2467" s="573">
        <v>1</v>
      </c>
      <c r="N2467" s="958">
        <v>584</v>
      </c>
      <c r="O2467" s="573"/>
      <c r="P2467" s="573"/>
      <c r="Q2467" s="963"/>
      <c r="R2467" s="579" t="str">
        <f t="shared" si="150"/>
        <v>fx</v>
      </c>
      <c r="S2467" s="959"/>
      <c r="T2467" s="959"/>
      <c r="U2467" s="965"/>
    </row>
    <row r="2468" spans="1:21" ht="15.75" thickBot="1" x14ac:dyDescent="0.3">
      <c r="A2468" s="187" t="str">
        <f t="shared" si="148"/>
        <v>روز</v>
      </c>
      <c r="B2468" s="175">
        <v>14030507</v>
      </c>
      <c r="C2468" s="96">
        <v>270</v>
      </c>
      <c r="D2468" s="573">
        <v>7</v>
      </c>
      <c r="E2468" s="573">
        <v>50</v>
      </c>
      <c r="F2468" s="199">
        <f t="shared" si="147"/>
        <v>50</v>
      </c>
      <c r="G2468" s="144" t="s">
        <v>389</v>
      </c>
      <c r="H2468" s="167">
        <v>0.30208333333333331</v>
      </c>
      <c r="I2468" s="167">
        <v>0.79166666666666663</v>
      </c>
      <c r="J2468" s="181">
        <v>9.7222222222222224E-2</v>
      </c>
      <c r="K2468" s="179">
        <f t="shared" si="149"/>
        <v>0.3923611111111111</v>
      </c>
      <c r="L2468" s="573">
        <v>37</v>
      </c>
      <c r="M2468" s="573">
        <v>1</v>
      </c>
      <c r="N2468" s="959"/>
      <c r="O2468" s="573"/>
      <c r="P2468" s="573"/>
      <c r="Q2468" s="963"/>
      <c r="R2468" s="579" t="str">
        <f t="shared" si="150"/>
        <v>fx</v>
      </c>
      <c r="S2468" s="959"/>
      <c r="T2468" s="959"/>
      <c r="U2468" s="965"/>
    </row>
    <row r="2469" spans="1:21" ht="15.75" thickBot="1" x14ac:dyDescent="0.3">
      <c r="A2469" s="187" t="str">
        <f t="shared" si="148"/>
        <v>روز</v>
      </c>
      <c r="B2469" s="175">
        <v>14030507</v>
      </c>
      <c r="C2469" s="96">
        <v>270</v>
      </c>
      <c r="D2469" s="573">
        <v>7</v>
      </c>
      <c r="E2469" s="573">
        <v>50</v>
      </c>
      <c r="F2469" s="199">
        <f t="shared" si="147"/>
        <v>50</v>
      </c>
      <c r="G2469" s="144" t="s">
        <v>389</v>
      </c>
      <c r="H2469" s="167">
        <v>0.30208333333333331</v>
      </c>
      <c r="I2469" s="167">
        <v>0.79166666666666663</v>
      </c>
      <c r="J2469" s="181">
        <v>9.7222222222222224E-2</v>
      </c>
      <c r="K2469" s="179">
        <f t="shared" si="149"/>
        <v>0.3923611111111111</v>
      </c>
      <c r="L2469" s="573">
        <v>38</v>
      </c>
      <c r="M2469" s="573">
        <v>1</v>
      </c>
      <c r="N2469" s="959"/>
      <c r="O2469" s="573"/>
      <c r="P2469" s="573"/>
      <c r="Q2469" s="963"/>
      <c r="R2469" s="579" t="str">
        <f t="shared" si="150"/>
        <v>fx</v>
      </c>
      <c r="S2469" s="959"/>
      <c r="T2469" s="959"/>
      <c r="U2469" s="965"/>
    </row>
    <row r="2470" spans="1:21" ht="15.75" thickBot="1" x14ac:dyDescent="0.3">
      <c r="A2470" s="187" t="str">
        <f t="shared" si="148"/>
        <v>روز</v>
      </c>
      <c r="B2470" s="175">
        <v>14030507</v>
      </c>
      <c r="C2470" s="96">
        <v>270</v>
      </c>
      <c r="D2470" s="573">
        <v>7</v>
      </c>
      <c r="E2470" s="573">
        <v>50</v>
      </c>
      <c r="F2470" s="199">
        <f t="shared" si="147"/>
        <v>50</v>
      </c>
      <c r="G2470" s="144" t="s">
        <v>389</v>
      </c>
      <c r="H2470" s="167">
        <v>0.30208333333333331</v>
      </c>
      <c r="I2470" s="167">
        <v>0.79166666666666663</v>
      </c>
      <c r="J2470" s="181">
        <v>9.7222222222222224E-2</v>
      </c>
      <c r="K2470" s="179">
        <f t="shared" si="149"/>
        <v>0.3923611111111111</v>
      </c>
      <c r="L2470" s="573">
        <v>39</v>
      </c>
      <c r="M2470" s="573">
        <v>2</v>
      </c>
      <c r="N2470" s="959"/>
      <c r="O2470" s="573"/>
      <c r="P2470" s="573"/>
      <c r="Q2470" s="963"/>
      <c r="R2470" s="579" t="str">
        <f t="shared" si="150"/>
        <v>fx</v>
      </c>
      <c r="S2470" s="959"/>
      <c r="T2470" s="959"/>
      <c r="U2470" s="965"/>
    </row>
    <row r="2471" spans="1:21" ht="15.75" thickBot="1" x14ac:dyDescent="0.3">
      <c r="A2471" s="187" t="str">
        <f t="shared" si="148"/>
        <v>روز</v>
      </c>
      <c r="B2471" s="175">
        <v>14030507</v>
      </c>
      <c r="C2471" s="96">
        <v>270</v>
      </c>
      <c r="D2471" s="573">
        <v>7</v>
      </c>
      <c r="E2471" s="573">
        <v>50</v>
      </c>
      <c r="F2471" s="199">
        <f t="shared" si="147"/>
        <v>50</v>
      </c>
      <c r="G2471" s="144" t="s">
        <v>389</v>
      </c>
      <c r="H2471" s="167">
        <v>0.30208333333333331</v>
      </c>
      <c r="I2471" s="167">
        <v>0.79166666666666663</v>
      </c>
      <c r="J2471" s="181">
        <v>9.7222222222222224E-2</v>
      </c>
      <c r="K2471" s="179">
        <f t="shared" si="149"/>
        <v>0.3923611111111111</v>
      </c>
      <c r="L2471" s="573">
        <v>40</v>
      </c>
      <c r="M2471" s="573">
        <v>2</v>
      </c>
      <c r="N2471" s="959"/>
      <c r="O2471" s="573"/>
      <c r="P2471" s="573"/>
      <c r="Q2471" s="963"/>
      <c r="R2471" s="579" t="str">
        <f t="shared" si="150"/>
        <v>fx</v>
      </c>
      <c r="S2471" s="959"/>
      <c r="T2471" s="959"/>
      <c r="U2471" s="965"/>
    </row>
    <row r="2472" spans="1:21" ht="15.75" thickBot="1" x14ac:dyDescent="0.3">
      <c r="A2472" s="187" t="str">
        <f t="shared" si="148"/>
        <v>روز</v>
      </c>
      <c r="B2472" s="571">
        <v>14030507</v>
      </c>
      <c r="C2472" s="96">
        <v>270</v>
      </c>
      <c r="D2472" s="573">
        <v>7</v>
      </c>
      <c r="E2472" s="573">
        <v>50</v>
      </c>
      <c r="F2472" s="199">
        <f t="shared" si="147"/>
        <v>50</v>
      </c>
      <c r="G2472" s="144" t="s">
        <v>389</v>
      </c>
      <c r="H2472" s="167">
        <v>0.30208333333333331</v>
      </c>
      <c r="I2472" s="167">
        <v>0.79166666666666663</v>
      </c>
      <c r="J2472" s="181">
        <v>9.7222222222222224E-2</v>
      </c>
      <c r="K2472" s="179">
        <f t="shared" si="149"/>
        <v>0.3923611111111111</v>
      </c>
      <c r="L2472" s="573">
        <v>41</v>
      </c>
      <c r="M2472" s="573">
        <v>1</v>
      </c>
      <c r="N2472" s="960"/>
      <c r="O2472" s="573"/>
      <c r="P2472" s="573"/>
      <c r="Q2472" s="963"/>
      <c r="R2472" s="579" t="str">
        <f t="shared" si="150"/>
        <v>fx</v>
      </c>
      <c r="S2472" s="959"/>
      <c r="T2472" s="959"/>
      <c r="U2472" s="965"/>
    </row>
    <row r="2473" spans="1:21" ht="15.75" thickBot="1" x14ac:dyDescent="0.3">
      <c r="A2473" s="187" t="str">
        <f t="shared" si="148"/>
        <v>روز</v>
      </c>
      <c r="B2473" s="174">
        <v>14030507</v>
      </c>
      <c r="C2473" s="96">
        <v>307</v>
      </c>
      <c r="D2473" s="573">
        <v>7</v>
      </c>
      <c r="E2473" s="573">
        <v>50</v>
      </c>
      <c r="F2473" s="199">
        <f t="shared" si="147"/>
        <v>50</v>
      </c>
      <c r="G2473" s="144" t="s">
        <v>389</v>
      </c>
      <c r="H2473" s="167">
        <v>0.30208333333333331</v>
      </c>
      <c r="I2473" s="167">
        <v>0.79166666666666663</v>
      </c>
      <c r="J2473" s="181">
        <v>9.7222222222222224E-2</v>
      </c>
      <c r="K2473" s="179">
        <f t="shared" si="149"/>
        <v>0.3923611111111111</v>
      </c>
      <c r="L2473" s="573">
        <v>36</v>
      </c>
      <c r="M2473" s="573">
        <v>1</v>
      </c>
      <c r="N2473" s="958">
        <v>226</v>
      </c>
      <c r="O2473" s="573"/>
      <c r="P2473" s="573"/>
      <c r="Q2473" s="963"/>
      <c r="R2473" s="579" t="str">
        <f t="shared" si="150"/>
        <v>fx</v>
      </c>
      <c r="S2473" s="959"/>
      <c r="T2473" s="959"/>
      <c r="U2473" s="965"/>
    </row>
    <row r="2474" spans="1:21" ht="15.75" thickBot="1" x14ac:dyDescent="0.3">
      <c r="A2474" s="187" t="str">
        <f t="shared" si="148"/>
        <v>روز</v>
      </c>
      <c r="B2474" s="175">
        <v>14030507</v>
      </c>
      <c r="C2474" s="96">
        <v>307</v>
      </c>
      <c r="D2474" s="573">
        <v>7</v>
      </c>
      <c r="E2474" s="573">
        <v>50</v>
      </c>
      <c r="F2474" s="199">
        <f t="shared" si="147"/>
        <v>50</v>
      </c>
      <c r="G2474" s="144" t="s">
        <v>389</v>
      </c>
      <c r="H2474" s="167">
        <v>0.30208333333333331</v>
      </c>
      <c r="I2474" s="167">
        <v>0.79166666666666663</v>
      </c>
      <c r="J2474" s="181">
        <v>9.7222222222222224E-2</v>
      </c>
      <c r="K2474" s="179">
        <f t="shared" si="149"/>
        <v>0.3923611111111111</v>
      </c>
      <c r="L2474" s="573">
        <v>37</v>
      </c>
      <c r="M2474" s="573">
        <v>1</v>
      </c>
      <c r="N2474" s="959"/>
      <c r="O2474" s="573"/>
      <c r="P2474" s="573"/>
      <c r="Q2474" s="963"/>
      <c r="R2474" s="579" t="str">
        <f t="shared" si="150"/>
        <v>fx</v>
      </c>
      <c r="S2474" s="959"/>
      <c r="T2474" s="959"/>
      <c r="U2474" s="965"/>
    </row>
    <row r="2475" spans="1:21" ht="15.75" thickBot="1" x14ac:dyDescent="0.3">
      <c r="A2475" s="187" t="str">
        <f t="shared" si="148"/>
        <v>روز</v>
      </c>
      <c r="B2475" s="175">
        <v>14030507</v>
      </c>
      <c r="C2475" s="96">
        <v>307</v>
      </c>
      <c r="D2475" s="573">
        <v>7</v>
      </c>
      <c r="E2475" s="573">
        <v>50</v>
      </c>
      <c r="F2475" s="199">
        <f t="shared" si="147"/>
        <v>50</v>
      </c>
      <c r="G2475" s="144" t="s">
        <v>389</v>
      </c>
      <c r="H2475" s="167">
        <v>0.30208333333333331</v>
      </c>
      <c r="I2475" s="167">
        <v>0.79166666666666663</v>
      </c>
      <c r="J2475" s="181">
        <v>9.7222222222222224E-2</v>
      </c>
      <c r="K2475" s="179">
        <f t="shared" si="149"/>
        <v>0.3923611111111111</v>
      </c>
      <c r="L2475" s="573">
        <v>38</v>
      </c>
      <c r="M2475" s="573">
        <v>1</v>
      </c>
      <c r="N2475" s="959"/>
      <c r="O2475" s="573"/>
      <c r="P2475" s="573"/>
      <c r="Q2475" s="963"/>
      <c r="R2475" s="579" t="str">
        <f t="shared" si="150"/>
        <v>fx</v>
      </c>
      <c r="S2475" s="959"/>
      <c r="T2475" s="959"/>
      <c r="U2475" s="965"/>
    </row>
    <row r="2476" spans="1:21" ht="15.75" thickBot="1" x14ac:dyDescent="0.3">
      <c r="A2476" s="187" t="str">
        <f t="shared" si="148"/>
        <v>روز</v>
      </c>
      <c r="B2476" s="175">
        <v>14030507</v>
      </c>
      <c r="C2476" s="96">
        <v>307</v>
      </c>
      <c r="D2476" s="573">
        <v>7</v>
      </c>
      <c r="E2476" s="573">
        <v>50</v>
      </c>
      <c r="F2476" s="199">
        <f t="shared" si="147"/>
        <v>50</v>
      </c>
      <c r="G2476" s="144" t="s">
        <v>389</v>
      </c>
      <c r="H2476" s="167">
        <v>0.30208333333333331</v>
      </c>
      <c r="I2476" s="167">
        <v>0.79166666666666663</v>
      </c>
      <c r="J2476" s="181">
        <v>9.7222222222222224E-2</v>
      </c>
      <c r="K2476" s="179">
        <f t="shared" si="149"/>
        <v>0.3923611111111111</v>
      </c>
      <c r="L2476" s="573">
        <v>39</v>
      </c>
      <c r="M2476" s="573">
        <v>2</v>
      </c>
      <c r="N2476" s="959"/>
      <c r="O2476" s="573"/>
      <c r="P2476" s="573"/>
      <c r="Q2476" s="963"/>
      <c r="R2476" s="579" t="str">
        <f t="shared" si="150"/>
        <v>fx</v>
      </c>
      <c r="S2476" s="959"/>
      <c r="T2476" s="959"/>
      <c r="U2476" s="965"/>
    </row>
    <row r="2477" spans="1:21" ht="15.75" thickBot="1" x14ac:dyDescent="0.3">
      <c r="A2477" s="187" t="str">
        <f t="shared" si="148"/>
        <v>روز</v>
      </c>
      <c r="B2477" s="175">
        <v>14030507</v>
      </c>
      <c r="C2477" s="96">
        <v>307</v>
      </c>
      <c r="D2477" s="573">
        <v>7</v>
      </c>
      <c r="E2477" s="573">
        <v>50</v>
      </c>
      <c r="F2477" s="199">
        <f t="shared" si="147"/>
        <v>50</v>
      </c>
      <c r="G2477" s="144" t="s">
        <v>389</v>
      </c>
      <c r="H2477" s="167">
        <v>0.30208333333333331</v>
      </c>
      <c r="I2477" s="167">
        <v>0.79166666666666663</v>
      </c>
      <c r="J2477" s="181">
        <v>9.7222222222222224E-2</v>
      </c>
      <c r="K2477" s="179">
        <f t="shared" si="149"/>
        <v>0.3923611111111111</v>
      </c>
      <c r="L2477" s="573">
        <v>40</v>
      </c>
      <c r="M2477" s="573">
        <v>2</v>
      </c>
      <c r="N2477" s="959"/>
      <c r="O2477" s="573"/>
      <c r="P2477" s="573"/>
      <c r="Q2477" s="963"/>
      <c r="R2477" s="579" t="str">
        <f t="shared" si="150"/>
        <v>fx</v>
      </c>
      <c r="S2477" s="959"/>
      <c r="T2477" s="959"/>
      <c r="U2477" s="965"/>
    </row>
    <row r="2478" spans="1:21" ht="15.75" thickBot="1" x14ac:dyDescent="0.3">
      <c r="A2478" s="187" t="str">
        <f t="shared" si="148"/>
        <v>روز</v>
      </c>
      <c r="B2478" s="571">
        <v>14030507</v>
      </c>
      <c r="C2478" s="96">
        <v>307</v>
      </c>
      <c r="D2478" s="573">
        <v>7</v>
      </c>
      <c r="E2478" s="573">
        <v>50</v>
      </c>
      <c r="F2478" s="199">
        <f t="shared" si="147"/>
        <v>50</v>
      </c>
      <c r="G2478" s="144" t="s">
        <v>389</v>
      </c>
      <c r="H2478" s="167">
        <v>0.30208333333333331</v>
      </c>
      <c r="I2478" s="167">
        <v>0.79166666666666663</v>
      </c>
      <c r="J2478" s="181">
        <v>9.7222222222222224E-2</v>
      </c>
      <c r="K2478" s="179">
        <f t="shared" si="149"/>
        <v>0.3923611111111111</v>
      </c>
      <c r="L2478" s="573">
        <v>41</v>
      </c>
      <c r="M2478" s="573">
        <v>1</v>
      </c>
      <c r="N2478" s="960"/>
      <c r="O2478" s="573"/>
      <c r="P2478" s="573"/>
      <c r="Q2478" s="963"/>
      <c r="R2478" s="579" t="str">
        <f t="shared" si="150"/>
        <v>fx</v>
      </c>
      <c r="S2478" s="959"/>
      <c r="T2478" s="959"/>
      <c r="U2478" s="965"/>
    </row>
    <row r="2479" spans="1:21" ht="15.75" thickBot="1" x14ac:dyDescent="0.3">
      <c r="A2479" s="187" t="str">
        <f t="shared" si="148"/>
        <v>روز</v>
      </c>
      <c r="B2479" s="174">
        <v>14030507</v>
      </c>
      <c r="C2479" s="96">
        <v>356</v>
      </c>
      <c r="D2479" s="573">
        <v>7</v>
      </c>
      <c r="E2479" s="573">
        <v>50</v>
      </c>
      <c r="F2479" s="199">
        <f t="shared" si="147"/>
        <v>50</v>
      </c>
      <c r="G2479" s="144" t="s">
        <v>389</v>
      </c>
      <c r="H2479" s="167">
        <v>0.30208333333333331</v>
      </c>
      <c r="I2479" s="167">
        <v>0.79166666666666663</v>
      </c>
      <c r="J2479" s="181">
        <v>9.7222222222222224E-2</v>
      </c>
      <c r="K2479" s="179">
        <f t="shared" si="149"/>
        <v>0.3923611111111111</v>
      </c>
      <c r="L2479" s="573">
        <v>37</v>
      </c>
      <c r="M2479" s="573">
        <v>1</v>
      </c>
      <c r="N2479" s="958">
        <v>225</v>
      </c>
      <c r="O2479" s="573"/>
      <c r="P2479" s="573"/>
      <c r="Q2479" s="963"/>
      <c r="R2479" s="579" t="str">
        <f t="shared" si="150"/>
        <v>fx</v>
      </c>
      <c r="S2479" s="959"/>
      <c r="T2479" s="959"/>
      <c r="U2479" s="965"/>
    </row>
    <row r="2480" spans="1:21" ht="15.75" thickBot="1" x14ac:dyDescent="0.3">
      <c r="A2480" s="187" t="str">
        <f t="shared" si="148"/>
        <v>روز</v>
      </c>
      <c r="B2480" s="175">
        <v>14030507</v>
      </c>
      <c r="C2480" s="96">
        <v>356</v>
      </c>
      <c r="D2480" s="573">
        <v>7</v>
      </c>
      <c r="E2480" s="573">
        <v>50</v>
      </c>
      <c r="F2480" s="199">
        <f t="shared" si="147"/>
        <v>50</v>
      </c>
      <c r="G2480" s="144" t="s">
        <v>389</v>
      </c>
      <c r="H2480" s="167">
        <v>0.30208333333333331</v>
      </c>
      <c r="I2480" s="167">
        <v>0.79166666666666663</v>
      </c>
      <c r="J2480" s="181">
        <v>9.7222222222222224E-2</v>
      </c>
      <c r="K2480" s="179">
        <f t="shared" si="149"/>
        <v>0.3923611111111111</v>
      </c>
      <c r="L2480" s="573">
        <v>38</v>
      </c>
      <c r="M2480" s="573">
        <v>1</v>
      </c>
      <c r="N2480" s="959"/>
      <c r="O2480" s="573"/>
      <c r="P2480" s="573"/>
      <c r="Q2480" s="963"/>
      <c r="R2480" s="579" t="str">
        <f t="shared" si="150"/>
        <v>fx</v>
      </c>
      <c r="S2480" s="959"/>
      <c r="T2480" s="959"/>
      <c r="U2480" s="965"/>
    </row>
    <row r="2481" spans="1:21" ht="15.75" thickBot="1" x14ac:dyDescent="0.3">
      <c r="A2481" s="187" t="str">
        <f t="shared" si="148"/>
        <v>روز</v>
      </c>
      <c r="B2481" s="175">
        <v>14030507</v>
      </c>
      <c r="C2481" s="96">
        <v>356</v>
      </c>
      <c r="D2481" s="573">
        <v>7</v>
      </c>
      <c r="E2481" s="573">
        <v>50</v>
      </c>
      <c r="F2481" s="199">
        <f t="shared" si="147"/>
        <v>50</v>
      </c>
      <c r="G2481" s="144" t="s">
        <v>389</v>
      </c>
      <c r="H2481" s="167">
        <v>0.30208333333333331</v>
      </c>
      <c r="I2481" s="167">
        <v>0.79166666666666663</v>
      </c>
      <c r="J2481" s="181">
        <v>9.7222222222222224E-2</v>
      </c>
      <c r="K2481" s="179">
        <f t="shared" si="149"/>
        <v>0.3923611111111111</v>
      </c>
      <c r="L2481" s="573">
        <v>39</v>
      </c>
      <c r="M2481" s="573">
        <v>1</v>
      </c>
      <c r="N2481" s="959"/>
      <c r="O2481" s="573"/>
      <c r="P2481" s="573"/>
      <c r="Q2481" s="963"/>
      <c r="R2481" s="579" t="str">
        <f t="shared" si="150"/>
        <v>fx</v>
      </c>
      <c r="S2481" s="959"/>
      <c r="T2481" s="959"/>
      <c r="U2481" s="965"/>
    </row>
    <row r="2482" spans="1:21" ht="15.75" thickBot="1" x14ac:dyDescent="0.3">
      <c r="A2482" s="187" t="str">
        <f t="shared" si="148"/>
        <v>روز</v>
      </c>
      <c r="B2482" s="175">
        <v>14030507</v>
      </c>
      <c r="C2482" s="96">
        <v>356</v>
      </c>
      <c r="D2482" s="573">
        <v>7</v>
      </c>
      <c r="E2482" s="573">
        <v>50</v>
      </c>
      <c r="F2482" s="199">
        <f t="shared" si="147"/>
        <v>50</v>
      </c>
      <c r="G2482" s="144" t="s">
        <v>389</v>
      </c>
      <c r="H2482" s="167">
        <v>0.30208333333333331</v>
      </c>
      <c r="I2482" s="167">
        <v>0.79166666666666663</v>
      </c>
      <c r="J2482" s="181">
        <v>9.7222222222222224E-2</v>
      </c>
      <c r="K2482" s="179">
        <f t="shared" si="149"/>
        <v>0.3923611111111111</v>
      </c>
      <c r="L2482" s="573">
        <v>40</v>
      </c>
      <c r="M2482" s="573">
        <v>1</v>
      </c>
      <c r="N2482" s="959"/>
      <c r="O2482" s="573"/>
      <c r="P2482" s="573"/>
      <c r="Q2482" s="963"/>
      <c r="R2482" s="579" t="str">
        <f t="shared" si="150"/>
        <v>fx</v>
      </c>
      <c r="S2482" s="959"/>
      <c r="T2482" s="959"/>
      <c r="U2482" s="965"/>
    </row>
    <row r="2483" spans="1:21" ht="15.75" thickBot="1" x14ac:dyDescent="0.3">
      <c r="A2483" s="572" t="str">
        <f t="shared" si="148"/>
        <v>روز</v>
      </c>
      <c r="B2483" s="571">
        <v>14030507</v>
      </c>
      <c r="C2483" s="164">
        <v>356</v>
      </c>
      <c r="D2483" s="574">
        <v>7</v>
      </c>
      <c r="E2483" s="574">
        <v>50</v>
      </c>
      <c r="F2483" s="388">
        <f t="shared" si="147"/>
        <v>50</v>
      </c>
      <c r="G2483" s="161" t="s">
        <v>389</v>
      </c>
      <c r="H2483" s="171">
        <v>0.30208333333333331</v>
      </c>
      <c r="I2483" s="171">
        <v>0.79166666666666663</v>
      </c>
      <c r="J2483" s="185">
        <v>9.7222222222222224E-2</v>
      </c>
      <c r="K2483" s="186">
        <f t="shared" si="149"/>
        <v>0.3923611111111111</v>
      </c>
      <c r="L2483" s="574">
        <v>41</v>
      </c>
      <c r="M2483" s="574">
        <v>1</v>
      </c>
      <c r="N2483" s="966"/>
      <c r="O2483" s="574"/>
      <c r="P2483" s="574"/>
      <c r="Q2483" s="967"/>
      <c r="R2483" s="151" t="str">
        <f t="shared" si="150"/>
        <v>fx</v>
      </c>
      <c r="S2483" s="966"/>
      <c r="T2483" s="966"/>
      <c r="U2483" s="968"/>
    </row>
    <row r="2484" spans="1:21" ht="15.75" thickBot="1" x14ac:dyDescent="0.3">
      <c r="A2484" s="183" t="str">
        <f t="shared" si="148"/>
        <v>روز</v>
      </c>
      <c r="B2484" s="174">
        <v>14030508</v>
      </c>
      <c r="C2484" s="163">
        <v>309</v>
      </c>
      <c r="D2484" s="575">
        <v>7</v>
      </c>
      <c r="E2484" s="575">
        <v>50</v>
      </c>
      <c r="F2484" s="150">
        <f>2+16+5+6+2</f>
        <v>31</v>
      </c>
      <c r="G2484" s="159" t="s">
        <v>413</v>
      </c>
      <c r="H2484" s="168">
        <v>0.30208333333333331</v>
      </c>
      <c r="I2484" s="168">
        <v>0.79166666666666663</v>
      </c>
      <c r="J2484" s="179">
        <v>7.6388888888888895E-2</v>
      </c>
      <c r="K2484" s="179">
        <f t="shared" si="149"/>
        <v>0.41319444444444442</v>
      </c>
      <c r="L2484" s="575">
        <v>39</v>
      </c>
      <c r="M2484" s="575">
        <v>1</v>
      </c>
      <c r="N2484" s="961">
        <v>164</v>
      </c>
      <c r="O2484" s="575"/>
      <c r="P2484" s="575"/>
      <c r="Q2484" s="962">
        <f>244.8+10.678+234.842</f>
        <v>490.32000000000005</v>
      </c>
      <c r="R2484" s="150" t="str">
        <f t="shared" si="150"/>
        <v>fx</v>
      </c>
      <c r="S2484" s="961">
        <v>2</v>
      </c>
      <c r="T2484" s="961">
        <v>25</v>
      </c>
      <c r="U2484" s="964">
        <v>1000</v>
      </c>
    </row>
    <row r="2485" spans="1:21" ht="15.75" thickBot="1" x14ac:dyDescent="0.3">
      <c r="A2485" s="187" t="str">
        <f t="shared" si="148"/>
        <v>روز</v>
      </c>
      <c r="B2485" s="571">
        <v>14030508</v>
      </c>
      <c r="C2485" s="96">
        <v>309</v>
      </c>
      <c r="D2485" s="573">
        <v>7</v>
      </c>
      <c r="E2485" s="573">
        <v>50</v>
      </c>
      <c r="F2485" s="199">
        <f t="shared" ref="F2485:F2507" si="151">2+16+5+6+2</f>
        <v>31</v>
      </c>
      <c r="G2485" s="144" t="s">
        <v>413</v>
      </c>
      <c r="H2485" s="167">
        <v>0.30208333333333331</v>
      </c>
      <c r="I2485" s="167">
        <v>0.79166666666666663</v>
      </c>
      <c r="J2485" s="181">
        <v>7.6388888888888895E-2</v>
      </c>
      <c r="K2485" s="179">
        <f t="shared" si="149"/>
        <v>0.41319444444444442</v>
      </c>
      <c r="L2485" s="573">
        <v>41</v>
      </c>
      <c r="M2485" s="573">
        <v>1</v>
      </c>
      <c r="N2485" s="960"/>
      <c r="O2485" s="573"/>
      <c r="P2485" s="573"/>
      <c r="Q2485" s="963"/>
      <c r="R2485" s="579" t="str">
        <f t="shared" si="150"/>
        <v>fx</v>
      </c>
      <c r="S2485" s="959"/>
      <c r="T2485" s="959"/>
      <c r="U2485" s="965"/>
    </row>
    <row r="2486" spans="1:21" ht="15.75" thickBot="1" x14ac:dyDescent="0.3">
      <c r="A2486" s="187" t="str">
        <f t="shared" si="148"/>
        <v>روز</v>
      </c>
      <c r="B2486" s="174">
        <v>14030508</v>
      </c>
      <c r="C2486" s="96">
        <v>350</v>
      </c>
      <c r="D2486" s="573">
        <v>7</v>
      </c>
      <c r="E2486" s="573">
        <v>50</v>
      </c>
      <c r="F2486" s="199">
        <f t="shared" si="151"/>
        <v>31</v>
      </c>
      <c r="G2486" s="144" t="s">
        <v>413</v>
      </c>
      <c r="H2486" s="167">
        <v>0.30208333333333331</v>
      </c>
      <c r="I2486" s="167">
        <v>0.79166666666666663</v>
      </c>
      <c r="J2486" s="181">
        <v>7.6388888888888895E-2</v>
      </c>
      <c r="K2486" s="179">
        <f t="shared" si="149"/>
        <v>0.41319444444444442</v>
      </c>
      <c r="L2486" s="573">
        <v>39</v>
      </c>
      <c r="M2486" s="573">
        <v>1</v>
      </c>
      <c r="N2486" s="958">
        <v>565</v>
      </c>
      <c r="O2486" s="573"/>
      <c r="P2486" s="573"/>
      <c r="Q2486" s="963"/>
      <c r="R2486" s="579" t="str">
        <f t="shared" si="150"/>
        <v>fx</v>
      </c>
      <c r="S2486" s="959"/>
      <c r="T2486" s="959"/>
      <c r="U2486" s="965"/>
    </row>
    <row r="2487" spans="1:21" ht="15.75" thickBot="1" x14ac:dyDescent="0.3">
      <c r="A2487" s="187" t="str">
        <f t="shared" si="148"/>
        <v>روز</v>
      </c>
      <c r="B2487" s="175">
        <v>14030508</v>
      </c>
      <c r="C2487" s="96">
        <v>350</v>
      </c>
      <c r="D2487" s="573">
        <v>7</v>
      </c>
      <c r="E2487" s="573">
        <v>50</v>
      </c>
      <c r="F2487" s="199">
        <f t="shared" si="151"/>
        <v>31</v>
      </c>
      <c r="G2487" s="144" t="s">
        <v>413</v>
      </c>
      <c r="H2487" s="167">
        <v>0.30208333333333331</v>
      </c>
      <c r="I2487" s="167">
        <v>0.79166666666666663</v>
      </c>
      <c r="J2487" s="181">
        <v>7.6388888888888895E-2</v>
      </c>
      <c r="K2487" s="179">
        <f t="shared" si="149"/>
        <v>0.41319444444444442</v>
      </c>
      <c r="L2487" s="573">
        <v>40</v>
      </c>
      <c r="M2487" s="573">
        <v>1</v>
      </c>
      <c r="N2487" s="959"/>
      <c r="O2487" s="573"/>
      <c r="P2487" s="573"/>
      <c r="Q2487" s="963"/>
      <c r="R2487" s="579" t="str">
        <f t="shared" si="150"/>
        <v>fx</v>
      </c>
      <c r="S2487" s="959"/>
      <c r="T2487" s="959"/>
      <c r="U2487" s="965"/>
    </row>
    <row r="2488" spans="1:21" ht="15.75" thickBot="1" x14ac:dyDescent="0.3">
      <c r="A2488" s="187" t="str">
        <f t="shared" si="148"/>
        <v>روز</v>
      </c>
      <c r="B2488" s="175">
        <v>14030508</v>
      </c>
      <c r="C2488" s="96">
        <v>350</v>
      </c>
      <c r="D2488" s="573">
        <v>7</v>
      </c>
      <c r="E2488" s="573">
        <v>50</v>
      </c>
      <c r="F2488" s="199">
        <f t="shared" si="151"/>
        <v>31</v>
      </c>
      <c r="G2488" s="144" t="s">
        <v>413</v>
      </c>
      <c r="H2488" s="167">
        <v>0.30208333333333331</v>
      </c>
      <c r="I2488" s="167">
        <v>0.79166666666666663</v>
      </c>
      <c r="J2488" s="181">
        <v>7.6388888888888895E-2</v>
      </c>
      <c r="K2488" s="179">
        <f t="shared" si="149"/>
        <v>0.41319444444444442</v>
      </c>
      <c r="L2488" s="573">
        <v>41</v>
      </c>
      <c r="M2488" s="573">
        <v>1</v>
      </c>
      <c r="N2488" s="959"/>
      <c r="O2488" s="573"/>
      <c r="P2488" s="573"/>
      <c r="Q2488" s="963"/>
      <c r="R2488" s="579" t="str">
        <f t="shared" si="150"/>
        <v>fx</v>
      </c>
      <c r="S2488" s="959"/>
      <c r="T2488" s="959"/>
      <c r="U2488" s="965"/>
    </row>
    <row r="2489" spans="1:21" ht="15.75" thickBot="1" x14ac:dyDescent="0.3">
      <c r="A2489" s="187" t="str">
        <f t="shared" si="148"/>
        <v>روز</v>
      </c>
      <c r="B2489" s="175">
        <v>14030508</v>
      </c>
      <c r="C2489" s="96">
        <v>350</v>
      </c>
      <c r="D2489" s="573">
        <v>7</v>
      </c>
      <c r="E2489" s="573">
        <v>50</v>
      </c>
      <c r="F2489" s="199">
        <f t="shared" si="151"/>
        <v>31</v>
      </c>
      <c r="G2489" s="144" t="s">
        <v>413</v>
      </c>
      <c r="H2489" s="167">
        <v>0.30208333333333331</v>
      </c>
      <c r="I2489" s="167">
        <v>0.79166666666666663</v>
      </c>
      <c r="J2489" s="181">
        <v>7.6388888888888895E-2</v>
      </c>
      <c r="K2489" s="179">
        <f t="shared" si="149"/>
        <v>0.41319444444444442</v>
      </c>
      <c r="L2489" s="573">
        <v>42</v>
      </c>
      <c r="M2489" s="573">
        <v>2</v>
      </c>
      <c r="N2489" s="959"/>
      <c r="O2489" s="573"/>
      <c r="P2489" s="573"/>
      <c r="Q2489" s="963"/>
      <c r="R2489" s="579" t="str">
        <f t="shared" si="150"/>
        <v>fx</v>
      </c>
      <c r="S2489" s="959"/>
      <c r="T2489" s="959"/>
      <c r="U2489" s="965"/>
    </row>
    <row r="2490" spans="1:21" ht="15.75" thickBot="1" x14ac:dyDescent="0.3">
      <c r="A2490" s="187" t="str">
        <f t="shared" si="148"/>
        <v>روز</v>
      </c>
      <c r="B2490" s="175">
        <v>14030508</v>
      </c>
      <c r="C2490" s="96">
        <v>350</v>
      </c>
      <c r="D2490" s="573">
        <v>7</v>
      </c>
      <c r="E2490" s="573">
        <v>50</v>
      </c>
      <c r="F2490" s="199">
        <f t="shared" si="151"/>
        <v>31</v>
      </c>
      <c r="G2490" s="144" t="s">
        <v>413</v>
      </c>
      <c r="H2490" s="167">
        <v>0.30208333333333331</v>
      </c>
      <c r="I2490" s="167">
        <v>0.79166666666666663</v>
      </c>
      <c r="J2490" s="181">
        <v>7.6388888888888895E-2</v>
      </c>
      <c r="K2490" s="179">
        <f t="shared" si="149"/>
        <v>0.41319444444444442</v>
      </c>
      <c r="L2490" s="573">
        <v>43</v>
      </c>
      <c r="M2490" s="573">
        <v>2</v>
      </c>
      <c r="N2490" s="959"/>
      <c r="O2490" s="573"/>
      <c r="P2490" s="573"/>
      <c r="Q2490" s="963"/>
      <c r="R2490" s="579" t="str">
        <f t="shared" si="150"/>
        <v>fx</v>
      </c>
      <c r="S2490" s="959"/>
      <c r="T2490" s="959"/>
      <c r="U2490" s="965"/>
    </row>
    <row r="2491" spans="1:21" ht="15.75" thickBot="1" x14ac:dyDescent="0.3">
      <c r="A2491" s="187" t="str">
        <f t="shared" si="148"/>
        <v>روز</v>
      </c>
      <c r="B2491" s="571">
        <v>14030508</v>
      </c>
      <c r="C2491" s="96">
        <v>350</v>
      </c>
      <c r="D2491" s="573">
        <v>7</v>
      </c>
      <c r="E2491" s="573">
        <v>50</v>
      </c>
      <c r="F2491" s="199">
        <f t="shared" si="151"/>
        <v>31</v>
      </c>
      <c r="G2491" s="144" t="s">
        <v>413</v>
      </c>
      <c r="H2491" s="167">
        <v>0.30208333333333331</v>
      </c>
      <c r="I2491" s="167">
        <v>0.79166666666666663</v>
      </c>
      <c r="J2491" s="181">
        <v>7.6388888888888895E-2</v>
      </c>
      <c r="K2491" s="179">
        <f t="shared" si="149"/>
        <v>0.41319444444444442</v>
      </c>
      <c r="L2491" s="573">
        <v>44</v>
      </c>
      <c r="M2491" s="573">
        <v>1</v>
      </c>
      <c r="N2491" s="960"/>
      <c r="O2491" s="573"/>
      <c r="P2491" s="573"/>
      <c r="Q2491" s="963"/>
      <c r="R2491" s="579" t="str">
        <f t="shared" si="150"/>
        <v>fx</v>
      </c>
      <c r="S2491" s="959"/>
      <c r="T2491" s="959"/>
      <c r="U2491" s="965"/>
    </row>
    <row r="2492" spans="1:21" ht="15.75" thickBot="1" x14ac:dyDescent="0.3">
      <c r="A2492" s="187" t="str">
        <f t="shared" si="148"/>
        <v>روز</v>
      </c>
      <c r="B2492" s="174">
        <v>14030508</v>
      </c>
      <c r="C2492" s="609">
        <v>370</v>
      </c>
      <c r="D2492" s="573">
        <v>7</v>
      </c>
      <c r="E2492" s="573">
        <v>50</v>
      </c>
      <c r="F2492" s="199">
        <f t="shared" si="151"/>
        <v>31</v>
      </c>
      <c r="G2492" s="144" t="s">
        <v>413</v>
      </c>
      <c r="H2492" s="167">
        <v>0.30208333333333331</v>
      </c>
      <c r="I2492" s="167">
        <v>0.79166666666666663</v>
      </c>
      <c r="J2492" s="181">
        <v>7.6388888888888895E-2</v>
      </c>
      <c r="K2492" s="179">
        <f t="shared" si="149"/>
        <v>0.41319444444444442</v>
      </c>
      <c r="L2492" s="573">
        <v>39</v>
      </c>
      <c r="M2492" s="573">
        <v>1</v>
      </c>
      <c r="N2492" s="958">
        <v>565</v>
      </c>
      <c r="O2492" s="573"/>
      <c r="P2492" s="573"/>
      <c r="Q2492" s="963"/>
      <c r="R2492" s="579" t="str">
        <f t="shared" si="150"/>
        <v>p500</v>
      </c>
      <c r="S2492" s="959"/>
      <c r="T2492" s="959"/>
      <c r="U2492" s="965"/>
    </row>
    <row r="2493" spans="1:21" ht="15.75" thickBot="1" x14ac:dyDescent="0.3">
      <c r="A2493" s="187" t="str">
        <f t="shared" si="148"/>
        <v>روز</v>
      </c>
      <c r="B2493" s="175">
        <v>14030508</v>
      </c>
      <c r="C2493" s="609">
        <v>370</v>
      </c>
      <c r="D2493" s="573">
        <v>7</v>
      </c>
      <c r="E2493" s="573">
        <v>50</v>
      </c>
      <c r="F2493" s="199">
        <f t="shared" si="151"/>
        <v>31</v>
      </c>
      <c r="G2493" s="144" t="s">
        <v>413</v>
      </c>
      <c r="H2493" s="167">
        <v>0.30208333333333331</v>
      </c>
      <c r="I2493" s="167">
        <v>0.79166666666666663</v>
      </c>
      <c r="J2493" s="181">
        <v>7.6388888888888895E-2</v>
      </c>
      <c r="K2493" s="179">
        <f t="shared" si="149"/>
        <v>0.41319444444444442</v>
      </c>
      <c r="L2493" s="573">
        <v>40</v>
      </c>
      <c r="M2493" s="573">
        <v>1</v>
      </c>
      <c r="N2493" s="959"/>
      <c r="O2493" s="573"/>
      <c r="P2493" s="573"/>
      <c r="Q2493" s="963"/>
      <c r="R2493" s="579" t="str">
        <f t="shared" si="150"/>
        <v>p500</v>
      </c>
      <c r="S2493" s="959"/>
      <c r="T2493" s="959"/>
      <c r="U2493" s="965"/>
    </row>
    <row r="2494" spans="1:21" ht="15.75" thickBot="1" x14ac:dyDescent="0.3">
      <c r="A2494" s="187" t="str">
        <f t="shared" si="148"/>
        <v>روز</v>
      </c>
      <c r="B2494" s="175">
        <v>14030508</v>
      </c>
      <c r="C2494" s="609">
        <v>370</v>
      </c>
      <c r="D2494" s="573">
        <v>7</v>
      </c>
      <c r="E2494" s="573">
        <v>50</v>
      </c>
      <c r="F2494" s="199">
        <f t="shared" si="151"/>
        <v>31</v>
      </c>
      <c r="G2494" s="144" t="s">
        <v>413</v>
      </c>
      <c r="H2494" s="167">
        <v>0.30208333333333331</v>
      </c>
      <c r="I2494" s="167">
        <v>0.79166666666666663</v>
      </c>
      <c r="J2494" s="181">
        <v>7.6388888888888895E-2</v>
      </c>
      <c r="K2494" s="179">
        <f t="shared" si="149"/>
        <v>0.41319444444444442</v>
      </c>
      <c r="L2494" s="573">
        <v>42</v>
      </c>
      <c r="M2494" s="573">
        <v>2</v>
      </c>
      <c r="N2494" s="959"/>
      <c r="O2494" s="573"/>
      <c r="P2494" s="573"/>
      <c r="Q2494" s="963"/>
      <c r="R2494" s="579" t="str">
        <f t="shared" si="150"/>
        <v>p500</v>
      </c>
      <c r="S2494" s="959"/>
      <c r="T2494" s="959"/>
      <c r="U2494" s="965"/>
    </row>
    <row r="2495" spans="1:21" ht="15.75" thickBot="1" x14ac:dyDescent="0.3">
      <c r="A2495" s="187" t="str">
        <f t="shared" si="148"/>
        <v>روز</v>
      </c>
      <c r="B2495" s="175">
        <v>14030508</v>
      </c>
      <c r="C2495" s="609">
        <v>370</v>
      </c>
      <c r="D2495" s="573">
        <v>7</v>
      </c>
      <c r="E2495" s="573">
        <v>50</v>
      </c>
      <c r="F2495" s="199">
        <f t="shared" si="151"/>
        <v>31</v>
      </c>
      <c r="G2495" s="144" t="s">
        <v>413</v>
      </c>
      <c r="H2495" s="167">
        <v>0.30208333333333331</v>
      </c>
      <c r="I2495" s="167">
        <v>0.79166666666666663</v>
      </c>
      <c r="J2495" s="181">
        <v>7.6388888888888895E-2</v>
      </c>
      <c r="K2495" s="179">
        <f t="shared" si="149"/>
        <v>0.41319444444444442</v>
      </c>
      <c r="L2495" s="573">
        <v>43</v>
      </c>
      <c r="M2495" s="573">
        <v>2</v>
      </c>
      <c r="N2495" s="959"/>
      <c r="O2495" s="573"/>
      <c r="P2495" s="573"/>
      <c r="Q2495" s="963"/>
      <c r="R2495" s="579" t="str">
        <f t="shared" si="150"/>
        <v>p500</v>
      </c>
      <c r="S2495" s="959"/>
      <c r="T2495" s="959"/>
      <c r="U2495" s="965"/>
    </row>
    <row r="2496" spans="1:21" ht="15.75" thickBot="1" x14ac:dyDescent="0.3">
      <c r="A2496" s="187" t="str">
        <f t="shared" si="148"/>
        <v>روز</v>
      </c>
      <c r="B2496" s="571">
        <v>14030508</v>
      </c>
      <c r="C2496" s="609">
        <v>370</v>
      </c>
      <c r="D2496" s="573">
        <v>7</v>
      </c>
      <c r="E2496" s="573">
        <v>50</v>
      </c>
      <c r="F2496" s="199">
        <f t="shared" si="151"/>
        <v>31</v>
      </c>
      <c r="G2496" s="144" t="s">
        <v>413</v>
      </c>
      <c r="H2496" s="167">
        <v>0.30208333333333331</v>
      </c>
      <c r="I2496" s="167">
        <v>0.79166666666666663</v>
      </c>
      <c r="J2496" s="181">
        <v>7.6388888888888895E-2</v>
      </c>
      <c r="K2496" s="179">
        <f t="shared" si="149"/>
        <v>0.41319444444444442</v>
      </c>
      <c r="L2496" s="573">
        <v>44</v>
      </c>
      <c r="M2496" s="573">
        <v>2</v>
      </c>
      <c r="N2496" s="960"/>
      <c r="O2496" s="573"/>
      <c r="P2496" s="573"/>
      <c r="Q2496" s="963"/>
      <c r="R2496" s="579" t="str">
        <f t="shared" si="150"/>
        <v>p500</v>
      </c>
      <c r="S2496" s="959"/>
      <c r="T2496" s="959"/>
      <c r="U2496" s="965"/>
    </row>
    <row r="2497" spans="1:21" ht="15.75" thickBot="1" x14ac:dyDescent="0.3">
      <c r="A2497" s="187" t="str">
        <f t="shared" si="148"/>
        <v>روز</v>
      </c>
      <c r="B2497" s="174">
        <v>14030508</v>
      </c>
      <c r="C2497" s="96">
        <v>356</v>
      </c>
      <c r="D2497" s="573">
        <v>7</v>
      </c>
      <c r="E2497" s="573">
        <v>50</v>
      </c>
      <c r="F2497" s="199">
        <f t="shared" si="151"/>
        <v>31</v>
      </c>
      <c r="G2497" s="144" t="s">
        <v>413</v>
      </c>
      <c r="H2497" s="167">
        <v>0.30208333333333331</v>
      </c>
      <c r="I2497" s="167">
        <v>0.79166666666666663</v>
      </c>
      <c r="J2497" s="181">
        <v>7.6388888888888895E-2</v>
      </c>
      <c r="K2497" s="179">
        <f t="shared" si="149"/>
        <v>0.41319444444444442</v>
      </c>
      <c r="L2497" s="573">
        <v>37</v>
      </c>
      <c r="M2497" s="573">
        <v>1</v>
      </c>
      <c r="N2497" s="958">
        <v>306</v>
      </c>
      <c r="O2497" s="573"/>
      <c r="P2497" s="573"/>
      <c r="Q2497" s="963"/>
      <c r="R2497" s="579" t="str">
        <f t="shared" si="150"/>
        <v>fx</v>
      </c>
      <c r="S2497" s="959"/>
      <c r="T2497" s="959"/>
      <c r="U2497" s="965"/>
    </row>
    <row r="2498" spans="1:21" ht="15.75" thickBot="1" x14ac:dyDescent="0.3">
      <c r="A2498" s="187" t="str">
        <f t="shared" si="148"/>
        <v>روز</v>
      </c>
      <c r="B2498" s="175">
        <v>14030508</v>
      </c>
      <c r="C2498" s="96">
        <v>356</v>
      </c>
      <c r="D2498" s="573">
        <v>7</v>
      </c>
      <c r="E2498" s="573">
        <v>50</v>
      </c>
      <c r="F2498" s="199">
        <f t="shared" si="151"/>
        <v>31</v>
      </c>
      <c r="G2498" s="144" t="s">
        <v>413</v>
      </c>
      <c r="H2498" s="167">
        <v>0.30208333333333331</v>
      </c>
      <c r="I2498" s="167">
        <v>0.79166666666666663</v>
      </c>
      <c r="J2498" s="181">
        <v>7.6388888888888895E-2</v>
      </c>
      <c r="K2498" s="179">
        <f t="shared" si="149"/>
        <v>0.41319444444444442</v>
      </c>
      <c r="L2498" s="573">
        <v>38</v>
      </c>
      <c r="M2498" s="573">
        <v>1</v>
      </c>
      <c r="N2498" s="959"/>
      <c r="O2498" s="573"/>
      <c r="P2498" s="573"/>
      <c r="Q2498" s="963"/>
      <c r="R2498" s="579" t="str">
        <f t="shared" si="150"/>
        <v>fx</v>
      </c>
      <c r="S2498" s="959"/>
      <c r="T2498" s="959"/>
      <c r="U2498" s="965"/>
    </row>
    <row r="2499" spans="1:21" ht="15.75" thickBot="1" x14ac:dyDescent="0.3">
      <c r="A2499" s="187" t="str">
        <f t="shared" si="148"/>
        <v>روز</v>
      </c>
      <c r="B2499" s="175">
        <v>14030508</v>
      </c>
      <c r="C2499" s="96">
        <v>356</v>
      </c>
      <c r="D2499" s="573">
        <v>7</v>
      </c>
      <c r="E2499" s="573">
        <v>50</v>
      </c>
      <c r="F2499" s="199">
        <f t="shared" si="151"/>
        <v>31</v>
      </c>
      <c r="G2499" s="144" t="s">
        <v>413</v>
      </c>
      <c r="H2499" s="167">
        <v>0.30208333333333331</v>
      </c>
      <c r="I2499" s="167">
        <v>0.79166666666666663</v>
      </c>
      <c r="J2499" s="181">
        <v>7.6388888888888895E-2</v>
      </c>
      <c r="K2499" s="179">
        <f t="shared" si="149"/>
        <v>0.41319444444444442</v>
      </c>
      <c r="L2499" s="573">
        <v>39</v>
      </c>
      <c r="M2499" s="573">
        <v>1</v>
      </c>
      <c r="N2499" s="959"/>
      <c r="O2499" s="573"/>
      <c r="P2499" s="573"/>
      <c r="Q2499" s="963"/>
      <c r="R2499" s="579" t="str">
        <f t="shared" si="150"/>
        <v>fx</v>
      </c>
      <c r="S2499" s="959"/>
      <c r="T2499" s="959"/>
      <c r="U2499" s="965"/>
    </row>
    <row r="2500" spans="1:21" ht="15.75" thickBot="1" x14ac:dyDescent="0.3">
      <c r="A2500" s="187" t="str">
        <f t="shared" si="148"/>
        <v>روز</v>
      </c>
      <c r="B2500" s="175">
        <v>14030508</v>
      </c>
      <c r="C2500" s="96">
        <v>356</v>
      </c>
      <c r="D2500" s="573">
        <v>7</v>
      </c>
      <c r="E2500" s="573">
        <v>50</v>
      </c>
      <c r="F2500" s="199">
        <f t="shared" si="151"/>
        <v>31</v>
      </c>
      <c r="G2500" s="144" t="s">
        <v>413</v>
      </c>
      <c r="H2500" s="167">
        <v>0.30208333333333331</v>
      </c>
      <c r="I2500" s="167">
        <v>0.79166666666666663</v>
      </c>
      <c r="J2500" s="181">
        <v>7.6388888888888895E-2</v>
      </c>
      <c r="K2500" s="179">
        <f t="shared" si="149"/>
        <v>0.41319444444444442</v>
      </c>
      <c r="L2500" s="573">
        <v>40</v>
      </c>
      <c r="M2500" s="573">
        <v>1</v>
      </c>
      <c r="N2500" s="959"/>
      <c r="O2500" s="573"/>
      <c r="P2500" s="573"/>
      <c r="Q2500" s="963"/>
      <c r="R2500" s="579" t="str">
        <f t="shared" si="150"/>
        <v>fx</v>
      </c>
      <c r="S2500" s="959"/>
      <c r="T2500" s="959"/>
      <c r="U2500" s="965"/>
    </row>
    <row r="2501" spans="1:21" ht="15.75" thickBot="1" x14ac:dyDescent="0.3">
      <c r="A2501" s="187" t="str">
        <f t="shared" si="148"/>
        <v>روز</v>
      </c>
      <c r="B2501" s="571">
        <v>14030508</v>
      </c>
      <c r="C2501" s="96">
        <v>356</v>
      </c>
      <c r="D2501" s="573">
        <v>7</v>
      </c>
      <c r="E2501" s="573">
        <v>50</v>
      </c>
      <c r="F2501" s="199">
        <f t="shared" si="151"/>
        <v>31</v>
      </c>
      <c r="G2501" s="144" t="s">
        <v>413</v>
      </c>
      <c r="H2501" s="167">
        <v>0.30208333333333331</v>
      </c>
      <c r="I2501" s="167">
        <v>0.79166666666666663</v>
      </c>
      <c r="J2501" s="181">
        <v>7.6388888888888895E-2</v>
      </c>
      <c r="K2501" s="179">
        <f t="shared" si="149"/>
        <v>0.41319444444444442</v>
      </c>
      <c r="L2501" s="573">
        <v>41</v>
      </c>
      <c r="M2501" s="573">
        <v>1</v>
      </c>
      <c r="N2501" s="960"/>
      <c r="O2501" s="573"/>
      <c r="P2501" s="573"/>
      <c r="Q2501" s="963"/>
      <c r="R2501" s="579" t="str">
        <f t="shared" si="150"/>
        <v>fx</v>
      </c>
      <c r="S2501" s="959"/>
      <c r="T2501" s="959"/>
      <c r="U2501" s="965"/>
    </row>
    <row r="2502" spans="1:21" ht="15.75" thickBot="1" x14ac:dyDescent="0.3">
      <c r="A2502" s="187" t="str">
        <f t="shared" si="148"/>
        <v>روز</v>
      </c>
      <c r="B2502" s="174">
        <v>14030508</v>
      </c>
      <c r="C2502" s="96">
        <v>270</v>
      </c>
      <c r="D2502" s="573">
        <v>7</v>
      </c>
      <c r="E2502" s="573">
        <v>50</v>
      </c>
      <c r="F2502" s="199">
        <f t="shared" si="151"/>
        <v>31</v>
      </c>
      <c r="G2502" s="144" t="s">
        <v>413</v>
      </c>
      <c r="H2502" s="167">
        <v>0.30208333333333331</v>
      </c>
      <c r="I2502" s="167">
        <v>0.79166666666666663</v>
      </c>
      <c r="J2502" s="181">
        <v>7.6388888888888895E-2</v>
      </c>
      <c r="K2502" s="179">
        <f t="shared" si="149"/>
        <v>0.41319444444444442</v>
      </c>
      <c r="L2502" s="573">
        <v>38</v>
      </c>
      <c r="M2502" s="573">
        <v>1</v>
      </c>
      <c r="N2502" s="958">
        <v>252</v>
      </c>
      <c r="O2502" s="573"/>
      <c r="P2502" s="573"/>
      <c r="Q2502" s="963"/>
      <c r="R2502" s="579" t="str">
        <f t="shared" si="150"/>
        <v>fx</v>
      </c>
      <c r="S2502" s="959"/>
      <c r="T2502" s="959"/>
      <c r="U2502" s="965"/>
    </row>
    <row r="2503" spans="1:21" ht="15.75" thickBot="1" x14ac:dyDescent="0.3">
      <c r="A2503" s="187" t="str">
        <f t="shared" si="148"/>
        <v>روز</v>
      </c>
      <c r="B2503" s="175">
        <v>14030508</v>
      </c>
      <c r="C2503" s="96">
        <v>270</v>
      </c>
      <c r="D2503" s="573">
        <v>7</v>
      </c>
      <c r="E2503" s="573">
        <v>50</v>
      </c>
      <c r="F2503" s="199">
        <f t="shared" si="151"/>
        <v>31</v>
      </c>
      <c r="G2503" s="144" t="s">
        <v>413</v>
      </c>
      <c r="H2503" s="167">
        <v>0.30208333333333331</v>
      </c>
      <c r="I2503" s="167">
        <v>0.79166666666666663</v>
      </c>
      <c r="J2503" s="181">
        <v>7.6388888888888895E-2</v>
      </c>
      <c r="K2503" s="179">
        <f t="shared" si="149"/>
        <v>0.41319444444444442</v>
      </c>
      <c r="L2503" s="573">
        <v>39</v>
      </c>
      <c r="M2503" s="573">
        <v>2</v>
      </c>
      <c r="N2503" s="959"/>
      <c r="O2503" s="573"/>
      <c r="P2503" s="573"/>
      <c r="Q2503" s="963"/>
      <c r="R2503" s="579" t="str">
        <f t="shared" si="150"/>
        <v>fx</v>
      </c>
      <c r="S2503" s="959"/>
      <c r="T2503" s="959"/>
      <c r="U2503" s="965"/>
    </row>
    <row r="2504" spans="1:21" ht="15.75" thickBot="1" x14ac:dyDescent="0.3">
      <c r="A2504" s="187" t="str">
        <f t="shared" si="148"/>
        <v>روز</v>
      </c>
      <c r="B2504" s="175">
        <v>14030508</v>
      </c>
      <c r="C2504" s="96">
        <v>270</v>
      </c>
      <c r="D2504" s="573">
        <v>7</v>
      </c>
      <c r="E2504" s="573">
        <v>50</v>
      </c>
      <c r="F2504" s="199">
        <f t="shared" si="151"/>
        <v>31</v>
      </c>
      <c r="G2504" s="144" t="s">
        <v>413</v>
      </c>
      <c r="H2504" s="167">
        <v>0.30208333333333331</v>
      </c>
      <c r="I2504" s="167">
        <v>0.79166666666666663</v>
      </c>
      <c r="J2504" s="181">
        <v>7.6388888888888895E-2</v>
      </c>
      <c r="K2504" s="179">
        <f t="shared" si="149"/>
        <v>0.41319444444444442</v>
      </c>
      <c r="L2504" s="573">
        <v>40</v>
      </c>
      <c r="M2504" s="573">
        <v>2</v>
      </c>
      <c r="N2504" s="959"/>
      <c r="O2504" s="573"/>
      <c r="P2504" s="573"/>
      <c r="Q2504" s="963"/>
      <c r="R2504" s="579" t="str">
        <f t="shared" si="150"/>
        <v>fx</v>
      </c>
      <c r="S2504" s="959"/>
      <c r="T2504" s="959"/>
      <c r="U2504" s="965"/>
    </row>
    <row r="2505" spans="1:21" ht="15.75" thickBot="1" x14ac:dyDescent="0.3">
      <c r="A2505" s="187" t="str">
        <f t="shared" si="148"/>
        <v>روز</v>
      </c>
      <c r="B2505" s="571">
        <v>14030508</v>
      </c>
      <c r="C2505" s="96">
        <v>270</v>
      </c>
      <c r="D2505" s="573">
        <v>7</v>
      </c>
      <c r="E2505" s="573">
        <v>50</v>
      </c>
      <c r="F2505" s="199">
        <f t="shared" si="151"/>
        <v>31</v>
      </c>
      <c r="G2505" s="144" t="s">
        <v>413</v>
      </c>
      <c r="H2505" s="167">
        <v>0.30208333333333331</v>
      </c>
      <c r="I2505" s="167">
        <v>0.79166666666666663</v>
      </c>
      <c r="J2505" s="181">
        <v>7.6388888888888895E-2</v>
      </c>
      <c r="K2505" s="179">
        <f t="shared" si="149"/>
        <v>0.41319444444444442</v>
      </c>
      <c r="L2505" s="573">
        <v>41</v>
      </c>
      <c r="M2505" s="573">
        <v>1</v>
      </c>
      <c r="N2505" s="960"/>
      <c r="O2505" s="573"/>
      <c r="P2505" s="573"/>
      <c r="Q2505" s="963"/>
      <c r="R2505" s="579" t="str">
        <f t="shared" si="150"/>
        <v>fx</v>
      </c>
      <c r="S2505" s="959"/>
      <c r="T2505" s="959"/>
      <c r="U2505" s="965"/>
    </row>
    <row r="2506" spans="1:21" ht="15.75" thickBot="1" x14ac:dyDescent="0.3">
      <c r="A2506" s="187" t="str">
        <f t="shared" si="148"/>
        <v>روز</v>
      </c>
      <c r="B2506" s="174">
        <v>14030508</v>
      </c>
      <c r="C2506" s="96">
        <v>307</v>
      </c>
      <c r="D2506" s="573">
        <v>7</v>
      </c>
      <c r="E2506" s="573">
        <v>50</v>
      </c>
      <c r="F2506" s="199">
        <f t="shared" si="151"/>
        <v>31</v>
      </c>
      <c r="G2506" s="144" t="s">
        <v>413</v>
      </c>
      <c r="H2506" s="167">
        <v>0.30208333333333331</v>
      </c>
      <c r="I2506" s="167">
        <v>0.79166666666666663</v>
      </c>
      <c r="J2506" s="181">
        <v>7.6388888888888895E-2</v>
      </c>
      <c r="K2506" s="179">
        <f t="shared" si="149"/>
        <v>0.41319444444444442</v>
      </c>
      <c r="L2506" s="573">
        <v>38</v>
      </c>
      <c r="M2506" s="573">
        <v>1</v>
      </c>
      <c r="N2506" s="958">
        <v>20</v>
      </c>
      <c r="O2506" s="573"/>
      <c r="P2506" s="573"/>
      <c r="Q2506" s="963"/>
      <c r="R2506" s="579" t="str">
        <f t="shared" si="150"/>
        <v>fx</v>
      </c>
      <c r="S2506" s="959"/>
      <c r="T2506" s="959"/>
      <c r="U2506" s="965"/>
    </row>
    <row r="2507" spans="1:21" ht="15.75" thickBot="1" x14ac:dyDescent="0.3">
      <c r="A2507" s="572" t="str">
        <f t="shared" si="148"/>
        <v>روز</v>
      </c>
      <c r="B2507" s="571">
        <v>14030508</v>
      </c>
      <c r="C2507" s="164">
        <v>307</v>
      </c>
      <c r="D2507" s="574">
        <v>7</v>
      </c>
      <c r="E2507" s="574">
        <v>50</v>
      </c>
      <c r="F2507" s="388">
        <f t="shared" si="151"/>
        <v>31</v>
      </c>
      <c r="G2507" s="161" t="s">
        <v>413</v>
      </c>
      <c r="H2507" s="171">
        <v>0.30208333333333331</v>
      </c>
      <c r="I2507" s="171">
        <v>0.79166666666666663</v>
      </c>
      <c r="J2507" s="185">
        <v>7.6388888888888895E-2</v>
      </c>
      <c r="K2507" s="186">
        <f t="shared" si="149"/>
        <v>0.41319444444444442</v>
      </c>
      <c r="L2507" s="574">
        <v>41</v>
      </c>
      <c r="M2507" s="574">
        <v>1</v>
      </c>
      <c r="N2507" s="966"/>
      <c r="O2507" s="574"/>
      <c r="P2507" s="574"/>
      <c r="Q2507" s="967"/>
      <c r="R2507" s="151" t="str">
        <f t="shared" si="150"/>
        <v>fx</v>
      </c>
      <c r="S2507" s="966"/>
      <c r="T2507" s="966"/>
      <c r="U2507" s="968"/>
    </row>
    <row r="2508" spans="1:21" ht="15.75" thickBot="1" x14ac:dyDescent="0.3">
      <c r="A2508" s="183" t="str">
        <f t="shared" si="148"/>
        <v>روز</v>
      </c>
      <c r="B2508" s="592">
        <v>14030509</v>
      </c>
      <c r="C2508" s="592" t="s">
        <v>623</v>
      </c>
      <c r="D2508" s="592">
        <v>7</v>
      </c>
      <c r="E2508" s="592">
        <v>50</v>
      </c>
      <c r="F2508" s="150">
        <v>6</v>
      </c>
      <c r="G2508" s="159">
        <v>14</v>
      </c>
      <c r="H2508" s="168">
        <v>0.30208333333333331</v>
      </c>
      <c r="I2508" s="168">
        <v>0.79166666666666663</v>
      </c>
      <c r="J2508" s="179">
        <v>0.16666666666666666</v>
      </c>
      <c r="K2508" s="179">
        <f t="shared" si="149"/>
        <v>0.32291666666666663</v>
      </c>
      <c r="L2508" s="592">
        <v>30</v>
      </c>
      <c r="M2508" s="592">
        <v>1</v>
      </c>
      <c r="N2508" s="961">
        <v>180</v>
      </c>
      <c r="O2508" s="592"/>
      <c r="P2508" s="592"/>
      <c r="Q2508" s="962">
        <f>27.8+0.4+23.23</f>
        <v>51.43</v>
      </c>
      <c r="R2508" s="150" t="str">
        <f t="shared" si="150"/>
        <v>fx</v>
      </c>
      <c r="S2508" s="961">
        <v>1.6</v>
      </c>
      <c r="T2508" s="961">
        <v>8.4</v>
      </c>
      <c r="U2508" s="964">
        <v>0</v>
      </c>
    </row>
    <row r="2509" spans="1:21" ht="15.75" thickBot="1" x14ac:dyDescent="0.3">
      <c r="A2509" s="187" t="str">
        <f t="shared" si="148"/>
        <v>روز</v>
      </c>
      <c r="B2509" s="588">
        <v>14030509</v>
      </c>
      <c r="C2509" s="588" t="s">
        <v>623</v>
      </c>
      <c r="D2509" s="593">
        <v>7</v>
      </c>
      <c r="E2509" s="593">
        <v>50</v>
      </c>
      <c r="F2509" s="665">
        <v>6</v>
      </c>
      <c r="G2509" s="144">
        <v>14</v>
      </c>
      <c r="H2509" s="167">
        <v>0.30208333333333331</v>
      </c>
      <c r="I2509" s="167">
        <v>0.79166666666666663</v>
      </c>
      <c r="J2509" s="181">
        <v>0.16666666666666666</v>
      </c>
      <c r="K2509" s="179">
        <f t="shared" si="149"/>
        <v>0.32291666666666663</v>
      </c>
      <c r="L2509" s="593">
        <v>31</v>
      </c>
      <c r="M2509" s="593">
        <v>1</v>
      </c>
      <c r="N2509" s="959"/>
      <c r="O2509" s="593"/>
      <c r="P2509" s="593"/>
      <c r="Q2509" s="963"/>
      <c r="R2509" s="596" t="str">
        <f t="shared" si="150"/>
        <v>fx</v>
      </c>
      <c r="S2509" s="959"/>
      <c r="T2509" s="959"/>
      <c r="U2509" s="965"/>
    </row>
    <row r="2510" spans="1:21" ht="15.75" thickBot="1" x14ac:dyDescent="0.3">
      <c r="A2510" s="187" t="str">
        <f t="shared" si="148"/>
        <v>روز</v>
      </c>
      <c r="B2510" s="588">
        <v>14030509</v>
      </c>
      <c r="C2510" s="588" t="s">
        <v>623</v>
      </c>
      <c r="D2510" s="593">
        <v>7</v>
      </c>
      <c r="E2510" s="593">
        <v>50</v>
      </c>
      <c r="F2510" s="665">
        <v>6</v>
      </c>
      <c r="G2510" s="144">
        <v>14</v>
      </c>
      <c r="H2510" s="167">
        <v>0.30208333333333331</v>
      </c>
      <c r="I2510" s="167">
        <v>0.79166666666666663</v>
      </c>
      <c r="J2510" s="181">
        <v>0.16666666666666666</v>
      </c>
      <c r="K2510" s="179">
        <f t="shared" si="149"/>
        <v>0.32291666666666663</v>
      </c>
      <c r="L2510" s="593">
        <v>32</v>
      </c>
      <c r="M2510" s="593">
        <v>1</v>
      </c>
      <c r="N2510" s="959"/>
      <c r="O2510" s="593"/>
      <c r="P2510" s="593"/>
      <c r="Q2510" s="963"/>
      <c r="R2510" s="596" t="str">
        <f t="shared" si="150"/>
        <v>fx</v>
      </c>
      <c r="S2510" s="959"/>
      <c r="T2510" s="959"/>
      <c r="U2510" s="965"/>
    </row>
    <row r="2511" spans="1:21" ht="15.75" thickBot="1" x14ac:dyDescent="0.3">
      <c r="A2511" s="187" t="str">
        <f t="shared" si="148"/>
        <v>روز</v>
      </c>
      <c r="B2511" s="588">
        <v>14030509</v>
      </c>
      <c r="C2511" s="588" t="s">
        <v>623</v>
      </c>
      <c r="D2511" s="593">
        <v>7</v>
      </c>
      <c r="E2511" s="593">
        <v>50</v>
      </c>
      <c r="F2511" s="665">
        <v>6</v>
      </c>
      <c r="G2511" s="144">
        <v>14</v>
      </c>
      <c r="H2511" s="167">
        <v>0.30208333333333331</v>
      </c>
      <c r="I2511" s="167">
        <v>0.79166666666666663</v>
      </c>
      <c r="J2511" s="181">
        <v>0.16666666666666666</v>
      </c>
      <c r="K2511" s="179">
        <f t="shared" si="149"/>
        <v>0.32291666666666663</v>
      </c>
      <c r="L2511" s="593">
        <v>33</v>
      </c>
      <c r="M2511" s="593">
        <v>1</v>
      </c>
      <c r="N2511" s="959"/>
      <c r="O2511" s="593"/>
      <c r="P2511" s="593"/>
      <c r="Q2511" s="963"/>
      <c r="R2511" s="596" t="str">
        <f t="shared" si="150"/>
        <v>fx</v>
      </c>
      <c r="S2511" s="959"/>
      <c r="T2511" s="959"/>
      <c r="U2511" s="965"/>
    </row>
    <row r="2512" spans="1:21" ht="15.75" thickBot="1" x14ac:dyDescent="0.3">
      <c r="A2512" s="187" t="str">
        <f t="shared" si="148"/>
        <v>روز</v>
      </c>
      <c r="B2512" s="588">
        <v>14030509</v>
      </c>
      <c r="C2512" s="588" t="s">
        <v>623</v>
      </c>
      <c r="D2512" s="593">
        <v>7</v>
      </c>
      <c r="E2512" s="593">
        <v>50</v>
      </c>
      <c r="F2512" s="665">
        <v>6</v>
      </c>
      <c r="G2512" s="144">
        <v>14</v>
      </c>
      <c r="H2512" s="167">
        <v>0.30208333333333331</v>
      </c>
      <c r="I2512" s="167">
        <v>0.79166666666666663</v>
      </c>
      <c r="J2512" s="181">
        <v>0.16666666666666666</v>
      </c>
      <c r="K2512" s="179">
        <f t="shared" si="149"/>
        <v>0.32291666666666663</v>
      </c>
      <c r="L2512" s="593">
        <v>34</v>
      </c>
      <c r="M2512" s="593">
        <v>1</v>
      </c>
      <c r="N2512" s="959"/>
      <c r="O2512" s="593"/>
      <c r="P2512" s="593"/>
      <c r="Q2512" s="963"/>
      <c r="R2512" s="596" t="str">
        <f t="shared" si="150"/>
        <v>fx</v>
      </c>
      <c r="S2512" s="959"/>
      <c r="T2512" s="959"/>
      <c r="U2512" s="965"/>
    </row>
    <row r="2513" spans="1:21" ht="15.75" thickBot="1" x14ac:dyDescent="0.3">
      <c r="A2513" s="597" t="str">
        <f t="shared" si="148"/>
        <v>روز</v>
      </c>
      <c r="B2513" s="587">
        <v>14030509</v>
      </c>
      <c r="C2513" s="587" t="s">
        <v>623</v>
      </c>
      <c r="D2513" s="594">
        <v>7</v>
      </c>
      <c r="E2513" s="594">
        <v>50</v>
      </c>
      <c r="F2513" s="151">
        <v>6</v>
      </c>
      <c r="G2513" s="161">
        <v>14</v>
      </c>
      <c r="H2513" s="171">
        <v>0.30208333333333331</v>
      </c>
      <c r="I2513" s="171">
        <v>0.79166666666666663</v>
      </c>
      <c r="J2513" s="185">
        <v>0.16666666666666666</v>
      </c>
      <c r="K2513" s="186">
        <f t="shared" si="149"/>
        <v>0.32291666666666663</v>
      </c>
      <c r="L2513" s="594">
        <v>35</v>
      </c>
      <c r="M2513" s="594">
        <v>1</v>
      </c>
      <c r="N2513" s="966"/>
      <c r="O2513" s="594"/>
      <c r="P2513" s="594"/>
      <c r="Q2513" s="967"/>
      <c r="R2513" s="151" t="str">
        <f t="shared" si="150"/>
        <v>fx</v>
      </c>
      <c r="S2513" s="966"/>
      <c r="T2513" s="966"/>
      <c r="U2513" s="968"/>
    </row>
    <row r="2514" spans="1:21" ht="15.75" thickBot="1" x14ac:dyDescent="0.3">
      <c r="A2514" s="183" t="str">
        <f t="shared" si="148"/>
        <v>روز</v>
      </c>
      <c r="B2514" s="174">
        <v>14030509</v>
      </c>
      <c r="C2514" s="163">
        <v>309</v>
      </c>
      <c r="D2514" s="592">
        <v>7</v>
      </c>
      <c r="E2514" s="592">
        <v>50</v>
      </c>
      <c r="F2514" s="150">
        <f>6+8+8+10+3</f>
        <v>35</v>
      </c>
      <c r="G2514" s="159" t="s">
        <v>404</v>
      </c>
      <c r="H2514" s="168">
        <v>0.30208333333333331</v>
      </c>
      <c r="I2514" s="168">
        <v>0.79166666666666663</v>
      </c>
      <c r="J2514" s="179">
        <v>0.13194444444444445</v>
      </c>
      <c r="K2514" s="179">
        <f t="shared" si="149"/>
        <v>0.35763888888888884</v>
      </c>
      <c r="L2514" s="592">
        <v>36</v>
      </c>
      <c r="M2514" s="592">
        <v>1</v>
      </c>
      <c r="N2514" s="961">
        <v>162</v>
      </c>
      <c r="O2514" s="592"/>
      <c r="P2514" s="592"/>
      <c r="Q2514" s="962">
        <f>243.288+12.148+248.06</f>
        <v>503.49599999999998</v>
      </c>
      <c r="R2514" s="150" t="str">
        <f t="shared" si="150"/>
        <v>fx</v>
      </c>
      <c r="S2514" s="961">
        <v>3</v>
      </c>
      <c r="T2514" s="961">
        <v>25</v>
      </c>
      <c r="U2514" s="964">
        <v>1000</v>
      </c>
    </row>
    <row r="2515" spans="1:21" ht="15.75" thickBot="1" x14ac:dyDescent="0.3">
      <c r="A2515" s="187" t="str">
        <f t="shared" si="148"/>
        <v>روز</v>
      </c>
      <c r="B2515" s="175">
        <v>14030509</v>
      </c>
      <c r="C2515" s="96">
        <v>309</v>
      </c>
      <c r="D2515" s="593">
        <v>7</v>
      </c>
      <c r="E2515" s="593">
        <v>50</v>
      </c>
      <c r="F2515" s="199">
        <f t="shared" ref="F2515:F2543" si="152">6+8+8+10+3</f>
        <v>35</v>
      </c>
      <c r="G2515" s="144" t="s">
        <v>404</v>
      </c>
      <c r="H2515" s="167">
        <v>0.30208333333333331</v>
      </c>
      <c r="I2515" s="167">
        <v>0.79166666666666663</v>
      </c>
      <c r="J2515" s="181">
        <v>0.13194444444444445</v>
      </c>
      <c r="K2515" s="179">
        <f t="shared" si="149"/>
        <v>0.35763888888888884</v>
      </c>
      <c r="L2515" s="593">
        <v>37</v>
      </c>
      <c r="M2515" s="593">
        <v>1</v>
      </c>
      <c r="N2515" s="959"/>
      <c r="O2515" s="593"/>
      <c r="P2515" s="593"/>
      <c r="Q2515" s="963"/>
      <c r="R2515" s="596" t="str">
        <f t="shared" si="150"/>
        <v>fx</v>
      </c>
      <c r="S2515" s="959"/>
      <c r="T2515" s="959"/>
      <c r="U2515" s="965"/>
    </row>
    <row r="2516" spans="1:21" ht="15.75" thickBot="1" x14ac:dyDescent="0.3">
      <c r="A2516" s="187" t="str">
        <f t="shared" si="148"/>
        <v>روز</v>
      </c>
      <c r="B2516" s="175">
        <v>14030509</v>
      </c>
      <c r="C2516" s="96">
        <v>309</v>
      </c>
      <c r="D2516" s="593">
        <v>7</v>
      </c>
      <c r="E2516" s="593">
        <v>50</v>
      </c>
      <c r="F2516" s="199">
        <f t="shared" si="152"/>
        <v>35</v>
      </c>
      <c r="G2516" s="144" t="s">
        <v>404</v>
      </c>
      <c r="H2516" s="167">
        <v>0.30208333333333331</v>
      </c>
      <c r="I2516" s="167">
        <v>0.79166666666666663</v>
      </c>
      <c r="J2516" s="181">
        <v>0.13194444444444445</v>
      </c>
      <c r="K2516" s="179">
        <f t="shared" si="149"/>
        <v>0.35763888888888884</v>
      </c>
      <c r="L2516" s="593">
        <v>38</v>
      </c>
      <c r="M2516" s="593">
        <v>1</v>
      </c>
      <c r="N2516" s="959"/>
      <c r="O2516" s="593"/>
      <c r="P2516" s="593"/>
      <c r="Q2516" s="963"/>
      <c r="R2516" s="596" t="str">
        <f t="shared" si="150"/>
        <v>fx</v>
      </c>
      <c r="S2516" s="959"/>
      <c r="T2516" s="959"/>
      <c r="U2516" s="965"/>
    </row>
    <row r="2517" spans="1:21" ht="15.75" thickBot="1" x14ac:dyDescent="0.3">
      <c r="A2517" s="187" t="str">
        <f t="shared" si="148"/>
        <v>روز</v>
      </c>
      <c r="B2517" s="175">
        <v>14030509</v>
      </c>
      <c r="C2517" s="96">
        <v>309</v>
      </c>
      <c r="D2517" s="593">
        <v>7</v>
      </c>
      <c r="E2517" s="593">
        <v>50</v>
      </c>
      <c r="F2517" s="199">
        <f t="shared" si="152"/>
        <v>35</v>
      </c>
      <c r="G2517" s="144" t="s">
        <v>404</v>
      </c>
      <c r="H2517" s="167">
        <v>0.30208333333333331</v>
      </c>
      <c r="I2517" s="167">
        <v>0.79166666666666663</v>
      </c>
      <c r="J2517" s="181">
        <v>0.13194444444444445</v>
      </c>
      <c r="K2517" s="179">
        <f t="shared" si="149"/>
        <v>0.35763888888888884</v>
      </c>
      <c r="L2517" s="593">
        <v>39</v>
      </c>
      <c r="M2517" s="593">
        <v>1</v>
      </c>
      <c r="N2517" s="959"/>
      <c r="O2517" s="593"/>
      <c r="P2517" s="593"/>
      <c r="Q2517" s="963"/>
      <c r="R2517" s="596" t="str">
        <f t="shared" si="150"/>
        <v>fx</v>
      </c>
      <c r="S2517" s="959"/>
      <c r="T2517" s="959"/>
      <c r="U2517" s="965"/>
    </row>
    <row r="2518" spans="1:21" ht="15.75" thickBot="1" x14ac:dyDescent="0.3">
      <c r="A2518" s="187" t="str">
        <f t="shared" si="148"/>
        <v>روز</v>
      </c>
      <c r="B2518" s="175">
        <v>14030509</v>
      </c>
      <c r="C2518" s="96">
        <v>309</v>
      </c>
      <c r="D2518" s="593">
        <v>7</v>
      </c>
      <c r="E2518" s="593">
        <v>50</v>
      </c>
      <c r="F2518" s="199">
        <f t="shared" si="152"/>
        <v>35</v>
      </c>
      <c r="G2518" s="144" t="s">
        <v>404</v>
      </c>
      <c r="H2518" s="167">
        <v>0.30208333333333331</v>
      </c>
      <c r="I2518" s="167">
        <v>0.79166666666666663</v>
      </c>
      <c r="J2518" s="181">
        <v>0.13194444444444445</v>
      </c>
      <c r="K2518" s="179">
        <f t="shared" si="149"/>
        <v>0.35763888888888884</v>
      </c>
      <c r="L2518" s="593">
        <v>40</v>
      </c>
      <c r="M2518" s="593">
        <v>1</v>
      </c>
      <c r="N2518" s="959"/>
      <c r="O2518" s="593"/>
      <c r="P2518" s="593"/>
      <c r="Q2518" s="963"/>
      <c r="R2518" s="596" t="str">
        <f t="shared" si="150"/>
        <v>fx</v>
      </c>
      <c r="S2518" s="959"/>
      <c r="T2518" s="959"/>
      <c r="U2518" s="965"/>
    </row>
    <row r="2519" spans="1:21" ht="15.75" thickBot="1" x14ac:dyDescent="0.3">
      <c r="A2519" s="187" t="str">
        <f t="shared" si="148"/>
        <v>روز</v>
      </c>
      <c r="B2519" s="595">
        <v>14030509</v>
      </c>
      <c r="C2519" s="96">
        <v>309</v>
      </c>
      <c r="D2519" s="593">
        <v>7</v>
      </c>
      <c r="E2519" s="593">
        <v>50</v>
      </c>
      <c r="F2519" s="199">
        <f t="shared" si="152"/>
        <v>35</v>
      </c>
      <c r="G2519" s="144" t="s">
        <v>404</v>
      </c>
      <c r="H2519" s="167">
        <v>0.30208333333333331</v>
      </c>
      <c r="I2519" s="167">
        <v>0.79166666666666663</v>
      </c>
      <c r="J2519" s="181">
        <v>0.13194444444444445</v>
      </c>
      <c r="K2519" s="179">
        <f t="shared" si="149"/>
        <v>0.35763888888888884</v>
      </c>
      <c r="L2519" s="593">
        <v>41</v>
      </c>
      <c r="M2519" s="593">
        <v>1</v>
      </c>
      <c r="N2519" s="960"/>
      <c r="O2519" s="593"/>
      <c r="P2519" s="593"/>
      <c r="Q2519" s="963"/>
      <c r="R2519" s="596" t="str">
        <f t="shared" si="150"/>
        <v>fx</v>
      </c>
      <c r="S2519" s="959"/>
      <c r="T2519" s="959"/>
      <c r="U2519" s="965"/>
    </row>
    <row r="2520" spans="1:21" ht="15.75" thickBot="1" x14ac:dyDescent="0.3">
      <c r="A2520" s="187" t="str">
        <f t="shared" si="148"/>
        <v>روز</v>
      </c>
      <c r="B2520" s="174">
        <v>14030509</v>
      </c>
      <c r="C2520" s="96">
        <v>350</v>
      </c>
      <c r="D2520" s="593">
        <v>7</v>
      </c>
      <c r="E2520" s="593">
        <v>50</v>
      </c>
      <c r="F2520" s="199">
        <f t="shared" si="152"/>
        <v>35</v>
      </c>
      <c r="G2520" s="144" t="s">
        <v>404</v>
      </c>
      <c r="H2520" s="167">
        <v>0.30208333333333331</v>
      </c>
      <c r="I2520" s="167">
        <v>0.79166666666666663</v>
      </c>
      <c r="J2520" s="181">
        <v>0.13194444444444445</v>
      </c>
      <c r="K2520" s="179">
        <f t="shared" si="149"/>
        <v>0.35763888888888884</v>
      </c>
      <c r="L2520" s="593">
        <v>39</v>
      </c>
      <c r="M2520" s="593">
        <v>1</v>
      </c>
      <c r="N2520" s="958">
        <v>552</v>
      </c>
      <c r="O2520" s="593"/>
      <c r="P2520" s="593"/>
      <c r="Q2520" s="963"/>
      <c r="R2520" s="596" t="str">
        <f t="shared" si="150"/>
        <v>fx</v>
      </c>
      <c r="S2520" s="959"/>
      <c r="T2520" s="959"/>
      <c r="U2520" s="965"/>
    </row>
    <row r="2521" spans="1:21" ht="15.75" thickBot="1" x14ac:dyDescent="0.3">
      <c r="A2521" s="187" t="str">
        <f t="shared" si="148"/>
        <v>روز</v>
      </c>
      <c r="B2521" s="175">
        <v>14030509</v>
      </c>
      <c r="C2521" s="96">
        <v>350</v>
      </c>
      <c r="D2521" s="593">
        <v>7</v>
      </c>
      <c r="E2521" s="593">
        <v>50</v>
      </c>
      <c r="F2521" s="199">
        <f t="shared" si="152"/>
        <v>35</v>
      </c>
      <c r="G2521" s="144" t="s">
        <v>404</v>
      </c>
      <c r="H2521" s="167">
        <v>0.30208333333333331</v>
      </c>
      <c r="I2521" s="167">
        <v>0.79166666666666663</v>
      </c>
      <c r="J2521" s="181">
        <v>0.13194444444444445</v>
      </c>
      <c r="K2521" s="179">
        <f t="shared" si="149"/>
        <v>0.35763888888888884</v>
      </c>
      <c r="L2521" s="593">
        <v>40</v>
      </c>
      <c r="M2521" s="593">
        <v>1</v>
      </c>
      <c r="N2521" s="959"/>
      <c r="O2521" s="593"/>
      <c r="P2521" s="593"/>
      <c r="Q2521" s="963"/>
      <c r="R2521" s="596" t="str">
        <f t="shared" si="150"/>
        <v>fx</v>
      </c>
      <c r="S2521" s="959"/>
      <c r="T2521" s="959"/>
      <c r="U2521" s="965"/>
    </row>
    <row r="2522" spans="1:21" ht="15.75" thickBot="1" x14ac:dyDescent="0.3">
      <c r="A2522" s="187" t="str">
        <f t="shared" si="148"/>
        <v>روز</v>
      </c>
      <c r="B2522" s="175">
        <v>14030509</v>
      </c>
      <c r="C2522" s="96">
        <v>350</v>
      </c>
      <c r="D2522" s="593">
        <v>7</v>
      </c>
      <c r="E2522" s="593">
        <v>50</v>
      </c>
      <c r="F2522" s="199">
        <f t="shared" si="152"/>
        <v>35</v>
      </c>
      <c r="G2522" s="144" t="s">
        <v>404</v>
      </c>
      <c r="H2522" s="167">
        <v>0.30208333333333331</v>
      </c>
      <c r="I2522" s="167">
        <v>0.79166666666666663</v>
      </c>
      <c r="J2522" s="181">
        <v>0.13194444444444445</v>
      </c>
      <c r="K2522" s="179">
        <f t="shared" si="149"/>
        <v>0.35763888888888884</v>
      </c>
      <c r="L2522" s="593">
        <v>41</v>
      </c>
      <c r="M2522" s="593">
        <v>1</v>
      </c>
      <c r="N2522" s="959"/>
      <c r="O2522" s="593"/>
      <c r="P2522" s="593"/>
      <c r="Q2522" s="963"/>
      <c r="R2522" s="596" t="str">
        <f t="shared" si="150"/>
        <v>fx</v>
      </c>
      <c r="S2522" s="959"/>
      <c r="T2522" s="959"/>
      <c r="U2522" s="965"/>
    </row>
    <row r="2523" spans="1:21" ht="15.75" thickBot="1" x14ac:dyDescent="0.3">
      <c r="A2523" s="187" t="str">
        <f t="shared" si="148"/>
        <v>روز</v>
      </c>
      <c r="B2523" s="175">
        <v>14030509</v>
      </c>
      <c r="C2523" s="96">
        <v>350</v>
      </c>
      <c r="D2523" s="593">
        <v>7</v>
      </c>
      <c r="E2523" s="593">
        <v>50</v>
      </c>
      <c r="F2523" s="199">
        <f t="shared" si="152"/>
        <v>35</v>
      </c>
      <c r="G2523" s="144" t="s">
        <v>404</v>
      </c>
      <c r="H2523" s="167">
        <v>0.30208333333333331</v>
      </c>
      <c r="I2523" s="167">
        <v>0.79166666666666663</v>
      </c>
      <c r="J2523" s="181">
        <v>0.13194444444444445</v>
      </c>
      <c r="K2523" s="179">
        <f t="shared" si="149"/>
        <v>0.35763888888888884</v>
      </c>
      <c r="L2523" s="593">
        <v>42</v>
      </c>
      <c r="M2523" s="593">
        <v>2</v>
      </c>
      <c r="N2523" s="959"/>
      <c r="O2523" s="593"/>
      <c r="P2523" s="593"/>
      <c r="Q2523" s="963"/>
      <c r="R2523" s="596" t="str">
        <f t="shared" si="150"/>
        <v>fx</v>
      </c>
      <c r="S2523" s="959"/>
      <c r="T2523" s="959"/>
      <c r="U2523" s="965"/>
    </row>
    <row r="2524" spans="1:21" ht="15.75" thickBot="1" x14ac:dyDescent="0.3">
      <c r="A2524" s="187" t="str">
        <f t="shared" si="148"/>
        <v>روز</v>
      </c>
      <c r="B2524" s="175">
        <v>14030509</v>
      </c>
      <c r="C2524" s="96">
        <v>350</v>
      </c>
      <c r="D2524" s="593">
        <v>7</v>
      </c>
      <c r="E2524" s="593">
        <v>50</v>
      </c>
      <c r="F2524" s="199">
        <f t="shared" si="152"/>
        <v>35</v>
      </c>
      <c r="G2524" s="144" t="s">
        <v>404</v>
      </c>
      <c r="H2524" s="167">
        <v>0.30208333333333331</v>
      </c>
      <c r="I2524" s="167">
        <v>0.79166666666666663</v>
      </c>
      <c r="J2524" s="181">
        <v>0.13194444444444445</v>
      </c>
      <c r="K2524" s="179">
        <f t="shared" si="149"/>
        <v>0.35763888888888884</v>
      </c>
      <c r="L2524" s="593">
        <v>43</v>
      </c>
      <c r="M2524" s="593">
        <v>2</v>
      </c>
      <c r="N2524" s="959"/>
      <c r="O2524" s="593"/>
      <c r="P2524" s="593"/>
      <c r="Q2524" s="963"/>
      <c r="R2524" s="596" t="str">
        <f t="shared" si="150"/>
        <v>fx</v>
      </c>
      <c r="S2524" s="959"/>
      <c r="T2524" s="959"/>
      <c r="U2524" s="965"/>
    </row>
    <row r="2525" spans="1:21" ht="15.75" thickBot="1" x14ac:dyDescent="0.3">
      <c r="A2525" s="187" t="str">
        <f t="shared" si="148"/>
        <v>روز</v>
      </c>
      <c r="B2525" s="595">
        <v>14030509</v>
      </c>
      <c r="C2525" s="96">
        <v>350</v>
      </c>
      <c r="D2525" s="593">
        <v>7</v>
      </c>
      <c r="E2525" s="593">
        <v>50</v>
      </c>
      <c r="F2525" s="199">
        <f t="shared" si="152"/>
        <v>35</v>
      </c>
      <c r="G2525" s="144" t="s">
        <v>404</v>
      </c>
      <c r="H2525" s="167">
        <v>0.30208333333333331</v>
      </c>
      <c r="I2525" s="167">
        <v>0.79166666666666663</v>
      </c>
      <c r="J2525" s="181">
        <v>0.13194444444444445</v>
      </c>
      <c r="K2525" s="179">
        <f t="shared" si="149"/>
        <v>0.35763888888888884</v>
      </c>
      <c r="L2525" s="593">
        <v>44</v>
      </c>
      <c r="M2525" s="593">
        <v>1</v>
      </c>
      <c r="N2525" s="960"/>
      <c r="O2525" s="593"/>
      <c r="P2525" s="593"/>
      <c r="Q2525" s="963"/>
      <c r="R2525" s="596" t="str">
        <f t="shared" si="150"/>
        <v>fx</v>
      </c>
      <c r="S2525" s="959"/>
      <c r="T2525" s="959"/>
      <c r="U2525" s="965"/>
    </row>
    <row r="2526" spans="1:21" ht="15.75" thickBot="1" x14ac:dyDescent="0.3">
      <c r="A2526" s="187" t="str">
        <f t="shared" ref="A2526:A2589" si="153">IF(H2526&gt;I2526,"شب","روز")</f>
        <v>روز</v>
      </c>
      <c r="B2526" s="174">
        <v>14030509</v>
      </c>
      <c r="C2526" s="96">
        <v>379</v>
      </c>
      <c r="D2526" s="593">
        <v>7</v>
      </c>
      <c r="E2526" s="593">
        <v>50</v>
      </c>
      <c r="F2526" s="199">
        <f t="shared" si="152"/>
        <v>35</v>
      </c>
      <c r="G2526" s="144" t="s">
        <v>404</v>
      </c>
      <c r="H2526" s="167">
        <v>0.30208333333333331</v>
      </c>
      <c r="I2526" s="167">
        <v>0.79166666666666663</v>
      </c>
      <c r="J2526" s="181">
        <v>0.13194444444444445</v>
      </c>
      <c r="K2526" s="179">
        <f t="shared" ref="K2526:K2589" si="154">IF(H2526&gt;I2526,(H2526-I2526)-J2526,(I2526-H2526)-J2526)</f>
        <v>0.35763888888888884</v>
      </c>
      <c r="L2526" s="593">
        <v>39</v>
      </c>
      <c r="M2526" s="593">
        <v>1</v>
      </c>
      <c r="N2526" s="958">
        <v>552</v>
      </c>
      <c r="O2526" s="593"/>
      <c r="P2526" s="593"/>
      <c r="Q2526" s="963"/>
      <c r="R2526" s="596" t="str">
        <f t="shared" ref="R2526:R2589" si="155">IF(C2526=370,"p500","fx")</f>
        <v>fx</v>
      </c>
      <c r="S2526" s="959"/>
      <c r="T2526" s="959"/>
      <c r="U2526" s="965"/>
    </row>
    <row r="2527" spans="1:21" ht="15.75" thickBot="1" x14ac:dyDescent="0.3">
      <c r="A2527" s="187" t="str">
        <f t="shared" si="153"/>
        <v>روز</v>
      </c>
      <c r="B2527" s="175">
        <v>14030509</v>
      </c>
      <c r="C2527" s="96">
        <v>379</v>
      </c>
      <c r="D2527" s="593">
        <v>7</v>
      </c>
      <c r="E2527" s="593">
        <v>50</v>
      </c>
      <c r="F2527" s="199">
        <f t="shared" si="152"/>
        <v>35</v>
      </c>
      <c r="G2527" s="144" t="s">
        <v>404</v>
      </c>
      <c r="H2527" s="167">
        <v>0.30208333333333331</v>
      </c>
      <c r="I2527" s="167">
        <v>0.79166666666666663</v>
      </c>
      <c r="J2527" s="181">
        <v>0.13194444444444445</v>
      </c>
      <c r="K2527" s="179">
        <f t="shared" si="154"/>
        <v>0.35763888888888884</v>
      </c>
      <c r="L2527" s="593">
        <v>40</v>
      </c>
      <c r="M2527" s="593">
        <v>1</v>
      </c>
      <c r="N2527" s="959"/>
      <c r="O2527" s="593"/>
      <c r="P2527" s="593"/>
      <c r="Q2527" s="963"/>
      <c r="R2527" s="596" t="str">
        <f t="shared" si="155"/>
        <v>fx</v>
      </c>
      <c r="S2527" s="959"/>
      <c r="T2527" s="959"/>
      <c r="U2527" s="965"/>
    </row>
    <row r="2528" spans="1:21" ht="15.75" thickBot="1" x14ac:dyDescent="0.3">
      <c r="A2528" s="187" t="str">
        <f t="shared" si="153"/>
        <v>روز</v>
      </c>
      <c r="B2528" s="175">
        <v>14030509</v>
      </c>
      <c r="C2528" s="96">
        <v>379</v>
      </c>
      <c r="D2528" s="593">
        <v>7</v>
      </c>
      <c r="E2528" s="593">
        <v>50</v>
      </c>
      <c r="F2528" s="199">
        <f t="shared" si="152"/>
        <v>35</v>
      </c>
      <c r="G2528" s="144" t="s">
        <v>404</v>
      </c>
      <c r="H2528" s="167">
        <v>0.30208333333333331</v>
      </c>
      <c r="I2528" s="167">
        <v>0.79166666666666663</v>
      </c>
      <c r="J2528" s="181">
        <v>0.13194444444444445</v>
      </c>
      <c r="K2528" s="179">
        <f t="shared" si="154"/>
        <v>0.35763888888888884</v>
      </c>
      <c r="L2528" s="593">
        <v>42</v>
      </c>
      <c r="M2528" s="593">
        <v>2</v>
      </c>
      <c r="N2528" s="959"/>
      <c r="O2528" s="593"/>
      <c r="P2528" s="593"/>
      <c r="Q2528" s="963"/>
      <c r="R2528" s="596" t="str">
        <f t="shared" si="155"/>
        <v>fx</v>
      </c>
      <c r="S2528" s="959"/>
      <c r="T2528" s="959"/>
      <c r="U2528" s="965"/>
    </row>
    <row r="2529" spans="1:21" ht="15.75" thickBot="1" x14ac:dyDescent="0.3">
      <c r="A2529" s="187" t="str">
        <f t="shared" si="153"/>
        <v>روز</v>
      </c>
      <c r="B2529" s="175">
        <v>14030509</v>
      </c>
      <c r="C2529" s="96">
        <v>379</v>
      </c>
      <c r="D2529" s="593">
        <v>7</v>
      </c>
      <c r="E2529" s="593">
        <v>50</v>
      </c>
      <c r="F2529" s="199">
        <f t="shared" si="152"/>
        <v>35</v>
      </c>
      <c r="G2529" s="144" t="s">
        <v>404</v>
      </c>
      <c r="H2529" s="167">
        <v>0.30208333333333331</v>
      </c>
      <c r="I2529" s="167">
        <v>0.79166666666666663</v>
      </c>
      <c r="J2529" s="181">
        <v>0.13194444444444445</v>
      </c>
      <c r="K2529" s="179">
        <f t="shared" si="154"/>
        <v>0.35763888888888884</v>
      </c>
      <c r="L2529" s="593">
        <v>43</v>
      </c>
      <c r="M2529" s="593">
        <v>2</v>
      </c>
      <c r="N2529" s="959"/>
      <c r="O2529" s="593"/>
      <c r="P2529" s="593"/>
      <c r="Q2529" s="963"/>
      <c r="R2529" s="596" t="str">
        <f t="shared" si="155"/>
        <v>fx</v>
      </c>
      <c r="S2529" s="959"/>
      <c r="T2529" s="959"/>
      <c r="U2529" s="965"/>
    </row>
    <row r="2530" spans="1:21" ht="15.75" thickBot="1" x14ac:dyDescent="0.3">
      <c r="A2530" s="187" t="str">
        <f t="shared" si="153"/>
        <v>روز</v>
      </c>
      <c r="B2530" s="595">
        <v>14030509</v>
      </c>
      <c r="C2530" s="96">
        <v>379</v>
      </c>
      <c r="D2530" s="593">
        <v>7</v>
      </c>
      <c r="E2530" s="593">
        <v>50</v>
      </c>
      <c r="F2530" s="199">
        <f t="shared" si="152"/>
        <v>35</v>
      </c>
      <c r="G2530" s="144" t="s">
        <v>404</v>
      </c>
      <c r="H2530" s="167">
        <v>0.30208333333333331</v>
      </c>
      <c r="I2530" s="167">
        <v>0.79166666666666663</v>
      </c>
      <c r="J2530" s="181">
        <v>0.13194444444444445</v>
      </c>
      <c r="K2530" s="179">
        <f t="shared" si="154"/>
        <v>0.35763888888888884</v>
      </c>
      <c r="L2530" s="593">
        <v>44</v>
      </c>
      <c r="M2530" s="593">
        <v>2</v>
      </c>
      <c r="N2530" s="960"/>
      <c r="O2530" s="593"/>
      <c r="P2530" s="593"/>
      <c r="Q2530" s="963"/>
      <c r="R2530" s="596" t="str">
        <f t="shared" si="155"/>
        <v>fx</v>
      </c>
      <c r="S2530" s="959"/>
      <c r="T2530" s="959"/>
      <c r="U2530" s="965"/>
    </row>
    <row r="2531" spans="1:21" ht="15.75" thickBot="1" x14ac:dyDescent="0.3">
      <c r="A2531" s="187" t="str">
        <f t="shared" si="153"/>
        <v>روز</v>
      </c>
      <c r="B2531" s="174">
        <v>14030509</v>
      </c>
      <c r="C2531" s="96">
        <v>379</v>
      </c>
      <c r="D2531" s="593">
        <v>7</v>
      </c>
      <c r="E2531" s="593">
        <v>50</v>
      </c>
      <c r="F2531" s="199">
        <f t="shared" si="152"/>
        <v>35</v>
      </c>
      <c r="G2531" s="144" t="s">
        <v>404</v>
      </c>
      <c r="H2531" s="167">
        <v>0.30208333333333331</v>
      </c>
      <c r="I2531" s="167">
        <v>0.79166666666666663</v>
      </c>
      <c r="J2531" s="181">
        <v>0.13194444444444445</v>
      </c>
      <c r="K2531" s="179">
        <f t="shared" si="154"/>
        <v>0.35763888888888884</v>
      </c>
      <c r="L2531" s="593">
        <v>37</v>
      </c>
      <c r="M2531" s="593">
        <v>1</v>
      </c>
      <c r="N2531" s="958">
        <v>327</v>
      </c>
      <c r="O2531" s="593"/>
      <c r="P2531" s="593"/>
      <c r="Q2531" s="963"/>
      <c r="R2531" s="596" t="str">
        <f t="shared" si="155"/>
        <v>fx</v>
      </c>
      <c r="S2531" s="959"/>
      <c r="T2531" s="959"/>
      <c r="U2531" s="965"/>
    </row>
    <row r="2532" spans="1:21" ht="15.75" thickBot="1" x14ac:dyDescent="0.3">
      <c r="A2532" s="187" t="str">
        <f t="shared" si="153"/>
        <v>روز</v>
      </c>
      <c r="B2532" s="175">
        <v>14030509</v>
      </c>
      <c r="C2532" s="96">
        <v>379</v>
      </c>
      <c r="D2532" s="593">
        <v>7</v>
      </c>
      <c r="E2532" s="593">
        <v>50</v>
      </c>
      <c r="F2532" s="199">
        <f t="shared" si="152"/>
        <v>35</v>
      </c>
      <c r="G2532" s="144" t="s">
        <v>404</v>
      </c>
      <c r="H2532" s="167">
        <v>0.30208333333333331</v>
      </c>
      <c r="I2532" s="167">
        <v>0.79166666666666663</v>
      </c>
      <c r="J2532" s="181">
        <v>0.13194444444444445</v>
      </c>
      <c r="K2532" s="179">
        <f t="shared" si="154"/>
        <v>0.35763888888888884</v>
      </c>
      <c r="L2532" s="593">
        <v>38</v>
      </c>
      <c r="M2532" s="593">
        <v>1</v>
      </c>
      <c r="N2532" s="959"/>
      <c r="O2532" s="593"/>
      <c r="P2532" s="593"/>
      <c r="Q2532" s="963"/>
      <c r="R2532" s="596" t="str">
        <f t="shared" si="155"/>
        <v>fx</v>
      </c>
      <c r="S2532" s="959"/>
      <c r="T2532" s="959"/>
      <c r="U2532" s="965"/>
    </row>
    <row r="2533" spans="1:21" ht="15.75" thickBot="1" x14ac:dyDescent="0.3">
      <c r="A2533" s="187" t="str">
        <f t="shared" si="153"/>
        <v>روز</v>
      </c>
      <c r="B2533" s="175">
        <v>14030509</v>
      </c>
      <c r="C2533" s="96">
        <v>379</v>
      </c>
      <c r="D2533" s="593">
        <v>7</v>
      </c>
      <c r="E2533" s="593">
        <v>50</v>
      </c>
      <c r="F2533" s="199">
        <f t="shared" si="152"/>
        <v>35</v>
      </c>
      <c r="G2533" s="144" t="s">
        <v>404</v>
      </c>
      <c r="H2533" s="167">
        <v>0.30208333333333331</v>
      </c>
      <c r="I2533" s="167">
        <v>0.79166666666666663</v>
      </c>
      <c r="J2533" s="181">
        <v>0.13194444444444445</v>
      </c>
      <c r="K2533" s="179">
        <f t="shared" si="154"/>
        <v>0.35763888888888884</v>
      </c>
      <c r="L2533" s="593">
        <v>39</v>
      </c>
      <c r="M2533" s="593">
        <v>1</v>
      </c>
      <c r="N2533" s="959"/>
      <c r="O2533" s="593"/>
      <c r="P2533" s="593"/>
      <c r="Q2533" s="963"/>
      <c r="R2533" s="596" t="str">
        <f t="shared" si="155"/>
        <v>fx</v>
      </c>
      <c r="S2533" s="959"/>
      <c r="T2533" s="959"/>
      <c r="U2533" s="965"/>
    </row>
    <row r="2534" spans="1:21" ht="15.75" thickBot="1" x14ac:dyDescent="0.3">
      <c r="A2534" s="187" t="str">
        <f t="shared" si="153"/>
        <v>روز</v>
      </c>
      <c r="B2534" s="175">
        <v>14030509</v>
      </c>
      <c r="C2534" s="96">
        <v>379</v>
      </c>
      <c r="D2534" s="593">
        <v>7</v>
      </c>
      <c r="E2534" s="593">
        <v>50</v>
      </c>
      <c r="F2534" s="199">
        <f t="shared" si="152"/>
        <v>35</v>
      </c>
      <c r="G2534" s="144" t="s">
        <v>404</v>
      </c>
      <c r="H2534" s="167">
        <v>0.30208333333333331</v>
      </c>
      <c r="I2534" s="167">
        <v>0.79166666666666663</v>
      </c>
      <c r="J2534" s="181">
        <v>0.13194444444444445</v>
      </c>
      <c r="K2534" s="179">
        <f t="shared" si="154"/>
        <v>0.35763888888888884</v>
      </c>
      <c r="L2534" s="593">
        <v>40</v>
      </c>
      <c r="M2534" s="593">
        <v>1</v>
      </c>
      <c r="N2534" s="959"/>
      <c r="O2534" s="593"/>
      <c r="P2534" s="593"/>
      <c r="Q2534" s="963"/>
      <c r="R2534" s="596" t="str">
        <f t="shared" si="155"/>
        <v>fx</v>
      </c>
      <c r="S2534" s="959"/>
      <c r="T2534" s="959"/>
      <c r="U2534" s="965"/>
    </row>
    <row r="2535" spans="1:21" ht="15.75" thickBot="1" x14ac:dyDescent="0.3">
      <c r="A2535" s="187" t="str">
        <f t="shared" si="153"/>
        <v>روز</v>
      </c>
      <c r="B2535" s="595">
        <v>14030509</v>
      </c>
      <c r="C2535" s="96">
        <v>379</v>
      </c>
      <c r="D2535" s="593">
        <v>7</v>
      </c>
      <c r="E2535" s="593">
        <v>50</v>
      </c>
      <c r="F2535" s="199">
        <f t="shared" si="152"/>
        <v>35</v>
      </c>
      <c r="G2535" s="144" t="s">
        <v>404</v>
      </c>
      <c r="H2535" s="167">
        <v>0.30208333333333331</v>
      </c>
      <c r="I2535" s="167">
        <v>0.79166666666666663</v>
      </c>
      <c r="J2535" s="181">
        <v>0.13194444444444445</v>
      </c>
      <c r="K2535" s="179">
        <f t="shared" si="154"/>
        <v>0.35763888888888884</v>
      </c>
      <c r="L2535" s="593">
        <v>41</v>
      </c>
      <c r="M2535" s="593">
        <v>1</v>
      </c>
      <c r="N2535" s="960"/>
      <c r="O2535" s="593"/>
      <c r="P2535" s="593"/>
      <c r="Q2535" s="963"/>
      <c r="R2535" s="596" t="str">
        <f t="shared" si="155"/>
        <v>fx</v>
      </c>
      <c r="S2535" s="959"/>
      <c r="T2535" s="959"/>
      <c r="U2535" s="965"/>
    </row>
    <row r="2536" spans="1:21" ht="15.75" thickBot="1" x14ac:dyDescent="0.3">
      <c r="A2536" s="187" t="str">
        <f t="shared" si="153"/>
        <v>روز</v>
      </c>
      <c r="B2536" s="174">
        <v>14030509</v>
      </c>
      <c r="C2536" s="96">
        <v>379</v>
      </c>
      <c r="D2536" s="593">
        <v>7</v>
      </c>
      <c r="E2536" s="593">
        <v>50</v>
      </c>
      <c r="F2536" s="199">
        <f t="shared" si="152"/>
        <v>35</v>
      </c>
      <c r="G2536" s="144" t="s">
        <v>404</v>
      </c>
      <c r="H2536" s="167">
        <v>0.30208333333333331</v>
      </c>
      <c r="I2536" s="167">
        <v>0.79166666666666663</v>
      </c>
      <c r="J2536" s="181">
        <v>0.13194444444444445</v>
      </c>
      <c r="K2536" s="179">
        <f t="shared" si="154"/>
        <v>0.35763888888888884</v>
      </c>
      <c r="L2536" s="593">
        <v>37</v>
      </c>
      <c r="M2536" s="593">
        <v>1</v>
      </c>
      <c r="N2536" s="958">
        <v>327</v>
      </c>
      <c r="O2536" s="593"/>
      <c r="P2536" s="593"/>
      <c r="Q2536" s="963"/>
      <c r="R2536" s="596" t="str">
        <f t="shared" si="155"/>
        <v>fx</v>
      </c>
      <c r="S2536" s="959"/>
      <c r="T2536" s="959"/>
      <c r="U2536" s="965"/>
    </row>
    <row r="2537" spans="1:21" ht="15.75" thickBot="1" x14ac:dyDescent="0.3">
      <c r="A2537" s="187" t="str">
        <f t="shared" si="153"/>
        <v>روز</v>
      </c>
      <c r="B2537" s="175">
        <v>14030509</v>
      </c>
      <c r="C2537" s="96">
        <v>379</v>
      </c>
      <c r="D2537" s="593">
        <v>7</v>
      </c>
      <c r="E2537" s="593">
        <v>50</v>
      </c>
      <c r="F2537" s="199">
        <f t="shared" si="152"/>
        <v>35</v>
      </c>
      <c r="G2537" s="144" t="s">
        <v>404</v>
      </c>
      <c r="H2537" s="167">
        <v>0.30208333333333331</v>
      </c>
      <c r="I2537" s="167">
        <v>0.79166666666666663</v>
      </c>
      <c r="J2537" s="181">
        <v>0.13194444444444445</v>
      </c>
      <c r="K2537" s="179">
        <f t="shared" si="154"/>
        <v>0.35763888888888884</v>
      </c>
      <c r="L2537" s="593">
        <v>38</v>
      </c>
      <c r="M2537" s="593">
        <v>1</v>
      </c>
      <c r="N2537" s="959"/>
      <c r="O2537" s="593"/>
      <c r="P2537" s="593"/>
      <c r="Q2537" s="963"/>
      <c r="R2537" s="596" t="str">
        <f t="shared" si="155"/>
        <v>fx</v>
      </c>
      <c r="S2537" s="959"/>
      <c r="T2537" s="959"/>
      <c r="U2537" s="965"/>
    </row>
    <row r="2538" spans="1:21" ht="15.75" thickBot="1" x14ac:dyDescent="0.3">
      <c r="A2538" s="187" t="str">
        <f t="shared" si="153"/>
        <v>روز</v>
      </c>
      <c r="B2538" s="175">
        <v>14030509</v>
      </c>
      <c r="C2538" s="96">
        <v>379</v>
      </c>
      <c r="D2538" s="593">
        <v>7</v>
      </c>
      <c r="E2538" s="593">
        <v>50</v>
      </c>
      <c r="F2538" s="199">
        <f t="shared" si="152"/>
        <v>35</v>
      </c>
      <c r="G2538" s="144" t="s">
        <v>404</v>
      </c>
      <c r="H2538" s="167">
        <v>0.30208333333333331</v>
      </c>
      <c r="I2538" s="167">
        <v>0.79166666666666663</v>
      </c>
      <c r="J2538" s="181">
        <v>0.13194444444444445</v>
      </c>
      <c r="K2538" s="179">
        <f t="shared" si="154"/>
        <v>0.35763888888888884</v>
      </c>
      <c r="L2538" s="593">
        <v>39</v>
      </c>
      <c r="M2538" s="593">
        <v>1</v>
      </c>
      <c r="N2538" s="959"/>
      <c r="O2538" s="593"/>
      <c r="P2538" s="593"/>
      <c r="Q2538" s="963"/>
      <c r="R2538" s="596" t="str">
        <f t="shared" si="155"/>
        <v>fx</v>
      </c>
      <c r="S2538" s="959"/>
      <c r="T2538" s="959"/>
      <c r="U2538" s="965"/>
    </row>
    <row r="2539" spans="1:21" ht="15.75" thickBot="1" x14ac:dyDescent="0.3">
      <c r="A2539" s="187" t="str">
        <f t="shared" si="153"/>
        <v>روز</v>
      </c>
      <c r="B2539" s="175">
        <v>14030509</v>
      </c>
      <c r="C2539" s="96">
        <v>379</v>
      </c>
      <c r="D2539" s="593">
        <v>7</v>
      </c>
      <c r="E2539" s="593">
        <v>50</v>
      </c>
      <c r="F2539" s="199">
        <f t="shared" si="152"/>
        <v>35</v>
      </c>
      <c r="G2539" s="144" t="s">
        <v>404</v>
      </c>
      <c r="H2539" s="167">
        <v>0.30208333333333331</v>
      </c>
      <c r="I2539" s="167">
        <v>0.79166666666666663</v>
      </c>
      <c r="J2539" s="181">
        <v>0.13194444444444445</v>
      </c>
      <c r="K2539" s="179">
        <f t="shared" si="154"/>
        <v>0.35763888888888884</v>
      </c>
      <c r="L2539" s="593">
        <v>40</v>
      </c>
      <c r="M2539" s="593">
        <v>1</v>
      </c>
      <c r="N2539" s="959"/>
      <c r="O2539" s="593"/>
      <c r="P2539" s="593"/>
      <c r="Q2539" s="963"/>
      <c r="R2539" s="596" t="str">
        <f t="shared" si="155"/>
        <v>fx</v>
      </c>
      <c r="S2539" s="959"/>
      <c r="T2539" s="959"/>
      <c r="U2539" s="965"/>
    </row>
    <row r="2540" spans="1:21" ht="15.75" thickBot="1" x14ac:dyDescent="0.3">
      <c r="A2540" s="187" t="str">
        <f t="shared" si="153"/>
        <v>روز</v>
      </c>
      <c r="B2540" s="595">
        <v>14030509</v>
      </c>
      <c r="C2540" s="96">
        <v>379</v>
      </c>
      <c r="D2540" s="593">
        <v>7</v>
      </c>
      <c r="E2540" s="593">
        <v>50</v>
      </c>
      <c r="F2540" s="199">
        <f t="shared" si="152"/>
        <v>35</v>
      </c>
      <c r="G2540" s="144" t="s">
        <v>404</v>
      </c>
      <c r="H2540" s="167">
        <v>0.30208333333333331</v>
      </c>
      <c r="I2540" s="167">
        <v>0.79166666666666663</v>
      </c>
      <c r="J2540" s="181">
        <v>0.13194444444444445</v>
      </c>
      <c r="K2540" s="179">
        <f t="shared" si="154"/>
        <v>0.35763888888888884</v>
      </c>
      <c r="L2540" s="593">
        <v>41</v>
      </c>
      <c r="M2540" s="593">
        <v>1</v>
      </c>
      <c r="N2540" s="960"/>
      <c r="O2540" s="593"/>
      <c r="P2540" s="593"/>
      <c r="Q2540" s="963"/>
      <c r="R2540" s="596" t="str">
        <f t="shared" si="155"/>
        <v>fx</v>
      </c>
      <c r="S2540" s="959"/>
      <c r="T2540" s="959"/>
      <c r="U2540" s="965"/>
    </row>
    <row r="2541" spans="1:21" ht="15.75" thickBot="1" x14ac:dyDescent="0.3">
      <c r="A2541" s="187" t="str">
        <f t="shared" si="153"/>
        <v>روز</v>
      </c>
      <c r="B2541" s="174">
        <v>14030509</v>
      </c>
      <c r="C2541" s="96">
        <v>356</v>
      </c>
      <c r="D2541" s="593">
        <v>7</v>
      </c>
      <c r="E2541" s="593">
        <v>50</v>
      </c>
      <c r="F2541" s="199">
        <f t="shared" si="152"/>
        <v>35</v>
      </c>
      <c r="G2541" s="144" t="s">
        <v>404</v>
      </c>
      <c r="H2541" s="167">
        <v>0.30208333333333331</v>
      </c>
      <c r="I2541" s="167">
        <v>0.79166666666666663</v>
      </c>
      <c r="J2541" s="181">
        <v>0.13194444444444445</v>
      </c>
      <c r="K2541" s="179">
        <f t="shared" si="154"/>
        <v>0.35763888888888884</v>
      </c>
      <c r="L2541" s="593">
        <v>38</v>
      </c>
      <c r="M2541" s="593">
        <v>1</v>
      </c>
      <c r="N2541" s="958">
        <v>78</v>
      </c>
      <c r="O2541" s="593"/>
      <c r="P2541" s="593"/>
      <c r="Q2541" s="963"/>
      <c r="R2541" s="596" t="str">
        <f t="shared" si="155"/>
        <v>fx</v>
      </c>
      <c r="S2541" s="959"/>
      <c r="T2541" s="959"/>
      <c r="U2541" s="965"/>
    </row>
    <row r="2542" spans="1:21" ht="15.75" thickBot="1" x14ac:dyDescent="0.3">
      <c r="A2542" s="187" t="str">
        <f t="shared" si="153"/>
        <v>روز</v>
      </c>
      <c r="B2542" s="175">
        <v>14030509</v>
      </c>
      <c r="C2542" s="96">
        <v>356</v>
      </c>
      <c r="D2542" s="593">
        <v>7</v>
      </c>
      <c r="E2542" s="593">
        <v>50</v>
      </c>
      <c r="F2542" s="199">
        <f t="shared" si="152"/>
        <v>35</v>
      </c>
      <c r="G2542" s="144" t="s">
        <v>404</v>
      </c>
      <c r="H2542" s="167">
        <v>0.30208333333333331</v>
      </c>
      <c r="I2542" s="167">
        <v>0.79166666666666663</v>
      </c>
      <c r="J2542" s="181">
        <v>0.13194444444444445</v>
      </c>
      <c r="K2542" s="179">
        <f t="shared" si="154"/>
        <v>0.35763888888888884</v>
      </c>
      <c r="L2542" s="593">
        <v>39</v>
      </c>
      <c r="M2542" s="593">
        <v>1</v>
      </c>
      <c r="N2542" s="959"/>
      <c r="O2542" s="593"/>
      <c r="P2542" s="593"/>
      <c r="Q2542" s="963"/>
      <c r="R2542" s="596" t="str">
        <f t="shared" si="155"/>
        <v>fx</v>
      </c>
      <c r="S2542" s="959"/>
      <c r="T2542" s="959"/>
      <c r="U2542" s="965"/>
    </row>
    <row r="2543" spans="1:21" ht="15.75" thickBot="1" x14ac:dyDescent="0.3">
      <c r="A2543" s="597" t="str">
        <f t="shared" si="153"/>
        <v>روز</v>
      </c>
      <c r="B2543" s="595">
        <v>14030509</v>
      </c>
      <c r="C2543" s="164">
        <v>356</v>
      </c>
      <c r="D2543" s="594">
        <v>7</v>
      </c>
      <c r="E2543" s="594">
        <v>50</v>
      </c>
      <c r="F2543" s="388">
        <f t="shared" si="152"/>
        <v>35</v>
      </c>
      <c r="G2543" s="161" t="s">
        <v>404</v>
      </c>
      <c r="H2543" s="171">
        <v>0.30208333333333331</v>
      </c>
      <c r="I2543" s="171">
        <v>0.79166666666666663</v>
      </c>
      <c r="J2543" s="185">
        <v>0.13194444444444445</v>
      </c>
      <c r="K2543" s="186">
        <f t="shared" si="154"/>
        <v>0.35763888888888884</v>
      </c>
      <c r="L2543" s="594">
        <v>40</v>
      </c>
      <c r="M2543" s="594">
        <v>1</v>
      </c>
      <c r="N2543" s="966"/>
      <c r="O2543" s="594"/>
      <c r="P2543" s="594"/>
      <c r="Q2543" s="967"/>
      <c r="R2543" s="151" t="str">
        <f t="shared" si="155"/>
        <v>fx</v>
      </c>
      <c r="S2543" s="966"/>
      <c r="T2543" s="966"/>
      <c r="U2543" s="968"/>
    </row>
    <row r="2544" spans="1:21" ht="15.75" thickBot="1" x14ac:dyDescent="0.3">
      <c r="A2544" s="183" t="str">
        <f t="shared" si="153"/>
        <v>روز</v>
      </c>
      <c r="B2544" s="174">
        <v>14030510</v>
      </c>
      <c r="C2544" s="163">
        <v>309</v>
      </c>
      <c r="D2544" s="592">
        <v>7</v>
      </c>
      <c r="E2544" s="592">
        <v>50</v>
      </c>
      <c r="F2544" s="150">
        <f>6+16+10</f>
        <v>32</v>
      </c>
      <c r="G2544" s="159" t="s">
        <v>412</v>
      </c>
      <c r="H2544" s="168">
        <v>0.30208333333333331</v>
      </c>
      <c r="I2544" s="168">
        <v>0.79166666666666663</v>
      </c>
      <c r="J2544" s="179">
        <v>6.25E-2</v>
      </c>
      <c r="K2544" s="179">
        <f t="shared" si="154"/>
        <v>0.42708333333333331</v>
      </c>
      <c r="L2544" s="592">
        <v>36</v>
      </c>
      <c r="M2544" s="592">
        <v>1</v>
      </c>
      <c r="N2544" s="961">
        <v>376</v>
      </c>
      <c r="O2544" s="592"/>
      <c r="P2544" s="592"/>
      <c r="Q2544" s="962">
        <f>266.698+12.916+265.612</f>
        <v>545.226</v>
      </c>
      <c r="R2544" s="150" t="str">
        <f t="shared" si="155"/>
        <v>fx</v>
      </c>
      <c r="S2544" s="961">
        <v>3</v>
      </c>
      <c r="T2544" s="961">
        <v>25</v>
      </c>
      <c r="U2544" s="964">
        <v>3000</v>
      </c>
    </row>
    <row r="2545" spans="1:21" ht="15.75" thickBot="1" x14ac:dyDescent="0.3">
      <c r="A2545" s="187" t="str">
        <f t="shared" si="153"/>
        <v>روز</v>
      </c>
      <c r="B2545" s="175">
        <v>14030510</v>
      </c>
      <c r="C2545" s="96">
        <v>309</v>
      </c>
      <c r="D2545" s="593">
        <v>7</v>
      </c>
      <c r="E2545" s="593">
        <v>50</v>
      </c>
      <c r="F2545" s="199">
        <f t="shared" ref="F2545:F2570" si="156">6+16+10</f>
        <v>32</v>
      </c>
      <c r="G2545" s="144" t="s">
        <v>412</v>
      </c>
      <c r="H2545" s="167">
        <v>0.30208333333333331</v>
      </c>
      <c r="I2545" s="167">
        <v>0.79166666666666663</v>
      </c>
      <c r="J2545" s="181">
        <v>6.25E-2</v>
      </c>
      <c r="K2545" s="179">
        <f t="shared" si="154"/>
        <v>0.42708333333333331</v>
      </c>
      <c r="L2545" s="593">
        <v>37</v>
      </c>
      <c r="M2545" s="593">
        <v>1</v>
      </c>
      <c r="N2545" s="959"/>
      <c r="O2545" s="593"/>
      <c r="P2545" s="593"/>
      <c r="Q2545" s="963"/>
      <c r="R2545" s="596" t="str">
        <f t="shared" si="155"/>
        <v>fx</v>
      </c>
      <c r="S2545" s="959"/>
      <c r="T2545" s="959"/>
      <c r="U2545" s="965"/>
    </row>
    <row r="2546" spans="1:21" ht="15.75" thickBot="1" x14ac:dyDescent="0.3">
      <c r="A2546" s="187" t="str">
        <f t="shared" si="153"/>
        <v>روز</v>
      </c>
      <c r="B2546" s="175">
        <v>14030510</v>
      </c>
      <c r="C2546" s="96">
        <v>309</v>
      </c>
      <c r="D2546" s="593">
        <v>7</v>
      </c>
      <c r="E2546" s="593">
        <v>50</v>
      </c>
      <c r="F2546" s="199">
        <f t="shared" si="156"/>
        <v>32</v>
      </c>
      <c r="G2546" s="144" t="s">
        <v>412</v>
      </c>
      <c r="H2546" s="167">
        <v>0.30208333333333331</v>
      </c>
      <c r="I2546" s="167">
        <v>0.79166666666666663</v>
      </c>
      <c r="J2546" s="181">
        <v>6.25E-2</v>
      </c>
      <c r="K2546" s="179">
        <f t="shared" si="154"/>
        <v>0.42708333333333331</v>
      </c>
      <c r="L2546" s="593">
        <v>38</v>
      </c>
      <c r="M2546" s="593">
        <v>1</v>
      </c>
      <c r="N2546" s="959"/>
      <c r="O2546" s="593"/>
      <c r="P2546" s="593"/>
      <c r="Q2546" s="963"/>
      <c r="R2546" s="596" t="str">
        <f t="shared" si="155"/>
        <v>fx</v>
      </c>
      <c r="S2546" s="959"/>
      <c r="T2546" s="959"/>
      <c r="U2546" s="965"/>
    </row>
    <row r="2547" spans="1:21" ht="15.75" thickBot="1" x14ac:dyDescent="0.3">
      <c r="A2547" s="187" t="str">
        <f t="shared" si="153"/>
        <v>روز</v>
      </c>
      <c r="B2547" s="175">
        <v>14030510</v>
      </c>
      <c r="C2547" s="96">
        <v>309</v>
      </c>
      <c r="D2547" s="593">
        <v>7</v>
      </c>
      <c r="E2547" s="593">
        <v>50</v>
      </c>
      <c r="F2547" s="199">
        <f t="shared" si="156"/>
        <v>32</v>
      </c>
      <c r="G2547" s="144" t="s">
        <v>412</v>
      </c>
      <c r="H2547" s="167">
        <v>0.30208333333333331</v>
      </c>
      <c r="I2547" s="167">
        <v>0.79166666666666663</v>
      </c>
      <c r="J2547" s="181">
        <v>6.25E-2</v>
      </c>
      <c r="K2547" s="179">
        <f t="shared" si="154"/>
        <v>0.42708333333333331</v>
      </c>
      <c r="L2547" s="593">
        <v>39</v>
      </c>
      <c r="M2547" s="593">
        <v>1</v>
      </c>
      <c r="N2547" s="959"/>
      <c r="O2547" s="593"/>
      <c r="P2547" s="593"/>
      <c r="Q2547" s="963"/>
      <c r="R2547" s="596" t="str">
        <f t="shared" si="155"/>
        <v>fx</v>
      </c>
      <c r="S2547" s="959"/>
      <c r="T2547" s="959"/>
      <c r="U2547" s="965"/>
    </row>
    <row r="2548" spans="1:21" ht="15.75" thickBot="1" x14ac:dyDescent="0.3">
      <c r="A2548" s="187" t="str">
        <f t="shared" si="153"/>
        <v>روز</v>
      </c>
      <c r="B2548" s="175">
        <v>14030510</v>
      </c>
      <c r="C2548" s="96">
        <v>309</v>
      </c>
      <c r="D2548" s="593">
        <v>7</v>
      </c>
      <c r="E2548" s="593">
        <v>50</v>
      </c>
      <c r="F2548" s="199">
        <f t="shared" si="156"/>
        <v>32</v>
      </c>
      <c r="G2548" s="144" t="s">
        <v>412</v>
      </c>
      <c r="H2548" s="167">
        <v>0.30208333333333331</v>
      </c>
      <c r="I2548" s="167">
        <v>0.79166666666666663</v>
      </c>
      <c r="J2548" s="181">
        <v>6.25E-2</v>
      </c>
      <c r="K2548" s="179">
        <f t="shared" si="154"/>
        <v>0.42708333333333331</v>
      </c>
      <c r="L2548" s="593">
        <v>40</v>
      </c>
      <c r="M2548" s="593">
        <v>1</v>
      </c>
      <c r="N2548" s="959"/>
      <c r="O2548" s="593"/>
      <c r="P2548" s="593"/>
      <c r="Q2548" s="963"/>
      <c r="R2548" s="596" t="str">
        <f t="shared" si="155"/>
        <v>fx</v>
      </c>
      <c r="S2548" s="959"/>
      <c r="T2548" s="959"/>
      <c r="U2548" s="965"/>
    </row>
    <row r="2549" spans="1:21" ht="15.75" thickBot="1" x14ac:dyDescent="0.3">
      <c r="A2549" s="187" t="str">
        <f t="shared" si="153"/>
        <v>روز</v>
      </c>
      <c r="B2549" s="595">
        <v>14030510</v>
      </c>
      <c r="C2549" s="96">
        <v>309</v>
      </c>
      <c r="D2549" s="593">
        <v>7</v>
      </c>
      <c r="E2549" s="593">
        <v>50</v>
      </c>
      <c r="F2549" s="199">
        <f t="shared" si="156"/>
        <v>32</v>
      </c>
      <c r="G2549" s="144" t="s">
        <v>412</v>
      </c>
      <c r="H2549" s="167">
        <v>0.30208333333333331</v>
      </c>
      <c r="I2549" s="167">
        <v>0.79166666666666663</v>
      </c>
      <c r="J2549" s="181">
        <v>6.25E-2</v>
      </c>
      <c r="K2549" s="179">
        <f t="shared" si="154"/>
        <v>0.42708333333333331</v>
      </c>
      <c r="L2549" s="593">
        <v>41</v>
      </c>
      <c r="M2549" s="593">
        <v>1</v>
      </c>
      <c r="N2549" s="960"/>
      <c r="O2549" s="593"/>
      <c r="P2549" s="593"/>
      <c r="Q2549" s="963"/>
      <c r="R2549" s="596" t="str">
        <f t="shared" si="155"/>
        <v>fx</v>
      </c>
      <c r="S2549" s="959"/>
      <c r="T2549" s="959"/>
      <c r="U2549" s="965"/>
    </row>
    <row r="2550" spans="1:21" ht="15.75" thickBot="1" x14ac:dyDescent="0.3">
      <c r="A2550" s="187" t="str">
        <f t="shared" si="153"/>
        <v>روز</v>
      </c>
      <c r="B2550" s="174">
        <v>14030510</v>
      </c>
      <c r="C2550" s="96">
        <v>350</v>
      </c>
      <c r="D2550" s="593">
        <v>7</v>
      </c>
      <c r="E2550" s="593">
        <v>50</v>
      </c>
      <c r="F2550" s="199">
        <f t="shared" si="156"/>
        <v>32</v>
      </c>
      <c r="G2550" s="144" t="s">
        <v>412</v>
      </c>
      <c r="H2550" s="167">
        <v>0.30208333333333331</v>
      </c>
      <c r="I2550" s="167">
        <v>0.79166666666666663</v>
      </c>
      <c r="J2550" s="181">
        <v>6.25E-2</v>
      </c>
      <c r="K2550" s="179">
        <f t="shared" si="154"/>
        <v>0.42708333333333331</v>
      </c>
      <c r="L2550" s="593">
        <v>39</v>
      </c>
      <c r="M2550" s="593">
        <v>1</v>
      </c>
      <c r="N2550" s="958">
        <v>592</v>
      </c>
      <c r="O2550" s="593"/>
      <c r="P2550" s="593"/>
      <c r="Q2550" s="963"/>
      <c r="R2550" s="596" t="str">
        <f t="shared" si="155"/>
        <v>fx</v>
      </c>
      <c r="S2550" s="959"/>
      <c r="T2550" s="959"/>
      <c r="U2550" s="965"/>
    </row>
    <row r="2551" spans="1:21" ht="15.75" thickBot="1" x14ac:dyDescent="0.3">
      <c r="A2551" s="187" t="str">
        <f t="shared" si="153"/>
        <v>روز</v>
      </c>
      <c r="B2551" s="175">
        <v>14030510</v>
      </c>
      <c r="C2551" s="96">
        <v>350</v>
      </c>
      <c r="D2551" s="593">
        <v>7</v>
      </c>
      <c r="E2551" s="593">
        <v>50</v>
      </c>
      <c r="F2551" s="199">
        <f t="shared" si="156"/>
        <v>32</v>
      </c>
      <c r="G2551" s="144" t="s">
        <v>412</v>
      </c>
      <c r="H2551" s="167">
        <v>0.30208333333333331</v>
      </c>
      <c r="I2551" s="167">
        <v>0.79166666666666663</v>
      </c>
      <c r="J2551" s="181">
        <v>6.25E-2</v>
      </c>
      <c r="K2551" s="179">
        <f t="shared" si="154"/>
        <v>0.42708333333333331</v>
      </c>
      <c r="L2551" s="593">
        <v>40</v>
      </c>
      <c r="M2551" s="593">
        <v>1</v>
      </c>
      <c r="N2551" s="959"/>
      <c r="O2551" s="593"/>
      <c r="P2551" s="593"/>
      <c r="Q2551" s="963"/>
      <c r="R2551" s="596" t="str">
        <f t="shared" si="155"/>
        <v>fx</v>
      </c>
      <c r="S2551" s="959"/>
      <c r="T2551" s="959"/>
      <c r="U2551" s="965"/>
    </row>
    <row r="2552" spans="1:21" ht="15.75" thickBot="1" x14ac:dyDescent="0.3">
      <c r="A2552" s="187" t="str">
        <f t="shared" si="153"/>
        <v>روز</v>
      </c>
      <c r="B2552" s="175">
        <v>14030510</v>
      </c>
      <c r="C2552" s="96">
        <v>350</v>
      </c>
      <c r="D2552" s="593">
        <v>7</v>
      </c>
      <c r="E2552" s="593">
        <v>50</v>
      </c>
      <c r="F2552" s="199">
        <f t="shared" si="156"/>
        <v>32</v>
      </c>
      <c r="G2552" s="144" t="s">
        <v>412</v>
      </c>
      <c r="H2552" s="167">
        <v>0.30208333333333331</v>
      </c>
      <c r="I2552" s="167">
        <v>0.79166666666666663</v>
      </c>
      <c r="J2552" s="181">
        <v>6.25E-2</v>
      </c>
      <c r="K2552" s="179">
        <f t="shared" si="154"/>
        <v>0.42708333333333331</v>
      </c>
      <c r="L2552" s="593">
        <v>41</v>
      </c>
      <c r="M2552" s="593">
        <v>1</v>
      </c>
      <c r="N2552" s="959"/>
      <c r="O2552" s="593"/>
      <c r="P2552" s="593"/>
      <c r="Q2552" s="963"/>
      <c r="R2552" s="596" t="str">
        <f t="shared" si="155"/>
        <v>fx</v>
      </c>
      <c r="S2552" s="959"/>
      <c r="T2552" s="959"/>
      <c r="U2552" s="965"/>
    </row>
    <row r="2553" spans="1:21" ht="15.75" thickBot="1" x14ac:dyDescent="0.3">
      <c r="A2553" s="187" t="str">
        <f t="shared" si="153"/>
        <v>روز</v>
      </c>
      <c r="B2553" s="175">
        <v>14030510</v>
      </c>
      <c r="C2553" s="96">
        <v>350</v>
      </c>
      <c r="D2553" s="593">
        <v>7</v>
      </c>
      <c r="E2553" s="593">
        <v>50</v>
      </c>
      <c r="F2553" s="199">
        <f t="shared" si="156"/>
        <v>32</v>
      </c>
      <c r="G2553" s="144" t="s">
        <v>412</v>
      </c>
      <c r="H2553" s="167">
        <v>0.30208333333333331</v>
      </c>
      <c r="I2553" s="167">
        <v>0.79166666666666663</v>
      </c>
      <c r="J2553" s="181">
        <v>6.25E-2</v>
      </c>
      <c r="K2553" s="179">
        <f t="shared" si="154"/>
        <v>0.42708333333333331</v>
      </c>
      <c r="L2553" s="593">
        <v>42</v>
      </c>
      <c r="M2553" s="593">
        <v>2</v>
      </c>
      <c r="N2553" s="959"/>
      <c r="O2553" s="593"/>
      <c r="P2553" s="593"/>
      <c r="Q2553" s="963"/>
      <c r="R2553" s="596" t="str">
        <f t="shared" si="155"/>
        <v>fx</v>
      </c>
      <c r="S2553" s="959"/>
      <c r="T2553" s="959"/>
      <c r="U2553" s="965"/>
    </row>
    <row r="2554" spans="1:21" ht="15.75" thickBot="1" x14ac:dyDescent="0.3">
      <c r="A2554" s="187" t="str">
        <f t="shared" si="153"/>
        <v>روز</v>
      </c>
      <c r="B2554" s="175">
        <v>14030510</v>
      </c>
      <c r="C2554" s="96">
        <v>350</v>
      </c>
      <c r="D2554" s="593">
        <v>7</v>
      </c>
      <c r="E2554" s="593">
        <v>50</v>
      </c>
      <c r="F2554" s="199">
        <f t="shared" si="156"/>
        <v>32</v>
      </c>
      <c r="G2554" s="144" t="s">
        <v>412</v>
      </c>
      <c r="H2554" s="167">
        <v>0.30208333333333331</v>
      </c>
      <c r="I2554" s="167">
        <v>0.79166666666666663</v>
      </c>
      <c r="J2554" s="181">
        <v>6.25E-2</v>
      </c>
      <c r="K2554" s="179">
        <f t="shared" si="154"/>
        <v>0.42708333333333331</v>
      </c>
      <c r="L2554" s="593">
        <v>43</v>
      </c>
      <c r="M2554" s="593">
        <v>2</v>
      </c>
      <c r="N2554" s="959"/>
      <c r="O2554" s="593"/>
      <c r="P2554" s="593"/>
      <c r="Q2554" s="963"/>
      <c r="R2554" s="596" t="str">
        <f t="shared" si="155"/>
        <v>fx</v>
      </c>
      <c r="S2554" s="959"/>
      <c r="T2554" s="959"/>
      <c r="U2554" s="965"/>
    </row>
    <row r="2555" spans="1:21" ht="15.75" thickBot="1" x14ac:dyDescent="0.3">
      <c r="A2555" s="187" t="str">
        <f t="shared" si="153"/>
        <v>روز</v>
      </c>
      <c r="B2555" s="595">
        <v>14030510</v>
      </c>
      <c r="C2555" s="96">
        <v>350</v>
      </c>
      <c r="D2555" s="593">
        <v>7</v>
      </c>
      <c r="E2555" s="593">
        <v>50</v>
      </c>
      <c r="F2555" s="199">
        <f t="shared" si="156"/>
        <v>32</v>
      </c>
      <c r="G2555" s="144" t="s">
        <v>412</v>
      </c>
      <c r="H2555" s="167">
        <v>0.30208333333333331</v>
      </c>
      <c r="I2555" s="167">
        <v>0.79166666666666663</v>
      </c>
      <c r="J2555" s="181">
        <v>6.25E-2</v>
      </c>
      <c r="K2555" s="179">
        <f t="shared" si="154"/>
        <v>0.42708333333333331</v>
      </c>
      <c r="L2555" s="593">
        <v>44</v>
      </c>
      <c r="M2555" s="593">
        <v>1</v>
      </c>
      <c r="N2555" s="960"/>
      <c r="O2555" s="593"/>
      <c r="P2555" s="593"/>
      <c r="Q2555" s="963"/>
      <c r="R2555" s="596" t="str">
        <f t="shared" si="155"/>
        <v>fx</v>
      </c>
      <c r="S2555" s="959"/>
      <c r="T2555" s="959"/>
      <c r="U2555" s="965"/>
    </row>
    <row r="2556" spans="1:21" ht="15.75" thickBot="1" x14ac:dyDescent="0.3">
      <c r="A2556" s="187" t="str">
        <f t="shared" si="153"/>
        <v>روز</v>
      </c>
      <c r="B2556" s="174">
        <v>14030510</v>
      </c>
      <c r="C2556" s="96">
        <v>370</v>
      </c>
      <c r="D2556" s="593">
        <v>7</v>
      </c>
      <c r="E2556" s="593">
        <v>50</v>
      </c>
      <c r="F2556" s="199">
        <f t="shared" si="156"/>
        <v>32</v>
      </c>
      <c r="G2556" s="144" t="s">
        <v>412</v>
      </c>
      <c r="H2556" s="167">
        <v>0.30208333333333331</v>
      </c>
      <c r="I2556" s="167">
        <v>0.79166666666666663</v>
      </c>
      <c r="J2556" s="181">
        <v>6.25E-2</v>
      </c>
      <c r="K2556" s="179">
        <f t="shared" si="154"/>
        <v>0.42708333333333331</v>
      </c>
      <c r="L2556" s="593">
        <v>39</v>
      </c>
      <c r="M2556" s="593">
        <v>1</v>
      </c>
      <c r="N2556" s="958">
        <v>592</v>
      </c>
      <c r="O2556" s="593"/>
      <c r="P2556" s="593"/>
      <c r="Q2556" s="963"/>
      <c r="R2556" s="596" t="str">
        <f t="shared" si="155"/>
        <v>p500</v>
      </c>
      <c r="S2556" s="959"/>
      <c r="T2556" s="959"/>
      <c r="U2556" s="965"/>
    </row>
    <row r="2557" spans="1:21" ht="15.75" thickBot="1" x14ac:dyDescent="0.3">
      <c r="A2557" s="187" t="str">
        <f t="shared" si="153"/>
        <v>روز</v>
      </c>
      <c r="B2557" s="175">
        <v>14030510</v>
      </c>
      <c r="C2557" s="96">
        <v>370</v>
      </c>
      <c r="D2557" s="593">
        <v>7</v>
      </c>
      <c r="E2557" s="593">
        <v>50</v>
      </c>
      <c r="F2557" s="199">
        <f t="shared" si="156"/>
        <v>32</v>
      </c>
      <c r="G2557" s="144" t="s">
        <v>412</v>
      </c>
      <c r="H2557" s="167">
        <v>0.30208333333333331</v>
      </c>
      <c r="I2557" s="167">
        <v>0.79166666666666663</v>
      </c>
      <c r="J2557" s="181">
        <v>6.25E-2</v>
      </c>
      <c r="K2557" s="179">
        <f t="shared" si="154"/>
        <v>0.42708333333333331</v>
      </c>
      <c r="L2557" s="593">
        <v>40</v>
      </c>
      <c r="M2557" s="593">
        <v>1</v>
      </c>
      <c r="N2557" s="959"/>
      <c r="O2557" s="593"/>
      <c r="P2557" s="593"/>
      <c r="Q2557" s="963"/>
      <c r="R2557" s="596" t="str">
        <f t="shared" si="155"/>
        <v>p500</v>
      </c>
      <c r="S2557" s="959"/>
      <c r="T2557" s="959"/>
      <c r="U2557" s="965"/>
    </row>
    <row r="2558" spans="1:21" ht="15.75" thickBot="1" x14ac:dyDescent="0.3">
      <c r="A2558" s="187" t="str">
        <f t="shared" si="153"/>
        <v>روز</v>
      </c>
      <c r="B2558" s="175">
        <v>14030510</v>
      </c>
      <c r="C2558" s="96">
        <v>370</v>
      </c>
      <c r="D2558" s="593">
        <v>7</v>
      </c>
      <c r="E2558" s="593">
        <v>50</v>
      </c>
      <c r="F2558" s="199">
        <f t="shared" si="156"/>
        <v>32</v>
      </c>
      <c r="G2558" s="144" t="s">
        <v>412</v>
      </c>
      <c r="H2558" s="167">
        <v>0.30208333333333331</v>
      </c>
      <c r="I2558" s="167">
        <v>0.79166666666666663</v>
      </c>
      <c r="J2558" s="181">
        <v>6.25E-2</v>
      </c>
      <c r="K2558" s="179">
        <f t="shared" si="154"/>
        <v>0.42708333333333331</v>
      </c>
      <c r="L2558" s="593">
        <v>42</v>
      </c>
      <c r="M2558" s="593">
        <v>2</v>
      </c>
      <c r="N2558" s="959"/>
      <c r="O2558" s="593"/>
      <c r="P2558" s="593"/>
      <c r="Q2558" s="963"/>
      <c r="R2558" s="596" t="str">
        <f t="shared" si="155"/>
        <v>p500</v>
      </c>
      <c r="S2558" s="959"/>
      <c r="T2558" s="959"/>
      <c r="U2558" s="965"/>
    </row>
    <row r="2559" spans="1:21" ht="15.75" thickBot="1" x14ac:dyDescent="0.3">
      <c r="A2559" s="187" t="str">
        <f t="shared" si="153"/>
        <v>روز</v>
      </c>
      <c r="B2559" s="175">
        <v>14030510</v>
      </c>
      <c r="C2559" s="96">
        <v>370</v>
      </c>
      <c r="D2559" s="593">
        <v>7</v>
      </c>
      <c r="E2559" s="593">
        <v>50</v>
      </c>
      <c r="F2559" s="199">
        <f t="shared" si="156"/>
        <v>32</v>
      </c>
      <c r="G2559" s="144" t="s">
        <v>412</v>
      </c>
      <c r="H2559" s="167">
        <v>0.30208333333333331</v>
      </c>
      <c r="I2559" s="167">
        <v>0.79166666666666663</v>
      </c>
      <c r="J2559" s="181">
        <v>6.25E-2</v>
      </c>
      <c r="K2559" s="179">
        <f t="shared" si="154"/>
        <v>0.42708333333333331</v>
      </c>
      <c r="L2559" s="593">
        <v>43</v>
      </c>
      <c r="M2559" s="593">
        <v>2</v>
      </c>
      <c r="N2559" s="959"/>
      <c r="O2559" s="593"/>
      <c r="P2559" s="593"/>
      <c r="Q2559" s="963"/>
      <c r="R2559" s="596" t="str">
        <f t="shared" si="155"/>
        <v>p500</v>
      </c>
      <c r="S2559" s="959"/>
      <c r="T2559" s="959"/>
      <c r="U2559" s="965"/>
    </row>
    <row r="2560" spans="1:21" ht="15.75" thickBot="1" x14ac:dyDescent="0.3">
      <c r="A2560" s="187" t="str">
        <f t="shared" si="153"/>
        <v>روز</v>
      </c>
      <c r="B2560" s="595">
        <v>14030510</v>
      </c>
      <c r="C2560" s="96">
        <v>370</v>
      </c>
      <c r="D2560" s="593">
        <v>7</v>
      </c>
      <c r="E2560" s="593">
        <v>50</v>
      </c>
      <c r="F2560" s="199">
        <f t="shared" si="156"/>
        <v>32</v>
      </c>
      <c r="G2560" s="144" t="s">
        <v>412</v>
      </c>
      <c r="H2560" s="167">
        <v>0.30208333333333331</v>
      </c>
      <c r="I2560" s="167">
        <v>0.79166666666666663</v>
      </c>
      <c r="J2560" s="181">
        <v>6.25E-2</v>
      </c>
      <c r="K2560" s="179">
        <f t="shared" si="154"/>
        <v>0.42708333333333331</v>
      </c>
      <c r="L2560" s="593">
        <v>44</v>
      </c>
      <c r="M2560" s="593">
        <v>2</v>
      </c>
      <c r="N2560" s="960"/>
      <c r="O2560" s="593"/>
      <c r="P2560" s="593"/>
      <c r="Q2560" s="963"/>
      <c r="R2560" s="596" t="str">
        <f t="shared" si="155"/>
        <v>p500</v>
      </c>
      <c r="S2560" s="959"/>
      <c r="T2560" s="959"/>
      <c r="U2560" s="965"/>
    </row>
    <row r="2561" spans="1:21" ht="15.75" thickBot="1" x14ac:dyDescent="0.3">
      <c r="A2561" s="187" t="str">
        <f t="shared" si="153"/>
        <v>روز</v>
      </c>
      <c r="B2561" s="174">
        <v>14030510</v>
      </c>
      <c r="C2561" s="96">
        <v>379</v>
      </c>
      <c r="D2561" s="593">
        <v>7</v>
      </c>
      <c r="E2561" s="593">
        <v>50</v>
      </c>
      <c r="F2561" s="199">
        <f t="shared" si="156"/>
        <v>32</v>
      </c>
      <c r="G2561" s="144" t="s">
        <v>412</v>
      </c>
      <c r="H2561" s="167">
        <v>0.30208333333333331</v>
      </c>
      <c r="I2561" s="167">
        <v>0.79166666666666663</v>
      </c>
      <c r="J2561" s="181">
        <v>6.25E-2</v>
      </c>
      <c r="K2561" s="179">
        <f t="shared" si="154"/>
        <v>0.42708333333333331</v>
      </c>
      <c r="L2561" s="593">
        <v>37</v>
      </c>
      <c r="M2561" s="593">
        <v>1</v>
      </c>
      <c r="N2561" s="958">
        <v>288</v>
      </c>
      <c r="O2561" s="593"/>
      <c r="P2561" s="593"/>
      <c r="Q2561" s="963"/>
      <c r="R2561" s="596" t="str">
        <f t="shared" si="155"/>
        <v>fx</v>
      </c>
      <c r="S2561" s="959"/>
      <c r="T2561" s="959"/>
      <c r="U2561" s="965"/>
    </row>
    <row r="2562" spans="1:21" ht="15.75" thickBot="1" x14ac:dyDescent="0.3">
      <c r="A2562" s="187" t="str">
        <f t="shared" si="153"/>
        <v>روز</v>
      </c>
      <c r="B2562" s="175">
        <v>14030510</v>
      </c>
      <c r="C2562" s="96">
        <v>379</v>
      </c>
      <c r="D2562" s="593">
        <v>7</v>
      </c>
      <c r="E2562" s="593">
        <v>50</v>
      </c>
      <c r="F2562" s="199">
        <f t="shared" si="156"/>
        <v>32</v>
      </c>
      <c r="G2562" s="144" t="s">
        <v>412</v>
      </c>
      <c r="H2562" s="167">
        <v>0.30208333333333331</v>
      </c>
      <c r="I2562" s="167">
        <v>0.79166666666666663</v>
      </c>
      <c r="J2562" s="181">
        <v>6.25E-2</v>
      </c>
      <c r="K2562" s="179">
        <f t="shared" si="154"/>
        <v>0.42708333333333331</v>
      </c>
      <c r="L2562" s="593">
        <v>38</v>
      </c>
      <c r="M2562" s="593">
        <v>1</v>
      </c>
      <c r="N2562" s="959"/>
      <c r="O2562" s="593"/>
      <c r="P2562" s="593"/>
      <c r="Q2562" s="963"/>
      <c r="R2562" s="596" t="str">
        <f t="shared" si="155"/>
        <v>fx</v>
      </c>
      <c r="S2562" s="959"/>
      <c r="T2562" s="959"/>
      <c r="U2562" s="965"/>
    </row>
    <row r="2563" spans="1:21" ht="15.75" thickBot="1" x14ac:dyDescent="0.3">
      <c r="A2563" s="187" t="str">
        <f t="shared" si="153"/>
        <v>روز</v>
      </c>
      <c r="B2563" s="175">
        <v>14030510</v>
      </c>
      <c r="C2563" s="96">
        <v>379</v>
      </c>
      <c r="D2563" s="593">
        <v>7</v>
      </c>
      <c r="E2563" s="593">
        <v>50</v>
      </c>
      <c r="F2563" s="199">
        <f t="shared" si="156"/>
        <v>32</v>
      </c>
      <c r="G2563" s="144" t="s">
        <v>412</v>
      </c>
      <c r="H2563" s="167">
        <v>0.30208333333333331</v>
      </c>
      <c r="I2563" s="167">
        <v>0.79166666666666663</v>
      </c>
      <c r="J2563" s="181">
        <v>6.25E-2</v>
      </c>
      <c r="K2563" s="179">
        <f t="shared" si="154"/>
        <v>0.42708333333333331</v>
      </c>
      <c r="L2563" s="593">
        <v>39</v>
      </c>
      <c r="M2563" s="593">
        <v>1</v>
      </c>
      <c r="N2563" s="959"/>
      <c r="O2563" s="593"/>
      <c r="P2563" s="593"/>
      <c r="Q2563" s="963"/>
      <c r="R2563" s="596" t="str">
        <f t="shared" si="155"/>
        <v>fx</v>
      </c>
      <c r="S2563" s="959"/>
      <c r="T2563" s="959"/>
      <c r="U2563" s="965"/>
    </row>
    <row r="2564" spans="1:21" ht="15.75" thickBot="1" x14ac:dyDescent="0.3">
      <c r="A2564" s="187" t="str">
        <f t="shared" si="153"/>
        <v>روز</v>
      </c>
      <c r="B2564" s="175">
        <v>14030510</v>
      </c>
      <c r="C2564" s="96">
        <v>379</v>
      </c>
      <c r="D2564" s="593">
        <v>7</v>
      </c>
      <c r="E2564" s="593">
        <v>50</v>
      </c>
      <c r="F2564" s="199">
        <f t="shared" si="156"/>
        <v>32</v>
      </c>
      <c r="G2564" s="144" t="s">
        <v>412</v>
      </c>
      <c r="H2564" s="167">
        <v>0.30208333333333331</v>
      </c>
      <c r="I2564" s="167">
        <v>0.79166666666666663</v>
      </c>
      <c r="J2564" s="181">
        <v>6.25E-2</v>
      </c>
      <c r="K2564" s="179">
        <f t="shared" si="154"/>
        <v>0.42708333333333331</v>
      </c>
      <c r="L2564" s="593">
        <v>40</v>
      </c>
      <c r="M2564" s="593">
        <v>1</v>
      </c>
      <c r="N2564" s="959"/>
      <c r="O2564" s="593"/>
      <c r="P2564" s="593"/>
      <c r="Q2564" s="963"/>
      <c r="R2564" s="596" t="str">
        <f t="shared" si="155"/>
        <v>fx</v>
      </c>
      <c r="S2564" s="959"/>
      <c r="T2564" s="959"/>
      <c r="U2564" s="965"/>
    </row>
    <row r="2565" spans="1:21" ht="15.75" thickBot="1" x14ac:dyDescent="0.3">
      <c r="A2565" s="187" t="str">
        <f t="shared" si="153"/>
        <v>روز</v>
      </c>
      <c r="B2565" s="595">
        <v>14030510</v>
      </c>
      <c r="C2565" s="96">
        <v>379</v>
      </c>
      <c r="D2565" s="593">
        <v>7</v>
      </c>
      <c r="E2565" s="593">
        <v>50</v>
      </c>
      <c r="F2565" s="199">
        <f t="shared" si="156"/>
        <v>32</v>
      </c>
      <c r="G2565" s="144" t="s">
        <v>412</v>
      </c>
      <c r="H2565" s="167">
        <v>0.30208333333333331</v>
      </c>
      <c r="I2565" s="167">
        <v>0.79166666666666663</v>
      </c>
      <c r="J2565" s="181">
        <v>6.25E-2</v>
      </c>
      <c r="K2565" s="179">
        <f t="shared" si="154"/>
        <v>0.42708333333333331</v>
      </c>
      <c r="L2565" s="593">
        <v>41</v>
      </c>
      <c r="M2565" s="593">
        <v>1</v>
      </c>
      <c r="N2565" s="960"/>
      <c r="O2565" s="593"/>
      <c r="P2565" s="593"/>
      <c r="Q2565" s="963"/>
      <c r="R2565" s="596" t="str">
        <f t="shared" si="155"/>
        <v>fx</v>
      </c>
      <c r="S2565" s="959"/>
      <c r="T2565" s="959"/>
      <c r="U2565" s="965"/>
    </row>
    <row r="2566" spans="1:21" ht="15.75" thickBot="1" x14ac:dyDescent="0.3">
      <c r="A2566" s="187" t="str">
        <f t="shared" si="153"/>
        <v>روز</v>
      </c>
      <c r="B2566" s="174">
        <v>14030510</v>
      </c>
      <c r="C2566" s="96">
        <v>379</v>
      </c>
      <c r="D2566" s="593">
        <v>7</v>
      </c>
      <c r="E2566" s="593">
        <v>50</v>
      </c>
      <c r="F2566" s="199">
        <f t="shared" si="156"/>
        <v>32</v>
      </c>
      <c r="G2566" s="144" t="s">
        <v>412</v>
      </c>
      <c r="H2566" s="167">
        <v>0.30208333333333331</v>
      </c>
      <c r="I2566" s="167">
        <v>0.79166666666666663</v>
      </c>
      <c r="J2566" s="181">
        <v>6.25E-2</v>
      </c>
      <c r="K2566" s="179">
        <f t="shared" si="154"/>
        <v>0.42708333333333331</v>
      </c>
      <c r="L2566" s="593">
        <v>37</v>
      </c>
      <c r="M2566" s="593">
        <v>1</v>
      </c>
      <c r="N2566" s="958">
        <v>288</v>
      </c>
      <c r="O2566" s="593"/>
      <c r="P2566" s="593"/>
      <c r="Q2566" s="963"/>
      <c r="R2566" s="596" t="str">
        <f t="shared" si="155"/>
        <v>fx</v>
      </c>
      <c r="S2566" s="959"/>
      <c r="T2566" s="959"/>
      <c r="U2566" s="965"/>
    </row>
    <row r="2567" spans="1:21" ht="15.75" thickBot="1" x14ac:dyDescent="0.3">
      <c r="A2567" s="187" t="str">
        <f t="shared" si="153"/>
        <v>روز</v>
      </c>
      <c r="B2567" s="175">
        <v>14030510</v>
      </c>
      <c r="C2567" s="96">
        <v>379</v>
      </c>
      <c r="D2567" s="593">
        <v>7</v>
      </c>
      <c r="E2567" s="593">
        <v>50</v>
      </c>
      <c r="F2567" s="199">
        <f t="shared" si="156"/>
        <v>32</v>
      </c>
      <c r="G2567" s="144" t="s">
        <v>412</v>
      </c>
      <c r="H2567" s="167">
        <v>0.30208333333333331</v>
      </c>
      <c r="I2567" s="167">
        <v>0.79166666666666663</v>
      </c>
      <c r="J2567" s="181">
        <v>6.25E-2</v>
      </c>
      <c r="K2567" s="179">
        <f t="shared" si="154"/>
        <v>0.42708333333333331</v>
      </c>
      <c r="L2567" s="593">
        <v>38</v>
      </c>
      <c r="M2567" s="593">
        <v>1</v>
      </c>
      <c r="N2567" s="959"/>
      <c r="O2567" s="593"/>
      <c r="P2567" s="593"/>
      <c r="Q2567" s="963"/>
      <c r="R2567" s="596" t="str">
        <f t="shared" si="155"/>
        <v>fx</v>
      </c>
      <c r="S2567" s="959"/>
      <c r="T2567" s="959"/>
      <c r="U2567" s="965"/>
    </row>
    <row r="2568" spans="1:21" ht="15.75" thickBot="1" x14ac:dyDescent="0.3">
      <c r="A2568" s="187" t="str">
        <f t="shared" si="153"/>
        <v>روز</v>
      </c>
      <c r="B2568" s="175">
        <v>14030510</v>
      </c>
      <c r="C2568" s="96">
        <v>379</v>
      </c>
      <c r="D2568" s="593">
        <v>7</v>
      </c>
      <c r="E2568" s="593">
        <v>50</v>
      </c>
      <c r="F2568" s="199">
        <f t="shared" si="156"/>
        <v>32</v>
      </c>
      <c r="G2568" s="144" t="s">
        <v>412</v>
      </c>
      <c r="H2568" s="167">
        <v>0.30208333333333331</v>
      </c>
      <c r="I2568" s="167">
        <v>0.79166666666666663</v>
      </c>
      <c r="J2568" s="181">
        <v>6.25E-2</v>
      </c>
      <c r="K2568" s="179">
        <f t="shared" si="154"/>
        <v>0.42708333333333331</v>
      </c>
      <c r="L2568" s="593">
        <v>39</v>
      </c>
      <c r="M2568" s="593">
        <v>1</v>
      </c>
      <c r="N2568" s="959"/>
      <c r="O2568" s="593"/>
      <c r="P2568" s="593"/>
      <c r="Q2568" s="963"/>
      <c r="R2568" s="596" t="str">
        <f t="shared" si="155"/>
        <v>fx</v>
      </c>
      <c r="S2568" s="959"/>
      <c r="T2568" s="959"/>
      <c r="U2568" s="965"/>
    </row>
    <row r="2569" spans="1:21" ht="15.75" thickBot="1" x14ac:dyDescent="0.3">
      <c r="A2569" s="187" t="str">
        <f t="shared" si="153"/>
        <v>روز</v>
      </c>
      <c r="B2569" s="175">
        <v>14030510</v>
      </c>
      <c r="C2569" s="96">
        <v>379</v>
      </c>
      <c r="D2569" s="593">
        <v>7</v>
      </c>
      <c r="E2569" s="593">
        <v>50</v>
      </c>
      <c r="F2569" s="199">
        <f t="shared" si="156"/>
        <v>32</v>
      </c>
      <c r="G2569" s="144" t="s">
        <v>412</v>
      </c>
      <c r="H2569" s="167">
        <v>0.30208333333333331</v>
      </c>
      <c r="I2569" s="167">
        <v>0.79166666666666663</v>
      </c>
      <c r="J2569" s="181">
        <v>6.25E-2</v>
      </c>
      <c r="K2569" s="179">
        <f t="shared" si="154"/>
        <v>0.42708333333333331</v>
      </c>
      <c r="L2569" s="593">
        <v>40</v>
      </c>
      <c r="M2569" s="593">
        <v>1</v>
      </c>
      <c r="N2569" s="959"/>
      <c r="O2569" s="593"/>
      <c r="P2569" s="593"/>
      <c r="Q2569" s="963"/>
      <c r="R2569" s="596" t="str">
        <f t="shared" si="155"/>
        <v>fx</v>
      </c>
      <c r="S2569" s="959"/>
      <c r="T2569" s="959"/>
      <c r="U2569" s="965"/>
    </row>
    <row r="2570" spans="1:21" ht="15.75" thickBot="1" x14ac:dyDescent="0.3">
      <c r="A2570" s="597" t="str">
        <f t="shared" si="153"/>
        <v>روز</v>
      </c>
      <c r="B2570" s="595">
        <v>14030510</v>
      </c>
      <c r="C2570" s="164">
        <v>379</v>
      </c>
      <c r="D2570" s="594">
        <v>7</v>
      </c>
      <c r="E2570" s="594">
        <v>50</v>
      </c>
      <c r="F2570" s="388">
        <f t="shared" si="156"/>
        <v>32</v>
      </c>
      <c r="G2570" s="161" t="s">
        <v>412</v>
      </c>
      <c r="H2570" s="171">
        <v>0.30208333333333331</v>
      </c>
      <c r="I2570" s="171">
        <v>0.79166666666666663</v>
      </c>
      <c r="J2570" s="185">
        <v>6.25E-2</v>
      </c>
      <c r="K2570" s="186">
        <f t="shared" si="154"/>
        <v>0.42708333333333331</v>
      </c>
      <c r="L2570" s="594">
        <v>41</v>
      </c>
      <c r="M2570" s="594">
        <v>1</v>
      </c>
      <c r="N2570" s="966"/>
      <c r="O2570" s="594"/>
      <c r="P2570" s="594"/>
      <c r="Q2570" s="967"/>
      <c r="R2570" s="151" t="str">
        <f t="shared" si="155"/>
        <v>fx</v>
      </c>
      <c r="S2570" s="966"/>
      <c r="T2570" s="966"/>
      <c r="U2570" s="968"/>
    </row>
    <row r="2571" spans="1:21" ht="15.75" thickBot="1" x14ac:dyDescent="0.3">
      <c r="A2571" s="183" t="str">
        <f t="shared" si="153"/>
        <v>روز</v>
      </c>
      <c r="B2571" s="592">
        <v>14030511</v>
      </c>
      <c r="C2571" s="592" t="s">
        <v>624</v>
      </c>
      <c r="D2571" s="592">
        <v>7</v>
      </c>
      <c r="E2571" s="592">
        <v>50</v>
      </c>
      <c r="G2571" s="159"/>
      <c r="H2571" s="168"/>
      <c r="I2571" s="168"/>
      <c r="J2571" s="179"/>
      <c r="K2571" s="179">
        <f t="shared" si="154"/>
        <v>0</v>
      </c>
      <c r="L2571" s="592">
        <v>30</v>
      </c>
      <c r="M2571" s="592">
        <v>1</v>
      </c>
      <c r="N2571" s="961">
        <v>186</v>
      </c>
      <c r="O2571" s="592"/>
      <c r="P2571" s="592"/>
      <c r="Q2571" s="962">
        <f>28.7+0.435+24.006</f>
        <v>53.140999999999998</v>
      </c>
      <c r="R2571" s="150" t="str">
        <f t="shared" si="155"/>
        <v>fx</v>
      </c>
      <c r="S2571" s="961">
        <v>1.2</v>
      </c>
      <c r="T2571" s="961">
        <v>7.4</v>
      </c>
      <c r="U2571" s="964">
        <v>0</v>
      </c>
    </row>
    <row r="2572" spans="1:21" ht="15.75" thickBot="1" x14ac:dyDescent="0.3">
      <c r="A2572" s="187" t="str">
        <f t="shared" si="153"/>
        <v>روز</v>
      </c>
      <c r="B2572" s="588">
        <v>14030511</v>
      </c>
      <c r="C2572" s="588" t="s">
        <v>624</v>
      </c>
      <c r="D2572" s="593">
        <v>7</v>
      </c>
      <c r="E2572" s="593">
        <v>50</v>
      </c>
      <c r="F2572" s="665"/>
      <c r="G2572" s="88"/>
      <c r="H2572" s="169"/>
      <c r="I2572" s="169"/>
      <c r="J2572" s="178"/>
      <c r="K2572" s="179">
        <f t="shared" si="154"/>
        <v>0</v>
      </c>
      <c r="L2572" s="593">
        <v>31</v>
      </c>
      <c r="M2572" s="593">
        <v>1</v>
      </c>
      <c r="N2572" s="959"/>
      <c r="O2572" s="593"/>
      <c r="P2572" s="593"/>
      <c r="Q2572" s="963"/>
      <c r="R2572" s="596" t="str">
        <f t="shared" si="155"/>
        <v>fx</v>
      </c>
      <c r="S2572" s="959"/>
      <c r="T2572" s="959"/>
      <c r="U2572" s="965"/>
    </row>
    <row r="2573" spans="1:21" ht="15.75" thickBot="1" x14ac:dyDescent="0.3">
      <c r="A2573" s="187" t="str">
        <f t="shared" si="153"/>
        <v>روز</v>
      </c>
      <c r="B2573" s="588">
        <v>14030511</v>
      </c>
      <c r="C2573" s="588" t="s">
        <v>624</v>
      </c>
      <c r="D2573" s="593">
        <v>7</v>
      </c>
      <c r="E2573" s="593">
        <v>50</v>
      </c>
      <c r="F2573" s="665"/>
      <c r="G2573" s="88"/>
      <c r="H2573" s="169"/>
      <c r="I2573" s="169"/>
      <c r="J2573" s="178"/>
      <c r="K2573" s="179">
        <f t="shared" si="154"/>
        <v>0</v>
      </c>
      <c r="L2573" s="593">
        <v>32</v>
      </c>
      <c r="M2573" s="593">
        <v>1</v>
      </c>
      <c r="N2573" s="959"/>
      <c r="O2573" s="593"/>
      <c r="P2573" s="593"/>
      <c r="Q2573" s="963"/>
      <c r="R2573" s="596" t="str">
        <f t="shared" si="155"/>
        <v>fx</v>
      </c>
      <c r="S2573" s="959"/>
      <c r="T2573" s="959"/>
      <c r="U2573" s="965"/>
    </row>
    <row r="2574" spans="1:21" ht="15.75" thickBot="1" x14ac:dyDescent="0.3">
      <c r="A2574" s="187" t="str">
        <f t="shared" si="153"/>
        <v>روز</v>
      </c>
      <c r="B2574" s="588">
        <v>14030511</v>
      </c>
      <c r="C2574" s="588" t="s">
        <v>624</v>
      </c>
      <c r="D2574" s="593">
        <v>7</v>
      </c>
      <c r="E2574" s="593">
        <v>50</v>
      </c>
      <c r="F2574" s="665"/>
      <c r="G2574" s="88"/>
      <c r="H2574" s="169"/>
      <c r="I2574" s="169"/>
      <c r="J2574" s="178"/>
      <c r="K2574" s="179">
        <f t="shared" si="154"/>
        <v>0</v>
      </c>
      <c r="L2574" s="593">
        <v>33</v>
      </c>
      <c r="M2574" s="593">
        <v>1</v>
      </c>
      <c r="N2574" s="959"/>
      <c r="O2574" s="593"/>
      <c r="P2574" s="593"/>
      <c r="Q2574" s="963"/>
      <c r="R2574" s="596" t="str">
        <f t="shared" si="155"/>
        <v>fx</v>
      </c>
      <c r="S2574" s="959"/>
      <c r="T2574" s="959"/>
      <c r="U2574" s="965"/>
    </row>
    <row r="2575" spans="1:21" ht="15.75" thickBot="1" x14ac:dyDescent="0.3">
      <c r="A2575" s="187" t="str">
        <f t="shared" si="153"/>
        <v>روز</v>
      </c>
      <c r="B2575" s="588">
        <v>14030511</v>
      </c>
      <c r="C2575" s="588" t="s">
        <v>624</v>
      </c>
      <c r="D2575" s="593">
        <v>7</v>
      </c>
      <c r="E2575" s="593">
        <v>50</v>
      </c>
      <c r="F2575" s="665"/>
      <c r="G2575" s="88"/>
      <c r="H2575" s="169"/>
      <c r="I2575" s="169"/>
      <c r="J2575" s="178"/>
      <c r="K2575" s="179">
        <f t="shared" si="154"/>
        <v>0</v>
      </c>
      <c r="L2575" s="593">
        <v>34</v>
      </c>
      <c r="M2575" s="593">
        <v>1</v>
      </c>
      <c r="N2575" s="959"/>
      <c r="O2575" s="593"/>
      <c r="P2575" s="593"/>
      <c r="Q2575" s="963"/>
      <c r="R2575" s="596" t="str">
        <f t="shared" si="155"/>
        <v>fx</v>
      </c>
      <c r="S2575" s="959"/>
      <c r="T2575" s="959"/>
      <c r="U2575" s="965"/>
    </row>
    <row r="2576" spans="1:21" ht="15.75" thickBot="1" x14ac:dyDescent="0.3">
      <c r="A2576" s="597" t="str">
        <f t="shared" si="153"/>
        <v>روز</v>
      </c>
      <c r="B2576" s="587">
        <v>14030511</v>
      </c>
      <c r="C2576" s="587" t="s">
        <v>624</v>
      </c>
      <c r="D2576" s="594">
        <v>7</v>
      </c>
      <c r="E2576" s="594">
        <v>50</v>
      </c>
      <c r="F2576" s="151"/>
      <c r="G2576" s="160"/>
      <c r="H2576" s="170"/>
      <c r="I2576" s="170"/>
      <c r="J2576" s="180"/>
      <c r="K2576" s="186">
        <f t="shared" si="154"/>
        <v>0</v>
      </c>
      <c r="L2576" s="594">
        <v>35</v>
      </c>
      <c r="M2576" s="594">
        <v>1</v>
      </c>
      <c r="N2576" s="966"/>
      <c r="O2576" s="594"/>
      <c r="P2576" s="594"/>
      <c r="Q2576" s="967"/>
      <c r="R2576" s="151" t="str">
        <f t="shared" si="155"/>
        <v>fx</v>
      </c>
      <c r="S2576" s="966"/>
      <c r="T2576" s="966"/>
      <c r="U2576" s="968"/>
    </row>
    <row r="2577" spans="1:21" ht="15.75" thickBot="1" x14ac:dyDescent="0.3">
      <c r="A2577" s="183" t="str">
        <f t="shared" si="153"/>
        <v>روز</v>
      </c>
      <c r="B2577" s="174">
        <v>14030511</v>
      </c>
      <c r="C2577" s="163">
        <v>309</v>
      </c>
      <c r="D2577" s="616">
        <v>7</v>
      </c>
      <c r="E2577" s="616">
        <v>50</v>
      </c>
      <c r="F2577" s="150">
        <f>6+8+10+8</f>
        <v>32</v>
      </c>
      <c r="G2577" s="159" t="s">
        <v>409</v>
      </c>
      <c r="H2577" s="168">
        <v>0.30208333333333331</v>
      </c>
      <c r="I2577" s="168">
        <v>0.625</v>
      </c>
      <c r="J2577" s="179">
        <v>0.10416666666666667</v>
      </c>
      <c r="K2577" s="179">
        <f t="shared" si="154"/>
        <v>0.21875</v>
      </c>
      <c r="L2577" s="616">
        <v>36</v>
      </c>
      <c r="M2577" s="616">
        <v>1</v>
      </c>
      <c r="N2577" s="961">
        <v>90</v>
      </c>
      <c r="O2577" s="616"/>
      <c r="P2577" s="616"/>
      <c r="Q2577" s="962">
        <f>102.422+4.156+95.892</f>
        <v>202.47</v>
      </c>
      <c r="R2577" s="150" t="str">
        <f t="shared" si="155"/>
        <v>fx</v>
      </c>
      <c r="S2577" s="961">
        <v>1.5</v>
      </c>
      <c r="T2577" s="961">
        <v>15</v>
      </c>
      <c r="U2577" s="964">
        <v>2000</v>
      </c>
    </row>
    <row r="2578" spans="1:21" ht="15.75" thickBot="1" x14ac:dyDescent="0.3">
      <c r="A2578" s="187" t="str">
        <f t="shared" si="153"/>
        <v>روز</v>
      </c>
      <c r="B2578" s="175">
        <v>14030511</v>
      </c>
      <c r="C2578" s="96">
        <v>309</v>
      </c>
      <c r="D2578" s="614">
        <v>7</v>
      </c>
      <c r="E2578" s="614">
        <v>50</v>
      </c>
      <c r="F2578" s="150">
        <f t="shared" ref="F2578:F2603" si="157">6+8+10+8</f>
        <v>32</v>
      </c>
      <c r="G2578" s="144" t="s">
        <v>409</v>
      </c>
      <c r="H2578" s="167">
        <v>0.30208333333333331</v>
      </c>
      <c r="I2578" s="167">
        <v>0.625</v>
      </c>
      <c r="J2578" s="181">
        <v>0.10416666666666667</v>
      </c>
      <c r="K2578" s="179">
        <f t="shared" si="154"/>
        <v>0.21875</v>
      </c>
      <c r="L2578" s="614">
        <v>37</v>
      </c>
      <c r="M2578" s="614">
        <v>1</v>
      </c>
      <c r="N2578" s="959"/>
      <c r="O2578" s="614"/>
      <c r="P2578" s="614"/>
      <c r="Q2578" s="963"/>
      <c r="R2578" s="617" t="str">
        <f t="shared" si="155"/>
        <v>fx</v>
      </c>
      <c r="S2578" s="959"/>
      <c r="T2578" s="959"/>
      <c r="U2578" s="965"/>
    </row>
    <row r="2579" spans="1:21" ht="15.75" thickBot="1" x14ac:dyDescent="0.3">
      <c r="A2579" s="187" t="str">
        <f t="shared" si="153"/>
        <v>روز</v>
      </c>
      <c r="B2579" s="175">
        <v>14030511</v>
      </c>
      <c r="C2579" s="96">
        <v>309</v>
      </c>
      <c r="D2579" s="614">
        <v>7</v>
      </c>
      <c r="E2579" s="614">
        <v>50</v>
      </c>
      <c r="F2579" s="150">
        <f t="shared" si="157"/>
        <v>32</v>
      </c>
      <c r="G2579" s="144" t="s">
        <v>409</v>
      </c>
      <c r="H2579" s="167">
        <v>0.30208333333333331</v>
      </c>
      <c r="I2579" s="167">
        <v>0.625</v>
      </c>
      <c r="J2579" s="181">
        <v>0.10416666666666667</v>
      </c>
      <c r="K2579" s="179">
        <f t="shared" si="154"/>
        <v>0.21875</v>
      </c>
      <c r="L2579" s="614">
        <v>38</v>
      </c>
      <c r="M2579" s="614">
        <v>1</v>
      </c>
      <c r="N2579" s="959"/>
      <c r="O2579" s="614"/>
      <c r="P2579" s="614"/>
      <c r="Q2579" s="963"/>
      <c r="R2579" s="617" t="str">
        <f t="shared" si="155"/>
        <v>fx</v>
      </c>
      <c r="S2579" s="959"/>
      <c r="T2579" s="959"/>
      <c r="U2579" s="965"/>
    </row>
    <row r="2580" spans="1:21" ht="15.75" thickBot="1" x14ac:dyDescent="0.3">
      <c r="A2580" s="187" t="str">
        <f t="shared" si="153"/>
        <v>روز</v>
      </c>
      <c r="B2580" s="175">
        <v>14030511</v>
      </c>
      <c r="C2580" s="96">
        <v>309</v>
      </c>
      <c r="D2580" s="614">
        <v>7</v>
      </c>
      <c r="E2580" s="614">
        <v>50</v>
      </c>
      <c r="F2580" s="150">
        <f t="shared" si="157"/>
        <v>32</v>
      </c>
      <c r="G2580" s="144" t="s">
        <v>409</v>
      </c>
      <c r="H2580" s="167">
        <v>0.30208333333333331</v>
      </c>
      <c r="I2580" s="167">
        <v>0.625</v>
      </c>
      <c r="J2580" s="181">
        <v>0.10416666666666667</v>
      </c>
      <c r="K2580" s="179">
        <f t="shared" si="154"/>
        <v>0.21875</v>
      </c>
      <c r="L2580" s="614">
        <v>39</v>
      </c>
      <c r="M2580" s="614">
        <v>1</v>
      </c>
      <c r="N2580" s="959"/>
      <c r="O2580" s="614"/>
      <c r="P2580" s="614"/>
      <c r="Q2580" s="963"/>
      <c r="R2580" s="617" t="str">
        <f t="shared" si="155"/>
        <v>fx</v>
      </c>
      <c r="S2580" s="959"/>
      <c r="T2580" s="959"/>
      <c r="U2580" s="965"/>
    </row>
    <row r="2581" spans="1:21" ht="15.75" thickBot="1" x14ac:dyDescent="0.3">
      <c r="A2581" s="187" t="str">
        <f t="shared" si="153"/>
        <v>روز</v>
      </c>
      <c r="B2581" s="175">
        <v>14030511</v>
      </c>
      <c r="C2581" s="96">
        <v>309</v>
      </c>
      <c r="D2581" s="614">
        <v>7</v>
      </c>
      <c r="E2581" s="614">
        <v>50</v>
      </c>
      <c r="F2581" s="150">
        <f t="shared" si="157"/>
        <v>32</v>
      </c>
      <c r="G2581" s="144" t="s">
        <v>409</v>
      </c>
      <c r="H2581" s="167">
        <v>0.30208333333333331</v>
      </c>
      <c r="I2581" s="167">
        <v>0.625</v>
      </c>
      <c r="J2581" s="181">
        <v>0.10416666666666667</v>
      </c>
      <c r="K2581" s="179">
        <f t="shared" si="154"/>
        <v>0.21875</v>
      </c>
      <c r="L2581" s="614">
        <v>40</v>
      </c>
      <c r="M2581" s="614">
        <v>1</v>
      </c>
      <c r="N2581" s="959"/>
      <c r="O2581" s="614"/>
      <c r="P2581" s="614"/>
      <c r="Q2581" s="963"/>
      <c r="R2581" s="617" t="str">
        <f t="shared" si="155"/>
        <v>fx</v>
      </c>
      <c r="S2581" s="959"/>
      <c r="T2581" s="959"/>
      <c r="U2581" s="965"/>
    </row>
    <row r="2582" spans="1:21" ht="15.75" thickBot="1" x14ac:dyDescent="0.3">
      <c r="A2582" s="187" t="str">
        <f t="shared" si="153"/>
        <v>روز</v>
      </c>
      <c r="B2582" s="612">
        <v>14030511</v>
      </c>
      <c r="C2582" s="96">
        <v>309</v>
      </c>
      <c r="D2582" s="614">
        <v>7</v>
      </c>
      <c r="E2582" s="614">
        <v>50</v>
      </c>
      <c r="F2582" s="150">
        <f t="shared" si="157"/>
        <v>32</v>
      </c>
      <c r="G2582" s="144" t="s">
        <v>409</v>
      </c>
      <c r="H2582" s="167">
        <v>0.30208333333333331</v>
      </c>
      <c r="I2582" s="167">
        <v>0.625</v>
      </c>
      <c r="J2582" s="181">
        <v>0.10416666666666667</v>
      </c>
      <c r="K2582" s="179">
        <f t="shared" si="154"/>
        <v>0.21875</v>
      </c>
      <c r="L2582" s="614">
        <v>41</v>
      </c>
      <c r="M2582" s="614">
        <v>1</v>
      </c>
      <c r="N2582" s="960"/>
      <c r="O2582" s="614"/>
      <c r="P2582" s="614"/>
      <c r="Q2582" s="963"/>
      <c r="R2582" s="617" t="str">
        <f t="shared" si="155"/>
        <v>fx</v>
      </c>
      <c r="S2582" s="959"/>
      <c r="T2582" s="959"/>
      <c r="U2582" s="965"/>
    </row>
    <row r="2583" spans="1:21" ht="15.75" thickBot="1" x14ac:dyDescent="0.3">
      <c r="A2583" s="187" t="str">
        <f t="shared" si="153"/>
        <v>روز</v>
      </c>
      <c r="B2583" s="174">
        <v>14030511</v>
      </c>
      <c r="C2583" s="96">
        <v>350</v>
      </c>
      <c r="D2583" s="614">
        <v>7</v>
      </c>
      <c r="E2583" s="614">
        <v>50</v>
      </c>
      <c r="F2583" s="150">
        <f t="shared" si="157"/>
        <v>32</v>
      </c>
      <c r="G2583" s="144" t="s">
        <v>409</v>
      </c>
      <c r="H2583" s="167">
        <v>0.30208333333333331</v>
      </c>
      <c r="I2583" s="167">
        <v>0.625</v>
      </c>
      <c r="J2583" s="181">
        <v>0.10416666666666667</v>
      </c>
      <c r="K2583" s="179">
        <f t="shared" si="154"/>
        <v>0.21875</v>
      </c>
      <c r="L2583" s="614">
        <v>39</v>
      </c>
      <c r="M2583" s="614">
        <v>1</v>
      </c>
      <c r="N2583" s="958">
        <v>312</v>
      </c>
      <c r="O2583" s="614"/>
      <c r="P2583" s="614"/>
      <c r="Q2583" s="963"/>
      <c r="R2583" s="617" t="str">
        <f t="shared" si="155"/>
        <v>fx</v>
      </c>
      <c r="S2583" s="959"/>
      <c r="T2583" s="959"/>
      <c r="U2583" s="965"/>
    </row>
    <row r="2584" spans="1:21" ht="15.75" thickBot="1" x14ac:dyDescent="0.3">
      <c r="A2584" s="187" t="str">
        <f t="shared" si="153"/>
        <v>روز</v>
      </c>
      <c r="B2584" s="175">
        <v>14030511</v>
      </c>
      <c r="C2584" s="96">
        <v>350</v>
      </c>
      <c r="D2584" s="614">
        <v>7</v>
      </c>
      <c r="E2584" s="614">
        <v>50</v>
      </c>
      <c r="F2584" s="150">
        <f t="shared" si="157"/>
        <v>32</v>
      </c>
      <c r="G2584" s="144" t="s">
        <v>409</v>
      </c>
      <c r="H2584" s="167">
        <v>0.30208333333333331</v>
      </c>
      <c r="I2584" s="167">
        <v>0.625</v>
      </c>
      <c r="J2584" s="181">
        <v>0.10416666666666667</v>
      </c>
      <c r="K2584" s="179">
        <f t="shared" si="154"/>
        <v>0.21875</v>
      </c>
      <c r="L2584" s="614">
        <v>40</v>
      </c>
      <c r="M2584" s="614">
        <v>1</v>
      </c>
      <c r="N2584" s="959"/>
      <c r="O2584" s="614"/>
      <c r="P2584" s="614"/>
      <c r="Q2584" s="963"/>
      <c r="R2584" s="617" t="str">
        <f t="shared" si="155"/>
        <v>fx</v>
      </c>
      <c r="S2584" s="959"/>
      <c r="T2584" s="959"/>
      <c r="U2584" s="965"/>
    </row>
    <row r="2585" spans="1:21" ht="15.75" thickBot="1" x14ac:dyDescent="0.3">
      <c r="A2585" s="187" t="str">
        <f t="shared" si="153"/>
        <v>روز</v>
      </c>
      <c r="B2585" s="175">
        <v>14030511</v>
      </c>
      <c r="C2585" s="96">
        <v>350</v>
      </c>
      <c r="D2585" s="614">
        <v>7</v>
      </c>
      <c r="E2585" s="614">
        <v>50</v>
      </c>
      <c r="F2585" s="150">
        <f t="shared" si="157"/>
        <v>32</v>
      </c>
      <c r="G2585" s="144" t="s">
        <v>409</v>
      </c>
      <c r="H2585" s="167">
        <v>0.30208333333333331</v>
      </c>
      <c r="I2585" s="167">
        <v>0.625</v>
      </c>
      <c r="J2585" s="181">
        <v>0.10416666666666667</v>
      </c>
      <c r="K2585" s="179">
        <f t="shared" si="154"/>
        <v>0.21875</v>
      </c>
      <c r="L2585" s="614">
        <v>41</v>
      </c>
      <c r="M2585" s="614">
        <v>1</v>
      </c>
      <c r="N2585" s="959"/>
      <c r="O2585" s="614"/>
      <c r="P2585" s="614"/>
      <c r="Q2585" s="963"/>
      <c r="R2585" s="617" t="str">
        <f t="shared" si="155"/>
        <v>fx</v>
      </c>
      <c r="S2585" s="959"/>
      <c r="T2585" s="959"/>
      <c r="U2585" s="965"/>
    </row>
    <row r="2586" spans="1:21" ht="15.75" thickBot="1" x14ac:dyDescent="0.3">
      <c r="A2586" s="187" t="str">
        <f t="shared" si="153"/>
        <v>روز</v>
      </c>
      <c r="B2586" s="175">
        <v>14030511</v>
      </c>
      <c r="C2586" s="96">
        <v>350</v>
      </c>
      <c r="D2586" s="614">
        <v>7</v>
      </c>
      <c r="E2586" s="614">
        <v>50</v>
      </c>
      <c r="F2586" s="150">
        <f t="shared" si="157"/>
        <v>32</v>
      </c>
      <c r="G2586" s="144" t="s">
        <v>409</v>
      </c>
      <c r="H2586" s="167">
        <v>0.30208333333333331</v>
      </c>
      <c r="I2586" s="167">
        <v>0.625</v>
      </c>
      <c r="J2586" s="181">
        <v>0.10416666666666667</v>
      </c>
      <c r="K2586" s="179">
        <f t="shared" si="154"/>
        <v>0.21875</v>
      </c>
      <c r="L2586" s="614">
        <v>42</v>
      </c>
      <c r="M2586" s="614">
        <v>2</v>
      </c>
      <c r="N2586" s="959"/>
      <c r="O2586" s="614"/>
      <c r="P2586" s="614"/>
      <c r="Q2586" s="963"/>
      <c r="R2586" s="617" t="str">
        <f t="shared" si="155"/>
        <v>fx</v>
      </c>
      <c r="S2586" s="959"/>
      <c r="T2586" s="959"/>
      <c r="U2586" s="965"/>
    </row>
    <row r="2587" spans="1:21" ht="15.75" thickBot="1" x14ac:dyDescent="0.3">
      <c r="A2587" s="187" t="str">
        <f t="shared" si="153"/>
        <v>روز</v>
      </c>
      <c r="B2587" s="175">
        <v>14030511</v>
      </c>
      <c r="C2587" s="96">
        <v>350</v>
      </c>
      <c r="D2587" s="614">
        <v>7</v>
      </c>
      <c r="E2587" s="614">
        <v>50</v>
      </c>
      <c r="F2587" s="150">
        <f t="shared" si="157"/>
        <v>32</v>
      </c>
      <c r="G2587" s="144" t="s">
        <v>409</v>
      </c>
      <c r="H2587" s="167">
        <v>0.30208333333333331</v>
      </c>
      <c r="I2587" s="167">
        <v>0.625</v>
      </c>
      <c r="J2587" s="181">
        <v>0.10416666666666667</v>
      </c>
      <c r="K2587" s="179">
        <f t="shared" si="154"/>
        <v>0.21875</v>
      </c>
      <c r="L2587" s="614">
        <v>43</v>
      </c>
      <c r="M2587" s="614">
        <v>2</v>
      </c>
      <c r="N2587" s="959"/>
      <c r="O2587" s="614"/>
      <c r="P2587" s="614"/>
      <c r="Q2587" s="963"/>
      <c r="R2587" s="617" t="str">
        <f t="shared" si="155"/>
        <v>fx</v>
      </c>
      <c r="S2587" s="959"/>
      <c r="T2587" s="959"/>
      <c r="U2587" s="965"/>
    </row>
    <row r="2588" spans="1:21" ht="15.75" thickBot="1" x14ac:dyDescent="0.3">
      <c r="A2588" s="187" t="str">
        <f t="shared" si="153"/>
        <v>روز</v>
      </c>
      <c r="B2588" s="612">
        <v>14030511</v>
      </c>
      <c r="C2588" s="96">
        <v>350</v>
      </c>
      <c r="D2588" s="614">
        <v>7</v>
      </c>
      <c r="E2588" s="614">
        <v>50</v>
      </c>
      <c r="F2588" s="150">
        <f t="shared" si="157"/>
        <v>32</v>
      </c>
      <c r="G2588" s="144" t="s">
        <v>409</v>
      </c>
      <c r="H2588" s="167">
        <v>0.30208333333333331</v>
      </c>
      <c r="I2588" s="167">
        <v>0.625</v>
      </c>
      <c r="J2588" s="181">
        <v>0.10416666666666667</v>
      </c>
      <c r="K2588" s="179">
        <f t="shared" si="154"/>
        <v>0.21875</v>
      </c>
      <c r="L2588" s="614">
        <v>44</v>
      </c>
      <c r="M2588" s="614">
        <v>1</v>
      </c>
      <c r="N2588" s="960"/>
      <c r="O2588" s="614"/>
      <c r="P2588" s="614"/>
      <c r="Q2588" s="963"/>
      <c r="R2588" s="617" t="str">
        <f t="shared" si="155"/>
        <v>fx</v>
      </c>
      <c r="S2588" s="959"/>
      <c r="T2588" s="959"/>
      <c r="U2588" s="965"/>
    </row>
    <row r="2589" spans="1:21" ht="15.75" thickBot="1" x14ac:dyDescent="0.3">
      <c r="A2589" s="187" t="str">
        <f t="shared" si="153"/>
        <v>روز</v>
      </c>
      <c r="B2589" s="174">
        <v>14030511</v>
      </c>
      <c r="C2589" s="96">
        <v>379</v>
      </c>
      <c r="D2589" s="614">
        <v>7</v>
      </c>
      <c r="E2589" s="614">
        <v>50</v>
      </c>
      <c r="F2589" s="150">
        <f t="shared" si="157"/>
        <v>32</v>
      </c>
      <c r="G2589" s="144" t="s">
        <v>409</v>
      </c>
      <c r="H2589" s="167">
        <v>0.30208333333333331</v>
      </c>
      <c r="I2589" s="167">
        <v>0.625</v>
      </c>
      <c r="J2589" s="181">
        <v>0.10416666666666667</v>
      </c>
      <c r="K2589" s="179">
        <f t="shared" si="154"/>
        <v>0.21875</v>
      </c>
      <c r="L2589" s="614">
        <v>37</v>
      </c>
      <c r="M2589" s="614">
        <v>1</v>
      </c>
      <c r="N2589" s="958">
        <v>65</v>
      </c>
      <c r="O2589" s="614"/>
      <c r="P2589" s="614"/>
      <c r="Q2589" s="963"/>
      <c r="R2589" s="617" t="str">
        <f t="shared" si="155"/>
        <v>fx</v>
      </c>
      <c r="S2589" s="959"/>
      <c r="T2589" s="959"/>
      <c r="U2589" s="965"/>
    </row>
    <row r="2590" spans="1:21" ht="15.75" thickBot="1" x14ac:dyDescent="0.3">
      <c r="A2590" s="187" t="str">
        <f t="shared" ref="A2590:A2653" si="158">IF(H2590&gt;I2590,"شب","روز")</f>
        <v>روز</v>
      </c>
      <c r="B2590" s="175">
        <v>14030511</v>
      </c>
      <c r="C2590" s="96">
        <v>379</v>
      </c>
      <c r="D2590" s="614">
        <v>7</v>
      </c>
      <c r="E2590" s="614">
        <v>50</v>
      </c>
      <c r="F2590" s="150">
        <f t="shared" si="157"/>
        <v>32</v>
      </c>
      <c r="G2590" s="144" t="s">
        <v>409</v>
      </c>
      <c r="H2590" s="167">
        <v>0.30208333333333331</v>
      </c>
      <c r="I2590" s="167">
        <v>0.625</v>
      </c>
      <c r="J2590" s="181">
        <v>0.10416666666666667</v>
      </c>
      <c r="K2590" s="179">
        <f t="shared" ref="K2590:K2653" si="159">IF(H2590&gt;I2590,(H2590-I2590)-J2590,(I2590-H2590)-J2590)</f>
        <v>0.21875</v>
      </c>
      <c r="L2590" s="614">
        <v>38</v>
      </c>
      <c r="M2590" s="614">
        <v>1</v>
      </c>
      <c r="N2590" s="959"/>
      <c r="O2590" s="614"/>
      <c r="P2590" s="614"/>
      <c r="Q2590" s="963"/>
      <c r="R2590" s="617" t="str">
        <f t="shared" ref="R2590:R2653" si="160">IF(C2590=370,"p500","fx")</f>
        <v>fx</v>
      </c>
      <c r="S2590" s="959"/>
      <c r="T2590" s="959"/>
      <c r="U2590" s="965"/>
    </row>
    <row r="2591" spans="1:21" ht="15.75" thickBot="1" x14ac:dyDescent="0.3">
      <c r="A2591" s="187" t="str">
        <f t="shared" si="158"/>
        <v>روز</v>
      </c>
      <c r="B2591" s="175">
        <v>14030511</v>
      </c>
      <c r="C2591" s="96">
        <v>379</v>
      </c>
      <c r="D2591" s="614">
        <v>7</v>
      </c>
      <c r="E2591" s="614">
        <v>50</v>
      </c>
      <c r="F2591" s="150">
        <f t="shared" si="157"/>
        <v>32</v>
      </c>
      <c r="G2591" s="144" t="s">
        <v>409</v>
      </c>
      <c r="H2591" s="167">
        <v>0.30208333333333331</v>
      </c>
      <c r="I2591" s="167">
        <v>0.625</v>
      </c>
      <c r="J2591" s="181">
        <v>0.10416666666666667</v>
      </c>
      <c r="K2591" s="179">
        <f t="shared" si="159"/>
        <v>0.21875</v>
      </c>
      <c r="L2591" s="614">
        <v>39</v>
      </c>
      <c r="M2591" s="614">
        <v>1</v>
      </c>
      <c r="N2591" s="959"/>
      <c r="O2591" s="614"/>
      <c r="P2591" s="614"/>
      <c r="Q2591" s="963"/>
      <c r="R2591" s="617" t="str">
        <f t="shared" si="160"/>
        <v>fx</v>
      </c>
      <c r="S2591" s="959"/>
      <c r="T2591" s="959"/>
      <c r="U2591" s="965"/>
    </row>
    <row r="2592" spans="1:21" ht="15.75" thickBot="1" x14ac:dyDescent="0.3">
      <c r="A2592" s="187" t="str">
        <f t="shared" si="158"/>
        <v>روز</v>
      </c>
      <c r="B2592" s="175">
        <v>14030511</v>
      </c>
      <c r="C2592" s="96">
        <v>379</v>
      </c>
      <c r="D2592" s="614">
        <v>7</v>
      </c>
      <c r="E2592" s="614">
        <v>50</v>
      </c>
      <c r="F2592" s="150">
        <f t="shared" si="157"/>
        <v>32</v>
      </c>
      <c r="G2592" s="144" t="s">
        <v>409</v>
      </c>
      <c r="H2592" s="167">
        <v>0.30208333333333331</v>
      </c>
      <c r="I2592" s="167">
        <v>0.625</v>
      </c>
      <c r="J2592" s="181">
        <v>0.10416666666666667</v>
      </c>
      <c r="K2592" s="179">
        <f t="shared" si="159"/>
        <v>0.21875</v>
      </c>
      <c r="L2592" s="614">
        <v>40</v>
      </c>
      <c r="M2592" s="614">
        <v>1</v>
      </c>
      <c r="N2592" s="959"/>
      <c r="O2592" s="614"/>
      <c r="P2592" s="614"/>
      <c r="Q2592" s="963"/>
      <c r="R2592" s="617" t="str">
        <f t="shared" si="160"/>
        <v>fx</v>
      </c>
      <c r="S2592" s="959"/>
      <c r="T2592" s="959"/>
      <c r="U2592" s="965"/>
    </row>
    <row r="2593" spans="1:21" ht="15.75" thickBot="1" x14ac:dyDescent="0.3">
      <c r="A2593" s="187" t="str">
        <f t="shared" si="158"/>
        <v>روز</v>
      </c>
      <c r="B2593" s="612">
        <v>14030511</v>
      </c>
      <c r="C2593" s="96">
        <v>379</v>
      </c>
      <c r="D2593" s="614">
        <v>7</v>
      </c>
      <c r="E2593" s="614">
        <v>50</v>
      </c>
      <c r="F2593" s="150">
        <f t="shared" si="157"/>
        <v>32</v>
      </c>
      <c r="G2593" s="144" t="s">
        <v>409</v>
      </c>
      <c r="H2593" s="167">
        <v>0.30208333333333331</v>
      </c>
      <c r="I2593" s="167">
        <v>0.625</v>
      </c>
      <c r="J2593" s="181">
        <v>0.10416666666666667</v>
      </c>
      <c r="K2593" s="179">
        <f t="shared" si="159"/>
        <v>0.21875</v>
      </c>
      <c r="L2593" s="614">
        <v>41</v>
      </c>
      <c r="M2593" s="614">
        <v>1</v>
      </c>
      <c r="N2593" s="960"/>
      <c r="O2593" s="614"/>
      <c r="P2593" s="614"/>
      <c r="Q2593" s="963"/>
      <c r="R2593" s="617" t="str">
        <f t="shared" si="160"/>
        <v>fx</v>
      </c>
      <c r="S2593" s="959"/>
      <c r="T2593" s="959"/>
      <c r="U2593" s="965"/>
    </row>
    <row r="2594" spans="1:21" ht="15.75" thickBot="1" x14ac:dyDescent="0.3">
      <c r="A2594" s="187" t="str">
        <f t="shared" si="158"/>
        <v>روز</v>
      </c>
      <c r="B2594" s="174">
        <v>14030511</v>
      </c>
      <c r="C2594" s="96">
        <v>379</v>
      </c>
      <c r="D2594" s="614">
        <v>7</v>
      </c>
      <c r="E2594" s="614">
        <v>50</v>
      </c>
      <c r="F2594" s="150">
        <f t="shared" si="157"/>
        <v>32</v>
      </c>
      <c r="G2594" s="144" t="s">
        <v>409</v>
      </c>
      <c r="H2594" s="167">
        <v>0.30208333333333331</v>
      </c>
      <c r="I2594" s="167">
        <v>0.625</v>
      </c>
      <c r="J2594" s="181">
        <v>0.10416666666666667</v>
      </c>
      <c r="K2594" s="179">
        <f t="shared" si="159"/>
        <v>0.21875</v>
      </c>
      <c r="L2594" s="614">
        <v>37</v>
      </c>
      <c r="M2594" s="614">
        <v>1</v>
      </c>
      <c r="N2594" s="958">
        <v>195</v>
      </c>
      <c r="O2594" s="614"/>
      <c r="P2594" s="614"/>
      <c r="Q2594" s="963"/>
      <c r="R2594" s="617" t="str">
        <f t="shared" si="160"/>
        <v>fx</v>
      </c>
      <c r="S2594" s="959"/>
      <c r="T2594" s="959"/>
      <c r="U2594" s="965"/>
    </row>
    <row r="2595" spans="1:21" ht="15.75" thickBot="1" x14ac:dyDescent="0.3">
      <c r="A2595" s="187" t="str">
        <f t="shared" si="158"/>
        <v>روز</v>
      </c>
      <c r="B2595" s="175">
        <v>14030511</v>
      </c>
      <c r="C2595" s="96">
        <v>379</v>
      </c>
      <c r="D2595" s="614">
        <v>7</v>
      </c>
      <c r="E2595" s="614">
        <v>50</v>
      </c>
      <c r="F2595" s="150">
        <f t="shared" si="157"/>
        <v>32</v>
      </c>
      <c r="G2595" s="144" t="s">
        <v>409</v>
      </c>
      <c r="H2595" s="167">
        <v>0.30208333333333331</v>
      </c>
      <c r="I2595" s="167">
        <v>0.625</v>
      </c>
      <c r="J2595" s="181">
        <v>0.10416666666666667</v>
      </c>
      <c r="K2595" s="179">
        <f t="shared" si="159"/>
        <v>0.21875</v>
      </c>
      <c r="L2595" s="614">
        <v>38</v>
      </c>
      <c r="M2595" s="614">
        <v>1</v>
      </c>
      <c r="N2595" s="959"/>
      <c r="O2595" s="614"/>
      <c r="P2595" s="614"/>
      <c r="Q2595" s="963"/>
      <c r="R2595" s="617" t="str">
        <f t="shared" si="160"/>
        <v>fx</v>
      </c>
      <c r="S2595" s="959"/>
      <c r="T2595" s="959"/>
      <c r="U2595" s="965"/>
    </row>
    <row r="2596" spans="1:21" ht="15.75" thickBot="1" x14ac:dyDescent="0.3">
      <c r="A2596" s="187" t="str">
        <f t="shared" si="158"/>
        <v>روز</v>
      </c>
      <c r="B2596" s="175">
        <v>14030511</v>
      </c>
      <c r="C2596" s="96">
        <v>379</v>
      </c>
      <c r="D2596" s="614">
        <v>7</v>
      </c>
      <c r="E2596" s="614">
        <v>50</v>
      </c>
      <c r="F2596" s="150">
        <f t="shared" si="157"/>
        <v>32</v>
      </c>
      <c r="G2596" s="144" t="s">
        <v>409</v>
      </c>
      <c r="H2596" s="167">
        <v>0.30208333333333331</v>
      </c>
      <c r="I2596" s="167">
        <v>0.625</v>
      </c>
      <c r="J2596" s="181">
        <v>0.10416666666666667</v>
      </c>
      <c r="K2596" s="179">
        <f t="shared" si="159"/>
        <v>0.21875</v>
      </c>
      <c r="L2596" s="614">
        <v>39</v>
      </c>
      <c r="M2596" s="614">
        <v>1</v>
      </c>
      <c r="N2596" s="959"/>
      <c r="O2596" s="614"/>
      <c r="P2596" s="614"/>
      <c r="Q2596" s="963"/>
      <c r="R2596" s="617" t="str">
        <f t="shared" si="160"/>
        <v>fx</v>
      </c>
      <c r="S2596" s="959"/>
      <c r="T2596" s="959"/>
      <c r="U2596" s="965"/>
    </row>
    <row r="2597" spans="1:21" ht="15.75" thickBot="1" x14ac:dyDescent="0.3">
      <c r="A2597" s="187" t="str">
        <f t="shared" si="158"/>
        <v>روز</v>
      </c>
      <c r="B2597" s="175">
        <v>14030511</v>
      </c>
      <c r="C2597" s="96">
        <v>379</v>
      </c>
      <c r="D2597" s="614">
        <v>7</v>
      </c>
      <c r="E2597" s="614">
        <v>50</v>
      </c>
      <c r="F2597" s="150">
        <f t="shared" si="157"/>
        <v>32</v>
      </c>
      <c r="G2597" s="144" t="s">
        <v>409</v>
      </c>
      <c r="H2597" s="167">
        <v>0.30208333333333331</v>
      </c>
      <c r="I2597" s="167">
        <v>0.625</v>
      </c>
      <c r="J2597" s="181">
        <v>0.10416666666666667</v>
      </c>
      <c r="K2597" s="179">
        <f t="shared" si="159"/>
        <v>0.21875</v>
      </c>
      <c r="L2597" s="614">
        <v>40</v>
      </c>
      <c r="M2597" s="614">
        <v>1</v>
      </c>
      <c r="N2597" s="959"/>
      <c r="O2597" s="614"/>
      <c r="P2597" s="614"/>
      <c r="Q2597" s="963"/>
      <c r="R2597" s="617" t="str">
        <f t="shared" si="160"/>
        <v>fx</v>
      </c>
      <c r="S2597" s="959"/>
      <c r="T2597" s="959"/>
      <c r="U2597" s="965"/>
    </row>
    <row r="2598" spans="1:21" ht="15.75" thickBot="1" x14ac:dyDescent="0.3">
      <c r="A2598" s="187" t="str">
        <f t="shared" si="158"/>
        <v>روز</v>
      </c>
      <c r="B2598" s="612">
        <v>14030511</v>
      </c>
      <c r="C2598" s="96">
        <v>379</v>
      </c>
      <c r="D2598" s="614">
        <v>7</v>
      </c>
      <c r="E2598" s="614">
        <v>50</v>
      </c>
      <c r="F2598" s="150">
        <f t="shared" si="157"/>
        <v>32</v>
      </c>
      <c r="G2598" s="144" t="s">
        <v>409</v>
      </c>
      <c r="H2598" s="167">
        <v>0.30208333333333331</v>
      </c>
      <c r="I2598" s="167">
        <v>0.625</v>
      </c>
      <c r="J2598" s="181">
        <v>0.10416666666666667</v>
      </c>
      <c r="K2598" s="179">
        <f t="shared" si="159"/>
        <v>0.21875</v>
      </c>
      <c r="L2598" s="614">
        <v>41</v>
      </c>
      <c r="M2598" s="614">
        <v>1</v>
      </c>
      <c r="N2598" s="960"/>
      <c r="O2598" s="614"/>
      <c r="P2598" s="614"/>
      <c r="Q2598" s="963"/>
      <c r="R2598" s="617" t="str">
        <f t="shared" si="160"/>
        <v>fx</v>
      </c>
      <c r="S2598" s="959"/>
      <c r="T2598" s="959"/>
      <c r="U2598" s="965"/>
    </row>
    <row r="2599" spans="1:21" ht="15.75" thickBot="1" x14ac:dyDescent="0.3">
      <c r="A2599" s="187" t="str">
        <f t="shared" si="158"/>
        <v>روز</v>
      </c>
      <c r="B2599" s="174">
        <v>14030511</v>
      </c>
      <c r="C2599" s="96">
        <v>370</v>
      </c>
      <c r="D2599" s="614">
        <v>7</v>
      </c>
      <c r="E2599" s="614">
        <v>50</v>
      </c>
      <c r="F2599" s="150">
        <f t="shared" si="157"/>
        <v>32</v>
      </c>
      <c r="G2599" s="144" t="s">
        <v>409</v>
      </c>
      <c r="H2599" s="167">
        <v>0.30208333333333331</v>
      </c>
      <c r="I2599" s="167">
        <v>0.625</v>
      </c>
      <c r="J2599" s="181">
        <v>0.10416666666666667</v>
      </c>
      <c r="K2599" s="179">
        <f t="shared" si="159"/>
        <v>0.21875</v>
      </c>
      <c r="L2599" s="614">
        <v>39</v>
      </c>
      <c r="M2599" s="614">
        <v>1</v>
      </c>
      <c r="N2599" s="958">
        <v>104</v>
      </c>
      <c r="O2599" s="614"/>
      <c r="P2599" s="614"/>
      <c r="Q2599" s="963"/>
      <c r="R2599" s="617" t="str">
        <f t="shared" si="160"/>
        <v>p500</v>
      </c>
      <c r="S2599" s="959"/>
      <c r="T2599" s="959"/>
      <c r="U2599" s="965"/>
    </row>
    <row r="2600" spans="1:21" ht="15.75" thickBot="1" x14ac:dyDescent="0.3">
      <c r="A2600" s="187" t="str">
        <f t="shared" si="158"/>
        <v>روز</v>
      </c>
      <c r="B2600" s="175">
        <v>14030511</v>
      </c>
      <c r="C2600" s="96">
        <v>370</v>
      </c>
      <c r="D2600" s="614">
        <v>7</v>
      </c>
      <c r="E2600" s="614">
        <v>50</v>
      </c>
      <c r="F2600" s="150">
        <f t="shared" si="157"/>
        <v>32</v>
      </c>
      <c r="G2600" s="144" t="s">
        <v>409</v>
      </c>
      <c r="H2600" s="167">
        <v>0.30208333333333331</v>
      </c>
      <c r="I2600" s="167">
        <v>0.625</v>
      </c>
      <c r="J2600" s="181">
        <v>0.10416666666666667</v>
      </c>
      <c r="K2600" s="179">
        <f t="shared" si="159"/>
        <v>0.21875</v>
      </c>
      <c r="L2600" s="614">
        <v>40</v>
      </c>
      <c r="M2600" s="614">
        <v>1</v>
      </c>
      <c r="N2600" s="959"/>
      <c r="O2600" s="614"/>
      <c r="P2600" s="614"/>
      <c r="Q2600" s="963"/>
      <c r="R2600" s="617" t="str">
        <f t="shared" si="160"/>
        <v>p500</v>
      </c>
      <c r="S2600" s="959"/>
      <c r="T2600" s="959"/>
      <c r="U2600" s="965"/>
    </row>
    <row r="2601" spans="1:21" ht="15.75" thickBot="1" x14ac:dyDescent="0.3">
      <c r="A2601" s="187" t="str">
        <f t="shared" si="158"/>
        <v>روز</v>
      </c>
      <c r="B2601" s="175">
        <v>14030511</v>
      </c>
      <c r="C2601" s="96">
        <v>370</v>
      </c>
      <c r="D2601" s="614">
        <v>7</v>
      </c>
      <c r="E2601" s="614">
        <v>50</v>
      </c>
      <c r="F2601" s="150">
        <f t="shared" si="157"/>
        <v>32</v>
      </c>
      <c r="G2601" s="144" t="s">
        <v>409</v>
      </c>
      <c r="H2601" s="167">
        <v>0.30208333333333331</v>
      </c>
      <c r="I2601" s="167">
        <v>0.625</v>
      </c>
      <c r="J2601" s="181">
        <v>0.10416666666666667</v>
      </c>
      <c r="K2601" s="179">
        <f t="shared" si="159"/>
        <v>0.21875</v>
      </c>
      <c r="L2601" s="614">
        <v>45</v>
      </c>
      <c r="M2601" s="614">
        <v>2</v>
      </c>
      <c r="N2601" s="959"/>
      <c r="O2601" s="614"/>
      <c r="P2601" s="614"/>
      <c r="Q2601" s="963"/>
      <c r="R2601" s="617" t="str">
        <f t="shared" si="160"/>
        <v>p500</v>
      </c>
      <c r="S2601" s="959"/>
      <c r="T2601" s="959"/>
      <c r="U2601" s="965"/>
    </row>
    <row r="2602" spans="1:21" ht="15.75" thickBot="1" x14ac:dyDescent="0.3">
      <c r="A2602" s="187" t="str">
        <f t="shared" si="158"/>
        <v>روز</v>
      </c>
      <c r="B2602" s="175">
        <v>14030511</v>
      </c>
      <c r="C2602" s="96">
        <v>370</v>
      </c>
      <c r="D2602" s="614">
        <v>7</v>
      </c>
      <c r="E2602" s="614">
        <v>50</v>
      </c>
      <c r="F2602" s="150">
        <f t="shared" si="157"/>
        <v>32</v>
      </c>
      <c r="G2602" s="144" t="s">
        <v>409</v>
      </c>
      <c r="H2602" s="167">
        <v>0.30208333333333331</v>
      </c>
      <c r="I2602" s="167">
        <v>0.625</v>
      </c>
      <c r="J2602" s="181">
        <v>0.10416666666666667</v>
      </c>
      <c r="K2602" s="179">
        <f t="shared" si="159"/>
        <v>0.21875</v>
      </c>
      <c r="L2602" s="614">
        <v>43</v>
      </c>
      <c r="M2602" s="614">
        <v>2</v>
      </c>
      <c r="N2602" s="959"/>
      <c r="O2602" s="614"/>
      <c r="P2602" s="614"/>
      <c r="Q2602" s="963"/>
      <c r="R2602" s="617" t="str">
        <f t="shared" si="160"/>
        <v>p500</v>
      </c>
      <c r="S2602" s="959"/>
      <c r="T2602" s="959"/>
      <c r="U2602" s="965"/>
    </row>
    <row r="2603" spans="1:21" ht="15.75" thickBot="1" x14ac:dyDescent="0.3">
      <c r="A2603" s="613" t="str">
        <f t="shared" si="158"/>
        <v>روز</v>
      </c>
      <c r="B2603" s="612">
        <v>14030511</v>
      </c>
      <c r="C2603" s="164">
        <v>370</v>
      </c>
      <c r="D2603" s="615">
        <v>7</v>
      </c>
      <c r="E2603" s="615">
        <v>50</v>
      </c>
      <c r="F2603" s="687">
        <f t="shared" si="157"/>
        <v>32</v>
      </c>
      <c r="G2603" s="161" t="s">
        <v>409</v>
      </c>
      <c r="H2603" s="171">
        <v>0.30208333333333331</v>
      </c>
      <c r="I2603" s="171">
        <v>0.625</v>
      </c>
      <c r="J2603" s="185">
        <v>0.10416666666666667</v>
      </c>
      <c r="K2603" s="186">
        <f t="shared" si="159"/>
        <v>0.21875</v>
      </c>
      <c r="L2603" s="615">
        <v>44</v>
      </c>
      <c r="M2603" s="615">
        <v>2</v>
      </c>
      <c r="N2603" s="966"/>
      <c r="O2603" s="615"/>
      <c r="P2603" s="615"/>
      <c r="Q2603" s="967"/>
      <c r="R2603" s="151" t="str">
        <f t="shared" si="160"/>
        <v>p500</v>
      </c>
      <c r="S2603" s="966"/>
      <c r="T2603" s="966"/>
      <c r="U2603" s="968"/>
    </row>
    <row r="2604" spans="1:21" ht="15.75" thickBot="1" x14ac:dyDescent="0.3">
      <c r="A2604" s="183" t="str">
        <f t="shared" si="158"/>
        <v>روز</v>
      </c>
      <c r="B2604" s="174">
        <v>14030512</v>
      </c>
      <c r="C2604" s="163">
        <v>350</v>
      </c>
      <c r="D2604" s="616">
        <v>7</v>
      </c>
      <c r="E2604" s="616">
        <v>50</v>
      </c>
      <c r="F2604" s="150">
        <v>16</v>
      </c>
      <c r="G2604" s="159" t="s">
        <v>276</v>
      </c>
      <c r="H2604" s="168">
        <v>0.30208333333333331</v>
      </c>
      <c r="I2604" s="168">
        <v>0.625</v>
      </c>
      <c r="J2604" s="179">
        <v>0</v>
      </c>
      <c r="K2604" s="179">
        <f t="shared" si="159"/>
        <v>0.32291666666666669</v>
      </c>
      <c r="L2604" s="616">
        <v>39</v>
      </c>
      <c r="M2604" s="616">
        <v>1</v>
      </c>
      <c r="N2604" s="961">
        <v>440</v>
      </c>
      <c r="O2604" s="616"/>
      <c r="P2604" s="616"/>
      <c r="Q2604" s="962">
        <f>93.194+5.125+97.479</f>
        <v>195.798</v>
      </c>
      <c r="R2604" s="150" t="str">
        <f t="shared" si="160"/>
        <v>fx</v>
      </c>
      <c r="S2604" s="961">
        <v>1.5</v>
      </c>
      <c r="T2604" s="961">
        <v>13.2</v>
      </c>
      <c r="U2604" s="964">
        <v>1000</v>
      </c>
    </row>
    <row r="2605" spans="1:21" ht="15.75" thickBot="1" x14ac:dyDescent="0.3">
      <c r="A2605" s="187" t="str">
        <f t="shared" si="158"/>
        <v>روز</v>
      </c>
      <c r="B2605" s="175">
        <v>14030512</v>
      </c>
      <c r="C2605" s="96">
        <v>350</v>
      </c>
      <c r="D2605" s="614">
        <v>7</v>
      </c>
      <c r="E2605" s="614">
        <v>50</v>
      </c>
      <c r="F2605" s="665">
        <v>16</v>
      </c>
      <c r="G2605" s="144" t="s">
        <v>276</v>
      </c>
      <c r="H2605" s="167">
        <v>0.30208333333333331</v>
      </c>
      <c r="I2605" s="167">
        <v>0.625</v>
      </c>
      <c r="J2605" s="181">
        <v>0</v>
      </c>
      <c r="K2605" s="179">
        <f t="shared" si="159"/>
        <v>0.32291666666666669</v>
      </c>
      <c r="L2605" s="614">
        <v>40</v>
      </c>
      <c r="M2605" s="614">
        <v>1</v>
      </c>
      <c r="N2605" s="959"/>
      <c r="O2605" s="614"/>
      <c r="P2605" s="614"/>
      <c r="Q2605" s="963"/>
      <c r="R2605" s="617" t="str">
        <f t="shared" si="160"/>
        <v>fx</v>
      </c>
      <c r="S2605" s="959"/>
      <c r="T2605" s="959"/>
      <c r="U2605" s="965"/>
    </row>
    <row r="2606" spans="1:21" ht="15.75" thickBot="1" x14ac:dyDescent="0.3">
      <c r="A2606" s="187" t="str">
        <f t="shared" si="158"/>
        <v>روز</v>
      </c>
      <c r="B2606" s="175">
        <v>14030512</v>
      </c>
      <c r="C2606" s="96">
        <v>350</v>
      </c>
      <c r="D2606" s="614">
        <v>7</v>
      </c>
      <c r="E2606" s="614">
        <v>50</v>
      </c>
      <c r="F2606" s="665">
        <v>16</v>
      </c>
      <c r="G2606" s="144" t="s">
        <v>276</v>
      </c>
      <c r="H2606" s="167">
        <v>0.30208333333333331</v>
      </c>
      <c r="I2606" s="167">
        <v>0.625</v>
      </c>
      <c r="J2606" s="181">
        <v>0</v>
      </c>
      <c r="K2606" s="179">
        <f t="shared" si="159"/>
        <v>0.32291666666666669</v>
      </c>
      <c r="L2606" s="614">
        <v>41</v>
      </c>
      <c r="M2606" s="614">
        <v>1</v>
      </c>
      <c r="N2606" s="959"/>
      <c r="O2606" s="614"/>
      <c r="P2606" s="614"/>
      <c r="Q2606" s="963"/>
      <c r="R2606" s="617" t="str">
        <f t="shared" si="160"/>
        <v>fx</v>
      </c>
      <c r="S2606" s="959"/>
      <c r="T2606" s="959"/>
      <c r="U2606" s="965"/>
    </row>
    <row r="2607" spans="1:21" ht="15.75" thickBot="1" x14ac:dyDescent="0.3">
      <c r="A2607" s="187" t="str">
        <f t="shared" si="158"/>
        <v>روز</v>
      </c>
      <c r="B2607" s="175">
        <v>14030512</v>
      </c>
      <c r="C2607" s="96">
        <v>350</v>
      </c>
      <c r="D2607" s="614">
        <v>7</v>
      </c>
      <c r="E2607" s="614">
        <v>50</v>
      </c>
      <c r="F2607" s="665">
        <v>16</v>
      </c>
      <c r="G2607" s="144" t="s">
        <v>276</v>
      </c>
      <c r="H2607" s="167">
        <v>0.30208333333333331</v>
      </c>
      <c r="I2607" s="167">
        <v>0.625</v>
      </c>
      <c r="J2607" s="181">
        <v>0</v>
      </c>
      <c r="K2607" s="179">
        <f t="shared" si="159"/>
        <v>0.32291666666666669</v>
      </c>
      <c r="L2607" s="614">
        <v>42</v>
      </c>
      <c r="M2607" s="614">
        <v>2</v>
      </c>
      <c r="N2607" s="959"/>
      <c r="O2607" s="614"/>
      <c r="P2607" s="614"/>
      <c r="Q2607" s="963"/>
      <c r="R2607" s="617" t="str">
        <f t="shared" si="160"/>
        <v>fx</v>
      </c>
      <c r="S2607" s="959"/>
      <c r="T2607" s="959"/>
      <c r="U2607" s="965"/>
    </row>
    <row r="2608" spans="1:21" ht="15.75" thickBot="1" x14ac:dyDescent="0.3">
      <c r="A2608" s="187" t="str">
        <f t="shared" si="158"/>
        <v>روز</v>
      </c>
      <c r="B2608" s="175">
        <v>14030512</v>
      </c>
      <c r="C2608" s="96">
        <v>350</v>
      </c>
      <c r="D2608" s="614">
        <v>7</v>
      </c>
      <c r="E2608" s="614">
        <v>50</v>
      </c>
      <c r="F2608" s="665">
        <v>16</v>
      </c>
      <c r="G2608" s="144" t="s">
        <v>276</v>
      </c>
      <c r="H2608" s="167">
        <v>0.30208333333333331</v>
      </c>
      <c r="I2608" s="167">
        <v>0.625</v>
      </c>
      <c r="J2608" s="181">
        <v>0</v>
      </c>
      <c r="K2608" s="179">
        <f t="shared" si="159"/>
        <v>0.32291666666666669</v>
      </c>
      <c r="L2608" s="614">
        <v>43</v>
      </c>
      <c r="M2608" s="614">
        <v>2</v>
      </c>
      <c r="N2608" s="959"/>
      <c r="O2608" s="614"/>
      <c r="P2608" s="614"/>
      <c r="Q2608" s="963"/>
      <c r="R2608" s="617" t="str">
        <f t="shared" si="160"/>
        <v>fx</v>
      </c>
      <c r="S2608" s="959"/>
      <c r="T2608" s="959"/>
      <c r="U2608" s="965"/>
    </row>
    <row r="2609" spans="1:21" ht="15.75" thickBot="1" x14ac:dyDescent="0.3">
      <c r="A2609" s="187" t="str">
        <f t="shared" si="158"/>
        <v>روز</v>
      </c>
      <c r="B2609" s="612">
        <v>14030512</v>
      </c>
      <c r="C2609" s="96">
        <v>350</v>
      </c>
      <c r="D2609" s="614">
        <v>7</v>
      </c>
      <c r="E2609" s="614">
        <v>50</v>
      </c>
      <c r="F2609" s="665">
        <v>16</v>
      </c>
      <c r="G2609" s="144" t="s">
        <v>276</v>
      </c>
      <c r="H2609" s="167">
        <v>0.30208333333333331</v>
      </c>
      <c r="I2609" s="167">
        <v>0.625</v>
      </c>
      <c r="J2609" s="181">
        <v>0</v>
      </c>
      <c r="K2609" s="179">
        <f t="shared" si="159"/>
        <v>0.32291666666666669</v>
      </c>
      <c r="L2609" s="614">
        <v>44</v>
      </c>
      <c r="M2609" s="614">
        <v>1</v>
      </c>
      <c r="N2609" s="960"/>
      <c r="O2609" s="614"/>
      <c r="P2609" s="614"/>
      <c r="Q2609" s="963"/>
      <c r="R2609" s="617" t="str">
        <f t="shared" si="160"/>
        <v>fx</v>
      </c>
      <c r="S2609" s="959"/>
      <c r="T2609" s="959"/>
      <c r="U2609" s="965"/>
    </row>
    <row r="2610" spans="1:21" ht="15.75" thickBot="1" x14ac:dyDescent="0.3">
      <c r="A2610" s="187" t="str">
        <f t="shared" si="158"/>
        <v>روز</v>
      </c>
      <c r="B2610" s="174">
        <v>14030512</v>
      </c>
      <c r="C2610" s="96">
        <v>370</v>
      </c>
      <c r="D2610" s="614">
        <v>7</v>
      </c>
      <c r="E2610" s="614">
        <v>50</v>
      </c>
      <c r="F2610" s="665">
        <v>16</v>
      </c>
      <c r="G2610" s="144" t="s">
        <v>276</v>
      </c>
      <c r="H2610" s="167">
        <v>0.30208333333333331</v>
      </c>
      <c r="I2610" s="167">
        <v>0.625</v>
      </c>
      <c r="J2610" s="181">
        <v>0</v>
      </c>
      <c r="K2610" s="179">
        <f t="shared" si="159"/>
        <v>0.32291666666666669</v>
      </c>
      <c r="L2610" s="614">
        <v>39</v>
      </c>
      <c r="M2610" s="614">
        <v>1</v>
      </c>
      <c r="N2610" s="958">
        <v>440</v>
      </c>
      <c r="O2610" s="614"/>
      <c r="P2610" s="614"/>
      <c r="Q2610" s="963"/>
      <c r="R2610" s="617" t="str">
        <f t="shared" si="160"/>
        <v>p500</v>
      </c>
      <c r="S2610" s="959"/>
      <c r="T2610" s="959"/>
      <c r="U2610" s="965"/>
    </row>
    <row r="2611" spans="1:21" ht="15.75" thickBot="1" x14ac:dyDescent="0.3">
      <c r="A2611" s="187" t="str">
        <f t="shared" si="158"/>
        <v>روز</v>
      </c>
      <c r="B2611" s="175">
        <v>14030512</v>
      </c>
      <c r="C2611" s="96">
        <v>370</v>
      </c>
      <c r="D2611" s="614">
        <v>7</v>
      </c>
      <c r="E2611" s="614">
        <v>50</v>
      </c>
      <c r="F2611" s="665">
        <v>16</v>
      </c>
      <c r="G2611" s="144" t="s">
        <v>276</v>
      </c>
      <c r="H2611" s="167">
        <v>0.30208333333333331</v>
      </c>
      <c r="I2611" s="167">
        <v>0.625</v>
      </c>
      <c r="J2611" s="181">
        <v>0</v>
      </c>
      <c r="K2611" s="179">
        <f t="shared" si="159"/>
        <v>0.32291666666666669</v>
      </c>
      <c r="L2611" s="614">
        <v>40</v>
      </c>
      <c r="M2611" s="614">
        <v>1</v>
      </c>
      <c r="N2611" s="959"/>
      <c r="O2611" s="614"/>
      <c r="P2611" s="614"/>
      <c r="Q2611" s="963"/>
      <c r="R2611" s="617" t="str">
        <f t="shared" si="160"/>
        <v>p500</v>
      </c>
      <c r="S2611" s="959"/>
      <c r="T2611" s="959"/>
      <c r="U2611" s="965"/>
    </row>
    <row r="2612" spans="1:21" ht="15.75" thickBot="1" x14ac:dyDescent="0.3">
      <c r="A2612" s="187" t="str">
        <f t="shared" si="158"/>
        <v>روز</v>
      </c>
      <c r="B2612" s="175">
        <v>14030512</v>
      </c>
      <c r="C2612" s="96">
        <v>370</v>
      </c>
      <c r="D2612" s="614">
        <v>7</v>
      </c>
      <c r="E2612" s="614">
        <v>50</v>
      </c>
      <c r="F2612" s="665">
        <v>16</v>
      </c>
      <c r="G2612" s="144" t="s">
        <v>276</v>
      </c>
      <c r="H2612" s="167">
        <v>0.30208333333333331</v>
      </c>
      <c r="I2612" s="167">
        <v>0.625</v>
      </c>
      <c r="J2612" s="181">
        <v>0</v>
      </c>
      <c r="K2612" s="179">
        <f t="shared" si="159"/>
        <v>0.32291666666666669</v>
      </c>
      <c r="L2612" s="614">
        <v>42</v>
      </c>
      <c r="M2612" s="614">
        <v>2</v>
      </c>
      <c r="N2612" s="959"/>
      <c r="O2612" s="614"/>
      <c r="P2612" s="614"/>
      <c r="Q2612" s="963"/>
      <c r="R2612" s="617" t="str">
        <f t="shared" si="160"/>
        <v>p500</v>
      </c>
      <c r="S2612" s="959"/>
      <c r="T2612" s="959"/>
      <c r="U2612" s="965"/>
    </row>
    <row r="2613" spans="1:21" ht="15.75" thickBot="1" x14ac:dyDescent="0.3">
      <c r="A2613" s="187" t="str">
        <f t="shared" si="158"/>
        <v>روز</v>
      </c>
      <c r="B2613" s="175">
        <v>14030512</v>
      </c>
      <c r="C2613" s="96">
        <v>370</v>
      </c>
      <c r="D2613" s="614">
        <v>7</v>
      </c>
      <c r="E2613" s="614">
        <v>50</v>
      </c>
      <c r="F2613" s="665">
        <v>16</v>
      </c>
      <c r="G2613" s="144" t="s">
        <v>276</v>
      </c>
      <c r="H2613" s="167">
        <v>0.30208333333333331</v>
      </c>
      <c r="I2613" s="167">
        <v>0.625</v>
      </c>
      <c r="J2613" s="181">
        <v>0</v>
      </c>
      <c r="K2613" s="179">
        <f t="shared" si="159"/>
        <v>0.32291666666666669</v>
      </c>
      <c r="L2613" s="614">
        <v>43</v>
      </c>
      <c r="M2613" s="614">
        <v>2</v>
      </c>
      <c r="N2613" s="959"/>
      <c r="O2613" s="614"/>
      <c r="P2613" s="614"/>
      <c r="Q2613" s="963"/>
      <c r="R2613" s="617" t="str">
        <f t="shared" si="160"/>
        <v>p500</v>
      </c>
      <c r="S2613" s="959"/>
      <c r="T2613" s="959"/>
      <c r="U2613" s="965"/>
    </row>
    <row r="2614" spans="1:21" ht="15.75" thickBot="1" x14ac:dyDescent="0.3">
      <c r="A2614" s="613" t="str">
        <f t="shared" si="158"/>
        <v>روز</v>
      </c>
      <c r="B2614" s="612">
        <v>14030512</v>
      </c>
      <c r="C2614" s="164">
        <v>370</v>
      </c>
      <c r="D2614" s="615">
        <v>7</v>
      </c>
      <c r="E2614" s="615">
        <v>50</v>
      </c>
      <c r="F2614" s="151">
        <v>16</v>
      </c>
      <c r="G2614" s="161" t="s">
        <v>276</v>
      </c>
      <c r="H2614" s="171">
        <v>0.30208333333333331</v>
      </c>
      <c r="I2614" s="171">
        <v>0.625</v>
      </c>
      <c r="J2614" s="185">
        <v>0</v>
      </c>
      <c r="K2614" s="186">
        <f t="shared" si="159"/>
        <v>0.32291666666666669</v>
      </c>
      <c r="L2614" s="615">
        <v>44</v>
      </c>
      <c r="M2614" s="615">
        <v>2</v>
      </c>
      <c r="N2614" s="966"/>
      <c r="O2614" s="615"/>
      <c r="P2614" s="615"/>
      <c r="Q2614" s="967"/>
      <c r="R2614" s="151" t="str">
        <f t="shared" si="160"/>
        <v>p500</v>
      </c>
      <c r="S2614" s="966"/>
      <c r="T2614" s="966"/>
      <c r="U2614" s="968"/>
    </row>
    <row r="2615" spans="1:21" ht="15.75" thickBot="1" x14ac:dyDescent="0.3">
      <c r="A2615" s="183" t="e">
        <f>IF(#REF!&gt;I2615,"شب","روز")</f>
        <v>#REF!</v>
      </c>
      <c r="B2615" s="174">
        <v>14030513</v>
      </c>
      <c r="C2615" s="163">
        <v>309</v>
      </c>
      <c r="D2615" s="616">
        <v>7</v>
      </c>
      <c r="E2615" s="616">
        <v>50</v>
      </c>
      <c r="F2615" s="150">
        <f>6+16+10</f>
        <v>32</v>
      </c>
      <c r="G2615" s="159" t="s">
        <v>407</v>
      </c>
      <c r="H2615" s="1011" t="s">
        <v>573</v>
      </c>
      <c r="I2615" s="1012"/>
      <c r="J2615" s="1013"/>
      <c r="K2615" s="179" t="e">
        <f>IF(#REF!&gt;I2615,(#REF!-I2615)-J2615,(I2615-#REF!)-J2615)</f>
        <v>#REF!</v>
      </c>
      <c r="L2615" s="616">
        <v>36</v>
      </c>
      <c r="M2615" s="616">
        <v>1</v>
      </c>
      <c r="N2615" s="961">
        <v>252</v>
      </c>
      <c r="O2615" s="616"/>
      <c r="P2615" s="616"/>
      <c r="Q2615" s="962">
        <f>244.72+12.83+251.218</f>
        <v>508.76800000000003</v>
      </c>
      <c r="R2615" s="150" t="str">
        <f t="shared" si="160"/>
        <v>fx</v>
      </c>
      <c r="S2615" s="961">
        <v>3</v>
      </c>
      <c r="T2615" s="961">
        <v>25</v>
      </c>
      <c r="U2615" s="964">
        <v>1000</v>
      </c>
    </row>
    <row r="2616" spans="1:21" ht="15.75" thickBot="1" x14ac:dyDescent="0.3">
      <c r="A2616" s="187" t="str">
        <f t="shared" si="158"/>
        <v>روز</v>
      </c>
      <c r="B2616" s="175">
        <v>14030513</v>
      </c>
      <c r="C2616" s="96">
        <v>309</v>
      </c>
      <c r="D2616" s="614">
        <v>7</v>
      </c>
      <c r="E2616" s="614">
        <v>50</v>
      </c>
      <c r="F2616" s="199">
        <f t="shared" ref="F2616:F2641" si="161">6+16+10</f>
        <v>32</v>
      </c>
      <c r="G2616" s="144" t="s">
        <v>407</v>
      </c>
      <c r="H2616" s="1014"/>
      <c r="I2616" s="1015"/>
      <c r="J2616" s="1016"/>
      <c r="K2616" s="179">
        <f t="shared" si="159"/>
        <v>0</v>
      </c>
      <c r="L2616" s="614">
        <v>37</v>
      </c>
      <c r="M2616" s="614">
        <v>1</v>
      </c>
      <c r="N2616" s="959"/>
      <c r="O2616" s="614"/>
      <c r="P2616" s="614"/>
      <c r="Q2616" s="963"/>
      <c r="R2616" s="617" t="str">
        <f t="shared" si="160"/>
        <v>fx</v>
      </c>
      <c r="S2616" s="959"/>
      <c r="T2616" s="959"/>
      <c r="U2616" s="965"/>
    </row>
    <row r="2617" spans="1:21" ht="15.75" thickBot="1" x14ac:dyDescent="0.3">
      <c r="A2617" s="187" t="str">
        <f t="shared" si="158"/>
        <v>روز</v>
      </c>
      <c r="B2617" s="175">
        <v>14030513</v>
      </c>
      <c r="C2617" s="96">
        <v>309</v>
      </c>
      <c r="D2617" s="614">
        <v>7</v>
      </c>
      <c r="E2617" s="614">
        <v>50</v>
      </c>
      <c r="F2617" s="199">
        <f t="shared" si="161"/>
        <v>32</v>
      </c>
      <c r="G2617" s="144" t="s">
        <v>407</v>
      </c>
      <c r="H2617" s="1014"/>
      <c r="I2617" s="1015"/>
      <c r="J2617" s="1016"/>
      <c r="K2617" s="179">
        <f t="shared" si="159"/>
        <v>0</v>
      </c>
      <c r="L2617" s="614">
        <v>38</v>
      </c>
      <c r="M2617" s="614">
        <v>1</v>
      </c>
      <c r="N2617" s="959"/>
      <c r="O2617" s="614"/>
      <c r="P2617" s="614"/>
      <c r="Q2617" s="963"/>
      <c r="R2617" s="617" t="str">
        <f t="shared" si="160"/>
        <v>fx</v>
      </c>
      <c r="S2617" s="959"/>
      <c r="T2617" s="959"/>
      <c r="U2617" s="965"/>
    </row>
    <row r="2618" spans="1:21" ht="15.75" thickBot="1" x14ac:dyDescent="0.3">
      <c r="A2618" s="187" t="str">
        <f t="shared" si="158"/>
        <v>روز</v>
      </c>
      <c r="B2618" s="175">
        <v>14030513</v>
      </c>
      <c r="C2618" s="96">
        <v>309</v>
      </c>
      <c r="D2618" s="614">
        <v>7</v>
      </c>
      <c r="E2618" s="614">
        <v>50</v>
      </c>
      <c r="F2618" s="199">
        <f t="shared" si="161"/>
        <v>32</v>
      </c>
      <c r="G2618" s="144" t="s">
        <v>407</v>
      </c>
      <c r="H2618" s="1014"/>
      <c r="I2618" s="1015"/>
      <c r="J2618" s="1016"/>
      <c r="K2618" s="179">
        <f t="shared" si="159"/>
        <v>0</v>
      </c>
      <c r="L2618" s="614">
        <v>39</v>
      </c>
      <c r="M2618" s="614">
        <v>1</v>
      </c>
      <c r="N2618" s="959"/>
      <c r="O2618" s="614"/>
      <c r="P2618" s="614"/>
      <c r="Q2618" s="963"/>
      <c r="R2618" s="617" t="str">
        <f t="shared" si="160"/>
        <v>fx</v>
      </c>
      <c r="S2618" s="959"/>
      <c r="T2618" s="959"/>
      <c r="U2618" s="965"/>
    </row>
    <row r="2619" spans="1:21" ht="15.75" thickBot="1" x14ac:dyDescent="0.3">
      <c r="A2619" s="187" t="str">
        <f t="shared" si="158"/>
        <v>روز</v>
      </c>
      <c r="B2619" s="175">
        <v>14030513</v>
      </c>
      <c r="C2619" s="96">
        <v>309</v>
      </c>
      <c r="D2619" s="614">
        <v>7</v>
      </c>
      <c r="E2619" s="614">
        <v>50</v>
      </c>
      <c r="F2619" s="199">
        <f t="shared" si="161"/>
        <v>32</v>
      </c>
      <c r="G2619" s="144" t="s">
        <v>407</v>
      </c>
      <c r="H2619" s="1014"/>
      <c r="I2619" s="1015"/>
      <c r="J2619" s="1016"/>
      <c r="K2619" s="179">
        <f t="shared" si="159"/>
        <v>0</v>
      </c>
      <c r="L2619" s="614">
        <v>40</v>
      </c>
      <c r="M2619" s="614">
        <v>1</v>
      </c>
      <c r="N2619" s="959"/>
      <c r="O2619" s="614"/>
      <c r="P2619" s="614"/>
      <c r="Q2619" s="963"/>
      <c r="R2619" s="617" t="str">
        <f t="shared" si="160"/>
        <v>fx</v>
      </c>
      <c r="S2619" s="959"/>
      <c r="T2619" s="959"/>
      <c r="U2619" s="965"/>
    </row>
    <row r="2620" spans="1:21" ht="15.75" thickBot="1" x14ac:dyDescent="0.3">
      <c r="A2620" s="187" t="str">
        <f t="shared" si="158"/>
        <v>روز</v>
      </c>
      <c r="B2620" s="612">
        <v>14030513</v>
      </c>
      <c r="C2620" s="96">
        <v>309</v>
      </c>
      <c r="D2620" s="614">
        <v>7</v>
      </c>
      <c r="E2620" s="614">
        <v>50</v>
      </c>
      <c r="F2620" s="199">
        <f t="shared" si="161"/>
        <v>32</v>
      </c>
      <c r="G2620" s="144" t="s">
        <v>407</v>
      </c>
      <c r="H2620" s="1014"/>
      <c r="I2620" s="1015"/>
      <c r="J2620" s="1016"/>
      <c r="K2620" s="179">
        <f t="shared" si="159"/>
        <v>0</v>
      </c>
      <c r="L2620" s="614">
        <v>41</v>
      </c>
      <c r="M2620" s="614">
        <v>1</v>
      </c>
      <c r="N2620" s="960"/>
      <c r="O2620" s="614"/>
      <c r="P2620" s="614"/>
      <c r="Q2620" s="963"/>
      <c r="R2620" s="617" t="str">
        <f t="shared" si="160"/>
        <v>fx</v>
      </c>
      <c r="S2620" s="959"/>
      <c r="T2620" s="959"/>
      <c r="U2620" s="965"/>
    </row>
    <row r="2621" spans="1:21" ht="15.75" thickBot="1" x14ac:dyDescent="0.3">
      <c r="A2621" s="187" t="str">
        <f t="shared" si="158"/>
        <v>روز</v>
      </c>
      <c r="B2621" s="174">
        <v>14030513</v>
      </c>
      <c r="C2621" s="96">
        <v>350</v>
      </c>
      <c r="D2621" s="614">
        <v>7</v>
      </c>
      <c r="E2621" s="614">
        <v>50</v>
      </c>
      <c r="F2621" s="199">
        <f t="shared" si="161"/>
        <v>32</v>
      </c>
      <c r="G2621" s="144" t="s">
        <v>407</v>
      </c>
      <c r="H2621" s="1014"/>
      <c r="I2621" s="1015"/>
      <c r="J2621" s="1016"/>
      <c r="K2621" s="179">
        <f t="shared" si="159"/>
        <v>0</v>
      </c>
      <c r="L2621" s="614">
        <v>39</v>
      </c>
      <c r="M2621" s="614">
        <v>1</v>
      </c>
      <c r="N2621" s="958">
        <v>672</v>
      </c>
      <c r="O2621" s="614"/>
      <c r="P2621" s="614"/>
      <c r="Q2621" s="963"/>
      <c r="R2621" s="617" t="str">
        <f t="shared" si="160"/>
        <v>fx</v>
      </c>
      <c r="S2621" s="959"/>
      <c r="T2621" s="959"/>
      <c r="U2621" s="965"/>
    </row>
    <row r="2622" spans="1:21" ht="15.75" thickBot="1" x14ac:dyDescent="0.3">
      <c r="A2622" s="187" t="str">
        <f t="shared" si="158"/>
        <v>روز</v>
      </c>
      <c r="B2622" s="175">
        <v>14030513</v>
      </c>
      <c r="C2622" s="96">
        <v>350</v>
      </c>
      <c r="D2622" s="614">
        <v>7</v>
      </c>
      <c r="E2622" s="614">
        <v>50</v>
      </c>
      <c r="F2622" s="199">
        <f t="shared" si="161"/>
        <v>32</v>
      </c>
      <c r="G2622" s="144" t="s">
        <v>407</v>
      </c>
      <c r="H2622" s="1014"/>
      <c r="I2622" s="1015"/>
      <c r="J2622" s="1016"/>
      <c r="K2622" s="179">
        <f t="shared" si="159"/>
        <v>0</v>
      </c>
      <c r="L2622" s="614">
        <v>40</v>
      </c>
      <c r="M2622" s="614">
        <v>1</v>
      </c>
      <c r="N2622" s="959"/>
      <c r="O2622" s="614"/>
      <c r="P2622" s="614"/>
      <c r="Q2622" s="963"/>
      <c r="R2622" s="617" t="str">
        <f t="shared" si="160"/>
        <v>fx</v>
      </c>
      <c r="S2622" s="959"/>
      <c r="T2622" s="959"/>
      <c r="U2622" s="965"/>
    </row>
    <row r="2623" spans="1:21" ht="15.75" thickBot="1" x14ac:dyDescent="0.3">
      <c r="A2623" s="187" t="str">
        <f t="shared" si="158"/>
        <v>روز</v>
      </c>
      <c r="B2623" s="175">
        <v>14030513</v>
      </c>
      <c r="C2623" s="96">
        <v>350</v>
      </c>
      <c r="D2623" s="614">
        <v>7</v>
      </c>
      <c r="E2623" s="614">
        <v>50</v>
      </c>
      <c r="F2623" s="199">
        <f t="shared" si="161"/>
        <v>32</v>
      </c>
      <c r="G2623" s="144" t="s">
        <v>407</v>
      </c>
      <c r="H2623" s="1014"/>
      <c r="I2623" s="1015"/>
      <c r="J2623" s="1016"/>
      <c r="K2623" s="179">
        <f t="shared" si="159"/>
        <v>0</v>
      </c>
      <c r="L2623" s="614">
        <v>41</v>
      </c>
      <c r="M2623" s="614">
        <v>1</v>
      </c>
      <c r="N2623" s="959"/>
      <c r="O2623" s="614"/>
      <c r="P2623" s="614"/>
      <c r="Q2623" s="963"/>
      <c r="R2623" s="617" t="str">
        <f t="shared" si="160"/>
        <v>fx</v>
      </c>
      <c r="S2623" s="959"/>
      <c r="T2623" s="959"/>
      <c r="U2623" s="965"/>
    </row>
    <row r="2624" spans="1:21" ht="15.75" thickBot="1" x14ac:dyDescent="0.3">
      <c r="A2624" s="187" t="str">
        <f>IF(H2624&gt;H2615,"شب","روز")</f>
        <v>روز</v>
      </c>
      <c r="B2624" s="175">
        <v>14030513</v>
      </c>
      <c r="C2624" s="96">
        <v>350</v>
      </c>
      <c r="D2624" s="614">
        <v>7</v>
      </c>
      <c r="E2624" s="614">
        <v>50</v>
      </c>
      <c r="F2624" s="199">
        <f t="shared" si="161"/>
        <v>32</v>
      </c>
      <c r="G2624" s="144" t="s">
        <v>407</v>
      </c>
      <c r="H2624" s="1014"/>
      <c r="I2624" s="1015"/>
      <c r="J2624" s="1016"/>
      <c r="K2624" s="179" t="e">
        <f>IF(H2624&gt;H2615,(H2624-H2615)-J2624,(H2615-H2624)-J2624)</f>
        <v>#VALUE!</v>
      </c>
      <c r="L2624" s="614">
        <v>42</v>
      </c>
      <c r="M2624" s="614">
        <v>2</v>
      </c>
      <c r="N2624" s="959"/>
      <c r="O2624" s="614"/>
      <c r="P2624" s="614"/>
      <c r="Q2624" s="963"/>
      <c r="R2624" s="617" t="str">
        <f t="shared" si="160"/>
        <v>fx</v>
      </c>
      <c r="S2624" s="959"/>
      <c r="T2624" s="959"/>
      <c r="U2624" s="965"/>
    </row>
    <row r="2625" spans="1:21" ht="15.75" thickBot="1" x14ac:dyDescent="0.3">
      <c r="A2625" s="187" t="str">
        <f t="shared" si="158"/>
        <v>روز</v>
      </c>
      <c r="B2625" s="175">
        <v>14030513</v>
      </c>
      <c r="C2625" s="96">
        <v>350</v>
      </c>
      <c r="D2625" s="614">
        <v>7</v>
      </c>
      <c r="E2625" s="614">
        <v>50</v>
      </c>
      <c r="F2625" s="199">
        <f t="shared" si="161"/>
        <v>32</v>
      </c>
      <c r="G2625" s="144" t="s">
        <v>407</v>
      </c>
      <c r="H2625" s="1014"/>
      <c r="I2625" s="1015"/>
      <c r="J2625" s="1016"/>
      <c r="K2625" s="179">
        <f t="shared" si="159"/>
        <v>0</v>
      </c>
      <c r="L2625" s="614">
        <v>43</v>
      </c>
      <c r="M2625" s="614">
        <v>2</v>
      </c>
      <c r="N2625" s="959"/>
      <c r="O2625" s="614"/>
      <c r="P2625" s="614"/>
      <c r="Q2625" s="963"/>
      <c r="R2625" s="617" t="str">
        <f t="shared" si="160"/>
        <v>fx</v>
      </c>
      <c r="S2625" s="959"/>
      <c r="T2625" s="959"/>
      <c r="U2625" s="965"/>
    </row>
    <row r="2626" spans="1:21" ht="15.75" thickBot="1" x14ac:dyDescent="0.3">
      <c r="A2626" s="187" t="str">
        <f t="shared" si="158"/>
        <v>روز</v>
      </c>
      <c r="B2626" s="612">
        <v>14030513</v>
      </c>
      <c r="C2626" s="96">
        <v>350</v>
      </c>
      <c r="D2626" s="614">
        <v>7</v>
      </c>
      <c r="E2626" s="614">
        <v>50</v>
      </c>
      <c r="F2626" s="199">
        <f t="shared" si="161"/>
        <v>32</v>
      </c>
      <c r="G2626" s="144" t="s">
        <v>407</v>
      </c>
      <c r="H2626" s="1014"/>
      <c r="I2626" s="1015"/>
      <c r="J2626" s="1016"/>
      <c r="K2626" s="179">
        <f t="shared" si="159"/>
        <v>0</v>
      </c>
      <c r="L2626" s="614">
        <v>44</v>
      </c>
      <c r="M2626" s="614">
        <v>1</v>
      </c>
      <c r="N2626" s="960"/>
      <c r="O2626" s="614"/>
      <c r="P2626" s="614"/>
      <c r="Q2626" s="963"/>
      <c r="R2626" s="617" t="str">
        <f t="shared" si="160"/>
        <v>fx</v>
      </c>
      <c r="S2626" s="959"/>
      <c r="T2626" s="959"/>
      <c r="U2626" s="965"/>
    </row>
    <row r="2627" spans="1:21" ht="15.75" thickBot="1" x14ac:dyDescent="0.3">
      <c r="A2627" s="187" t="str">
        <f t="shared" si="158"/>
        <v>روز</v>
      </c>
      <c r="B2627" s="174">
        <v>14030513</v>
      </c>
      <c r="C2627" s="96">
        <v>370</v>
      </c>
      <c r="D2627" s="614">
        <v>7</v>
      </c>
      <c r="E2627" s="614">
        <v>50</v>
      </c>
      <c r="F2627" s="199">
        <f t="shared" si="161"/>
        <v>32</v>
      </c>
      <c r="G2627" s="144" t="s">
        <v>407</v>
      </c>
      <c r="H2627" s="1014"/>
      <c r="I2627" s="1015"/>
      <c r="J2627" s="1016"/>
      <c r="K2627" s="179">
        <f t="shared" si="159"/>
        <v>0</v>
      </c>
      <c r="L2627" s="614">
        <v>39</v>
      </c>
      <c r="M2627" s="614">
        <v>1</v>
      </c>
      <c r="N2627" s="958">
        <v>672</v>
      </c>
      <c r="O2627" s="614"/>
      <c r="P2627" s="614"/>
      <c r="Q2627" s="963"/>
      <c r="R2627" s="617" t="str">
        <f t="shared" si="160"/>
        <v>p500</v>
      </c>
      <c r="S2627" s="959"/>
      <c r="T2627" s="959"/>
      <c r="U2627" s="965"/>
    </row>
    <row r="2628" spans="1:21" ht="15.75" thickBot="1" x14ac:dyDescent="0.3">
      <c r="A2628" s="187" t="str">
        <f t="shared" si="158"/>
        <v>روز</v>
      </c>
      <c r="B2628" s="175">
        <v>14030513</v>
      </c>
      <c r="C2628" s="96">
        <v>370</v>
      </c>
      <c r="D2628" s="614">
        <v>7</v>
      </c>
      <c r="E2628" s="614">
        <v>50</v>
      </c>
      <c r="F2628" s="199">
        <f t="shared" si="161"/>
        <v>32</v>
      </c>
      <c r="G2628" s="144" t="s">
        <v>407</v>
      </c>
      <c r="H2628" s="1014"/>
      <c r="I2628" s="1015"/>
      <c r="J2628" s="1016"/>
      <c r="K2628" s="179">
        <f t="shared" si="159"/>
        <v>0</v>
      </c>
      <c r="L2628" s="614">
        <v>40</v>
      </c>
      <c r="M2628" s="614">
        <v>1</v>
      </c>
      <c r="N2628" s="959"/>
      <c r="O2628" s="614"/>
      <c r="P2628" s="614"/>
      <c r="Q2628" s="963"/>
      <c r="R2628" s="617" t="str">
        <f t="shared" si="160"/>
        <v>p500</v>
      </c>
      <c r="S2628" s="959"/>
      <c r="T2628" s="959"/>
      <c r="U2628" s="965"/>
    </row>
    <row r="2629" spans="1:21" ht="15.75" thickBot="1" x14ac:dyDescent="0.3">
      <c r="A2629" s="187" t="str">
        <f t="shared" si="158"/>
        <v>روز</v>
      </c>
      <c r="B2629" s="175">
        <v>14030513</v>
      </c>
      <c r="C2629" s="96">
        <v>370</v>
      </c>
      <c r="D2629" s="614">
        <v>7</v>
      </c>
      <c r="E2629" s="614">
        <v>50</v>
      </c>
      <c r="F2629" s="199">
        <f t="shared" si="161"/>
        <v>32</v>
      </c>
      <c r="G2629" s="144" t="s">
        <v>407</v>
      </c>
      <c r="H2629" s="1014"/>
      <c r="I2629" s="1015"/>
      <c r="J2629" s="1016"/>
      <c r="K2629" s="179">
        <f t="shared" si="159"/>
        <v>0</v>
      </c>
      <c r="L2629" s="614">
        <v>42</v>
      </c>
      <c r="M2629" s="614">
        <v>2</v>
      </c>
      <c r="N2629" s="959"/>
      <c r="O2629" s="614"/>
      <c r="P2629" s="614"/>
      <c r="Q2629" s="963"/>
      <c r="R2629" s="617" t="str">
        <f t="shared" si="160"/>
        <v>p500</v>
      </c>
      <c r="S2629" s="959"/>
      <c r="T2629" s="959"/>
      <c r="U2629" s="965"/>
    </row>
    <row r="2630" spans="1:21" ht="15.75" thickBot="1" x14ac:dyDescent="0.3">
      <c r="A2630" s="187" t="str">
        <f t="shared" si="158"/>
        <v>روز</v>
      </c>
      <c r="B2630" s="175">
        <v>14030513</v>
      </c>
      <c r="C2630" s="96">
        <v>370</v>
      </c>
      <c r="D2630" s="614">
        <v>7</v>
      </c>
      <c r="E2630" s="614">
        <v>50</v>
      </c>
      <c r="F2630" s="199">
        <f t="shared" si="161"/>
        <v>32</v>
      </c>
      <c r="G2630" s="144" t="s">
        <v>407</v>
      </c>
      <c r="H2630" s="1014"/>
      <c r="I2630" s="1015"/>
      <c r="J2630" s="1016"/>
      <c r="K2630" s="179">
        <f t="shared" si="159"/>
        <v>0</v>
      </c>
      <c r="L2630" s="614">
        <v>43</v>
      </c>
      <c r="M2630" s="614">
        <v>2</v>
      </c>
      <c r="N2630" s="959"/>
      <c r="O2630" s="614"/>
      <c r="P2630" s="614"/>
      <c r="Q2630" s="963"/>
      <c r="R2630" s="617" t="str">
        <f t="shared" si="160"/>
        <v>p500</v>
      </c>
      <c r="S2630" s="959"/>
      <c r="T2630" s="959"/>
      <c r="U2630" s="965"/>
    </row>
    <row r="2631" spans="1:21" ht="15.75" thickBot="1" x14ac:dyDescent="0.3">
      <c r="A2631" s="187" t="str">
        <f t="shared" si="158"/>
        <v>روز</v>
      </c>
      <c r="B2631" s="612">
        <v>14030513</v>
      </c>
      <c r="C2631" s="96">
        <v>370</v>
      </c>
      <c r="D2631" s="614">
        <v>7</v>
      </c>
      <c r="E2631" s="614">
        <v>50</v>
      </c>
      <c r="F2631" s="199">
        <f t="shared" si="161"/>
        <v>32</v>
      </c>
      <c r="G2631" s="144" t="s">
        <v>407</v>
      </c>
      <c r="H2631" s="1014"/>
      <c r="I2631" s="1015"/>
      <c r="J2631" s="1016"/>
      <c r="K2631" s="179">
        <f t="shared" si="159"/>
        <v>0</v>
      </c>
      <c r="L2631" s="614">
        <v>44</v>
      </c>
      <c r="M2631" s="614">
        <v>2</v>
      </c>
      <c r="N2631" s="960"/>
      <c r="O2631" s="614"/>
      <c r="P2631" s="614"/>
      <c r="Q2631" s="963"/>
      <c r="R2631" s="617" t="str">
        <f t="shared" si="160"/>
        <v>p500</v>
      </c>
      <c r="S2631" s="959"/>
      <c r="T2631" s="959"/>
      <c r="U2631" s="965"/>
    </row>
    <row r="2632" spans="1:21" ht="15.75" thickBot="1" x14ac:dyDescent="0.3">
      <c r="A2632" s="187" t="str">
        <f t="shared" si="158"/>
        <v>روز</v>
      </c>
      <c r="B2632" s="174">
        <v>14030513</v>
      </c>
      <c r="C2632" s="96">
        <v>379</v>
      </c>
      <c r="D2632" s="614">
        <v>7</v>
      </c>
      <c r="E2632" s="614">
        <v>50</v>
      </c>
      <c r="F2632" s="199">
        <f t="shared" si="161"/>
        <v>32</v>
      </c>
      <c r="G2632" s="144" t="s">
        <v>407</v>
      </c>
      <c r="H2632" s="1014"/>
      <c r="I2632" s="1015"/>
      <c r="J2632" s="1016"/>
      <c r="K2632" s="179">
        <f t="shared" si="159"/>
        <v>0</v>
      </c>
      <c r="L2632" s="614">
        <v>37</v>
      </c>
      <c r="M2632" s="614">
        <v>1</v>
      </c>
      <c r="N2632" s="958">
        <v>169</v>
      </c>
      <c r="O2632" s="614"/>
      <c r="P2632" s="614"/>
      <c r="Q2632" s="963"/>
      <c r="R2632" s="617" t="str">
        <f t="shared" si="160"/>
        <v>fx</v>
      </c>
      <c r="S2632" s="959"/>
      <c r="T2632" s="959"/>
      <c r="U2632" s="965"/>
    </row>
    <row r="2633" spans="1:21" ht="15.75" thickBot="1" x14ac:dyDescent="0.3">
      <c r="A2633" s="187" t="str">
        <f t="shared" si="158"/>
        <v>روز</v>
      </c>
      <c r="B2633" s="175">
        <v>14030513</v>
      </c>
      <c r="C2633" s="96">
        <v>379</v>
      </c>
      <c r="D2633" s="614">
        <v>7</v>
      </c>
      <c r="E2633" s="614">
        <v>50</v>
      </c>
      <c r="F2633" s="199">
        <f t="shared" si="161"/>
        <v>32</v>
      </c>
      <c r="G2633" s="144" t="s">
        <v>407</v>
      </c>
      <c r="H2633" s="1014"/>
      <c r="I2633" s="1015"/>
      <c r="J2633" s="1016"/>
      <c r="K2633" s="179">
        <f t="shared" si="159"/>
        <v>0</v>
      </c>
      <c r="L2633" s="614">
        <v>38</v>
      </c>
      <c r="M2633" s="614">
        <v>1</v>
      </c>
      <c r="N2633" s="959"/>
      <c r="O2633" s="614"/>
      <c r="P2633" s="614"/>
      <c r="Q2633" s="963"/>
      <c r="R2633" s="617" t="str">
        <f t="shared" si="160"/>
        <v>fx</v>
      </c>
      <c r="S2633" s="959"/>
      <c r="T2633" s="959"/>
      <c r="U2633" s="965"/>
    </row>
    <row r="2634" spans="1:21" ht="15.75" thickBot="1" x14ac:dyDescent="0.3">
      <c r="A2634" s="187" t="str">
        <f t="shared" si="158"/>
        <v>روز</v>
      </c>
      <c r="B2634" s="175">
        <v>14030513</v>
      </c>
      <c r="C2634" s="96">
        <v>379</v>
      </c>
      <c r="D2634" s="614">
        <v>7</v>
      </c>
      <c r="E2634" s="614">
        <v>50</v>
      </c>
      <c r="F2634" s="199">
        <f t="shared" si="161"/>
        <v>32</v>
      </c>
      <c r="G2634" s="144" t="s">
        <v>407</v>
      </c>
      <c r="H2634" s="1014"/>
      <c r="I2634" s="1015"/>
      <c r="J2634" s="1016"/>
      <c r="K2634" s="179">
        <f t="shared" si="159"/>
        <v>0</v>
      </c>
      <c r="L2634" s="614">
        <v>39</v>
      </c>
      <c r="M2634" s="614">
        <v>1</v>
      </c>
      <c r="N2634" s="959"/>
      <c r="O2634" s="614"/>
      <c r="P2634" s="614"/>
      <c r="Q2634" s="963"/>
      <c r="R2634" s="617" t="str">
        <f t="shared" si="160"/>
        <v>fx</v>
      </c>
      <c r="S2634" s="959"/>
      <c r="T2634" s="959"/>
      <c r="U2634" s="965"/>
    </row>
    <row r="2635" spans="1:21" ht="15.75" thickBot="1" x14ac:dyDescent="0.3">
      <c r="A2635" s="187" t="str">
        <f t="shared" si="158"/>
        <v>روز</v>
      </c>
      <c r="B2635" s="175">
        <v>14030513</v>
      </c>
      <c r="C2635" s="96">
        <v>379</v>
      </c>
      <c r="D2635" s="614">
        <v>7</v>
      </c>
      <c r="E2635" s="614">
        <v>50</v>
      </c>
      <c r="F2635" s="199">
        <f t="shared" si="161"/>
        <v>32</v>
      </c>
      <c r="G2635" s="144" t="s">
        <v>407</v>
      </c>
      <c r="H2635" s="1014"/>
      <c r="I2635" s="1015"/>
      <c r="J2635" s="1016"/>
      <c r="K2635" s="179">
        <f t="shared" si="159"/>
        <v>0</v>
      </c>
      <c r="L2635" s="614">
        <v>40</v>
      </c>
      <c r="M2635" s="614">
        <v>1</v>
      </c>
      <c r="N2635" s="959"/>
      <c r="O2635" s="614"/>
      <c r="P2635" s="614"/>
      <c r="Q2635" s="963"/>
      <c r="R2635" s="617" t="str">
        <f t="shared" si="160"/>
        <v>fx</v>
      </c>
      <c r="S2635" s="959"/>
      <c r="T2635" s="959"/>
      <c r="U2635" s="965"/>
    </row>
    <row r="2636" spans="1:21" ht="15.75" thickBot="1" x14ac:dyDescent="0.3">
      <c r="A2636" s="187" t="str">
        <f t="shared" si="158"/>
        <v>روز</v>
      </c>
      <c r="B2636" s="612">
        <v>14030513</v>
      </c>
      <c r="C2636" s="96">
        <v>379</v>
      </c>
      <c r="D2636" s="614">
        <v>7</v>
      </c>
      <c r="E2636" s="614">
        <v>50</v>
      </c>
      <c r="F2636" s="199">
        <f t="shared" si="161"/>
        <v>32</v>
      </c>
      <c r="G2636" s="144" t="s">
        <v>407</v>
      </c>
      <c r="H2636" s="1014"/>
      <c r="I2636" s="1015"/>
      <c r="J2636" s="1016"/>
      <c r="K2636" s="179">
        <f t="shared" si="159"/>
        <v>0</v>
      </c>
      <c r="L2636" s="614">
        <v>41</v>
      </c>
      <c r="M2636" s="614">
        <v>1</v>
      </c>
      <c r="N2636" s="960"/>
      <c r="O2636" s="614"/>
      <c r="P2636" s="614"/>
      <c r="Q2636" s="963"/>
      <c r="R2636" s="617" t="str">
        <f t="shared" si="160"/>
        <v>fx</v>
      </c>
      <c r="S2636" s="959"/>
      <c r="T2636" s="959"/>
      <c r="U2636" s="965"/>
    </row>
    <row r="2637" spans="1:21" ht="15.75" thickBot="1" x14ac:dyDescent="0.3">
      <c r="A2637" s="187" t="str">
        <f t="shared" si="158"/>
        <v>روز</v>
      </c>
      <c r="B2637" s="174">
        <v>14030513</v>
      </c>
      <c r="C2637" s="609">
        <v>379</v>
      </c>
      <c r="D2637" s="614">
        <v>7</v>
      </c>
      <c r="E2637" s="614">
        <v>50</v>
      </c>
      <c r="F2637" s="199">
        <f t="shared" si="161"/>
        <v>32</v>
      </c>
      <c r="G2637" s="144" t="s">
        <v>407</v>
      </c>
      <c r="H2637" s="1014"/>
      <c r="I2637" s="1015"/>
      <c r="J2637" s="1016"/>
      <c r="K2637" s="179">
        <f t="shared" si="159"/>
        <v>0</v>
      </c>
      <c r="L2637" s="614">
        <v>37</v>
      </c>
      <c r="M2637" s="614">
        <v>1</v>
      </c>
      <c r="N2637" s="958">
        <v>342</v>
      </c>
      <c r="O2637" s="614"/>
      <c r="P2637" s="614"/>
      <c r="Q2637" s="963"/>
      <c r="R2637" s="617" t="str">
        <f t="shared" si="160"/>
        <v>fx</v>
      </c>
      <c r="S2637" s="959"/>
      <c r="T2637" s="959"/>
      <c r="U2637" s="965"/>
    </row>
    <row r="2638" spans="1:21" ht="15.75" thickBot="1" x14ac:dyDescent="0.3">
      <c r="A2638" s="187" t="str">
        <f t="shared" si="158"/>
        <v>روز</v>
      </c>
      <c r="B2638" s="175">
        <v>14030513</v>
      </c>
      <c r="C2638" s="609">
        <v>379</v>
      </c>
      <c r="D2638" s="614">
        <v>7</v>
      </c>
      <c r="E2638" s="614">
        <v>50</v>
      </c>
      <c r="F2638" s="199">
        <f t="shared" si="161"/>
        <v>32</v>
      </c>
      <c r="G2638" s="144" t="s">
        <v>407</v>
      </c>
      <c r="H2638" s="1014"/>
      <c r="I2638" s="1015"/>
      <c r="J2638" s="1016"/>
      <c r="K2638" s="179">
        <f t="shared" si="159"/>
        <v>0</v>
      </c>
      <c r="L2638" s="614">
        <v>38</v>
      </c>
      <c r="M2638" s="614">
        <v>1</v>
      </c>
      <c r="N2638" s="959"/>
      <c r="O2638" s="614"/>
      <c r="P2638" s="614"/>
      <c r="Q2638" s="963"/>
      <c r="R2638" s="617" t="str">
        <f t="shared" si="160"/>
        <v>fx</v>
      </c>
      <c r="S2638" s="959"/>
      <c r="T2638" s="959"/>
      <c r="U2638" s="965"/>
    </row>
    <row r="2639" spans="1:21" ht="15.75" thickBot="1" x14ac:dyDescent="0.3">
      <c r="A2639" s="187" t="str">
        <f t="shared" si="158"/>
        <v>روز</v>
      </c>
      <c r="B2639" s="175">
        <v>14030513</v>
      </c>
      <c r="C2639" s="609">
        <v>379</v>
      </c>
      <c r="D2639" s="614">
        <v>7</v>
      </c>
      <c r="E2639" s="614">
        <v>50</v>
      </c>
      <c r="F2639" s="199">
        <f t="shared" si="161"/>
        <v>32</v>
      </c>
      <c r="G2639" s="144" t="s">
        <v>407</v>
      </c>
      <c r="H2639" s="1014"/>
      <c r="I2639" s="1015"/>
      <c r="J2639" s="1016"/>
      <c r="K2639" s="179">
        <f t="shared" si="159"/>
        <v>0</v>
      </c>
      <c r="L2639" s="614">
        <v>39</v>
      </c>
      <c r="M2639" s="614">
        <v>1</v>
      </c>
      <c r="N2639" s="959"/>
      <c r="O2639" s="614"/>
      <c r="P2639" s="614"/>
      <c r="Q2639" s="963"/>
      <c r="R2639" s="617" t="str">
        <f t="shared" si="160"/>
        <v>fx</v>
      </c>
      <c r="S2639" s="959"/>
      <c r="T2639" s="959"/>
      <c r="U2639" s="965"/>
    </row>
    <row r="2640" spans="1:21" ht="15.75" thickBot="1" x14ac:dyDescent="0.3">
      <c r="A2640" s="187" t="str">
        <f t="shared" si="158"/>
        <v>روز</v>
      </c>
      <c r="B2640" s="175">
        <v>14030513</v>
      </c>
      <c r="C2640" s="609">
        <v>379</v>
      </c>
      <c r="D2640" s="614">
        <v>7</v>
      </c>
      <c r="E2640" s="614">
        <v>50</v>
      </c>
      <c r="F2640" s="199">
        <f t="shared" si="161"/>
        <v>32</v>
      </c>
      <c r="G2640" s="144" t="s">
        <v>407</v>
      </c>
      <c r="H2640" s="1014"/>
      <c r="I2640" s="1015"/>
      <c r="J2640" s="1016"/>
      <c r="K2640" s="179">
        <f t="shared" si="159"/>
        <v>0</v>
      </c>
      <c r="L2640" s="614">
        <v>40</v>
      </c>
      <c r="M2640" s="614">
        <v>1</v>
      </c>
      <c r="N2640" s="959"/>
      <c r="O2640" s="614"/>
      <c r="P2640" s="614"/>
      <c r="Q2640" s="963"/>
      <c r="R2640" s="617" t="str">
        <f t="shared" si="160"/>
        <v>fx</v>
      </c>
      <c r="S2640" s="959"/>
      <c r="T2640" s="959"/>
      <c r="U2640" s="965"/>
    </row>
    <row r="2641" spans="1:21" ht="15.75" thickBot="1" x14ac:dyDescent="0.3">
      <c r="A2641" s="613" t="str">
        <f t="shared" si="158"/>
        <v>روز</v>
      </c>
      <c r="B2641" s="612">
        <v>14030513</v>
      </c>
      <c r="C2641" s="631">
        <v>379</v>
      </c>
      <c r="D2641" s="615">
        <v>7</v>
      </c>
      <c r="E2641" s="615">
        <v>50</v>
      </c>
      <c r="F2641" s="388">
        <f t="shared" si="161"/>
        <v>32</v>
      </c>
      <c r="G2641" s="161" t="s">
        <v>407</v>
      </c>
      <c r="H2641" s="1017"/>
      <c r="I2641" s="1018"/>
      <c r="J2641" s="1019"/>
      <c r="K2641" s="186">
        <f t="shared" si="159"/>
        <v>0</v>
      </c>
      <c r="L2641" s="615">
        <v>41</v>
      </c>
      <c r="M2641" s="615">
        <v>1</v>
      </c>
      <c r="N2641" s="966"/>
      <c r="O2641" s="615"/>
      <c r="P2641" s="615"/>
      <c r="Q2641" s="967"/>
      <c r="R2641" s="151" t="str">
        <f t="shared" si="160"/>
        <v>fx</v>
      </c>
      <c r="S2641" s="966"/>
      <c r="T2641" s="966"/>
      <c r="U2641" s="968"/>
    </row>
    <row r="2642" spans="1:21" ht="15.75" thickBot="1" x14ac:dyDescent="0.3">
      <c r="A2642" s="183" t="str">
        <f t="shared" si="158"/>
        <v>روز</v>
      </c>
      <c r="B2642" s="174">
        <v>14030514</v>
      </c>
      <c r="C2642" s="163">
        <v>309</v>
      </c>
      <c r="D2642" s="661">
        <v>7</v>
      </c>
      <c r="E2642" s="661">
        <v>50</v>
      </c>
      <c r="F2642" s="150">
        <f>6+32</f>
        <v>38</v>
      </c>
      <c r="G2642" s="159" t="s">
        <v>404</v>
      </c>
      <c r="H2642" s="168">
        <v>0.30208333333333331</v>
      </c>
      <c r="I2642" s="168">
        <v>0.79166666666666663</v>
      </c>
      <c r="J2642" s="179">
        <v>0.10416666666666667</v>
      </c>
      <c r="K2642" s="179">
        <f t="shared" si="159"/>
        <v>0.38541666666666663</v>
      </c>
      <c r="L2642" s="661">
        <v>36</v>
      </c>
      <c r="M2642" s="661">
        <v>1</v>
      </c>
      <c r="N2642" s="961">
        <v>276</v>
      </c>
      <c r="O2642" s="661"/>
      <c r="P2642" s="661"/>
      <c r="Q2642" s="962">
        <f>273.189+11.625+259.116</f>
        <v>543.93000000000006</v>
      </c>
      <c r="R2642" s="150" t="str">
        <f t="shared" si="160"/>
        <v>fx</v>
      </c>
      <c r="S2642" s="972">
        <v>2</v>
      </c>
      <c r="T2642" s="975">
        <v>25</v>
      </c>
      <c r="U2642" s="975">
        <v>2000</v>
      </c>
    </row>
    <row r="2643" spans="1:21" ht="15.75" thickBot="1" x14ac:dyDescent="0.3">
      <c r="A2643" s="187" t="str">
        <f t="shared" si="158"/>
        <v>روز</v>
      </c>
      <c r="B2643" s="175">
        <v>14030514</v>
      </c>
      <c r="C2643" s="96">
        <v>309</v>
      </c>
      <c r="D2643" s="662">
        <v>7</v>
      </c>
      <c r="E2643" s="662">
        <v>50</v>
      </c>
      <c r="F2643" s="199">
        <f t="shared" ref="F2643:F2669" si="162">6+32</f>
        <v>38</v>
      </c>
      <c r="G2643" s="144" t="s">
        <v>404</v>
      </c>
      <c r="H2643" s="167">
        <v>0.30208333333333331</v>
      </c>
      <c r="I2643" s="167">
        <v>0.79166666666666663</v>
      </c>
      <c r="J2643" s="181">
        <v>0.10416666666666667</v>
      </c>
      <c r="K2643" s="179">
        <f t="shared" si="159"/>
        <v>0.38541666666666663</v>
      </c>
      <c r="L2643" s="662">
        <v>38</v>
      </c>
      <c r="M2643" s="662">
        <v>1</v>
      </c>
      <c r="N2643" s="959"/>
      <c r="O2643" s="662"/>
      <c r="P2643" s="662"/>
      <c r="Q2643" s="963"/>
      <c r="R2643" s="665" t="str">
        <f t="shared" si="160"/>
        <v>fx</v>
      </c>
      <c r="S2643" s="973"/>
      <c r="T2643" s="976"/>
      <c r="U2643" s="976"/>
    </row>
    <row r="2644" spans="1:21" ht="15.75" thickBot="1" x14ac:dyDescent="0.3">
      <c r="A2644" s="187" t="str">
        <f t="shared" si="158"/>
        <v>روز</v>
      </c>
      <c r="B2644" s="175">
        <v>14030514</v>
      </c>
      <c r="C2644" s="96">
        <v>309</v>
      </c>
      <c r="D2644" s="662">
        <v>7</v>
      </c>
      <c r="E2644" s="662">
        <v>50</v>
      </c>
      <c r="F2644" s="199">
        <f t="shared" si="162"/>
        <v>38</v>
      </c>
      <c r="G2644" s="144" t="s">
        <v>404</v>
      </c>
      <c r="H2644" s="167">
        <v>0.30208333333333331</v>
      </c>
      <c r="I2644" s="167">
        <v>0.79166666666666663</v>
      </c>
      <c r="J2644" s="181">
        <v>0.10416666666666667</v>
      </c>
      <c r="K2644" s="179">
        <f t="shared" si="159"/>
        <v>0.38541666666666663</v>
      </c>
      <c r="L2644" s="662">
        <v>39</v>
      </c>
      <c r="M2644" s="662">
        <v>1</v>
      </c>
      <c r="N2644" s="959"/>
      <c r="O2644" s="662"/>
      <c r="P2644" s="662"/>
      <c r="Q2644" s="963"/>
      <c r="R2644" s="665" t="str">
        <f t="shared" si="160"/>
        <v>fx</v>
      </c>
      <c r="S2644" s="973"/>
      <c r="T2644" s="976"/>
      <c r="U2644" s="976"/>
    </row>
    <row r="2645" spans="1:21" ht="15.75" thickBot="1" x14ac:dyDescent="0.3">
      <c r="A2645" s="187" t="str">
        <f t="shared" si="158"/>
        <v>روز</v>
      </c>
      <c r="B2645" s="175">
        <v>14030514</v>
      </c>
      <c r="C2645" s="96">
        <v>309</v>
      </c>
      <c r="D2645" s="662">
        <v>7</v>
      </c>
      <c r="E2645" s="662">
        <v>50</v>
      </c>
      <c r="F2645" s="199">
        <f t="shared" si="162"/>
        <v>38</v>
      </c>
      <c r="G2645" s="144" t="s">
        <v>404</v>
      </c>
      <c r="H2645" s="167">
        <v>0.30208333333333331</v>
      </c>
      <c r="I2645" s="167">
        <v>0.79166666666666663</v>
      </c>
      <c r="J2645" s="181">
        <v>0.10416666666666667</v>
      </c>
      <c r="K2645" s="179">
        <f t="shared" si="159"/>
        <v>0.38541666666666663</v>
      </c>
      <c r="L2645" s="662">
        <v>40</v>
      </c>
      <c r="M2645" s="662">
        <v>1</v>
      </c>
      <c r="N2645" s="959"/>
      <c r="O2645" s="662"/>
      <c r="P2645" s="662"/>
      <c r="Q2645" s="963"/>
      <c r="R2645" s="665" t="str">
        <f t="shared" si="160"/>
        <v>fx</v>
      </c>
      <c r="S2645" s="973"/>
      <c r="T2645" s="976"/>
      <c r="U2645" s="976"/>
    </row>
    <row r="2646" spans="1:21" ht="15.75" thickBot="1" x14ac:dyDescent="0.3">
      <c r="A2646" s="187" t="str">
        <f t="shared" si="158"/>
        <v>روز</v>
      </c>
      <c r="B2646" s="664">
        <v>14030514</v>
      </c>
      <c r="C2646" s="96">
        <v>309</v>
      </c>
      <c r="D2646" s="662">
        <v>7</v>
      </c>
      <c r="E2646" s="662">
        <v>50</v>
      </c>
      <c r="F2646" s="199">
        <f t="shared" si="162"/>
        <v>38</v>
      </c>
      <c r="G2646" s="144" t="s">
        <v>404</v>
      </c>
      <c r="H2646" s="167">
        <v>0.30208333333333331</v>
      </c>
      <c r="I2646" s="167">
        <v>0.79166666666666663</v>
      </c>
      <c r="J2646" s="181">
        <v>0.10416666666666667</v>
      </c>
      <c r="K2646" s="179">
        <f t="shared" si="159"/>
        <v>0.38541666666666663</v>
      </c>
      <c r="L2646" s="662">
        <v>41</v>
      </c>
      <c r="M2646" s="662">
        <v>1</v>
      </c>
      <c r="N2646" s="960"/>
      <c r="O2646" s="662"/>
      <c r="P2646" s="662"/>
      <c r="Q2646" s="963"/>
      <c r="R2646" s="665" t="str">
        <f t="shared" si="160"/>
        <v>fx</v>
      </c>
      <c r="S2646" s="973"/>
      <c r="T2646" s="976"/>
      <c r="U2646" s="976"/>
    </row>
    <row r="2647" spans="1:21" ht="15.75" thickBot="1" x14ac:dyDescent="0.3">
      <c r="A2647" s="187" t="str">
        <f t="shared" si="158"/>
        <v>روز</v>
      </c>
      <c r="B2647" s="174">
        <v>14030514</v>
      </c>
      <c r="C2647" s="96">
        <v>350</v>
      </c>
      <c r="D2647" s="662">
        <v>7</v>
      </c>
      <c r="E2647" s="662">
        <v>50</v>
      </c>
      <c r="F2647" s="199">
        <f t="shared" si="162"/>
        <v>38</v>
      </c>
      <c r="G2647" s="144" t="s">
        <v>404</v>
      </c>
      <c r="H2647" s="167">
        <v>0.30208333333333331</v>
      </c>
      <c r="I2647" s="167">
        <v>0.79166666666666663</v>
      </c>
      <c r="J2647" s="181">
        <v>0.10416666666666667</v>
      </c>
      <c r="K2647" s="179">
        <f t="shared" si="159"/>
        <v>0.38541666666666663</v>
      </c>
      <c r="L2647" s="662">
        <v>39</v>
      </c>
      <c r="M2647" s="662">
        <v>1</v>
      </c>
      <c r="N2647" s="958">
        <v>608</v>
      </c>
      <c r="O2647" s="662"/>
      <c r="P2647" s="662"/>
      <c r="Q2647" s="963"/>
      <c r="R2647" s="665" t="str">
        <f t="shared" si="160"/>
        <v>fx</v>
      </c>
      <c r="S2647" s="973"/>
      <c r="T2647" s="976"/>
      <c r="U2647" s="976"/>
    </row>
    <row r="2648" spans="1:21" ht="15.75" thickBot="1" x14ac:dyDescent="0.3">
      <c r="A2648" s="187" t="str">
        <f t="shared" si="158"/>
        <v>روز</v>
      </c>
      <c r="B2648" s="175">
        <v>14030514</v>
      </c>
      <c r="C2648" s="96">
        <v>350</v>
      </c>
      <c r="D2648" s="662">
        <v>7</v>
      </c>
      <c r="E2648" s="662">
        <v>50</v>
      </c>
      <c r="F2648" s="199">
        <f t="shared" si="162"/>
        <v>38</v>
      </c>
      <c r="G2648" s="144" t="s">
        <v>404</v>
      </c>
      <c r="H2648" s="167">
        <v>0.30208333333333331</v>
      </c>
      <c r="I2648" s="167">
        <v>0.79166666666666663</v>
      </c>
      <c r="J2648" s="181">
        <v>0.10416666666666667</v>
      </c>
      <c r="K2648" s="179">
        <f t="shared" si="159"/>
        <v>0.38541666666666663</v>
      </c>
      <c r="L2648" s="662">
        <v>40</v>
      </c>
      <c r="M2648" s="662">
        <v>1</v>
      </c>
      <c r="N2648" s="959"/>
      <c r="O2648" s="662"/>
      <c r="P2648" s="662"/>
      <c r="Q2648" s="963"/>
      <c r="R2648" s="665" t="str">
        <f t="shared" si="160"/>
        <v>fx</v>
      </c>
      <c r="S2648" s="973"/>
      <c r="T2648" s="976"/>
      <c r="U2648" s="976"/>
    </row>
    <row r="2649" spans="1:21" ht="15.75" thickBot="1" x14ac:dyDescent="0.3">
      <c r="A2649" s="187" t="str">
        <f t="shared" si="158"/>
        <v>روز</v>
      </c>
      <c r="B2649" s="175">
        <v>14030514</v>
      </c>
      <c r="C2649" s="96">
        <v>350</v>
      </c>
      <c r="D2649" s="662">
        <v>7</v>
      </c>
      <c r="E2649" s="662">
        <v>50</v>
      </c>
      <c r="F2649" s="199">
        <f t="shared" si="162"/>
        <v>38</v>
      </c>
      <c r="G2649" s="144" t="s">
        <v>404</v>
      </c>
      <c r="H2649" s="167">
        <v>0.30208333333333331</v>
      </c>
      <c r="I2649" s="167">
        <v>0.79166666666666663</v>
      </c>
      <c r="J2649" s="181">
        <v>0.10416666666666667</v>
      </c>
      <c r="K2649" s="179">
        <f t="shared" si="159"/>
        <v>0.38541666666666663</v>
      </c>
      <c r="L2649" s="662">
        <v>41</v>
      </c>
      <c r="M2649" s="662">
        <v>1</v>
      </c>
      <c r="N2649" s="959"/>
      <c r="O2649" s="662"/>
      <c r="P2649" s="662"/>
      <c r="Q2649" s="963"/>
      <c r="R2649" s="665" t="str">
        <f t="shared" si="160"/>
        <v>fx</v>
      </c>
      <c r="S2649" s="973"/>
      <c r="T2649" s="976"/>
      <c r="U2649" s="976"/>
    </row>
    <row r="2650" spans="1:21" ht="15.75" thickBot="1" x14ac:dyDescent="0.3">
      <c r="A2650" s="187" t="str">
        <f t="shared" si="158"/>
        <v>روز</v>
      </c>
      <c r="B2650" s="175">
        <v>14030514</v>
      </c>
      <c r="C2650" s="96">
        <v>350</v>
      </c>
      <c r="D2650" s="662">
        <v>7</v>
      </c>
      <c r="E2650" s="662">
        <v>50</v>
      </c>
      <c r="F2650" s="199">
        <f t="shared" si="162"/>
        <v>38</v>
      </c>
      <c r="G2650" s="144" t="s">
        <v>404</v>
      </c>
      <c r="H2650" s="167">
        <v>0.30208333333333331</v>
      </c>
      <c r="I2650" s="167">
        <v>0.79166666666666663</v>
      </c>
      <c r="J2650" s="181">
        <v>0.10416666666666667</v>
      </c>
      <c r="K2650" s="179">
        <f t="shared" si="159"/>
        <v>0.38541666666666663</v>
      </c>
      <c r="L2650" s="662">
        <v>42</v>
      </c>
      <c r="M2650" s="662">
        <v>2</v>
      </c>
      <c r="N2650" s="959"/>
      <c r="O2650" s="662"/>
      <c r="P2650" s="662"/>
      <c r="Q2650" s="963"/>
      <c r="R2650" s="665" t="str">
        <f t="shared" si="160"/>
        <v>fx</v>
      </c>
      <c r="S2650" s="973"/>
      <c r="T2650" s="976"/>
      <c r="U2650" s="976"/>
    </row>
    <row r="2651" spans="1:21" ht="15.75" thickBot="1" x14ac:dyDescent="0.3">
      <c r="A2651" s="187" t="str">
        <f t="shared" si="158"/>
        <v>روز</v>
      </c>
      <c r="B2651" s="175">
        <v>14030514</v>
      </c>
      <c r="C2651" s="96">
        <v>350</v>
      </c>
      <c r="D2651" s="662">
        <v>7</v>
      </c>
      <c r="E2651" s="662">
        <v>50</v>
      </c>
      <c r="F2651" s="199">
        <f t="shared" si="162"/>
        <v>38</v>
      </c>
      <c r="G2651" s="144" t="s">
        <v>404</v>
      </c>
      <c r="H2651" s="167">
        <v>0.30208333333333331</v>
      </c>
      <c r="I2651" s="167">
        <v>0.79166666666666663</v>
      </c>
      <c r="J2651" s="181">
        <v>0.10416666666666667</v>
      </c>
      <c r="K2651" s="179">
        <f t="shared" si="159"/>
        <v>0.38541666666666663</v>
      </c>
      <c r="L2651" s="662">
        <v>43</v>
      </c>
      <c r="M2651" s="662">
        <v>2</v>
      </c>
      <c r="N2651" s="959"/>
      <c r="O2651" s="662"/>
      <c r="P2651" s="662"/>
      <c r="Q2651" s="963"/>
      <c r="R2651" s="665" t="str">
        <f t="shared" si="160"/>
        <v>fx</v>
      </c>
      <c r="S2651" s="973"/>
      <c r="T2651" s="976"/>
      <c r="U2651" s="976"/>
    </row>
    <row r="2652" spans="1:21" ht="15.75" thickBot="1" x14ac:dyDescent="0.3">
      <c r="A2652" s="187" t="str">
        <f t="shared" si="158"/>
        <v>روز</v>
      </c>
      <c r="B2652" s="664">
        <v>14030514</v>
      </c>
      <c r="C2652" s="96">
        <v>350</v>
      </c>
      <c r="D2652" s="662">
        <v>7</v>
      </c>
      <c r="E2652" s="662">
        <v>50</v>
      </c>
      <c r="F2652" s="199">
        <f t="shared" si="162"/>
        <v>38</v>
      </c>
      <c r="G2652" s="144" t="s">
        <v>404</v>
      </c>
      <c r="H2652" s="167">
        <v>0.30208333333333331</v>
      </c>
      <c r="I2652" s="167">
        <v>0.79166666666666663</v>
      </c>
      <c r="J2652" s="181">
        <v>0.10416666666666667</v>
      </c>
      <c r="K2652" s="179">
        <f t="shared" si="159"/>
        <v>0.38541666666666663</v>
      </c>
      <c r="L2652" s="662">
        <v>44</v>
      </c>
      <c r="M2652" s="662">
        <v>1</v>
      </c>
      <c r="N2652" s="960"/>
      <c r="O2652" s="662"/>
      <c r="P2652" s="662"/>
      <c r="Q2652" s="963"/>
      <c r="R2652" s="665" t="str">
        <f t="shared" si="160"/>
        <v>fx</v>
      </c>
      <c r="S2652" s="973"/>
      <c r="T2652" s="976"/>
      <c r="U2652" s="976"/>
    </row>
    <row r="2653" spans="1:21" ht="15.75" thickBot="1" x14ac:dyDescent="0.3">
      <c r="A2653" s="187" t="str">
        <f t="shared" si="158"/>
        <v>روز</v>
      </c>
      <c r="B2653" s="174">
        <v>14030514</v>
      </c>
      <c r="C2653" s="96">
        <v>370</v>
      </c>
      <c r="D2653" s="662">
        <v>7</v>
      </c>
      <c r="E2653" s="662">
        <v>50</v>
      </c>
      <c r="F2653" s="199">
        <f t="shared" si="162"/>
        <v>38</v>
      </c>
      <c r="G2653" s="144" t="s">
        <v>404</v>
      </c>
      <c r="H2653" s="167">
        <v>0.30208333333333331</v>
      </c>
      <c r="I2653" s="167">
        <v>0.79166666666666663</v>
      </c>
      <c r="J2653" s="181">
        <v>0.10416666666666667</v>
      </c>
      <c r="K2653" s="179">
        <f t="shared" si="159"/>
        <v>0.38541666666666663</v>
      </c>
      <c r="L2653" s="662">
        <v>39</v>
      </c>
      <c r="M2653" s="662">
        <v>1</v>
      </c>
      <c r="N2653" s="958">
        <v>552</v>
      </c>
      <c r="O2653" s="662"/>
      <c r="P2653" s="662"/>
      <c r="Q2653" s="963"/>
      <c r="R2653" s="665" t="str">
        <f t="shared" si="160"/>
        <v>p500</v>
      </c>
      <c r="S2653" s="973"/>
      <c r="T2653" s="976"/>
      <c r="U2653" s="976"/>
    </row>
    <row r="2654" spans="1:21" ht="15.75" thickBot="1" x14ac:dyDescent="0.3">
      <c r="A2654" s="187" t="str">
        <f t="shared" ref="A2654:A2717" si="163">IF(H2654&gt;I2654,"شب","روز")</f>
        <v>روز</v>
      </c>
      <c r="B2654" s="175">
        <v>14030514</v>
      </c>
      <c r="C2654" s="96">
        <v>370</v>
      </c>
      <c r="D2654" s="662">
        <v>7</v>
      </c>
      <c r="E2654" s="662">
        <v>50</v>
      </c>
      <c r="F2654" s="199">
        <f t="shared" si="162"/>
        <v>38</v>
      </c>
      <c r="G2654" s="144" t="s">
        <v>404</v>
      </c>
      <c r="H2654" s="167">
        <v>0.30208333333333331</v>
      </c>
      <c r="I2654" s="167">
        <v>0.79166666666666663</v>
      </c>
      <c r="J2654" s="181">
        <v>0.10416666666666667</v>
      </c>
      <c r="K2654" s="179">
        <f t="shared" ref="K2654:K2717" si="164">IF(H2654&gt;I2654,(H2654-I2654)-J2654,(I2654-H2654)-J2654)</f>
        <v>0.38541666666666663</v>
      </c>
      <c r="L2654" s="662">
        <v>40</v>
      </c>
      <c r="M2654" s="662">
        <v>1</v>
      </c>
      <c r="N2654" s="959"/>
      <c r="O2654" s="662"/>
      <c r="P2654" s="662"/>
      <c r="Q2654" s="963"/>
      <c r="R2654" s="665" t="str">
        <f t="shared" ref="R2654:R2717" si="165">IF(C2654=370,"p500","fx")</f>
        <v>p500</v>
      </c>
      <c r="S2654" s="973"/>
      <c r="T2654" s="976"/>
      <c r="U2654" s="976"/>
    </row>
    <row r="2655" spans="1:21" ht="15.75" thickBot="1" x14ac:dyDescent="0.3">
      <c r="A2655" s="187" t="str">
        <f t="shared" si="163"/>
        <v>روز</v>
      </c>
      <c r="B2655" s="175">
        <v>14030514</v>
      </c>
      <c r="C2655" s="96">
        <v>370</v>
      </c>
      <c r="D2655" s="662">
        <v>7</v>
      </c>
      <c r="E2655" s="662">
        <v>50</v>
      </c>
      <c r="F2655" s="199">
        <f t="shared" si="162"/>
        <v>38</v>
      </c>
      <c r="G2655" s="144" t="s">
        <v>404</v>
      </c>
      <c r="H2655" s="167">
        <v>0.30208333333333331</v>
      </c>
      <c r="I2655" s="167">
        <v>0.79166666666666663</v>
      </c>
      <c r="J2655" s="181">
        <v>0.10416666666666667</v>
      </c>
      <c r="K2655" s="179">
        <f t="shared" si="164"/>
        <v>0.38541666666666663</v>
      </c>
      <c r="L2655" s="662">
        <v>42</v>
      </c>
      <c r="M2655" s="662">
        <v>2</v>
      </c>
      <c r="N2655" s="959"/>
      <c r="O2655" s="662"/>
      <c r="P2655" s="662"/>
      <c r="Q2655" s="963"/>
      <c r="R2655" s="665" t="str">
        <f t="shared" si="165"/>
        <v>p500</v>
      </c>
      <c r="S2655" s="973"/>
      <c r="T2655" s="976"/>
      <c r="U2655" s="976"/>
    </row>
    <row r="2656" spans="1:21" ht="15.75" thickBot="1" x14ac:dyDescent="0.3">
      <c r="A2656" s="187" t="str">
        <f t="shared" si="163"/>
        <v>روز</v>
      </c>
      <c r="B2656" s="175">
        <v>14030514</v>
      </c>
      <c r="C2656" s="96">
        <v>370</v>
      </c>
      <c r="D2656" s="662">
        <v>7</v>
      </c>
      <c r="E2656" s="662">
        <v>50</v>
      </c>
      <c r="F2656" s="199">
        <f t="shared" si="162"/>
        <v>38</v>
      </c>
      <c r="G2656" s="144" t="s">
        <v>404</v>
      </c>
      <c r="H2656" s="167">
        <v>0.30208333333333331</v>
      </c>
      <c r="I2656" s="167">
        <v>0.79166666666666663</v>
      </c>
      <c r="J2656" s="181">
        <v>0.10416666666666667</v>
      </c>
      <c r="K2656" s="179">
        <f t="shared" si="164"/>
        <v>0.38541666666666663</v>
      </c>
      <c r="L2656" s="662">
        <v>43</v>
      </c>
      <c r="M2656" s="662">
        <v>2</v>
      </c>
      <c r="N2656" s="959"/>
      <c r="O2656" s="662"/>
      <c r="P2656" s="662"/>
      <c r="Q2656" s="963"/>
      <c r="R2656" s="665" t="str">
        <f t="shared" si="165"/>
        <v>p500</v>
      </c>
      <c r="S2656" s="973"/>
      <c r="T2656" s="976"/>
      <c r="U2656" s="976"/>
    </row>
    <row r="2657" spans="1:21" ht="15.75" thickBot="1" x14ac:dyDescent="0.3">
      <c r="A2657" s="187" t="str">
        <f t="shared" si="163"/>
        <v>روز</v>
      </c>
      <c r="B2657" s="664">
        <v>14030514</v>
      </c>
      <c r="C2657" s="96">
        <v>370</v>
      </c>
      <c r="D2657" s="662">
        <v>7</v>
      </c>
      <c r="E2657" s="662">
        <v>50</v>
      </c>
      <c r="F2657" s="199">
        <f t="shared" si="162"/>
        <v>38</v>
      </c>
      <c r="G2657" s="144" t="s">
        <v>404</v>
      </c>
      <c r="H2657" s="167">
        <v>0.30208333333333331</v>
      </c>
      <c r="I2657" s="167">
        <v>0.79166666666666663</v>
      </c>
      <c r="J2657" s="181">
        <v>0.10416666666666667</v>
      </c>
      <c r="K2657" s="179">
        <f t="shared" si="164"/>
        <v>0.38541666666666663</v>
      </c>
      <c r="L2657" s="662">
        <v>44</v>
      </c>
      <c r="M2657" s="662">
        <v>2</v>
      </c>
      <c r="N2657" s="960"/>
      <c r="O2657" s="662"/>
      <c r="P2657" s="662"/>
      <c r="Q2657" s="963"/>
      <c r="R2657" s="665" t="str">
        <f t="shared" si="165"/>
        <v>p500</v>
      </c>
      <c r="S2657" s="973"/>
      <c r="T2657" s="976"/>
      <c r="U2657" s="976"/>
    </row>
    <row r="2658" spans="1:21" ht="15.75" thickBot="1" x14ac:dyDescent="0.3">
      <c r="A2658" s="187" t="str">
        <f t="shared" si="163"/>
        <v>روز</v>
      </c>
      <c r="B2658" s="174">
        <v>14030514</v>
      </c>
      <c r="C2658" s="96">
        <v>321</v>
      </c>
      <c r="D2658" s="662">
        <v>7</v>
      </c>
      <c r="E2658" s="662">
        <v>50</v>
      </c>
      <c r="F2658" s="199">
        <f t="shared" si="162"/>
        <v>38</v>
      </c>
      <c r="G2658" s="144" t="s">
        <v>404</v>
      </c>
      <c r="H2658" s="167">
        <v>0.30208333333333331</v>
      </c>
      <c r="I2658" s="167">
        <v>0.79166666666666663</v>
      </c>
      <c r="J2658" s="181">
        <v>0.10416666666666667</v>
      </c>
      <c r="K2658" s="179">
        <f t="shared" si="164"/>
        <v>0.38541666666666663</v>
      </c>
      <c r="L2658" s="662">
        <v>36</v>
      </c>
      <c r="M2658" s="662">
        <v>1</v>
      </c>
      <c r="N2658" s="958">
        <v>336</v>
      </c>
      <c r="O2658" s="662"/>
      <c r="P2658" s="662"/>
      <c r="Q2658" s="963"/>
      <c r="R2658" s="665" t="str">
        <f t="shared" si="165"/>
        <v>fx</v>
      </c>
      <c r="S2658" s="973"/>
      <c r="T2658" s="976"/>
      <c r="U2658" s="976"/>
    </row>
    <row r="2659" spans="1:21" ht="15.75" thickBot="1" x14ac:dyDescent="0.3">
      <c r="A2659" s="187" t="str">
        <f t="shared" si="163"/>
        <v>روز</v>
      </c>
      <c r="B2659" s="175">
        <v>14030514</v>
      </c>
      <c r="C2659" s="96">
        <v>321</v>
      </c>
      <c r="D2659" s="662">
        <v>7</v>
      </c>
      <c r="E2659" s="662">
        <v>50</v>
      </c>
      <c r="F2659" s="199">
        <f t="shared" si="162"/>
        <v>38</v>
      </c>
      <c r="G2659" s="144" t="s">
        <v>404</v>
      </c>
      <c r="H2659" s="167">
        <v>0.30208333333333331</v>
      </c>
      <c r="I2659" s="167">
        <v>0.79166666666666663</v>
      </c>
      <c r="J2659" s="181">
        <v>0.10416666666666667</v>
      </c>
      <c r="K2659" s="179">
        <f t="shared" si="164"/>
        <v>0.38541666666666663</v>
      </c>
      <c r="L2659" s="662">
        <v>37</v>
      </c>
      <c r="M2659" s="662">
        <v>1</v>
      </c>
      <c r="N2659" s="959"/>
      <c r="O2659" s="662"/>
      <c r="P2659" s="662"/>
      <c r="Q2659" s="963"/>
      <c r="R2659" s="665" t="str">
        <f t="shared" si="165"/>
        <v>fx</v>
      </c>
      <c r="S2659" s="973"/>
      <c r="T2659" s="976"/>
      <c r="U2659" s="976"/>
    </row>
    <row r="2660" spans="1:21" ht="15.75" thickBot="1" x14ac:dyDescent="0.3">
      <c r="A2660" s="187" t="str">
        <f t="shared" si="163"/>
        <v>روز</v>
      </c>
      <c r="B2660" s="175">
        <v>14030514</v>
      </c>
      <c r="C2660" s="96">
        <v>321</v>
      </c>
      <c r="D2660" s="662">
        <v>7</v>
      </c>
      <c r="E2660" s="662">
        <v>50</v>
      </c>
      <c r="F2660" s="199">
        <f t="shared" si="162"/>
        <v>38</v>
      </c>
      <c r="G2660" s="144" t="s">
        <v>404</v>
      </c>
      <c r="H2660" s="167">
        <v>0.30208333333333331</v>
      </c>
      <c r="I2660" s="167">
        <v>0.79166666666666663</v>
      </c>
      <c r="J2660" s="181">
        <v>0.10416666666666667</v>
      </c>
      <c r="K2660" s="179">
        <f t="shared" si="164"/>
        <v>0.38541666666666663</v>
      </c>
      <c r="L2660" s="662">
        <v>38</v>
      </c>
      <c r="M2660" s="662">
        <v>1</v>
      </c>
      <c r="N2660" s="959"/>
      <c r="O2660" s="662"/>
      <c r="P2660" s="662"/>
      <c r="Q2660" s="963"/>
      <c r="R2660" s="665" t="str">
        <f t="shared" si="165"/>
        <v>fx</v>
      </c>
      <c r="S2660" s="973"/>
      <c r="T2660" s="976"/>
      <c r="U2660" s="976"/>
    </row>
    <row r="2661" spans="1:21" ht="15.75" thickBot="1" x14ac:dyDescent="0.3">
      <c r="A2661" s="187" t="str">
        <f t="shared" si="163"/>
        <v>روز</v>
      </c>
      <c r="B2661" s="175">
        <v>14030514</v>
      </c>
      <c r="C2661" s="96">
        <v>321</v>
      </c>
      <c r="D2661" s="662">
        <v>7</v>
      </c>
      <c r="E2661" s="662">
        <v>50</v>
      </c>
      <c r="F2661" s="199">
        <f t="shared" si="162"/>
        <v>38</v>
      </c>
      <c r="G2661" s="144" t="s">
        <v>404</v>
      </c>
      <c r="H2661" s="167">
        <v>0.30208333333333331</v>
      </c>
      <c r="I2661" s="167">
        <v>0.79166666666666663</v>
      </c>
      <c r="J2661" s="181">
        <v>0.10416666666666667</v>
      </c>
      <c r="K2661" s="179">
        <f t="shared" si="164"/>
        <v>0.38541666666666663</v>
      </c>
      <c r="L2661" s="662">
        <v>39</v>
      </c>
      <c r="M2661" s="662">
        <v>2</v>
      </c>
      <c r="N2661" s="959"/>
      <c r="O2661" s="662"/>
      <c r="P2661" s="662"/>
      <c r="Q2661" s="963"/>
      <c r="R2661" s="665" t="str">
        <f t="shared" si="165"/>
        <v>fx</v>
      </c>
      <c r="S2661" s="973"/>
      <c r="T2661" s="976"/>
      <c r="U2661" s="976"/>
    </row>
    <row r="2662" spans="1:21" ht="15.75" thickBot="1" x14ac:dyDescent="0.3">
      <c r="A2662" s="187" t="str">
        <f t="shared" si="163"/>
        <v>روز</v>
      </c>
      <c r="B2662" s="175">
        <v>14030514</v>
      </c>
      <c r="C2662" s="96">
        <v>321</v>
      </c>
      <c r="D2662" s="662">
        <v>7</v>
      </c>
      <c r="E2662" s="662">
        <v>50</v>
      </c>
      <c r="F2662" s="199">
        <f t="shared" si="162"/>
        <v>38</v>
      </c>
      <c r="G2662" s="144" t="s">
        <v>404</v>
      </c>
      <c r="H2662" s="167">
        <v>0.30208333333333331</v>
      </c>
      <c r="I2662" s="167">
        <v>0.79166666666666663</v>
      </c>
      <c r="J2662" s="181">
        <v>0.10416666666666667</v>
      </c>
      <c r="K2662" s="179">
        <f t="shared" si="164"/>
        <v>0.38541666666666663</v>
      </c>
      <c r="L2662" s="662">
        <v>40</v>
      </c>
      <c r="M2662" s="662">
        <v>2</v>
      </c>
      <c r="N2662" s="959"/>
      <c r="O2662" s="662"/>
      <c r="P2662" s="662"/>
      <c r="Q2662" s="963"/>
      <c r="R2662" s="665" t="str">
        <f t="shared" si="165"/>
        <v>fx</v>
      </c>
      <c r="S2662" s="973"/>
      <c r="T2662" s="976"/>
      <c r="U2662" s="976"/>
    </row>
    <row r="2663" spans="1:21" ht="15.75" thickBot="1" x14ac:dyDescent="0.3">
      <c r="A2663" s="187" t="str">
        <f t="shared" si="163"/>
        <v>روز</v>
      </c>
      <c r="B2663" s="664">
        <v>14030514</v>
      </c>
      <c r="C2663" s="96">
        <v>321</v>
      </c>
      <c r="D2663" s="662">
        <v>7</v>
      </c>
      <c r="E2663" s="662">
        <v>50</v>
      </c>
      <c r="F2663" s="199">
        <f t="shared" si="162"/>
        <v>38</v>
      </c>
      <c r="G2663" s="144" t="s">
        <v>404</v>
      </c>
      <c r="H2663" s="167">
        <v>0.30208333333333331</v>
      </c>
      <c r="I2663" s="167">
        <v>0.79166666666666663</v>
      </c>
      <c r="J2663" s="181">
        <v>0.10416666666666667</v>
      </c>
      <c r="K2663" s="179">
        <f t="shared" si="164"/>
        <v>0.38541666666666663</v>
      </c>
      <c r="L2663" s="662">
        <v>41</v>
      </c>
      <c r="M2663" s="662">
        <v>1</v>
      </c>
      <c r="N2663" s="960"/>
      <c r="O2663" s="662"/>
      <c r="P2663" s="662"/>
      <c r="Q2663" s="963"/>
      <c r="R2663" s="665" t="str">
        <f t="shared" si="165"/>
        <v>fx</v>
      </c>
      <c r="S2663" s="973"/>
      <c r="T2663" s="976"/>
      <c r="U2663" s="976"/>
    </row>
    <row r="2664" spans="1:21" ht="15.75" thickBot="1" x14ac:dyDescent="0.3">
      <c r="A2664" s="187" t="str">
        <f t="shared" si="163"/>
        <v>روز</v>
      </c>
      <c r="B2664" s="174">
        <v>14030514</v>
      </c>
      <c r="C2664" s="96">
        <v>307</v>
      </c>
      <c r="D2664" s="662">
        <v>7</v>
      </c>
      <c r="E2664" s="662">
        <v>50</v>
      </c>
      <c r="F2664" s="199">
        <f t="shared" si="162"/>
        <v>38</v>
      </c>
      <c r="G2664" s="144" t="s">
        <v>404</v>
      </c>
      <c r="H2664" s="167">
        <v>0.30208333333333331</v>
      </c>
      <c r="I2664" s="167">
        <v>0.79166666666666663</v>
      </c>
      <c r="J2664" s="181">
        <v>0.10416666666666667</v>
      </c>
      <c r="K2664" s="179">
        <f t="shared" si="164"/>
        <v>0.38541666666666663</v>
      </c>
      <c r="L2664" s="662">
        <v>36</v>
      </c>
      <c r="M2664" s="662">
        <v>1</v>
      </c>
      <c r="N2664" s="958">
        <v>432</v>
      </c>
      <c r="O2664" s="662"/>
      <c r="P2664" s="662"/>
      <c r="Q2664" s="963"/>
      <c r="R2664" s="665" t="str">
        <f t="shared" si="165"/>
        <v>fx</v>
      </c>
      <c r="S2664" s="973"/>
      <c r="T2664" s="976"/>
      <c r="U2664" s="976"/>
    </row>
    <row r="2665" spans="1:21" ht="15.75" thickBot="1" x14ac:dyDescent="0.3">
      <c r="A2665" s="187" t="str">
        <f t="shared" si="163"/>
        <v>روز</v>
      </c>
      <c r="B2665" s="175">
        <v>14030514</v>
      </c>
      <c r="C2665" s="96">
        <v>307</v>
      </c>
      <c r="D2665" s="662">
        <v>7</v>
      </c>
      <c r="E2665" s="662">
        <v>50</v>
      </c>
      <c r="F2665" s="199">
        <f t="shared" si="162"/>
        <v>38</v>
      </c>
      <c r="G2665" s="144" t="s">
        <v>404</v>
      </c>
      <c r="H2665" s="167">
        <v>0.30208333333333331</v>
      </c>
      <c r="I2665" s="167">
        <v>0.79166666666666663</v>
      </c>
      <c r="J2665" s="181">
        <v>0.10416666666666667</v>
      </c>
      <c r="K2665" s="179">
        <f t="shared" si="164"/>
        <v>0.38541666666666663</v>
      </c>
      <c r="L2665" s="662">
        <v>37</v>
      </c>
      <c r="M2665" s="662">
        <v>1</v>
      </c>
      <c r="N2665" s="959"/>
      <c r="O2665" s="662"/>
      <c r="P2665" s="662"/>
      <c r="Q2665" s="963"/>
      <c r="R2665" s="665" t="str">
        <f t="shared" si="165"/>
        <v>fx</v>
      </c>
      <c r="S2665" s="973"/>
      <c r="T2665" s="976"/>
      <c r="U2665" s="976"/>
    </row>
    <row r="2666" spans="1:21" ht="15.75" thickBot="1" x14ac:dyDescent="0.3">
      <c r="A2666" s="187" t="str">
        <f t="shared" si="163"/>
        <v>روز</v>
      </c>
      <c r="B2666" s="175">
        <v>14030514</v>
      </c>
      <c r="C2666" s="96">
        <v>307</v>
      </c>
      <c r="D2666" s="662">
        <v>7</v>
      </c>
      <c r="E2666" s="662">
        <v>50</v>
      </c>
      <c r="F2666" s="199">
        <f t="shared" si="162"/>
        <v>38</v>
      </c>
      <c r="G2666" s="144" t="s">
        <v>404</v>
      </c>
      <c r="H2666" s="167">
        <v>0.30208333333333331</v>
      </c>
      <c r="I2666" s="167">
        <v>0.79166666666666663</v>
      </c>
      <c r="J2666" s="181">
        <v>0.10416666666666667</v>
      </c>
      <c r="K2666" s="179">
        <f t="shared" si="164"/>
        <v>0.38541666666666663</v>
      </c>
      <c r="L2666" s="662">
        <v>38</v>
      </c>
      <c r="M2666" s="662">
        <v>1</v>
      </c>
      <c r="N2666" s="959"/>
      <c r="O2666" s="662"/>
      <c r="P2666" s="662"/>
      <c r="Q2666" s="963"/>
      <c r="R2666" s="665" t="str">
        <f t="shared" si="165"/>
        <v>fx</v>
      </c>
      <c r="S2666" s="973"/>
      <c r="T2666" s="976"/>
      <c r="U2666" s="976"/>
    </row>
    <row r="2667" spans="1:21" ht="15.75" thickBot="1" x14ac:dyDescent="0.3">
      <c r="A2667" s="187" t="str">
        <f t="shared" si="163"/>
        <v>روز</v>
      </c>
      <c r="B2667" s="175">
        <v>14030514</v>
      </c>
      <c r="C2667" s="96">
        <v>307</v>
      </c>
      <c r="D2667" s="662">
        <v>7</v>
      </c>
      <c r="E2667" s="662">
        <v>50</v>
      </c>
      <c r="F2667" s="199">
        <f t="shared" si="162"/>
        <v>38</v>
      </c>
      <c r="G2667" s="144" t="s">
        <v>404</v>
      </c>
      <c r="H2667" s="167">
        <v>0.30208333333333331</v>
      </c>
      <c r="I2667" s="167">
        <v>0.79166666666666663</v>
      </c>
      <c r="J2667" s="181">
        <v>0.10416666666666667</v>
      </c>
      <c r="K2667" s="179">
        <f t="shared" si="164"/>
        <v>0.38541666666666663</v>
      </c>
      <c r="L2667" s="662">
        <v>39</v>
      </c>
      <c r="M2667" s="662">
        <v>2</v>
      </c>
      <c r="N2667" s="959"/>
      <c r="O2667" s="662"/>
      <c r="P2667" s="662"/>
      <c r="Q2667" s="963"/>
      <c r="R2667" s="665" t="str">
        <f t="shared" si="165"/>
        <v>fx</v>
      </c>
      <c r="S2667" s="973"/>
      <c r="T2667" s="976"/>
      <c r="U2667" s="976"/>
    </row>
    <row r="2668" spans="1:21" ht="15.75" thickBot="1" x14ac:dyDescent="0.3">
      <c r="A2668" s="187" t="str">
        <f t="shared" si="163"/>
        <v>روز</v>
      </c>
      <c r="B2668" s="175">
        <v>14030514</v>
      </c>
      <c r="C2668" s="96">
        <v>307</v>
      </c>
      <c r="D2668" s="662">
        <v>7</v>
      </c>
      <c r="E2668" s="662">
        <v>50</v>
      </c>
      <c r="F2668" s="199">
        <f t="shared" si="162"/>
        <v>38</v>
      </c>
      <c r="G2668" s="144" t="s">
        <v>404</v>
      </c>
      <c r="H2668" s="167">
        <v>0.30208333333333331</v>
      </c>
      <c r="I2668" s="167">
        <v>0.79166666666666663</v>
      </c>
      <c r="J2668" s="181">
        <v>0.10416666666666667</v>
      </c>
      <c r="K2668" s="179">
        <f t="shared" si="164"/>
        <v>0.38541666666666663</v>
      </c>
      <c r="L2668" s="662">
        <v>40</v>
      </c>
      <c r="M2668" s="662">
        <v>2</v>
      </c>
      <c r="N2668" s="959"/>
      <c r="O2668" s="662"/>
      <c r="P2668" s="662"/>
      <c r="Q2668" s="963"/>
      <c r="R2668" s="665" t="str">
        <f t="shared" si="165"/>
        <v>fx</v>
      </c>
      <c r="S2668" s="973"/>
      <c r="T2668" s="976"/>
      <c r="U2668" s="976"/>
    </row>
    <row r="2669" spans="1:21" ht="15.75" thickBot="1" x14ac:dyDescent="0.3">
      <c r="A2669" s="666" t="str">
        <f t="shared" si="163"/>
        <v>روز</v>
      </c>
      <c r="B2669" s="664">
        <v>14030514</v>
      </c>
      <c r="C2669" s="164">
        <v>307</v>
      </c>
      <c r="D2669" s="663">
        <v>7</v>
      </c>
      <c r="E2669" s="663">
        <v>50</v>
      </c>
      <c r="F2669" s="388">
        <f t="shared" si="162"/>
        <v>38</v>
      </c>
      <c r="G2669" s="161" t="s">
        <v>404</v>
      </c>
      <c r="H2669" s="171">
        <v>0.30208333333333331</v>
      </c>
      <c r="I2669" s="171">
        <v>0.79166666666666663</v>
      </c>
      <c r="J2669" s="185">
        <v>0.10416666666666667</v>
      </c>
      <c r="K2669" s="186">
        <f t="shared" si="164"/>
        <v>0.38541666666666663</v>
      </c>
      <c r="L2669" s="663">
        <v>41</v>
      </c>
      <c r="M2669" s="663">
        <v>1</v>
      </c>
      <c r="N2669" s="966"/>
      <c r="O2669" s="663"/>
      <c r="P2669" s="663"/>
      <c r="Q2669" s="967"/>
      <c r="R2669" s="151" t="str">
        <f t="shared" si="165"/>
        <v>fx</v>
      </c>
      <c r="S2669" s="974"/>
      <c r="T2669" s="977"/>
      <c r="U2669" s="977"/>
    </row>
    <row r="2670" spans="1:21" ht="15.75" thickBot="1" x14ac:dyDescent="0.3">
      <c r="A2670" s="183" t="str">
        <f t="shared" si="163"/>
        <v>روز</v>
      </c>
      <c r="B2670" s="661">
        <v>14030515</v>
      </c>
      <c r="C2670" s="661" t="s">
        <v>634</v>
      </c>
      <c r="D2670" s="661">
        <v>7</v>
      </c>
      <c r="E2670" s="661">
        <v>50</v>
      </c>
      <c r="F2670" s="150">
        <v>4</v>
      </c>
      <c r="G2670" s="159"/>
      <c r="H2670" s="168">
        <v>0.30208333333333331</v>
      </c>
      <c r="I2670" s="168">
        <v>0.625</v>
      </c>
      <c r="J2670" s="179">
        <v>0</v>
      </c>
      <c r="K2670" s="179">
        <f t="shared" si="164"/>
        <v>0.32291666666666669</v>
      </c>
      <c r="L2670" s="661">
        <v>33</v>
      </c>
      <c r="M2670" s="661">
        <v>1</v>
      </c>
      <c r="N2670" s="961">
        <v>180</v>
      </c>
      <c r="O2670" s="661"/>
      <c r="P2670" s="661"/>
      <c r="Q2670" s="962">
        <f>31.816+0.48+26.563</f>
        <v>58.858999999999995</v>
      </c>
      <c r="R2670" s="150" t="str">
        <f t="shared" si="165"/>
        <v>fx</v>
      </c>
      <c r="S2670" s="961">
        <v>2.5</v>
      </c>
      <c r="T2670" s="961">
        <v>8.1999999999999993</v>
      </c>
      <c r="U2670" s="964">
        <v>1000</v>
      </c>
    </row>
    <row r="2671" spans="1:21" ht="15.75" thickBot="1" x14ac:dyDescent="0.3">
      <c r="A2671" s="187" t="str">
        <f t="shared" si="163"/>
        <v>روز</v>
      </c>
      <c r="B2671" s="660">
        <v>14030515</v>
      </c>
      <c r="C2671" s="662" t="s">
        <v>634</v>
      </c>
      <c r="D2671" s="662">
        <v>7</v>
      </c>
      <c r="E2671" s="662">
        <v>50</v>
      </c>
      <c r="F2671" s="665">
        <v>4</v>
      </c>
      <c r="G2671" s="88"/>
      <c r="H2671" s="167">
        <v>0.30208333333333331</v>
      </c>
      <c r="I2671" s="167">
        <v>0.625</v>
      </c>
      <c r="J2671" s="178">
        <v>0</v>
      </c>
      <c r="K2671" s="179">
        <f t="shared" si="164"/>
        <v>0.32291666666666669</v>
      </c>
      <c r="L2671" s="662">
        <v>34</v>
      </c>
      <c r="M2671" s="662">
        <v>1</v>
      </c>
      <c r="N2671" s="959"/>
      <c r="O2671" s="662"/>
      <c r="P2671" s="662"/>
      <c r="Q2671" s="963"/>
      <c r="R2671" s="665" t="str">
        <f t="shared" si="165"/>
        <v>fx</v>
      </c>
      <c r="S2671" s="959"/>
      <c r="T2671" s="959"/>
      <c r="U2671" s="965"/>
    </row>
    <row r="2672" spans="1:21" ht="15.75" thickBot="1" x14ac:dyDescent="0.3">
      <c r="A2672" s="187" t="str">
        <f t="shared" si="163"/>
        <v>روز</v>
      </c>
      <c r="B2672" s="660">
        <v>14030515</v>
      </c>
      <c r="C2672" s="662" t="s">
        <v>634</v>
      </c>
      <c r="D2672" s="662">
        <v>7</v>
      </c>
      <c r="E2672" s="662">
        <v>50</v>
      </c>
      <c r="F2672" s="665">
        <v>4</v>
      </c>
      <c r="G2672" s="88"/>
      <c r="H2672" s="167">
        <v>0.30208333333333331</v>
      </c>
      <c r="I2672" s="167">
        <v>0.625</v>
      </c>
      <c r="J2672" s="178">
        <v>0</v>
      </c>
      <c r="K2672" s="179">
        <f t="shared" si="164"/>
        <v>0.32291666666666669</v>
      </c>
      <c r="L2672" s="662">
        <v>35</v>
      </c>
      <c r="M2672" s="662">
        <v>1</v>
      </c>
      <c r="N2672" s="959"/>
      <c r="O2672" s="662"/>
      <c r="P2672" s="662"/>
      <c r="Q2672" s="963"/>
      <c r="R2672" s="665" t="str">
        <f t="shared" si="165"/>
        <v>fx</v>
      </c>
      <c r="S2672" s="959"/>
      <c r="T2672" s="959"/>
      <c r="U2672" s="965"/>
    </row>
    <row r="2673" spans="1:21" ht="15.75" thickBot="1" x14ac:dyDescent="0.3">
      <c r="A2673" s="666" t="str">
        <f t="shared" si="163"/>
        <v>روز</v>
      </c>
      <c r="B2673" s="659">
        <v>14030515</v>
      </c>
      <c r="C2673" s="663" t="s">
        <v>634</v>
      </c>
      <c r="D2673" s="663">
        <v>7</v>
      </c>
      <c r="E2673" s="663">
        <v>50</v>
      </c>
      <c r="F2673" s="151">
        <v>4</v>
      </c>
      <c r="G2673" s="160"/>
      <c r="H2673" s="171">
        <v>0.30208333333333331</v>
      </c>
      <c r="I2673" s="171">
        <v>0.625</v>
      </c>
      <c r="J2673" s="180">
        <v>4.1666666666666699E-2</v>
      </c>
      <c r="K2673" s="186">
        <f t="shared" si="164"/>
        <v>0.28125</v>
      </c>
      <c r="L2673" s="663">
        <v>36</v>
      </c>
      <c r="M2673" s="663">
        <v>1</v>
      </c>
      <c r="N2673" s="966"/>
      <c r="O2673" s="663"/>
      <c r="P2673" s="663"/>
      <c r="Q2673" s="967"/>
      <c r="R2673" s="151" t="str">
        <f t="shared" si="165"/>
        <v>fx</v>
      </c>
      <c r="S2673" s="966"/>
      <c r="T2673" s="966"/>
      <c r="U2673" s="968"/>
    </row>
    <row r="2674" spans="1:21" ht="15.75" thickBot="1" x14ac:dyDescent="0.3">
      <c r="A2674" s="183" t="str">
        <f t="shared" si="163"/>
        <v>روز</v>
      </c>
      <c r="B2674" s="174">
        <v>14030515</v>
      </c>
      <c r="C2674" s="163">
        <v>309</v>
      </c>
      <c r="D2674" s="661">
        <v>7</v>
      </c>
      <c r="E2674" s="661">
        <v>50</v>
      </c>
      <c r="F2674" s="150">
        <v>35</v>
      </c>
      <c r="G2674" s="159" t="s">
        <v>405</v>
      </c>
      <c r="H2674" s="168">
        <v>0.30208333333333331</v>
      </c>
      <c r="I2674" s="168">
        <v>0.79166666666666663</v>
      </c>
      <c r="J2674" s="179">
        <v>0.125</v>
      </c>
      <c r="K2674" s="179">
        <f t="shared" si="164"/>
        <v>0.36458333333333331</v>
      </c>
      <c r="L2674" s="661">
        <v>36</v>
      </c>
      <c r="M2674" s="661">
        <v>1</v>
      </c>
      <c r="N2674" s="961">
        <v>356</v>
      </c>
      <c r="O2674" s="661"/>
      <c r="P2674" s="661"/>
      <c r="Q2674" s="962">
        <f>217.142+10.224+214.042</f>
        <v>441.40800000000002</v>
      </c>
      <c r="R2674" s="150" t="str">
        <f t="shared" si="165"/>
        <v>fx</v>
      </c>
      <c r="S2674" s="961">
        <v>2</v>
      </c>
      <c r="T2674" s="961">
        <v>20</v>
      </c>
      <c r="U2674" s="964">
        <v>1000</v>
      </c>
    </row>
    <row r="2675" spans="1:21" ht="15.75" thickBot="1" x14ac:dyDescent="0.3">
      <c r="A2675" s="187" t="str">
        <f t="shared" si="163"/>
        <v>روز</v>
      </c>
      <c r="B2675" s="175">
        <v>14030515</v>
      </c>
      <c r="C2675" s="96">
        <v>309</v>
      </c>
      <c r="D2675" s="662">
        <v>7</v>
      </c>
      <c r="E2675" s="662">
        <v>50</v>
      </c>
      <c r="F2675" s="199">
        <v>35</v>
      </c>
      <c r="G2675" s="144" t="s">
        <v>405</v>
      </c>
      <c r="H2675" s="167">
        <v>0.30208333333333331</v>
      </c>
      <c r="I2675" s="167">
        <v>0.79166666666666663</v>
      </c>
      <c r="J2675" s="181">
        <v>0.125</v>
      </c>
      <c r="K2675" s="179">
        <f t="shared" si="164"/>
        <v>0.36458333333333331</v>
      </c>
      <c r="L2675" s="662">
        <v>37</v>
      </c>
      <c r="M2675" s="662">
        <v>1</v>
      </c>
      <c r="N2675" s="959"/>
      <c r="O2675" s="662"/>
      <c r="P2675" s="662"/>
      <c r="Q2675" s="963"/>
      <c r="R2675" s="665" t="str">
        <f t="shared" si="165"/>
        <v>fx</v>
      </c>
      <c r="S2675" s="959"/>
      <c r="T2675" s="959"/>
      <c r="U2675" s="965"/>
    </row>
    <row r="2676" spans="1:21" ht="15.75" thickBot="1" x14ac:dyDescent="0.3">
      <c r="A2676" s="187" t="str">
        <f t="shared" si="163"/>
        <v>روز</v>
      </c>
      <c r="B2676" s="175">
        <v>14030515</v>
      </c>
      <c r="C2676" s="96">
        <v>309</v>
      </c>
      <c r="D2676" s="662">
        <v>7</v>
      </c>
      <c r="E2676" s="662">
        <v>50</v>
      </c>
      <c r="F2676" s="199">
        <v>35</v>
      </c>
      <c r="G2676" s="144" t="s">
        <v>405</v>
      </c>
      <c r="H2676" s="167">
        <v>0.30208333333333331</v>
      </c>
      <c r="I2676" s="167">
        <v>0.79166666666666663</v>
      </c>
      <c r="J2676" s="181">
        <v>0.125</v>
      </c>
      <c r="K2676" s="179">
        <f t="shared" si="164"/>
        <v>0.36458333333333331</v>
      </c>
      <c r="L2676" s="662">
        <v>38</v>
      </c>
      <c r="M2676" s="662">
        <v>1</v>
      </c>
      <c r="N2676" s="959"/>
      <c r="O2676" s="662"/>
      <c r="P2676" s="662"/>
      <c r="Q2676" s="963"/>
      <c r="R2676" s="665" t="str">
        <f t="shared" si="165"/>
        <v>fx</v>
      </c>
      <c r="S2676" s="959"/>
      <c r="T2676" s="959"/>
      <c r="U2676" s="965"/>
    </row>
    <row r="2677" spans="1:21" ht="15.75" thickBot="1" x14ac:dyDescent="0.3">
      <c r="A2677" s="187" t="str">
        <f t="shared" si="163"/>
        <v>روز</v>
      </c>
      <c r="B2677" s="175">
        <v>14030515</v>
      </c>
      <c r="C2677" s="96">
        <v>309</v>
      </c>
      <c r="D2677" s="662">
        <v>7</v>
      </c>
      <c r="E2677" s="662">
        <v>50</v>
      </c>
      <c r="F2677" s="199">
        <v>35</v>
      </c>
      <c r="G2677" s="144" t="s">
        <v>405</v>
      </c>
      <c r="H2677" s="167">
        <v>0.30208333333333331</v>
      </c>
      <c r="I2677" s="167">
        <v>0.79166666666666663</v>
      </c>
      <c r="J2677" s="181">
        <v>0.125</v>
      </c>
      <c r="K2677" s="179">
        <f t="shared" si="164"/>
        <v>0.36458333333333331</v>
      </c>
      <c r="L2677" s="662">
        <v>39</v>
      </c>
      <c r="M2677" s="662">
        <v>2</v>
      </c>
      <c r="N2677" s="959"/>
      <c r="O2677" s="662"/>
      <c r="P2677" s="662"/>
      <c r="Q2677" s="963"/>
      <c r="R2677" s="665" t="str">
        <f t="shared" si="165"/>
        <v>fx</v>
      </c>
      <c r="S2677" s="959"/>
      <c r="T2677" s="959"/>
      <c r="U2677" s="965"/>
    </row>
    <row r="2678" spans="1:21" ht="15.75" thickBot="1" x14ac:dyDescent="0.3">
      <c r="A2678" s="187" t="str">
        <f t="shared" si="163"/>
        <v>روز</v>
      </c>
      <c r="B2678" s="175">
        <v>14030515</v>
      </c>
      <c r="C2678" s="96">
        <v>309</v>
      </c>
      <c r="D2678" s="662">
        <v>7</v>
      </c>
      <c r="E2678" s="662">
        <v>50</v>
      </c>
      <c r="F2678" s="199">
        <v>35</v>
      </c>
      <c r="G2678" s="144" t="s">
        <v>405</v>
      </c>
      <c r="H2678" s="167">
        <v>0.30208333333333331</v>
      </c>
      <c r="I2678" s="167">
        <v>0.79166666666666663</v>
      </c>
      <c r="J2678" s="181">
        <v>0.125</v>
      </c>
      <c r="K2678" s="179">
        <f t="shared" si="164"/>
        <v>0.36458333333333331</v>
      </c>
      <c r="L2678" s="662">
        <v>40</v>
      </c>
      <c r="M2678" s="662">
        <v>2</v>
      </c>
      <c r="N2678" s="959"/>
      <c r="O2678" s="662"/>
      <c r="P2678" s="662"/>
      <c r="Q2678" s="963"/>
      <c r="R2678" s="665" t="str">
        <f t="shared" si="165"/>
        <v>fx</v>
      </c>
      <c r="S2678" s="959"/>
      <c r="T2678" s="959"/>
      <c r="U2678" s="965"/>
    </row>
    <row r="2679" spans="1:21" ht="15.75" thickBot="1" x14ac:dyDescent="0.3">
      <c r="A2679" s="187" t="str">
        <f t="shared" si="163"/>
        <v>روز</v>
      </c>
      <c r="B2679" s="664">
        <v>14030515</v>
      </c>
      <c r="C2679" s="96">
        <v>309</v>
      </c>
      <c r="D2679" s="662">
        <v>7</v>
      </c>
      <c r="E2679" s="662">
        <v>50</v>
      </c>
      <c r="F2679" s="199">
        <v>35</v>
      </c>
      <c r="G2679" s="144" t="s">
        <v>405</v>
      </c>
      <c r="H2679" s="167">
        <v>0.30208333333333331</v>
      </c>
      <c r="I2679" s="167">
        <v>0.79166666666666663</v>
      </c>
      <c r="J2679" s="181">
        <v>0.125</v>
      </c>
      <c r="K2679" s="179">
        <f t="shared" si="164"/>
        <v>0.36458333333333331</v>
      </c>
      <c r="L2679" s="662">
        <v>41</v>
      </c>
      <c r="M2679" s="662">
        <v>1</v>
      </c>
      <c r="N2679" s="960"/>
      <c r="O2679" s="662"/>
      <c r="P2679" s="662"/>
      <c r="Q2679" s="963"/>
      <c r="R2679" s="665" t="str">
        <f t="shared" si="165"/>
        <v>fx</v>
      </c>
      <c r="S2679" s="959"/>
      <c r="T2679" s="959"/>
      <c r="U2679" s="965"/>
    </row>
    <row r="2680" spans="1:21" ht="15.75" thickBot="1" x14ac:dyDescent="0.3">
      <c r="A2680" s="187" t="str">
        <f t="shared" si="163"/>
        <v>روز</v>
      </c>
      <c r="B2680" s="174">
        <v>14030515</v>
      </c>
      <c r="C2680" s="96">
        <v>350</v>
      </c>
      <c r="D2680" s="662">
        <v>7</v>
      </c>
      <c r="E2680" s="662">
        <v>50</v>
      </c>
      <c r="F2680" s="199">
        <v>35</v>
      </c>
      <c r="G2680" s="144" t="s">
        <v>405</v>
      </c>
      <c r="H2680" s="167">
        <v>0.30208333333333331</v>
      </c>
      <c r="I2680" s="167">
        <v>0.79166666666666663</v>
      </c>
      <c r="J2680" s="181">
        <v>0.125</v>
      </c>
      <c r="K2680" s="179">
        <f t="shared" si="164"/>
        <v>0.36458333333333331</v>
      </c>
      <c r="L2680" s="662">
        <v>39</v>
      </c>
      <c r="M2680" s="662">
        <v>1</v>
      </c>
      <c r="N2680" s="958">
        <v>544</v>
      </c>
      <c r="O2680" s="662"/>
      <c r="P2680" s="662"/>
      <c r="Q2680" s="963"/>
      <c r="R2680" s="665" t="str">
        <f t="shared" si="165"/>
        <v>fx</v>
      </c>
      <c r="S2680" s="959"/>
      <c r="T2680" s="959"/>
      <c r="U2680" s="965"/>
    </row>
    <row r="2681" spans="1:21" ht="15.75" thickBot="1" x14ac:dyDescent="0.3">
      <c r="A2681" s="187" t="str">
        <f t="shared" si="163"/>
        <v>روز</v>
      </c>
      <c r="B2681" s="175">
        <v>14030515</v>
      </c>
      <c r="C2681" s="96">
        <v>350</v>
      </c>
      <c r="D2681" s="662">
        <v>7</v>
      </c>
      <c r="E2681" s="662">
        <v>50</v>
      </c>
      <c r="F2681" s="199">
        <v>35</v>
      </c>
      <c r="G2681" s="144" t="s">
        <v>405</v>
      </c>
      <c r="H2681" s="167">
        <v>0.30208333333333331</v>
      </c>
      <c r="I2681" s="167">
        <v>0.79166666666666663</v>
      </c>
      <c r="J2681" s="181">
        <v>0.125</v>
      </c>
      <c r="K2681" s="179">
        <f t="shared" si="164"/>
        <v>0.36458333333333331</v>
      </c>
      <c r="L2681" s="662">
        <v>40</v>
      </c>
      <c r="M2681" s="662">
        <v>1</v>
      </c>
      <c r="N2681" s="959"/>
      <c r="O2681" s="662"/>
      <c r="P2681" s="662"/>
      <c r="Q2681" s="963"/>
      <c r="R2681" s="665" t="str">
        <f t="shared" si="165"/>
        <v>fx</v>
      </c>
      <c r="S2681" s="959"/>
      <c r="T2681" s="959"/>
      <c r="U2681" s="965"/>
    </row>
    <row r="2682" spans="1:21" ht="15.75" thickBot="1" x14ac:dyDescent="0.3">
      <c r="A2682" s="187" t="str">
        <f t="shared" si="163"/>
        <v>روز</v>
      </c>
      <c r="B2682" s="175">
        <v>14030515</v>
      </c>
      <c r="C2682" s="96">
        <v>350</v>
      </c>
      <c r="D2682" s="662">
        <v>7</v>
      </c>
      <c r="E2682" s="662">
        <v>50</v>
      </c>
      <c r="F2682" s="199">
        <v>35</v>
      </c>
      <c r="G2682" s="144" t="s">
        <v>405</v>
      </c>
      <c r="H2682" s="167">
        <v>0.30208333333333331</v>
      </c>
      <c r="I2682" s="167">
        <v>0.79166666666666663</v>
      </c>
      <c r="J2682" s="181">
        <v>0.125</v>
      </c>
      <c r="K2682" s="179">
        <f t="shared" si="164"/>
        <v>0.36458333333333331</v>
      </c>
      <c r="L2682" s="662">
        <v>41</v>
      </c>
      <c r="M2682" s="662">
        <v>1</v>
      </c>
      <c r="N2682" s="959"/>
      <c r="O2682" s="662"/>
      <c r="P2682" s="662"/>
      <c r="Q2682" s="963"/>
      <c r="R2682" s="665" t="str">
        <f t="shared" si="165"/>
        <v>fx</v>
      </c>
      <c r="S2682" s="959"/>
      <c r="T2682" s="959"/>
      <c r="U2682" s="965"/>
    </row>
    <row r="2683" spans="1:21" ht="15.75" thickBot="1" x14ac:dyDescent="0.3">
      <c r="A2683" s="187" t="str">
        <f t="shared" si="163"/>
        <v>روز</v>
      </c>
      <c r="B2683" s="175">
        <v>14030515</v>
      </c>
      <c r="C2683" s="96">
        <v>350</v>
      </c>
      <c r="D2683" s="662">
        <v>7</v>
      </c>
      <c r="E2683" s="662">
        <v>50</v>
      </c>
      <c r="F2683" s="199">
        <v>35</v>
      </c>
      <c r="G2683" s="144" t="s">
        <v>405</v>
      </c>
      <c r="H2683" s="167">
        <v>0.30208333333333331</v>
      </c>
      <c r="I2683" s="167">
        <v>0.79166666666666663</v>
      </c>
      <c r="J2683" s="181">
        <v>0.125</v>
      </c>
      <c r="K2683" s="179">
        <f t="shared" si="164"/>
        <v>0.36458333333333331</v>
      </c>
      <c r="L2683" s="662">
        <v>42</v>
      </c>
      <c r="M2683" s="662">
        <v>2</v>
      </c>
      <c r="N2683" s="959"/>
      <c r="O2683" s="662"/>
      <c r="P2683" s="662"/>
      <c r="Q2683" s="963"/>
      <c r="R2683" s="665" t="str">
        <f t="shared" si="165"/>
        <v>fx</v>
      </c>
      <c r="S2683" s="959"/>
      <c r="T2683" s="959"/>
      <c r="U2683" s="965"/>
    </row>
    <row r="2684" spans="1:21" ht="15.75" thickBot="1" x14ac:dyDescent="0.3">
      <c r="A2684" s="187" t="str">
        <f t="shared" si="163"/>
        <v>روز</v>
      </c>
      <c r="B2684" s="175">
        <v>14030515</v>
      </c>
      <c r="C2684" s="96">
        <v>350</v>
      </c>
      <c r="D2684" s="662">
        <v>7</v>
      </c>
      <c r="E2684" s="662">
        <v>50</v>
      </c>
      <c r="F2684" s="199">
        <v>35</v>
      </c>
      <c r="G2684" s="144" t="s">
        <v>405</v>
      </c>
      <c r="H2684" s="167">
        <v>0.30208333333333331</v>
      </c>
      <c r="I2684" s="167">
        <v>0.79166666666666663</v>
      </c>
      <c r="J2684" s="181">
        <v>0.125</v>
      </c>
      <c r="K2684" s="179">
        <f t="shared" si="164"/>
        <v>0.36458333333333331</v>
      </c>
      <c r="L2684" s="662">
        <v>43</v>
      </c>
      <c r="M2684" s="662">
        <v>2</v>
      </c>
      <c r="N2684" s="959"/>
      <c r="O2684" s="662"/>
      <c r="P2684" s="662"/>
      <c r="Q2684" s="963"/>
      <c r="R2684" s="665" t="str">
        <f t="shared" si="165"/>
        <v>fx</v>
      </c>
      <c r="S2684" s="959"/>
      <c r="T2684" s="959"/>
      <c r="U2684" s="965"/>
    </row>
    <row r="2685" spans="1:21" ht="15.75" thickBot="1" x14ac:dyDescent="0.3">
      <c r="A2685" s="187" t="str">
        <f t="shared" si="163"/>
        <v>روز</v>
      </c>
      <c r="B2685" s="664">
        <v>14030515</v>
      </c>
      <c r="C2685" s="96">
        <v>350</v>
      </c>
      <c r="D2685" s="662">
        <v>7</v>
      </c>
      <c r="E2685" s="662">
        <v>50</v>
      </c>
      <c r="F2685" s="199">
        <v>35</v>
      </c>
      <c r="G2685" s="144" t="s">
        <v>405</v>
      </c>
      <c r="H2685" s="167">
        <v>0.30208333333333331</v>
      </c>
      <c r="I2685" s="167">
        <v>0.79166666666666663</v>
      </c>
      <c r="J2685" s="181">
        <v>0.125</v>
      </c>
      <c r="K2685" s="179">
        <f t="shared" si="164"/>
        <v>0.36458333333333331</v>
      </c>
      <c r="L2685" s="662">
        <v>44</v>
      </c>
      <c r="M2685" s="662">
        <v>1</v>
      </c>
      <c r="N2685" s="960"/>
      <c r="O2685" s="662"/>
      <c r="P2685" s="662"/>
      <c r="Q2685" s="963"/>
      <c r="R2685" s="665" t="str">
        <f t="shared" si="165"/>
        <v>fx</v>
      </c>
      <c r="S2685" s="959"/>
      <c r="T2685" s="959"/>
      <c r="U2685" s="965"/>
    </row>
    <row r="2686" spans="1:21" ht="15.75" thickBot="1" x14ac:dyDescent="0.3">
      <c r="A2686" s="187" t="str">
        <f t="shared" si="163"/>
        <v>روز</v>
      </c>
      <c r="B2686" s="174">
        <v>14030515</v>
      </c>
      <c r="C2686" s="96">
        <v>370</v>
      </c>
      <c r="D2686" s="662">
        <v>7</v>
      </c>
      <c r="E2686" s="662">
        <v>50</v>
      </c>
      <c r="F2686" s="199">
        <v>35</v>
      </c>
      <c r="G2686" s="144" t="s">
        <v>405</v>
      </c>
      <c r="H2686" s="167">
        <v>0.30208333333333331</v>
      </c>
      <c r="I2686" s="167">
        <v>0.79166666666666663</v>
      </c>
      <c r="J2686" s="181">
        <v>0.125</v>
      </c>
      <c r="K2686" s="179">
        <f t="shared" si="164"/>
        <v>0.36458333333333331</v>
      </c>
      <c r="L2686" s="662">
        <v>39</v>
      </c>
      <c r="M2686" s="662">
        <v>1</v>
      </c>
      <c r="N2686" s="958">
        <v>544</v>
      </c>
      <c r="O2686" s="662"/>
      <c r="P2686" s="662"/>
      <c r="Q2686" s="963"/>
      <c r="R2686" s="665" t="str">
        <f t="shared" si="165"/>
        <v>p500</v>
      </c>
      <c r="S2686" s="959"/>
      <c r="T2686" s="959"/>
      <c r="U2686" s="965"/>
    </row>
    <row r="2687" spans="1:21" ht="15.75" thickBot="1" x14ac:dyDescent="0.3">
      <c r="A2687" s="187" t="str">
        <f t="shared" si="163"/>
        <v>روز</v>
      </c>
      <c r="B2687" s="175">
        <v>14030515</v>
      </c>
      <c r="C2687" s="96">
        <v>370</v>
      </c>
      <c r="D2687" s="662">
        <v>7</v>
      </c>
      <c r="E2687" s="662">
        <v>50</v>
      </c>
      <c r="F2687" s="199">
        <v>35</v>
      </c>
      <c r="G2687" s="144" t="s">
        <v>405</v>
      </c>
      <c r="H2687" s="167">
        <v>0.30208333333333331</v>
      </c>
      <c r="I2687" s="167">
        <v>0.79166666666666663</v>
      </c>
      <c r="J2687" s="181">
        <v>0.125</v>
      </c>
      <c r="K2687" s="179">
        <f t="shared" si="164"/>
        <v>0.36458333333333331</v>
      </c>
      <c r="L2687" s="662">
        <v>40</v>
      </c>
      <c r="M2687" s="662">
        <v>1</v>
      </c>
      <c r="N2687" s="959"/>
      <c r="O2687" s="662"/>
      <c r="P2687" s="662"/>
      <c r="Q2687" s="963"/>
      <c r="R2687" s="665" t="str">
        <f t="shared" si="165"/>
        <v>p500</v>
      </c>
      <c r="S2687" s="959"/>
      <c r="T2687" s="959"/>
      <c r="U2687" s="965"/>
    </row>
    <row r="2688" spans="1:21" ht="15.75" thickBot="1" x14ac:dyDescent="0.3">
      <c r="A2688" s="187" t="str">
        <f t="shared" si="163"/>
        <v>روز</v>
      </c>
      <c r="B2688" s="175">
        <v>14030515</v>
      </c>
      <c r="C2688" s="96">
        <v>370</v>
      </c>
      <c r="D2688" s="662">
        <v>7</v>
      </c>
      <c r="E2688" s="662">
        <v>50</v>
      </c>
      <c r="F2688" s="199">
        <v>35</v>
      </c>
      <c r="G2688" s="144" t="s">
        <v>405</v>
      </c>
      <c r="H2688" s="167">
        <v>0.30208333333333331</v>
      </c>
      <c r="I2688" s="167">
        <v>0.79166666666666663</v>
      </c>
      <c r="J2688" s="181">
        <v>0.125</v>
      </c>
      <c r="K2688" s="179">
        <f t="shared" si="164"/>
        <v>0.36458333333333331</v>
      </c>
      <c r="L2688" s="662">
        <v>42</v>
      </c>
      <c r="M2688" s="662">
        <v>2</v>
      </c>
      <c r="N2688" s="959"/>
      <c r="O2688" s="662"/>
      <c r="P2688" s="662"/>
      <c r="Q2688" s="963"/>
      <c r="R2688" s="665" t="str">
        <f t="shared" si="165"/>
        <v>p500</v>
      </c>
      <c r="S2688" s="959"/>
      <c r="T2688" s="959"/>
      <c r="U2688" s="965"/>
    </row>
    <row r="2689" spans="1:21" ht="15.75" thickBot="1" x14ac:dyDescent="0.3">
      <c r="A2689" s="187" t="str">
        <f t="shared" si="163"/>
        <v>روز</v>
      </c>
      <c r="B2689" s="175">
        <v>14030515</v>
      </c>
      <c r="C2689" s="96">
        <v>370</v>
      </c>
      <c r="D2689" s="662">
        <v>7</v>
      </c>
      <c r="E2689" s="662">
        <v>50</v>
      </c>
      <c r="F2689" s="199">
        <v>35</v>
      </c>
      <c r="G2689" s="144" t="s">
        <v>405</v>
      </c>
      <c r="H2689" s="167">
        <v>0.30208333333333331</v>
      </c>
      <c r="I2689" s="167">
        <v>0.79166666666666663</v>
      </c>
      <c r="J2689" s="181">
        <v>0.125</v>
      </c>
      <c r="K2689" s="179">
        <f t="shared" si="164"/>
        <v>0.36458333333333331</v>
      </c>
      <c r="L2689" s="662">
        <v>43</v>
      </c>
      <c r="M2689" s="662">
        <v>2</v>
      </c>
      <c r="N2689" s="959"/>
      <c r="O2689" s="662"/>
      <c r="P2689" s="662"/>
      <c r="Q2689" s="963"/>
      <c r="R2689" s="665" t="str">
        <f t="shared" si="165"/>
        <v>p500</v>
      </c>
      <c r="S2689" s="959"/>
      <c r="T2689" s="959"/>
      <c r="U2689" s="965"/>
    </row>
    <row r="2690" spans="1:21" ht="15.75" thickBot="1" x14ac:dyDescent="0.3">
      <c r="A2690" s="187" t="str">
        <f t="shared" si="163"/>
        <v>روز</v>
      </c>
      <c r="B2690" s="664">
        <v>14030515</v>
      </c>
      <c r="C2690" s="96">
        <v>370</v>
      </c>
      <c r="D2690" s="662">
        <v>7</v>
      </c>
      <c r="E2690" s="662">
        <v>50</v>
      </c>
      <c r="F2690" s="199">
        <v>35</v>
      </c>
      <c r="G2690" s="144" t="s">
        <v>405</v>
      </c>
      <c r="H2690" s="167">
        <v>0.30208333333333331</v>
      </c>
      <c r="I2690" s="167">
        <v>0.79166666666666663</v>
      </c>
      <c r="J2690" s="181">
        <v>0.125</v>
      </c>
      <c r="K2690" s="179">
        <f t="shared" si="164"/>
        <v>0.36458333333333331</v>
      </c>
      <c r="L2690" s="662">
        <v>44</v>
      </c>
      <c r="M2690" s="662">
        <v>2</v>
      </c>
      <c r="N2690" s="960"/>
      <c r="O2690" s="662"/>
      <c r="P2690" s="662"/>
      <c r="Q2690" s="963"/>
      <c r="R2690" s="665" t="str">
        <f t="shared" si="165"/>
        <v>p500</v>
      </c>
      <c r="S2690" s="959"/>
      <c r="T2690" s="959"/>
      <c r="U2690" s="965"/>
    </row>
    <row r="2691" spans="1:21" ht="15.75" thickBot="1" x14ac:dyDescent="0.3">
      <c r="A2691" s="187" t="str">
        <f t="shared" si="163"/>
        <v>روز</v>
      </c>
      <c r="B2691" s="174">
        <v>14030515</v>
      </c>
      <c r="C2691" s="96">
        <v>307</v>
      </c>
      <c r="D2691" s="662">
        <v>7</v>
      </c>
      <c r="E2691" s="662">
        <v>50</v>
      </c>
      <c r="F2691" s="199">
        <v>35</v>
      </c>
      <c r="G2691" s="144" t="s">
        <v>405</v>
      </c>
      <c r="H2691" s="167">
        <v>0.30208333333333331</v>
      </c>
      <c r="I2691" s="167">
        <v>0.79166666666666663</v>
      </c>
      <c r="J2691" s="181">
        <v>0.125</v>
      </c>
      <c r="K2691" s="179">
        <f t="shared" si="164"/>
        <v>0.36458333333333331</v>
      </c>
      <c r="L2691" s="662">
        <v>36</v>
      </c>
      <c r="M2691" s="662">
        <v>1</v>
      </c>
      <c r="N2691" s="958">
        <v>236</v>
      </c>
      <c r="O2691" s="662"/>
      <c r="P2691" s="662"/>
      <c r="Q2691" s="963"/>
      <c r="R2691" s="665" t="str">
        <f t="shared" si="165"/>
        <v>fx</v>
      </c>
      <c r="S2691" s="959"/>
      <c r="T2691" s="959"/>
      <c r="U2691" s="965"/>
    </row>
    <row r="2692" spans="1:21" ht="15.75" thickBot="1" x14ac:dyDescent="0.3">
      <c r="A2692" s="187" t="str">
        <f t="shared" si="163"/>
        <v>روز</v>
      </c>
      <c r="B2692" s="175">
        <v>14030515</v>
      </c>
      <c r="C2692" s="96">
        <v>307</v>
      </c>
      <c r="D2692" s="662">
        <v>7</v>
      </c>
      <c r="E2692" s="662">
        <v>50</v>
      </c>
      <c r="F2692" s="199">
        <v>35</v>
      </c>
      <c r="G2692" s="144" t="s">
        <v>405</v>
      </c>
      <c r="H2692" s="167">
        <v>0.30208333333333331</v>
      </c>
      <c r="I2692" s="167">
        <v>0.79166666666666663</v>
      </c>
      <c r="J2692" s="181">
        <v>0.125</v>
      </c>
      <c r="K2692" s="179">
        <f t="shared" si="164"/>
        <v>0.36458333333333331</v>
      </c>
      <c r="L2692" s="662">
        <v>37</v>
      </c>
      <c r="M2692" s="662">
        <v>1</v>
      </c>
      <c r="N2692" s="959"/>
      <c r="O2692" s="662"/>
      <c r="P2692" s="662"/>
      <c r="Q2692" s="963"/>
      <c r="R2692" s="665" t="str">
        <f t="shared" si="165"/>
        <v>fx</v>
      </c>
      <c r="S2692" s="959"/>
      <c r="T2692" s="959"/>
      <c r="U2692" s="965"/>
    </row>
    <row r="2693" spans="1:21" ht="15.75" thickBot="1" x14ac:dyDescent="0.3">
      <c r="A2693" s="187" t="str">
        <f t="shared" si="163"/>
        <v>روز</v>
      </c>
      <c r="B2693" s="175">
        <v>14030515</v>
      </c>
      <c r="C2693" s="96">
        <v>307</v>
      </c>
      <c r="D2693" s="662">
        <v>7</v>
      </c>
      <c r="E2693" s="662">
        <v>50</v>
      </c>
      <c r="F2693" s="199">
        <v>35</v>
      </c>
      <c r="G2693" s="144" t="s">
        <v>405</v>
      </c>
      <c r="H2693" s="167">
        <v>0.30208333333333331</v>
      </c>
      <c r="I2693" s="167">
        <v>0.79166666666666663</v>
      </c>
      <c r="J2693" s="181">
        <v>0.125</v>
      </c>
      <c r="K2693" s="179">
        <f t="shared" si="164"/>
        <v>0.36458333333333331</v>
      </c>
      <c r="L2693" s="662">
        <v>38</v>
      </c>
      <c r="M2693" s="662">
        <v>1</v>
      </c>
      <c r="N2693" s="959"/>
      <c r="O2693" s="662"/>
      <c r="P2693" s="662"/>
      <c r="Q2693" s="963"/>
      <c r="R2693" s="665" t="str">
        <f t="shared" si="165"/>
        <v>fx</v>
      </c>
      <c r="S2693" s="959"/>
      <c r="T2693" s="959"/>
      <c r="U2693" s="965"/>
    </row>
    <row r="2694" spans="1:21" ht="15.75" thickBot="1" x14ac:dyDescent="0.3">
      <c r="A2694" s="187" t="str">
        <f t="shared" si="163"/>
        <v>روز</v>
      </c>
      <c r="B2694" s="175">
        <v>14030515</v>
      </c>
      <c r="C2694" s="96">
        <v>307</v>
      </c>
      <c r="D2694" s="662">
        <v>7</v>
      </c>
      <c r="E2694" s="662">
        <v>50</v>
      </c>
      <c r="F2694" s="199">
        <v>35</v>
      </c>
      <c r="G2694" s="144" t="s">
        <v>405</v>
      </c>
      <c r="H2694" s="167">
        <v>0.30208333333333331</v>
      </c>
      <c r="I2694" s="167">
        <v>0.79166666666666663</v>
      </c>
      <c r="J2694" s="181">
        <v>0.125</v>
      </c>
      <c r="K2694" s="179">
        <f t="shared" si="164"/>
        <v>0.36458333333333331</v>
      </c>
      <c r="L2694" s="662">
        <v>39</v>
      </c>
      <c r="M2694" s="662">
        <v>2</v>
      </c>
      <c r="N2694" s="959"/>
      <c r="O2694" s="662"/>
      <c r="P2694" s="662"/>
      <c r="Q2694" s="963"/>
      <c r="R2694" s="665" t="str">
        <f t="shared" si="165"/>
        <v>fx</v>
      </c>
      <c r="S2694" s="959"/>
      <c r="T2694" s="959"/>
      <c r="U2694" s="965"/>
    </row>
    <row r="2695" spans="1:21" ht="15.75" thickBot="1" x14ac:dyDescent="0.3">
      <c r="A2695" s="187" t="str">
        <f t="shared" si="163"/>
        <v>روز</v>
      </c>
      <c r="B2695" s="175">
        <v>14030515</v>
      </c>
      <c r="C2695" s="96">
        <v>307</v>
      </c>
      <c r="D2695" s="662">
        <v>7</v>
      </c>
      <c r="E2695" s="662">
        <v>50</v>
      </c>
      <c r="F2695" s="199">
        <v>35</v>
      </c>
      <c r="G2695" s="144" t="s">
        <v>405</v>
      </c>
      <c r="H2695" s="167">
        <v>0.30208333333333331</v>
      </c>
      <c r="I2695" s="167">
        <v>0.79166666666666663</v>
      </c>
      <c r="J2695" s="181">
        <v>0.125</v>
      </c>
      <c r="K2695" s="179">
        <f t="shared" si="164"/>
        <v>0.36458333333333331</v>
      </c>
      <c r="L2695" s="662">
        <v>40</v>
      </c>
      <c r="M2695" s="662">
        <v>2</v>
      </c>
      <c r="N2695" s="959"/>
      <c r="O2695" s="662"/>
      <c r="P2695" s="662"/>
      <c r="Q2695" s="963"/>
      <c r="R2695" s="665" t="str">
        <f t="shared" si="165"/>
        <v>fx</v>
      </c>
      <c r="S2695" s="959"/>
      <c r="T2695" s="959"/>
      <c r="U2695" s="965"/>
    </row>
    <row r="2696" spans="1:21" ht="15.75" thickBot="1" x14ac:dyDescent="0.3">
      <c r="A2696" s="187" t="str">
        <f t="shared" si="163"/>
        <v>روز</v>
      </c>
      <c r="B2696" s="664">
        <v>14030515</v>
      </c>
      <c r="C2696" s="96">
        <v>307</v>
      </c>
      <c r="D2696" s="662">
        <v>7</v>
      </c>
      <c r="E2696" s="662">
        <v>50</v>
      </c>
      <c r="F2696" s="199">
        <v>35</v>
      </c>
      <c r="G2696" s="144" t="s">
        <v>405</v>
      </c>
      <c r="H2696" s="167">
        <v>0.30208333333333331</v>
      </c>
      <c r="I2696" s="167">
        <v>0.79166666666666663</v>
      </c>
      <c r="J2696" s="181">
        <v>0.125</v>
      </c>
      <c r="K2696" s="179">
        <f t="shared" si="164"/>
        <v>0.36458333333333331</v>
      </c>
      <c r="L2696" s="662">
        <v>41</v>
      </c>
      <c r="M2696" s="662">
        <v>1</v>
      </c>
      <c r="N2696" s="960"/>
      <c r="O2696" s="662"/>
      <c r="P2696" s="662"/>
      <c r="Q2696" s="963"/>
      <c r="R2696" s="665" t="str">
        <f t="shared" si="165"/>
        <v>fx</v>
      </c>
      <c r="S2696" s="959"/>
      <c r="T2696" s="959"/>
      <c r="U2696" s="965"/>
    </row>
    <row r="2697" spans="1:21" ht="15.75" thickBot="1" x14ac:dyDescent="0.3">
      <c r="A2697" s="187" t="str">
        <f t="shared" si="163"/>
        <v>روز</v>
      </c>
      <c r="B2697" s="174">
        <v>14030515</v>
      </c>
      <c r="C2697" s="96">
        <v>379</v>
      </c>
      <c r="D2697" s="662">
        <v>7</v>
      </c>
      <c r="E2697" s="662">
        <v>50</v>
      </c>
      <c r="F2697" s="199">
        <v>35</v>
      </c>
      <c r="G2697" s="144" t="s">
        <v>405</v>
      </c>
      <c r="H2697" s="167">
        <v>0.30208333333333331</v>
      </c>
      <c r="I2697" s="167">
        <v>0.79166666666666663</v>
      </c>
      <c r="J2697" s="181">
        <v>0.125</v>
      </c>
      <c r="K2697" s="179">
        <f t="shared" si="164"/>
        <v>0.36458333333333331</v>
      </c>
      <c r="L2697" s="662">
        <v>38</v>
      </c>
      <c r="M2697" s="662">
        <v>1</v>
      </c>
      <c r="N2697" s="958">
        <v>114</v>
      </c>
      <c r="O2697" s="662"/>
      <c r="P2697" s="662"/>
      <c r="Q2697" s="963"/>
      <c r="R2697" s="665" t="str">
        <f t="shared" si="165"/>
        <v>fx</v>
      </c>
      <c r="S2697" s="959"/>
      <c r="T2697" s="959"/>
      <c r="U2697" s="965"/>
    </row>
    <row r="2698" spans="1:21" ht="15.75" thickBot="1" x14ac:dyDescent="0.3">
      <c r="A2698" s="187" t="str">
        <f t="shared" si="163"/>
        <v>روز</v>
      </c>
      <c r="B2698" s="175">
        <v>14030515</v>
      </c>
      <c r="C2698" s="96">
        <v>379</v>
      </c>
      <c r="D2698" s="662">
        <v>7</v>
      </c>
      <c r="E2698" s="662">
        <v>50</v>
      </c>
      <c r="F2698" s="199">
        <v>35</v>
      </c>
      <c r="G2698" s="144" t="s">
        <v>405</v>
      </c>
      <c r="H2698" s="167">
        <v>0.30208333333333331</v>
      </c>
      <c r="I2698" s="167">
        <v>0.79166666666666663</v>
      </c>
      <c r="J2698" s="181">
        <v>0.125</v>
      </c>
      <c r="K2698" s="179">
        <f t="shared" si="164"/>
        <v>0.36458333333333331</v>
      </c>
      <c r="L2698" s="662">
        <v>39</v>
      </c>
      <c r="M2698" s="662">
        <v>1</v>
      </c>
      <c r="N2698" s="959"/>
      <c r="O2698" s="662"/>
      <c r="P2698" s="662"/>
      <c r="Q2698" s="963"/>
      <c r="R2698" s="665" t="str">
        <f t="shared" si="165"/>
        <v>fx</v>
      </c>
      <c r="S2698" s="959"/>
      <c r="T2698" s="959"/>
      <c r="U2698" s="965"/>
    </row>
    <row r="2699" spans="1:21" ht="15.75" thickBot="1" x14ac:dyDescent="0.3">
      <c r="A2699" s="666" t="str">
        <f t="shared" si="163"/>
        <v>روز</v>
      </c>
      <c r="B2699" s="664">
        <v>14030515</v>
      </c>
      <c r="C2699" s="164">
        <v>379</v>
      </c>
      <c r="D2699" s="663">
        <v>7</v>
      </c>
      <c r="E2699" s="663">
        <v>50</v>
      </c>
      <c r="F2699" s="388">
        <v>35</v>
      </c>
      <c r="G2699" s="161" t="s">
        <v>405</v>
      </c>
      <c r="H2699" s="171">
        <v>0.30208333333333331</v>
      </c>
      <c r="I2699" s="171">
        <v>0.79166666666666663</v>
      </c>
      <c r="J2699" s="185">
        <v>0.125</v>
      </c>
      <c r="K2699" s="186">
        <f t="shared" si="164"/>
        <v>0.36458333333333331</v>
      </c>
      <c r="L2699" s="663">
        <v>40</v>
      </c>
      <c r="M2699" s="663">
        <v>1</v>
      </c>
      <c r="N2699" s="966"/>
      <c r="O2699" s="663"/>
      <c r="P2699" s="663"/>
      <c r="Q2699" s="967"/>
      <c r="R2699" s="151" t="str">
        <f t="shared" si="165"/>
        <v>fx</v>
      </c>
      <c r="S2699" s="966"/>
      <c r="T2699" s="966"/>
      <c r="U2699" s="968"/>
    </row>
    <row r="2700" spans="1:21" ht="15.75" thickBot="1" x14ac:dyDescent="0.3">
      <c r="A2700" s="183" t="str">
        <f t="shared" si="163"/>
        <v>روز</v>
      </c>
      <c r="B2700" s="174">
        <v>14030516</v>
      </c>
      <c r="C2700" s="163">
        <v>309</v>
      </c>
      <c r="D2700" s="661">
        <v>7</v>
      </c>
      <c r="E2700" s="661">
        <v>50</v>
      </c>
      <c r="F2700" s="150">
        <v>26</v>
      </c>
      <c r="G2700" s="159" t="s">
        <v>412</v>
      </c>
      <c r="H2700" s="168">
        <v>0.30208333333333331</v>
      </c>
      <c r="I2700" s="168">
        <v>0.79166666666666663</v>
      </c>
      <c r="J2700" s="179">
        <v>0.10416666666666667</v>
      </c>
      <c r="K2700" s="179">
        <f t="shared" si="164"/>
        <v>0.38541666666666663</v>
      </c>
      <c r="L2700" s="661">
        <v>36</v>
      </c>
      <c r="M2700" s="661">
        <v>1</v>
      </c>
      <c r="N2700" s="961">
        <v>337</v>
      </c>
      <c r="O2700" s="661"/>
      <c r="P2700" s="661"/>
      <c r="Q2700" s="962">
        <f>172.159+7.964+168.62</f>
        <v>348.74299999999999</v>
      </c>
      <c r="R2700" s="150" t="str">
        <f t="shared" si="165"/>
        <v>fx</v>
      </c>
      <c r="S2700" s="961">
        <v>3</v>
      </c>
      <c r="T2700" s="961">
        <v>25</v>
      </c>
      <c r="U2700" s="964">
        <v>2000</v>
      </c>
    </row>
    <row r="2701" spans="1:21" ht="15.75" thickBot="1" x14ac:dyDescent="0.3">
      <c r="A2701" s="187" t="str">
        <f t="shared" si="163"/>
        <v>روز</v>
      </c>
      <c r="B2701" s="175">
        <v>14030516</v>
      </c>
      <c r="C2701" s="96">
        <v>309</v>
      </c>
      <c r="D2701" s="662">
        <v>7</v>
      </c>
      <c r="E2701" s="662">
        <v>50</v>
      </c>
      <c r="F2701" s="199">
        <v>26</v>
      </c>
      <c r="G2701" s="144" t="s">
        <v>412</v>
      </c>
      <c r="H2701" s="167">
        <v>0.30208333333333331</v>
      </c>
      <c r="I2701" s="167">
        <v>0.79166666666666663</v>
      </c>
      <c r="J2701" s="181">
        <v>0.10416666666666667</v>
      </c>
      <c r="K2701" s="179">
        <f t="shared" si="164"/>
        <v>0.38541666666666663</v>
      </c>
      <c r="L2701" s="662">
        <v>37</v>
      </c>
      <c r="M2701" s="662">
        <v>1</v>
      </c>
      <c r="N2701" s="959"/>
      <c r="O2701" s="662"/>
      <c r="P2701" s="662"/>
      <c r="Q2701" s="963"/>
      <c r="R2701" s="665" t="str">
        <f t="shared" si="165"/>
        <v>fx</v>
      </c>
      <c r="S2701" s="959"/>
      <c r="T2701" s="959"/>
      <c r="U2701" s="965"/>
    </row>
    <row r="2702" spans="1:21" ht="15.75" thickBot="1" x14ac:dyDescent="0.3">
      <c r="A2702" s="187" t="str">
        <f t="shared" si="163"/>
        <v>روز</v>
      </c>
      <c r="B2702" s="175">
        <v>14030516</v>
      </c>
      <c r="C2702" s="96">
        <v>309</v>
      </c>
      <c r="D2702" s="662">
        <v>7</v>
      </c>
      <c r="E2702" s="662">
        <v>50</v>
      </c>
      <c r="F2702" s="199">
        <v>26</v>
      </c>
      <c r="G2702" s="144" t="s">
        <v>412</v>
      </c>
      <c r="H2702" s="167">
        <v>0.30208333333333331</v>
      </c>
      <c r="I2702" s="167">
        <v>0.79166666666666663</v>
      </c>
      <c r="J2702" s="181">
        <v>0.10416666666666667</v>
      </c>
      <c r="K2702" s="179">
        <f t="shared" si="164"/>
        <v>0.38541666666666663</v>
      </c>
      <c r="L2702" s="662">
        <v>38</v>
      </c>
      <c r="M2702" s="662">
        <v>1</v>
      </c>
      <c r="N2702" s="959"/>
      <c r="O2702" s="662"/>
      <c r="P2702" s="662"/>
      <c r="Q2702" s="963"/>
      <c r="R2702" s="665" t="str">
        <f t="shared" si="165"/>
        <v>fx</v>
      </c>
      <c r="S2702" s="959"/>
      <c r="T2702" s="959"/>
      <c r="U2702" s="965"/>
    </row>
    <row r="2703" spans="1:21" ht="15.75" thickBot="1" x14ac:dyDescent="0.3">
      <c r="A2703" s="187" t="str">
        <f t="shared" si="163"/>
        <v>روز</v>
      </c>
      <c r="B2703" s="175">
        <v>14030516</v>
      </c>
      <c r="C2703" s="96">
        <v>309</v>
      </c>
      <c r="D2703" s="662">
        <v>7</v>
      </c>
      <c r="E2703" s="662">
        <v>50</v>
      </c>
      <c r="F2703" s="199">
        <v>26</v>
      </c>
      <c r="G2703" s="144" t="s">
        <v>412</v>
      </c>
      <c r="H2703" s="167">
        <v>0.30208333333333331</v>
      </c>
      <c r="I2703" s="167">
        <v>0.79166666666666663</v>
      </c>
      <c r="J2703" s="181">
        <v>0.10416666666666667</v>
      </c>
      <c r="K2703" s="179">
        <f t="shared" si="164"/>
        <v>0.38541666666666663</v>
      </c>
      <c r="L2703" s="662">
        <v>39</v>
      </c>
      <c r="M2703" s="662">
        <v>2</v>
      </c>
      <c r="N2703" s="959"/>
      <c r="O2703" s="662"/>
      <c r="P2703" s="662"/>
      <c r="Q2703" s="963"/>
      <c r="R2703" s="665" t="str">
        <f t="shared" si="165"/>
        <v>fx</v>
      </c>
      <c r="S2703" s="959"/>
      <c r="T2703" s="959"/>
      <c r="U2703" s="965"/>
    </row>
    <row r="2704" spans="1:21" ht="15.75" thickBot="1" x14ac:dyDescent="0.3">
      <c r="A2704" s="187" t="str">
        <f t="shared" si="163"/>
        <v>روز</v>
      </c>
      <c r="B2704" s="175">
        <v>14030516</v>
      </c>
      <c r="C2704" s="96">
        <v>309</v>
      </c>
      <c r="D2704" s="662">
        <v>7</v>
      </c>
      <c r="E2704" s="662">
        <v>50</v>
      </c>
      <c r="F2704" s="199">
        <v>26</v>
      </c>
      <c r="G2704" s="144" t="s">
        <v>412</v>
      </c>
      <c r="H2704" s="167">
        <v>0.30208333333333331</v>
      </c>
      <c r="I2704" s="167">
        <v>0.79166666666666663</v>
      </c>
      <c r="J2704" s="181">
        <v>0.10416666666666667</v>
      </c>
      <c r="K2704" s="179">
        <f t="shared" si="164"/>
        <v>0.38541666666666663</v>
      </c>
      <c r="L2704" s="662">
        <v>40</v>
      </c>
      <c r="M2704" s="662">
        <v>2</v>
      </c>
      <c r="N2704" s="959"/>
      <c r="O2704" s="662"/>
      <c r="P2704" s="662"/>
      <c r="Q2704" s="963"/>
      <c r="R2704" s="665" t="str">
        <f t="shared" si="165"/>
        <v>fx</v>
      </c>
      <c r="S2704" s="959"/>
      <c r="T2704" s="959"/>
      <c r="U2704" s="965"/>
    </row>
    <row r="2705" spans="1:21" ht="15.75" thickBot="1" x14ac:dyDescent="0.3">
      <c r="A2705" s="187" t="str">
        <f t="shared" si="163"/>
        <v>روز</v>
      </c>
      <c r="B2705" s="664">
        <v>14030516</v>
      </c>
      <c r="C2705" s="96">
        <v>309</v>
      </c>
      <c r="D2705" s="662">
        <v>7</v>
      </c>
      <c r="E2705" s="662">
        <v>50</v>
      </c>
      <c r="F2705" s="199">
        <v>26</v>
      </c>
      <c r="G2705" s="144" t="s">
        <v>412</v>
      </c>
      <c r="H2705" s="167">
        <v>0.30208333333333331</v>
      </c>
      <c r="I2705" s="167">
        <v>0.79166666666666663</v>
      </c>
      <c r="J2705" s="181">
        <v>0.10416666666666667</v>
      </c>
      <c r="K2705" s="179">
        <f t="shared" si="164"/>
        <v>0.38541666666666663</v>
      </c>
      <c r="L2705" s="662">
        <v>41</v>
      </c>
      <c r="M2705" s="662">
        <v>1</v>
      </c>
      <c r="N2705" s="960"/>
      <c r="O2705" s="662"/>
      <c r="P2705" s="662"/>
      <c r="Q2705" s="963"/>
      <c r="R2705" s="665" t="str">
        <f t="shared" si="165"/>
        <v>fx</v>
      </c>
      <c r="S2705" s="959"/>
      <c r="T2705" s="959"/>
      <c r="U2705" s="965"/>
    </row>
    <row r="2706" spans="1:21" ht="15.75" thickBot="1" x14ac:dyDescent="0.3">
      <c r="A2706" s="187" t="str">
        <f t="shared" si="163"/>
        <v>روز</v>
      </c>
      <c r="B2706" s="174">
        <v>14030516</v>
      </c>
      <c r="C2706" s="96">
        <v>350</v>
      </c>
      <c r="D2706" s="662">
        <v>7</v>
      </c>
      <c r="E2706" s="662">
        <v>50</v>
      </c>
      <c r="F2706" s="199">
        <v>26</v>
      </c>
      <c r="G2706" s="144" t="s">
        <v>412</v>
      </c>
      <c r="H2706" s="167">
        <v>0.30208333333333331</v>
      </c>
      <c r="I2706" s="167">
        <v>0.79166666666666663</v>
      </c>
      <c r="J2706" s="181">
        <v>0.10416666666666667</v>
      </c>
      <c r="K2706" s="179">
        <f t="shared" si="164"/>
        <v>0.38541666666666663</v>
      </c>
      <c r="L2706" s="662">
        <v>39</v>
      </c>
      <c r="M2706" s="662">
        <v>1</v>
      </c>
      <c r="N2706" s="958">
        <v>494</v>
      </c>
      <c r="O2706" s="662"/>
      <c r="P2706" s="662"/>
      <c r="Q2706" s="963"/>
      <c r="R2706" s="665" t="str">
        <f t="shared" si="165"/>
        <v>fx</v>
      </c>
      <c r="S2706" s="959"/>
      <c r="T2706" s="959"/>
      <c r="U2706" s="965"/>
    </row>
    <row r="2707" spans="1:21" ht="15.75" thickBot="1" x14ac:dyDescent="0.3">
      <c r="A2707" s="187" t="str">
        <f t="shared" si="163"/>
        <v>روز</v>
      </c>
      <c r="B2707" s="175">
        <v>14030516</v>
      </c>
      <c r="C2707" s="96">
        <v>350</v>
      </c>
      <c r="D2707" s="662">
        <v>7</v>
      </c>
      <c r="E2707" s="662">
        <v>50</v>
      </c>
      <c r="F2707" s="199">
        <v>26</v>
      </c>
      <c r="G2707" s="144" t="s">
        <v>412</v>
      </c>
      <c r="H2707" s="167">
        <v>0.30208333333333331</v>
      </c>
      <c r="I2707" s="167">
        <v>0.79166666666666663</v>
      </c>
      <c r="J2707" s="181">
        <v>0.10416666666666667</v>
      </c>
      <c r="K2707" s="179">
        <f t="shared" si="164"/>
        <v>0.38541666666666663</v>
      </c>
      <c r="L2707" s="662">
        <v>40</v>
      </c>
      <c r="M2707" s="662">
        <v>1</v>
      </c>
      <c r="N2707" s="959"/>
      <c r="O2707" s="662"/>
      <c r="P2707" s="662"/>
      <c r="Q2707" s="963"/>
      <c r="R2707" s="665" t="str">
        <f t="shared" si="165"/>
        <v>fx</v>
      </c>
      <c r="S2707" s="959"/>
      <c r="T2707" s="959"/>
      <c r="U2707" s="965"/>
    </row>
    <row r="2708" spans="1:21" ht="15.75" thickBot="1" x14ac:dyDescent="0.3">
      <c r="A2708" s="187" t="str">
        <f t="shared" si="163"/>
        <v>روز</v>
      </c>
      <c r="B2708" s="175">
        <v>14030516</v>
      </c>
      <c r="C2708" s="96">
        <v>350</v>
      </c>
      <c r="D2708" s="662">
        <v>7</v>
      </c>
      <c r="E2708" s="662">
        <v>50</v>
      </c>
      <c r="F2708" s="199">
        <v>26</v>
      </c>
      <c r="G2708" s="144" t="s">
        <v>412</v>
      </c>
      <c r="H2708" s="167">
        <v>0.30208333333333331</v>
      </c>
      <c r="I2708" s="167">
        <v>0.79166666666666663</v>
      </c>
      <c r="J2708" s="181">
        <v>0.10416666666666667</v>
      </c>
      <c r="K2708" s="179">
        <f t="shared" si="164"/>
        <v>0.38541666666666663</v>
      </c>
      <c r="L2708" s="662">
        <v>41</v>
      </c>
      <c r="M2708" s="662">
        <v>1</v>
      </c>
      <c r="N2708" s="959"/>
      <c r="O2708" s="662"/>
      <c r="P2708" s="662"/>
      <c r="Q2708" s="963"/>
      <c r="R2708" s="665" t="str">
        <f t="shared" si="165"/>
        <v>fx</v>
      </c>
      <c r="S2708" s="959"/>
      <c r="T2708" s="959"/>
      <c r="U2708" s="965"/>
    </row>
    <row r="2709" spans="1:21" ht="15.75" thickBot="1" x14ac:dyDescent="0.3">
      <c r="A2709" s="187" t="str">
        <f t="shared" si="163"/>
        <v>روز</v>
      </c>
      <c r="B2709" s="175">
        <v>14030516</v>
      </c>
      <c r="C2709" s="96">
        <v>350</v>
      </c>
      <c r="D2709" s="662">
        <v>7</v>
      </c>
      <c r="E2709" s="662">
        <v>50</v>
      </c>
      <c r="F2709" s="199">
        <v>26</v>
      </c>
      <c r="G2709" s="144" t="s">
        <v>412</v>
      </c>
      <c r="H2709" s="167">
        <v>0.30208333333333331</v>
      </c>
      <c r="I2709" s="167">
        <v>0.79166666666666663</v>
      </c>
      <c r="J2709" s="181">
        <v>0.10416666666666667</v>
      </c>
      <c r="K2709" s="179">
        <f t="shared" si="164"/>
        <v>0.38541666666666663</v>
      </c>
      <c r="L2709" s="662">
        <v>42</v>
      </c>
      <c r="M2709" s="662">
        <v>2</v>
      </c>
      <c r="N2709" s="959"/>
      <c r="O2709" s="662"/>
      <c r="P2709" s="662"/>
      <c r="Q2709" s="963"/>
      <c r="R2709" s="665" t="str">
        <f t="shared" si="165"/>
        <v>fx</v>
      </c>
      <c r="S2709" s="959"/>
      <c r="T2709" s="959"/>
      <c r="U2709" s="965"/>
    </row>
    <row r="2710" spans="1:21" ht="15.75" thickBot="1" x14ac:dyDescent="0.3">
      <c r="A2710" s="187" t="str">
        <f t="shared" si="163"/>
        <v>روز</v>
      </c>
      <c r="B2710" s="175">
        <v>14030516</v>
      </c>
      <c r="C2710" s="96">
        <v>350</v>
      </c>
      <c r="D2710" s="662">
        <v>7</v>
      </c>
      <c r="E2710" s="662">
        <v>50</v>
      </c>
      <c r="F2710" s="199">
        <v>26</v>
      </c>
      <c r="G2710" s="144" t="s">
        <v>412</v>
      </c>
      <c r="H2710" s="167">
        <v>0.30208333333333331</v>
      </c>
      <c r="I2710" s="167">
        <v>0.79166666666666663</v>
      </c>
      <c r="J2710" s="181">
        <v>0.10416666666666667</v>
      </c>
      <c r="K2710" s="179">
        <f t="shared" si="164"/>
        <v>0.38541666666666663</v>
      </c>
      <c r="L2710" s="662">
        <v>43</v>
      </c>
      <c r="M2710" s="662">
        <v>2</v>
      </c>
      <c r="N2710" s="959"/>
      <c r="O2710" s="662"/>
      <c r="P2710" s="662"/>
      <c r="Q2710" s="963"/>
      <c r="R2710" s="665" t="str">
        <f t="shared" si="165"/>
        <v>fx</v>
      </c>
      <c r="S2710" s="959"/>
      <c r="T2710" s="959"/>
      <c r="U2710" s="965"/>
    </row>
    <row r="2711" spans="1:21" ht="15.75" thickBot="1" x14ac:dyDescent="0.3">
      <c r="A2711" s="187" t="str">
        <f t="shared" si="163"/>
        <v>روز</v>
      </c>
      <c r="B2711" s="664">
        <v>14030516</v>
      </c>
      <c r="C2711" s="96">
        <v>350</v>
      </c>
      <c r="D2711" s="662">
        <v>7</v>
      </c>
      <c r="E2711" s="662">
        <v>50</v>
      </c>
      <c r="F2711" s="199">
        <v>26</v>
      </c>
      <c r="G2711" s="144" t="s">
        <v>412</v>
      </c>
      <c r="H2711" s="167">
        <v>0.30208333333333331</v>
      </c>
      <c r="I2711" s="167">
        <v>0.79166666666666663</v>
      </c>
      <c r="J2711" s="181">
        <v>0.10416666666666667</v>
      </c>
      <c r="K2711" s="179">
        <f t="shared" si="164"/>
        <v>0.38541666666666663</v>
      </c>
      <c r="L2711" s="662">
        <v>44</v>
      </c>
      <c r="M2711" s="662">
        <v>1</v>
      </c>
      <c r="N2711" s="960"/>
      <c r="O2711" s="662"/>
      <c r="P2711" s="662"/>
      <c r="Q2711" s="963"/>
      <c r="R2711" s="665" t="str">
        <f t="shared" si="165"/>
        <v>fx</v>
      </c>
      <c r="S2711" s="959"/>
      <c r="T2711" s="959"/>
      <c r="U2711" s="965"/>
    </row>
    <row r="2712" spans="1:21" ht="15.75" thickBot="1" x14ac:dyDescent="0.3">
      <c r="A2712" s="187" t="str">
        <f t="shared" si="163"/>
        <v>روز</v>
      </c>
      <c r="B2712" s="174">
        <v>14030516</v>
      </c>
      <c r="C2712" s="96">
        <v>370</v>
      </c>
      <c r="D2712" s="662">
        <v>7</v>
      </c>
      <c r="E2712" s="662">
        <v>50</v>
      </c>
      <c r="F2712" s="199">
        <v>26</v>
      </c>
      <c r="G2712" s="144" t="s">
        <v>412</v>
      </c>
      <c r="H2712" s="167">
        <v>0.30208333333333331</v>
      </c>
      <c r="I2712" s="167">
        <v>0.79166666666666663</v>
      </c>
      <c r="J2712" s="181">
        <v>0.10416666666666667</v>
      </c>
      <c r="K2712" s="179">
        <f t="shared" si="164"/>
        <v>0.38541666666666663</v>
      </c>
      <c r="L2712" s="662">
        <v>39</v>
      </c>
      <c r="M2712" s="662">
        <v>1</v>
      </c>
      <c r="N2712" s="958">
        <v>494</v>
      </c>
      <c r="O2712" s="662"/>
      <c r="P2712" s="662"/>
      <c r="Q2712" s="963"/>
      <c r="R2712" s="665" t="str">
        <f t="shared" si="165"/>
        <v>p500</v>
      </c>
      <c r="S2712" s="959"/>
      <c r="T2712" s="959"/>
      <c r="U2712" s="965"/>
    </row>
    <row r="2713" spans="1:21" ht="15.75" thickBot="1" x14ac:dyDescent="0.3">
      <c r="A2713" s="187" t="str">
        <f t="shared" si="163"/>
        <v>روز</v>
      </c>
      <c r="B2713" s="175">
        <v>14030516</v>
      </c>
      <c r="C2713" s="96">
        <v>370</v>
      </c>
      <c r="D2713" s="662">
        <v>7</v>
      </c>
      <c r="E2713" s="662">
        <v>50</v>
      </c>
      <c r="F2713" s="199">
        <v>26</v>
      </c>
      <c r="G2713" s="144" t="s">
        <v>412</v>
      </c>
      <c r="H2713" s="167">
        <v>0.30208333333333331</v>
      </c>
      <c r="I2713" s="167">
        <v>0.79166666666666663</v>
      </c>
      <c r="J2713" s="181">
        <v>0.10416666666666667</v>
      </c>
      <c r="K2713" s="179">
        <f t="shared" si="164"/>
        <v>0.38541666666666663</v>
      </c>
      <c r="L2713" s="662">
        <v>40</v>
      </c>
      <c r="M2713" s="662">
        <v>1</v>
      </c>
      <c r="N2713" s="959"/>
      <c r="O2713" s="662"/>
      <c r="P2713" s="662"/>
      <c r="Q2713" s="963"/>
      <c r="R2713" s="665" t="str">
        <f t="shared" si="165"/>
        <v>p500</v>
      </c>
      <c r="S2713" s="959"/>
      <c r="T2713" s="959"/>
      <c r="U2713" s="965"/>
    </row>
    <row r="2714" spans="1:21" ht="15.75" thickBot="1" x14ac:dyDescent="0.3">
      <c r="A2714" s="187" t="str">
        <f t="shared" si="163"/>
        <v>روز</v>
      </c>
      <c r="B2714" s="175">
        <v>14030516</v>
      </c>
      <c r="C2714" s="96">
        <v>370</v>
      </c>
      <c r="D2714" s="662">
        <v>7</v>
      </c>
      <c r="E2714" s="662">
        <v>50</v>
      </c>
      <c r="F2714" s="199">
        <v>26</v>
      </c>
      <c r="G2714" s="144" t="s">
        <v>412</v>
      </c>
      <c r="H2714" s="167">
        <v>0.30208333333333331</v>
      </c>
      <c r="I2714" s="167">
        <v>0.79166666666666663</v>
      </c>
      <c r="J2714" s="181">
        <v>0.10416666666666667</v>
      </c>
      <c r="K2714" s="179">
        <f t="shared" si="164"/>
        <v>0.38541666666666663</v>
      </c>
      <c r="L2714" s="662">
        <v>42</v>
      </c>
      <c r="M2714" s="662">
        <v>2</v>
      </c>
      <c r="N2714" s="959"/>
      <c r="O2714" s="662"/>
      <c r="P2714" s="662"/>
      <c r="Q2714" s="963"/>
      <c r="R2714" s="665" t="str">
        <f t="shared" si="165"/>
        <v>p500</v>
      </c>
      <c r="S2714" s="959"/>
      <c r="T2714" s="959"/>
      <c r="U2714" s="965"/>
    </row>
    <row r="2715" spans="1:21" ht="15.75" thickBot="1" x14ac:dyDescent="0.3">
      <c r="A2715" s="187" t="str">
        <f t="shared" si="163"/>
        <v>روز</v>
      </c>
      <c r="B2715" s="175">
        <v>14030516</v>
      </c>
      <c r="C2715" s="96">
        <v>370</v>
      </c>
      <c r="D2715" s="662">
        <v>7</v>
      </c>
      <c r="E2715" s="662">
        <v>50</v>
      </c>
      <c r="F2715" s="199">
        <v>26</v>
      </c>
      <c r="G2715" s="144" t="s">
        <v>412</v>
      </c>
      <c r="H2715" s="167">
        <v>0.30208333333333331</v>
      </c>
      <c r="I2715" s="167">
        <v>0.79166666666666663</v>
      </c>
      <c r="J2715" s="181">
        <v>0.10416666666666667</v>
      </c>
      <c r="K2715" s="179">
        <f t="shared" si="164"/>
        <v>0.38541666666666663</v>
      </c>
      <c r="L2715" s="662">
        <v>43</v>
      </c>
      <c r="M2715" s="662">
        <v>2</v>
      </c>
      <c r="N2715" s="959"/>
      <c r="O2715" s="662"/>
      <c r="P2715" s="662"/>
      <c r="Q2715" s="963"/>
      <c r="R2715" s="665" t="str">
        <f t="shared" si="165"/>
        <v>p500</v>
      </c>
      <c r="S2715" s="959"/>
      <c r="T2715" s="959"/>
      <c r="U2715" s="965"/>
    </row>
    <row r="2716" spans="1:21" ht="15.75" thickBot="1" x14ac:dyDescent="0.3">
      <c r="A2716" s="187" t="str">
        <f t="shared" si="163"/>
        <v>روز</v>
      </c>
      <c r="B2716" s="664">
        <v>14030516</v>
      </c>
      <c r="C2716" s="96">
        <v>370</v>
      </c>
      <c r="D2716" s="662">
        <v>7</v>
      </c>
      <c r="E2716" s="662">
        <v>50</v>
      </c>
      <c r="F2716" s="199">
        <v>26</v>
      </c>
      <c r="G2716" s="144" t="s">
        <v>412</v>
      </c>
      <c r="H2716" s="167">
        <v>0.30208333333333331</v>
      </c>
      <c r="I2716" s="167">
        <v>0.79166666666666663</v>
      </c>
      <c r="J2716" s="181">
        <v>0.10416666666666667</v>
      </c>
      <c r="K2716" s="179">
        <f t="shared" si="164"/>
        <v>0.38541666666666663</v>
      </c>
      <c r="L2716" s="662">
        <v>44</v>
      </c>
      <c r="M2716" s="662">
        <v>2</v>
      </c>
      <c r="N2716" s="960"/>
      <c r="O2716" s="662"/>
      <c r="P2716" s="662"/>
      <c r="Q2716" s="963"/>
      <c r="R2716" s="665" t="str">
        <f t="shared" si="165"/>
        <v>p500</v>
      </c>
      <c r="S2716" s="959"/>
      <c r="T2716" s="959"/>
      <c r="U2716" s="965"/>
    </row>
    <row r="2717" spans="1:21" ht="15.75" thickBot="1" x14ac:dyDescent="0.3">
      <c r="A2717" s="187" t="str">
        <f t="shared" si="163"/>
        <v>روز</v>
      </c>
      <c r="B2717" s="174">
        <v>14030516</v>
      </c>
      <c r="C2717" s="96">
        <v>307</v>
      </c>
      <c r="D2717" s="662">
        <v>7</v>
      </c>
      <c r="E2717" s="662">
        <v>50</v>
      </c>
      <c r="F2717" s="199">
        <v>26</v>
      </c>
      <c r="G2717" s="144" t="s">
        <v>412</v>
      </c>
      <c r="H2717" s="167">
        <v>0.30208333333333331</v>
      </c>
      <c r="I2717" s="167">
        <v>0.79166666666666663</v>
      </c>
      <c r="J2717" s="181">
        <v>0.10416666666666667</v>
      </c>
      <c r="K2717" s="179">
        <f t="shared" si="164"/>
        <v>0.38541666666666663</v>
      </c>
      <c r="L2717" s="662">
        <v>38</v>
      </c>
      <c r="M2717" s="662">
        <v>1</v>
      </c>
      <c r="N2717" s="958">
        <v>70</v>
      </c>
      <c r="O2717" s="662"/>
      <c r="P2717" s="662"/>
      <c r="Q2717" s="963"/>
      <c r="R2717" s="665" t="str">
        <f t="shared" si="165"/>
        <v>fx</v>
      </c>
      <c r="S2717" s="959"/>
      <c r="T2717" s="959"/>
      <c r="U2717" s="965"/>
    </row>
    <row r="2718" spans="1:21" ht="15.75" thickBot="1" x14ac:dyDescent="0.3">
      <c r="A2718" s="666" t="str">
        <f t="shared" ref="A2718:A2781" si="166">IF(H2718&gt;I2718,"شب","روز")</f>
        <v>روز</v>
      </c>
      <c r="B2718" s="664">
        <v>14030516</v>
      </c>
      <c r="C2718" s="164">
        <v>307</v>
      </c>
      <c r="D2718" s="663">
        <v>7</v>
      </c>
      <c r="E2718" s="663">
        <v>50</v>
      </c>
      <c r="F2718" s="388">
        <v>26</v>
      </c>
      <c r="G2718" s="161" t="s">
        <v>412</v>
      </c>
      <c r="H2718" s="171">
        <v>0.30208333333333331</v>
      </c>
      <c r="I2718" s="171">
        <v>0.79166666666666663</v>
      </c>
      <c r="J2718" s="185">
        <v>0.10416666666666667</v>
      </c>
      <c r="K2718" s="186">
        <f t="shared" ref="K2718:K2781" si="167">IF(H2718&gt;I2718,(H2718-I2718)-J2718,(I2718-H2718)-J2718)</f>
        <v>0.38541666666666663</v>
      </c>
      <c r="L2718" s="663">
        <v>41</v>
      </c>
      <c r="M2718" s="663">
        <v>1</v>
      </c>
      <c r="N2718" s="966"/>
      <c r="O2718" s="663"/>
      <c r="P2718" s="663"/>
      <c r="Q2718" s="967"/>
      <c r="R2718" s="151" t="str">
        <f t="shared" ref="R2718:R2781" si="168">IF(C2718=370,"p500","fx")</f>
        <v>fx</v>
      </c>
      <c r="S2718" s="966"/>
      <c r="T2718" s="966"/>
      <c r="U2718" s="968"/>
    </row>
    <row r="2719" spans="1:21" ht="15.75" thickBot="1" x14ac:dyDescent="0.3">
      <c r="A2719" s="183" t="str">
        <f t="shared" si="166"/>
        <v>روز</v>
      </c>
      <c r="B2719" s="661">
        <v>14030517</v>
      </c>
      <c r="C2719" s="661" t="s">
        <v>634</v>
      </c>
      <c r="D2719" s="661">
        <v>7</v>
      </c>
      <c r="E2719" s="661">
        <v>50</v>
      </c>
      <c r="F2719" s="150">
        <v>4</v>
      </c>
      <c r="G2719" s="159" t="s">
        <v>635</v>
      </c>
      <c r="H2719" s="168">
        <v>0.30208333333333331</v>
      </c>
      <c r="I2719" s="168">
        <v>0.625</v>
      </c>
      <c r="J2719" s="179">
        <v>2.0833333333333332E-2</v>
      </c>
      <c r="K2719" s="179">
        <f t="shared" si="167"/>
        <v>0.30208333333333337</v>
      </c>
      <c r="L2719" s="661">
        <v>33</v>
      </c>
      <c r="M2719" s="661">
        <v>1</v>
      </c>
      <c r="N2719" s="961">
        <v>180</v>
      </c>
      <c r="O2719" s="661"/>
      <c r="P2719" s="661"/>
      <c r="Q2719" s="962">
        <f>27.827+0.42+23.23</f>
        <v>51.477000000000004</v>
      </c>
      <c r="R2719" s="150" t="str">
        <f t="shared" si="168"/>
        <v>fx</v>
      </c>
      <c r="S2719" s="961">
        <v>1.5</v>
      </c>
      <c r="T2719" s="961">
        <v>8.3000000000000007</v>
      </c>
      <c r="U2719" s="964">
        <v>0</v>
      </c>
    </row>
    <row r="2720" spans="1:21" ht="15.75" thickBot="1" x14ac:dyDescent="0.3">
      <c r="A2720" s="187" t="str">
        <f t="shared" si="166"/>
        <v>روز</v>
      </c>
      <c r="B2720" s="660">
        <v>14030517</v>
      </c>
      <c r="C2720" s="662" t="s">
        <v>634</v>
      </c>
      <c r="D2720" s="662">
        <v>7</v>
      </c>
      <c r="E2720" s="662">
        <v>50</v>
      </c>
      <c r="F2720" s="665">
        <v>4</v>
      </c>
      <c r="G2720" s="144" t="s">
        <v>635</v>
      </c>
      <c r="H2720" s="167">
        <v>0.30208333333333331</v>
      </c>
      <c r="I2720" s="167">
        <v>0.625</v>
      </c>
      <c r="J2720" s="181">
        <v>2.0833333333333332E-2</v>
      </c>
      <c r="K2720" s="179">
        <f t="shared" si="167"/>
        <v>0.30208333333333337</v>
      </c>
      <c r="L2720" s="662">
        <v>34</v>
      </c>
      <c r="M2720" s="662">
        <v>1</v>
      </c>
      <c r="N2720" s="959"/>
      <c r="O2720" s="662"/>
      <c r="P2720" s="662"/>
      <c r="Q2720" s="963"/>
      <c r="R2720" s="665" t="str">
        <f t="shared" si="168"/>
        <v>fx</v>
      </c>
      <c r="S2720" s="959"/>
      <c r="T2720" s="959"/>
      <c r="U2720" s="965"/>
    </row>
    <row r="2721" spans="1:21" ht="15.75" thickBot="1" x14ac:dyDescent="0.3">
      <c r="A2721" s="187" t="str">
        <f t="shared" si="166"/>
        <v>روز</v>
      </c>
      <c r="B2721" s="660">
        <v>14030517</v>
      </c>
      <c r="C2721" s="662" t="s">
        <v>634</v>
      </c>
      <c r="D2721" s="662">
        <v>7</v>
      </c>
      <c r="E2721" s="662">
        <v>50</v>
      </c>
      <c r="F2721" s="665">
        <v>4</v>
      </c>
      <c r="G2721" s="144" t="s">
        <v>635</v>
      </c>
      <c r="H2721" s="167">
        <v>0.30208333333333331</v>
      </c>
      <c r="I2721" s="167">
        <v>0.625</v>
      </c>
      <c r="J2721" s="181">
        <v>2.0833333333333332E-2</v>
      </c>
      <c r="K2721" s="179">
        <f t="shared" si="167"/>
        <v>0.30208333333333337</v>
      </c>
      <c r="L2721" s="662">
        <v>35</v>
      </c>
      <c r="M2721" s="662">
        <v>1</v>
      </c>
      <c r="N2721" s="959"/>
      <c r="O2721" s="662"/>
      <c r="P2721" s="662"/>
      <c r="Q2721" s="963"/>
      <c r="R2721" s="665" t="str">
        <f t="shared" si="168"/>
        <v>fx</v>
      </c>
      <c r="S2721" s="959"/>
      <c r="T2721" s="959"/>
      <c r="U2721" s="965"/>
    </row>
    <row r="2722" spans="1:21" ht="15.75" thickBot="1" x14ac:dyDescent="0.3">
      <c r="A2722" s="666" t="str">
        <f t="shared" si="166"/>
        <v>روز</v>
      </c>
      <c r="B2722" s="659">
        <v>14030517</v>
      </c>
      <c r="C2722" s="663" t="s">
        <v>634</v>
      </c>
      <c r="D2722" s="663">
        <v>7</v>
      </c>
      <c r="E2722" s="663">
        <v>50</v>
      </c>
      <c r="F2722" s="151">
        <v>4</v>
      </c>
      <c r="G2722" s="161" t="s">
        <v>635</v>
      </c>
      <c r="H2722" s="171">
        <v>0.30208333333333331</v>
      </c>
      <c r="I2722" s="171">
        <v>0.625</v>
      </c>
      <c r="J2722" s="185">
        <v>2.0833333333333332E-2</v>
      </c>
      <c r="K2722" s="186">
        <f t="shared" si="167"/>
        <v>0.30208333333333337</v>
      </c>
      <c r="L2722" s="663">
        <v>36</v>
      </c>
      <c r="M2722" s="663">
        <v>1</v>
      </c>
      <c r="N2722" s="966"/>
      <c r="O2722" s="663"/>
      <c r="P2722" s="663"/>
      <c r="Q2722" s="967"/>
      <c r="R2722" s="151" t="str">
        <f t="shared" si="168"/>
        <v>fx</v>
      </c>
      <c r="S2722" s="966"/>
      <c r="T2722" s="966"/>
      <c r="U2722" s="968"/>
    </row>
    <row r="2723" spans="1:21" ht="15.75" thickBot="1" x14ac:dyDescent="0.3">
      <c r="A2723" s="183" t="str">
        <f t="shared" si="166"/>
        <v>روز</v>
      </c>
      <c r="B2723" s="174">
        <v>14030517</v>
      </c>
      <c r="C2723" s="163">
        <v>309</v>
      </c>
      <c r="D2723" s="675">
        <v>7</v>
      </c>
      <c r="E2723" s="675">
        <v>50</v>
      </c>
      <c r="F2723" s="150">
        <f>6+8+9</f>
        <v>23</v>
      </c>
      <c r="G2723" s="159" t="s">
        <v>404</v>
      </c>
      <c r="H2723" s="168">
        <v>0.30208333333333331</v>
      </c>
      <c r="I2723" s="168">
        <v>0.625</v>
      </c>
      <c r="J2723" s="179">
        <v>6.25E-2</v>
      </c>
      <c r="K2723" s="179">
        <f t="shared" si="167"/>
        <v>0.26041666666666669</v>
      </c>
      <c r="L2723" s="675">
        <v>38</v>
      </c>
      <c r="M2723" s="675">
        <v>1</v>
      </c>
      <c r="N2723" s="961">
        <v>294</v>
      </c>
      <c r="O2723" s="675"/>
      <c r="P2723" s="675"/>
      <c r="Q2723" s="962">
        <f>164.292+5.377+143.9977</f>
        <v>313.66669999999999</v>
      </c>
      <c r="R2723" s="150" t="str">
        <f t="shared" si="168"/>
        <v>fx</v>
      </c>
      <c r="S2723" s="961">
        <v>2</v>
      </c>
      <c r="T2723" s="961">
        <v>23</v>
      </c>
      <c r="U2723" s="964">
        <v>1000</v>
      </c>
    </row>
    <row r="2724" spans="1:21" ht="15.75" thickBot="1" x14ac:dyDescent="0.3">
      <c r="A2724" s="187" t="str">
        <f t="shared" si="166"/>
        <v>روز</v>
      </c>
      <c r="B2724" s="175">
        <v>14030517</v>
      </c>
      <c r="C2724" s="96">
        <v>309</v>
      </c>
      <c r="D2724" s="673">
        <v>7</v>
      </c>
      <c r="E2724" s="673">
        <v>50</v>
      </c>
      <c r="F2724" s="199">
        <f t="shared" ref="F2724:F2738" si="169">6+8+9</f>
        <v>23</v>
      </c>
      <c r="G2724" s="144" t="s">
        <v>404</v>
      </c>
      <c r="H2724" s="167">
        <v>0.30208333333333331</v>
      </c>
      <c r="I2724" s="167">
        <v>0.625</v>
      </c>
      <c r="J2724" s="181">
        <v>6.25E-2</v>
      </c>
      <c r="K2724" s="179">
        <f t="shared" si="167"/>
        <v>0.26041666666666669</v>
      </c>
      <c r="L2724" s="673">
        <v>39</v>
      </c>
      <c r="M2724" s="673">
        <v>2</v>
      </c>
      <c r="N2724" s="959"/>
      <c r="O2724" s="673"/>
      <c r="P2724" s="673"/>
      <c r="Q2724" s="963"/>
      <c r="R2724" s="676" t="str">
        <f t="shared" si="168"/>
        <v>fx</v>
      </c>
      <c r="S2724" s="959"/>
      <c r="T2724" s="959"/>
      <c r="U2724" s="965"/>
    </row>
    <row r="2725" spans="1:21" ht="15.75" thickBot="1" x14ac:dyDescent="0.3">
      <c r="A2725" s="187" t="str">
        <f t="shared" si="166"/>
        <v>روز</v>
      </c>
      <c r="B2725" s="175">
        <v>14030517</v>
      </c>
      <c r="C2725" s="96">
        <v>309</v>
      </c>
      <c r="D2725" s="673">
        <v>7</v>
      </c>
      <c r="E2725" s="673">
        <v>50</v>
      </c>
      <c r="F2725" s="199">
        <f t="shared" si="169"/>
        <v>23</v>
      </c>
      <c r="G2725" s="144" t="s">
        <v>404</v>
      </c>
      <c r="H2725" s="167">
        <v>0.30208333333333331</v>
      </c>
      <c r="I2725" s="167">
        <v>0.625</v>
      </c>
      <c r="J2725" s="181">
        <v>6.25E-2</v>
      </c>
      <c r="K2725" s="179">
        <f t="shared" si="167"/>
        <v>0.26041666666666669</v>
      </c>
      <c r="L2725" s="673">
        <v>40</v>
      </c>
      <c r="M2725" s="673">
        <v>2</v>
      </c>
      <c r="N2725" s="959"/>
      <c r="O2725" s="673"/>
      <c r="P2725" s="673"/>
      <c r="Q2725" s="963"/>
      <c r="R2725" s="676" t="str">
        <f t="shared" si="168"/>
        <v>fx</v>
      </c>
      <c r="S2725" s="959"/>
      <c r="T2725" s="959"/>
      <c r="U2725" s="965"/>
    </row>
    <row r="2726" spans="1:21" ht="15.75" thickBot="1" x14ac:dyDescent="0.3">
      <c r="A2726" s="187" t="str">
        <f t="shared" si="166"/>
        <v>روز</v>
      </c>
      <c r="B2726" s="671">
        <v>14030517</v>
      </c>
      <c r="C2726" s="96">
        <v>309</v>
      </c>
      <c r="D2726" s="673">
        <v>7</v>
      </c>
      <c r="E2726" s="673">
        <v>50</v>
      </c>
      <c r="F2726" s="199">
        <f t="shared" si="169"/>
        <v>23</v>
      </c>
      <c r="G2726" s="144" t="s">
        <v>404</v>
      </c>
      <c r="H2726" s="167">
        <v>0.30208333333333331</v>
      </c>
      <c r="I2726" s="167">
        <v>0.625</v>
      </c>
      <c r="J2726" s="181">
        <v>6.25E-2</v>
      </c>
      <c r="K2726" s="179">
        <f t="shared" si="167"/>
        <v>0.26041666666666669</v>
      </c>
      <c r="L2726" s="673">
        <v>41</v>
      </c>
      <c r="M2726" s="673">
        <v>1</v>
      </c>
      <c r="N2726" s="960"/>
      <c r="O2726" s="673"/>
      <c r="P2726" s="673"/>
      <c r="Q2726" s="963"/>
      <c r="R2726" s="676" t="str">
        <f t="shared" si="168"/>
        <v>fx</v>
      </c>
      <c r="S2726" s="959"/>
      <c r="T2726" s="959"/>
      <c r="U2726" s="965"/>
    </row>
    <row r="2727" spans="1:21" ht="15.75" thickBot="1" x14ac:dyDescent="0.3">
      <c r="A2727" s="187" t="str">
        <f t="shared" si="166"/>
        <v>روز</v>
      </c>
      <c r="B2727" s="174">
        <v>14030517</v>
      </c>
      <c r="C2727" s="96">
        <v>371</v>
      </c>
      <c r="D2727" s="673">
        <v>7</v>
      </c>
      <c r="E2727" s="673">
        <v>50</v>
      </c>
      <c r="F2727" s="199">
        <f t="shared" si="169"/>
        <v>23</v>
      </c>
      <c r="G2727" s="144" t="s">
        <v>404</v>
      </c>
      <c r="H2727" s="167">
        <v>0.30208333333333331</v>
      </c>
      <c r="I2727" s="167">
        <v>0.625</v>
      </c>
      <c r="J2727" s="181">
        <v>6.25E-2</v>
      </c>
      <c r="K2727" s="179">
        <f t="shared" si="167"/>
        <v>0.26041666666666669</v>
      </c>
      <c r="L2727" s="673">
        <v>36</v>
      </c>
      <c r="M2727" s="673">
        <v>1</v>
      </c>
      <c r="N2727" s="958">
        <v>354</v>
      </c>
      <c r="O2727" s="673"/>
      <c r="P2727" s="673"/>
      <c r="Q2727" s="963"/>
      <c r="R2727" s="676" t="str">
        <f t="shared" si="168"/>
        <v>fx</v>
      </c>
      <c r="S2727" s="959"/>
      <c r="T2727" s="959"/>
      <c r="U2727" s="965"/>
    </row>
    <row r="2728" spans="1:21" ht="15.75" thickBot="1" x14ac:dyDescent="0.3">
      <c r="A2728" s="187" t="str">
        <f t="shared" si="166"/>
        <v>روز</v>
      </c>
      <c r="B2728" s="175">
        <v>14030517</v>
      </c>
      <c r="C2728" s="96">
        <v>371</v>
      </c>
      <c r="D2728" s="673">
        <v>7</v>
      </c>
      <c r="E2728" s="673">
        <v>50</v>
      </c>
      <c r="F2728" s="199">
        <f t="shared" si="169"/>
        <v>23</v>
      </c>
      <c r="G2728" s="144" t="s">
        <v>404</v>
      </c>
      <c r="H2728" s="167">
        <v>0.30208333333333331</v>
      </c>
      <c r="I2728" s="167">
        <v>0.625</v>
      </c>
      <c r="J2728" s="181">
        <v>6.25E-2</v>
      </c>
      <c r="K2728" s="179">
        <f t="shared" si="167"/>
        <v>0.26041666666666669</v>
      </c>
      <c r="L2728" s="673">
        <v>37</v>
      </c>
      <c r="M2728" s="673">
        <v>1</v>
      </c>
      <c r="N2728" s="959"/>
      <c r="O2728" s="673"/>
      <c r="P2728" s="673"/>
      <c r="Q2728" s="963"/>
      <c r="R2728" s="676" t="str">
        <f t="shared" si="168"/>
        <v>fx</v>
      </c>
      <c r="S2728" s="959"/>
      <c r="T2728" s="959"/>
      <c r="U2728" s="965"/>
    </row>
    <row r="2729" spans="1:21" ht="15.75" thickBot="1" x14ac:dyDescent="0.3">
      <c r="A2729" s="187" t="str">
        <f t="shared" si="166"/>
        <v>روز</v>
      </c>
      <c r="B2729" s="175">
        <v>14030517</v>
      </c>
      <c r="C2729" s="96">
        <v>371</v>
      </c>
      <c r="D2729" s="673">
        <v>7</v>
      </c>
      <c r="E2729" s="673">
        <v>50</v>
      </c>
      <c r="F2729" s="199">
        <f t="shared" si="169"/>
        <v>23</v>
      </c>
      <c r="G2729" s="144" t="s">
        <v>404</v>
      </c>
      <c r="H2729" s="167">
        <v>0.30208333333333331</v>
      </c>
      <c r="I2729" s="167">
        <v>0.625</v>
      </c>
      <c r="J2729" s="181">
        <v>6.25E-2</v>
      </c>
      <c r="K2729" s="179">
        <f t="shared" si="167"/>
        <v>0.26041666666666669</v>
      </c>
      <c r="L2729" s="673">
        <v>38</v>
      </c>
      <c r="M2729" s="673">
        <v>1</v>
      </c>
      <c r="N2729" s="959"/>
      <c r="O2729" s="673"/>
      <c r="P2729" s="673"/>
      <c r="Q2729" s="963"/>
      <c r="R2729" s="676" t="str">
        <f t="shared" si="168"/>
        <v>fx</v>
      </c>
      <c r="S2729" s="959"/>
      <c r="T2729" s="959"/>
      <c r="U2729" s="965"/>
    </row>
    <row r="2730" spans="1:21" ht="15.75" thickBot="1" x14ac:dyDescent="0.3">
      <c r="A2730" s="187" t="str">
        <f t="shared" si="166"/>
        <v>روز</v>
      </c>
      <c r="B2730" s="175">
        <v>14030517</v>
      </c>
      <c r="C2730" s="96">
        <v>371</v>
      </c>
      <c r="D2730" s="673">
        <v>7</v>
      </c>
      <c r="E2730" s="673">
        <v>50</v>
      </c>
      <c r="F2730" s="199">
        <f t="shared" si="169"/>
        <v>23</v>
      </c>
      <c r="G2730" s="144" t="s">
        <v>404</v>
      </c>
      <c r="H2730" s="167">
        <v>0.30208333333333331</v>
      </c>
      <c r="I2730" s="167">
        <v>0.625</v>
      </c>
      <c r="J2730" s="181">
        <v>6.25E-2</v>
      </c>
      <c r="K2730" s="179">
        <f t="shared" si="167"/>
        <v>0.26041666666666669</v>
      </c>
      <c r="L2730" s="673">
        <v>39</v>
      </c>
      <c r="M2730" s="673">
        <v>2</v>
      </c>
      <c r="N2730" s="959"/>
      <c r="O2730" s="673"/>
      <c r="P2730" s="673"/>
      <c r="Q2730" s="963"/>
      <c r="R2730" s="676" t="str">
        <f t="shared" si="168"/>
        <v>fx</v>
      </c>
      <c r="S2730" s="959"/>
      <c r="T2730" s="959"/>
      <c r="U2730" s="965"/>
    </row>
    <row r="2731" spans="1:21" ht="15.75" thickBot="1" x14ac:dyDescent="0.3">
      <c r="A2731" s="187" t="str">
        <f t="shared" si="166"/>
        <v>روز</v>
      </c>
      <c r="B2731" s="175">
        <v>14030517</v>
      </c>
      <c r="C2731" s="96">
        <v>371</v>
      </c>
      <c r="D2731" s="673">
        <v>7</v>
      </c>
      <c r="E2731" s="673">
        <v>50</v>
      </c>
      <c r="F2731" s="199">
        <f t="shared" si="169"/>
        <v>23</v>
      </c>
      <c r="G2731" s="144" t="s">
        <v>404</v>
      </c>
      <c r="H2731" s="167">
        <v>0.30208333333333331</v>
      </c>
      <c r="I2731" s="167">
        <v>0.625</v>
      </c>
      <c r="J2731" s="181">
        <v>6.25E-2</v>
      </c>
      <c r="K2731" s="179">
        <f t="shared" si="167"/>
        <v>0.26041666666666669</v>
      </c>
      <c r="L2731" s="673">
        <v>40</v>
      </c>
      <c r="M2731" s="673">
        <v>2</v>
      </c>
      <c r="N2731" s="959"/>
      <c r="O2731" s="673"/>
      <c r="P2731" s="673"/>
      <c r="Q2731" s="963"/>
      <c r="R2731" s="676" t="str">
        <f t="shared" si="168"/>
        <v>fx</v>
      </c>
      <c r="S2731" s="959"/>
      <c r="T2731" s="959"/>
      <c r="U2731" s="965"/>
    </row>
    <row r="2732" spans="1:21" ht="15.75" thickBot="1" x14ac:dyDescent="0.3">
      <c r="A2732" s="187" t="str">
        <f t="shared" si="166"/>
        <v>روز</v>
      </c>
      <c r="B2732" s="671">
        <v>14030517</v>
      </c>
      <c r="C2732" s="96">
        <v>371</v>
      </c>
      <c r="D2732" s="673">
        <v>7</v>
      </c>
      <c r="E2732" s="673">
        <v>50</v>
      </c>
      <c r="F2732" s="199">
        <f t="shared" si="169"/>
        <v>23</v>
      </c>
      <c r="G2732" s="144" t="s">
        <v>404</v>
      </c>
      <c r="H2732" s="167">
        <v>0.30208333333333331</v>
      </c>
      <c r="I2732" s="167">
        <v>0.625</v>
      </c>
      <c r="J2732" s="181">
        <v>6.25E-2</v>
      </c>
      <c r="K2732" s="179">
        <f t="shared" si="167"/>
        <v>0.26041666666666669</v>
      </c>
      <c r="L2732" s="673">
        <v>41</v>
      </c>
      <c r="M2732" s="673">
        <v>1</v>
      </c>
      <c r="N2732" s="960"/>
      <c r="O2732" s="673"/>
      <c r="P2732" s="673"/>
      <c r="Q2732" s="963"/>
      <c r="R2732" s="676" t="str">
        <f t="shared" si="168"/>
        <v>fx</v>
      </c>
      <c r="S2732" s="959"/>
      <c r="T2732" s="959"/>
      <c r="U2732" s="965"/>
    </row>
    <row r="2733" spans="1:21" ht="15.75" thickBot="1" x14ac:dyDescent="0.3">
      <c r="A2733" s="187" t="str">
        <f t="shared" si="166"/>
        <v>روز</v>
      </c>
      <c r="B2733" s="174">
        <v>14030517</v>
      </c>
      <c r="C2733" s="96">
        <v>351</v>
      </c>
      <c r="D2733" s="673">
        <v>7</v>
      </c>
      <c r="E2733" s="673">
        <v>50</v>
      </c>
      <c r="F2733" s="199">
        <f t="shared" si="169"/>
        <v>23</v>
      </c>
      <c r="G2733" s="144" t="s">
        <v>404</v>
      </c>
      <c r="H2733" s="167">
        <v>0.30208333333333331</v>
      </c>
      <c r="I2733" s="167">
        <v>0.625</v>
      </c>
      <c r="J2733" s="181">
        <v>6.25E-2</v>
      </c>
      <c r="K2733" s="179">
        <f t="shared" si="167"/>
        <v>0.26041666666666669</v>
      </c>
      <c r="L2733" s="673">
        <v>36</v>
      </c>
      <c r="M2733" s="673">
        <v>1</v>
      </c>
      <c r="N2733" s="958">
        <v>441</v>
      </c>
      <c r="O2733" s="673"/>
      <c r="P2733" s="673"/>
      <c r="Q2733" s="963"/>
      <c r="R2733" s="676" t="str">
        <f t="shared" si="168"/>
        <v>fx</v>
      </c>
      <c r="S2733" s="959"/>
      <c r="T2733" s="959"/>
      <c r="U2733" s="965"/>
    </row>
    <row r="2734" spans="1:21" ht="15.75" thickBot="1" x14ac:dyDescent="0.3">
      <c r="A2734" s="187" t="str">
        <f t="shared" si="166"/>
        <v>روز</v>
      </c>
      <c r="B2734" s="175">
        <v>14030517</v>
      </c>
      <c r="C2734" s="96">
        <v>351</v>
      </c>
      <c r="D2734" s="673">
        <v>7</v>
      </c>
      <c r="E2734" s="673">
        <v>50</v>
      </c>
      <c r="F2734" s="199">
        <f t="shared" si="169"/>
        <v>23</v>
      </c>
      <c r="G2734" s="144" t="s">
        <v>404</v>
      </c>
      <c r="H2734" s="167">
        <v>0.30208333333333331</v>
      </c>
      <c r="I2734" s="167">
        <v>0.625</v>
      </c>
      <c r="J2734" s="181">
        <v>6.25E-2</v>
      </c>
      <c r="K2734" s="179">
        <f t="shared" si="167"/>
        <v>0.26041666666666669</v>
      </c>
      <c r="L2734" s="673">
        <v>37</v>
      </c>
      <c r="M2734" s="673">
        <v>1</v>
      </c>
      <c r="N2734" s="959"/>
      <c r="O2734" s="673"/>
      <c r="P2734" s="673"/>
      <c r="Q2734" s="963"/>
      <c r="R2734" s="676" t="str">
        <f t="shared" si="168"/>
        <v>fx</v>
      </c>
      <c r="S2734" s="959"/>
      <c r="T2734" s="959"/>
      <c r="U2734" s="965"/>
    </row>
    <row r="2735" spans="1:21" ht="15.75" thickBot="1" x14ac:dyDescent="0.3">
      <c r="A2735" s="187" t="str">
        <f t="shared" si="166"/>
        <v>روز</v>
      </c>
      <c r="B2735" s="175">
        <v>14030517</v>
      </c>
      <c r="C2735" s="96">
        <v>351</v>
      </c>
      <c r="D2735" s="673">
        <v>7</v>
      </c>
      <c r="E2735" s="673">
        <v>50</v>
      </c>
      <c r="F2735" s="199">
        <f t="shared" si="169"/>
        <v>23</v>
      </c>
      <c r="G2735" s="144" t="s">
        <v>404</v>
      </c>
      <c r="H2735" s="167">
        <v>0.30208333333333331</v>
      </c>
      <c r="I2735" s="167">
        <v>0.625</v>
      </c>
      <c r="J2735" s="181">
        <v>6.25E-2</v>
      </c>
      <c r="K2735" s="179">
        <f t="shared" si="167"/>
        <v>0.26041666666666669</v>
      </c>
      <c r="L2735" s="673">
        <v>38</v>
      </c>
      <c r="M2735" s="673">
        <v>2</v>
      </c>
      <c r="N2735" s="959"/>
      <c r="O2735" s="673"/>
      <c r="P2735" s="673"/>
      <c r="Q2735" s="963"/>
      <c r="R2735" s="676" t="str">
        <f t="shared" si="168"/>
        <v>fx</v>
      </c>
      <c r="S2735" s="959"/>
      <c r="T2735" s="959"/>
      <c r="U2735" s="965"/>
    </row>
    <row r="2736" spans="1:21" ht="15.75" thickBot="1" x14ac:dyDescent="0.3">
      <c r="A2736" s="187" t="str">
        <f t="shared" si="166"/>
        <v>روز</v>
      </c>
      <c r="B2736" s="175">
        <v>14030517</v>
      </c>
      <c r="C2736" s="96">
        <v>351</v>
      </c>
      <c r="D2736" s="673">
        <v>7</v>
      </c>
      <c r="E2736" s="673">
        <v>50</v>
      </c>
      <c r="F2736" s="199">
        <f t="shared" si="169"/>
        <v>23</v>
      </c>
      <c r="G2736" s="144" t="s">
        <v>404</v>
      </c>
      <c r="H2736" s="167">
        <v>0.30208333333333331</v>
      </c>
      <c r="I2736" s="167">
        <v>0.625</v>
      </c>
      <c r="J2736" s="181">
        <v>6.25E-2</v>
      </c>
      <c r="K2736" s="179">
        <f t="shared" si="167"/>
        <v>0.26041666666666669</v>
      </c>
      <c r="L2736" s="673">
        <v>39</v>
      </c>
      <c r="M2736" s="673">
        <v>2</v>
      </c>
      <c r="N2736" s="959"/>
      <c r="O2736" s="673"/>
      <c r="P2736" s="673"/>
      <c r="Q2736" s="963"/>
      <c r="R2736" s="676" t="str">
        <f t="shared" si="168"/>
        <v>fx</v>
      </c>
      <c r="S2736" s="959"/>
      <c r="T2736" s="959"/>
      <c r="U2736" s="965"/>
    </row>
    <row r="2737" spans="1:21" ht="15.75" thickBot="1" x14ac:dyDescent="0.3">
      <c r="A2737" s="187" t="str">
        <f t="shared" si="166"/>
        <v>روز</v>
      </c>
      <c r="B2737" s="175">
        <v>14030517</v>
      </c>
      <c r="C2737" s="96">
        <v>351</v>
      </c>
      <c r="D2737" s="673">
        <v>7</v>
      </c>
      <c r="E2737" s="673">
        <v>50</v>
      </c>
      <c r="F2737" s="199">
        <f t="shared" si="169"/>
        <v>23</v>
      </c>
      <c r="G2737" s="144" t="s">
        <v>404</v>
      </c>
      <c r="H2737" s="167">
        <v>0.30208333333333331</v>
      </c>
      <c r="I2737" s="167">
        <v>0.625</v>
      </c>
      <c r="J2737" s="181">
        <v>6.25E-2</v>
      </c>
      <c r="K2737" s="179">
        <f t="shared" si="167"/>
        <v>0.26041666666666669</v>
      </c>
      <c r="L2737" s="673">
        <v>40</v>
      </c>
      <c r="M2737" s="673">
        <v>2</v>
      </c>
      <c r="N2737" s="959"/>
      <c r="O2737" s="673"/>
      <c r="P2737" s="673"/>
      <c r="Q2737" s="963"/>
      <c r="R2737" s="676" t="str">
        <f t="shared" si="168"/>
        <v>fx</v>
      </c>
      <c r="S2737" s="959"/>
      <c r="T2737" s="959"/>
      <c r="U2737" s="965"/>
    </row>
    <row r="2738" spans="1:21" ht="15.75" thickBot="1" x14ac:dyDescent="0.3">
      <c r="A2738" s="672" t="str">
        <f t="shared" si="166"/>
        <v>روز</v>
      </c>
      <c r="B2738" s="671">
        <v>14030517</v>
      </c>
      <c r="C2738" s="164">
        <v>351</v>
      </c>
      <c r="D2738" s="674">
        <v>7</v>
      </c>
      <c r="E2738" s="674">
        <v>50</v>
      </c>
      <c r="F2738" s="388">
        <f t="shared" si="169"/>
        <v>23</v>
      </c>
      <c r="G2738" s="161" t="s">
        <v>404</v>
      </c>
      <c r="H2738" s="171">
        <v>0.30208333333333331</v>
      </c>
      <c r="I2738" s="171">
        <v>0.625</v>
      </c>
      <c r="J2738" s="185">
        <v>6.25E-2</v>
      </c>
      <c r="K2738" s="186">
        <f t="shared" si="167"/>
        <v>0.26041666666666669</v>
      </c>
      <c r="L2738" s="674">
        <v>41</v>
      </c>
      <c r="M2738" s="674">
        <v>1</v>
      </c>
      <c r="N2738" s="966"/>
      <c r="O2738" s="674"/>
      <c r="P2738" s="674"/>
      <c r="Q2738" s="967"/>
      <c r="R2738" s="151" t="str">
        <f t="shared" si="168"/>
        <v>fx</v>
      </c>
      <c r="S2738" s="966"/>
      <c r="T2738" s="966"/>
      <c r="U2738" s="968"/>
    </row>
    <row r="2739" spans="1:21" ht="15.75" thickBot="1" x14ac:dyDescent="0.3">
      <c r="A2739" s="183" t="str">
        <f t="shared" si="166"/>
        <v>روز</v>
      </c>
      <c r="B2739" s="729">
        <v>14030520</v>
      </c>
      <c r="C2739" s="729" t="s">
        <v>634</v>
      </c>
      <c r="D2739" s="729">
        <v>7</v>
      </c>
      <c r="E2739" s="729">
        <v>50</v>
      </c>
      <c r="F2739" s="150">
        <v>6</v>
      </c>
      <c r="G2739" s="159" t="s">
        <v>368</v>
      </c>
      <c r="H2739" s="168">
        <v>0.30208333333333331</v>
      </c>
      <c r="I2739" s="168">
        <v>0.625</v>
      </c>
      <c r="J2739" s="179">
        <v>2.0833333333333332E-2</v>
      </c>
      <c r="K2739" s="179">
        <f t="shared" si="167"/>
        <v>0.30208333333333337</v>
      </c>
      <c r="L2739" s="729">
        <v>30</v>
      </c>
      <c r="M2739" s="729">
        <v>1</v>
      </c>
      <c r="N2739" s="961">
        <v>180</v>
      </c>
      <c r="O2739" s="729"/>
      <c r="P2739" s="729"/>
      <c r="Q2739" s="962">
        <f>27.827+0.42+23.23</f>
        <v>51.477000000000004</v>
      </c>
      <c r="R2739" s="150" t="str">
        <f t="shared" si="168"/>
        <v>fx</v>
      </c>
      <c r="S2739" s="961">
        <v>2.5</v>
      </c>
      <c r="T2739" s="961">
        <v>8.1999999999999993</v>
      </c>
      <c r="U2739" s="964">
        <v>0</v>
      </c>
    </row>
    <row r="2740" spans="1:21" ht="15.75" thickBot="1" x14ac:dyDescent="0.3">
      <c r="A2740" s="187" t="str">
        <f t="shared" si="166"/>
        <v>روز</v>
      </c>
      <c r="B2740" s="729">
        <v>14030520</v>
      </c>
      <c r="C2740" s="721" t="s">
        <v>634</v>
      </c>
      <c r="D2740" s="726">
        <v>7</v>
      </c>
      <c r="E2740" s="726">
        <v>50</v>
      </c>
      <c r="F2740" s="730">
        <v>6</v>
      </c>
      <c r="G2740" s="88" t="s">
        <v>368</v>
      </c>
      <c r="H2740" s="167">
        <v>0.30208333333333331</v>
      </c>
      <c r="I2740" s="167">
        <v>0.625</v>
      </c>
      <c r="J2740" s="181">
        <v>2.0833333333333332E-2</v>
      </c>
      <c r="K2740" s="179">
        <f t="shared" si="167"/>
        <v>0.30208333333333337</v>
      </c>
      <c r="L2740" s="726">
        <v>31</v>
      </c>
      <c r="M2740" s="726">
        <v>1</v>
      </c>
      <c r="N2740" s="959"/>
      <c r="O2740" s="726"/>
      <c r="P2740" s="726"/>
      <c r="Q2740" s="963"/>
      <c r="R2740" s="730" t="str">
        <f t="shared" si="168"/>
        <v>fx</v>
      </c>
      <c r="S2740" s="959"/>
      <c r="T2740" s="959"/>
      <c r="U2740" s="965"/>
    </row>
    <row r="2741" spans="1:21" ht="15.75" thickBot="1" x14ac:dyDescent="0.3">
      <c r="A2741" s="187" t="str">
        <f t="shared" si="166"/>
        <v>روز</v>
      </c>
      <c r="B2741" s="729">
        <v>14030520</v>
      </c>
      <c r="C2741" s="721" t="s">
        <v>634</v>
      </c>
      <c r="D2741" s="726">
        <v>7</v>
      </c>
      <c r="E2741" s="726">
        <v>50</v>
      </c>
      <c r="F2741" s="730">
        <v>6</v>
      </c>
      <c r="G2741" s="88" t="s">
        <v>368</v>
      </c>
      <c r="H2741" s="167">
        <v>0.30208333333333331</v>
      </c>
      <c r="I2741" s="167">
        <v>0.625</v>
      </c>
      <c r="J2741" s="181">
        <v>2.0833333333333332E-2</v>
      </c>
      <c r="K2741" s="179">
        <f t="shared" si="167"/>
        <v>0.30208333333333337</v>
      </c>
      <c r="L2741" s="726">
        <v>32</v>
      </c>
      <c r="M2741" s="726">
        <v>1</v>
      </c>
      <c r="N2741" s="959"/>
      <c r="O2741" s="726"/>
      <c r="P2741" s="726"/>
      <c r="Q2741" s="963"/>
      <c r="R2741" s="730" t="str">
        <f t="shared" si="168"/>
        <v>fx</v>
      </c>
      <c r="S2741" s="959"/>
      <c r="T2741" s="959"/>
      <c r="U2741" s="965"/>
    </row>
    <row r="2742" spans="1:21" ht="15.75" thickBot="1" x14ac:dyDescent="0.3">
      <c r="A2742" s="187" t="str">
        <f t="shared" si="166"/>
        <v>روز</v>
      </c>
      <c r="B2742" s="729">
        <v>14030520</v>
      </c>
      <c r="C2742" s="721" t="s">
        <v>634</v>
      </c>
      <c r="D2742" s="726">
        <v>7</v>
      </c>
      <c r="E2742" s="726">
        <v>50</v>
      </c>
      <c r="F2742" s="730">
        <v>6</v>
      </c>
      <c r="G2742" s="88" t="s">
        <v>368</v>
      </c>
      <c r="H2742" s="167">
        <v>0.30208333333333331</v>
      </c>
      <c r="I2742" s="167">
        <v>0.625</v>
      </c>
      <c r="J2742" s="181">
        <v>2.0833333333333332E-2</v>
      </c>
      <c r="K2742" s="179">
        <f t="shared" si="167"/>
        <v>0.30208333333333337</v>
      </c>
      <c r="L2742" s="726">
        <v>33</v>
      </c>
      <c r="M2742" s="726">
        <v>1</v>
      </c>
      <c r="N2742" s="959"/>
      <c r="O2742" s="726"/>
      <c r="P2742" s="726"/>
      <c r="Q2742" s="963"/>
      <c r="R2742" s="730" t="str">
        <f t="shared" si="168"/>
        <v>fx</v>
      </c>
      <c r="S2742" s="959"/>
      <c r="T2742" s="959"/>
      <c r="U2742" s="965"/>
    </row>
    <row r="2743" spans="1:21" ht="15.75" thickBot="1" x14ac:dyDescent="0.3">
      <c r="A2743" s="724" t="str">
        <f t="shared" si="166"/>
        <v>روز</v>
      </c>
      <c r="B2743" s="722">
        <v>14030520</v>
      </c>
      <c r="C2743" s="719" t="s">
        <v>634</v>
      </c>
      <c r="D2743" s="718">
        <v>7</v>
      </c>
      <c r="E2743" s="726">
        <v>50</v>
      </c>
      <c r="F2743" s="730">
        <v>6</v>
      </c>
      <c r="G2743" s="88" t="s">
        <v>368</v>
      </c>
      <c r="H2743" s="167">
        <v>0.30208333333333331</v>
      </c>
      <c r="I2743" s="167">
        <v>0.625</v>
      </c>
      <c r="J2743" s="181">
        <v>2.0833333333333332E-2</v>
      </c>
      <c r="K2743" s="179">
        <f t="shared" si="167"/>
        <v>0.30208333333333337</v>
      </c>
      <c r="L2743" s="726">
        <v>34</v>
      </c>
      <c r="M2743" s="726">
        <v>1</v>
      </c>
      <c r="N2743" s="959"/>
      <c r="O2743" s="726"/>
      <c r="P2743" s="726"/>
      <c r="Q2743" s="963"/>
      <c r="R2743" s="730" t="str">
        <f t="shared" si="168"/>
        <v>fx</v>
      </c>
      <c r="S2743" s="959"/>
      <c r="T2743" s="959"/>
      <c r="U2743" s="965"/>
    </row>
    <row r="2744" spans="1:21" ht="15.75" thickBot="1" x14ac:dyDescent="0.3">
      <c r="A2744" s="757" t="str">
        <f t="shared" si="166"/>
        <v>روز</v>
      </c>
      <c r="B2744" s="273">
        <v>14030520</v>
      </c>
      <c r="C2744" s="273" t="s">
        <v>634</v>
      </c>
      <c r="D2744" s="274">
        <v>7</v>
      </c>
      <c r="E2744" s="164">
        <v>50</v>
      </c>
      <c r="F2744" s="151">
        <v>6</v>
      </c>
      <c r="G2744" s="160" t="s">
        <v>368</v>
      </c>
      <c r="H2744" s="171">
        <v>0.30208333333333331</v>
      </c>
      <c r="I2744" s="171">
        <v>0.625</v>
      </c>
      <c r="J2744" s="185">
        <v>2.0833333333333332E-2</v>
      </c>
      <c r="K2744" s="186">
        <f t="shared" si="167"/>
        <v>0.30208333333333337</v>
      </c>
      <c r="L2744" s="728">
        <v>35</v>
      </c>
      <c r="M2744" s="728">
        <v>1</v>
      </c>
      <c r="N2744" s="966"/>
      <c r="O2744" s="728"/>
      <c r="P2744" s="728"/>
      <c r="Q2744" s="967"/>
      <c r="R2744" s="151" t="str">
        <f t="shared" si="168"/>
        <v>fx</v>
      </c>
      <c r="S2744" s="966"/>
      <c r="T2744" s="966"/>
      <c r="U2744" s="968"/>
    </row>
    <row r="2745" spans="1:21" ht="15.75" thickBot="1" x14ac:dyDescent="0.3">
      <c r="A2745" s="183" t="str">
        <f t="shared" si="166"/>
        <v>روز</v>
      </c>
      <c r="B2745" s="174">
        <v>14030520</v>
      </c>
      <c r="C2745" s="163">
        <v>309</v>
      </c>
      <c r="D2745" s="729">
        <v>7</v>
      </c>
      <c r="E2745" s="729">
        <v>50</v>
      </c>
      <c r="F2745" s="150">
        <f>4+6+6+16</f>
        <v>32</v>
      </c>
      <c r="G2745" s="159" t="s">
        <v>675</v>
      </c>
      <c r="H2745" s="168">
        <v>0.30208333333333331</v>
      </c>
      <c r="I2745" s="168">
        <v>0.625</v>
      </c>
      <c r="J2745" s="179">
        <v>0.10416666666666667</v>
      </c>
      <c r="K2745" s="179">
        <f t="shared" si="167"/>
        <v>0.21875</v>
      </c>
      <c r="L2745" s="729">
        <v>38</v>
      </c>
      <c r="M2745" s="729">
        <v>1</v>
      </c>
      <c r="N2745" s="961">
        <v>160</v>
      </c>
      <c r="O2745" s="729"/>
      <c r="P2745" s="729"/>
      <c r="Q2745" s="962">
        <f>135.04+4.377+117.223</f>
        <v>256.64</v>
      </c>
      <c r="R2745" s="150" t="str">
        <f t="shared" si="168"/>
        <v>fx</v>
      </c>
      <c r="S2745" s="961">
        <v>2</v>
      </c>
      <c r="T2745" s="961">
        <v>20</v>
      </c>
      <c r="U2745" s="964">
        <v>1000</v>
      </c>
    </row>
    <row r="2746" spans="1:21" ht="15.75" thickBot="1" x14ac:dyDescent="0.3">
      <c r="A2746" s="187" t="str">
        <f t="shared" si="166"/>
        <v>روز</v>
      </c>
      <c r="B2746" s="175">
        <v>14030520</v>
      </c>
      <c r="C2746" s="96">
        <v>309</v>
      </c>
      <c r="D2746" s="726">
        <v>7</v>
      </c>
      <c r="E2746" s="726">
        <v>50</v>
      </c>
      <c r="F2746" s="199">
        <f t="shared" ref="F2746:F2768" si="170">4+6+6+16</f>
        <v>32</v>
      </c>
      <c r="G2746" s="144" t="s">
        <v>675</v>
      </c>
      <c r="H2746" s="167">
        <v>0.30208333333333331</v>
      </c>
      <c r="I2746" s="167">
        <v>0.625</v>
      </c>
      <c r="J2746" s="181">
        <v>0.10416666666666667</v>
      </c>
      <c r="K2746" s="179">
        <f t="shared" si="167"/>
        <v>0.21875</v>
      </c>
      <c r="L2746" s="726">
        <v>39</v>
      </c>
      <c r="M2746" s="726">
        <v>1</v>
      </c>
      <c r="N2746" s="959"/>
      <c r="O2746" s="726"/>
      <c r="P2746" s="726"/>
      <c r="Q2746" s="963"/>
      <c r="R2746" s="730" t="str">
        <f t="shared" si="168"/>
        <v>fx</v>
      </c>
      <c r="S2746" s="959"/>
      <c r="T2746" s="959"/>
      <c r="U2746" s="965"/>
    </row>
    <row r="2747" spans="1:21" ht="15.75" thickBot="1" x14ac:dyDescent="0.3">
      <c r="A2747" s="187" t="str">
        <f t="shared" si="166"/>
        <v>روز</v>
      </c>
      <c r="B2747" s="175">
        <v>14030520</v>
      </c>
      <c r="C2747" s="96">
        <v>309</v>
      </c>
      <c r="D2747" s="726">
        <v>7</v>
      </c>
      <c r="E2747" s="726">
        <v>50</v>
      </c>
      <c r="F2747" s="199">
        <f t="shared" si="170"/>
        <v>32</v>
      </c>
      <c r="G2747" s="144" t="s">
        <v>675</v>
      </c>
      <c r="H2747" s="167">
        <v>0.30208333333333331</v>
      </c>
      <c r="I2747" s="167">
        <v>0.625</v>
      </c>
      <c r="J2747" s="181">
        <v>0.10416666666666667</v>
      </c>
      <c r="K2747" s="179">
        <f t="shared" si="167"/>
        <v>0.21875</v>
      </c>
      <c r="L2747" s="726">
        <v>40</v>
      </c>
      <c r="M2747" s="726">
        <v>1</v>
      </c>
      <c r="N2747" s="959"/>
      <c r="O2747" s="726"/>
      <c r="P2747" s="726"/>
      <c r="Q2747" s="963"/>
      <c r="R2747" s="730" t="str">
        <f t="shared" si="168"/>
        <v>fx</v>
      </c>
      <c r="S2747" s="959"/>
      <c r="T2747" s="959"/>
      <c r="U2747" s="965"/>
    </row>
    <row r="2748" spans="1:21" ht="15.75" thickBot="1" x14ac:dyDescent="0.3">
      <c r="A2748" s="187" t="str">
        <f t="shared" si="166"/>
        <v>روز</v>
      </c>
      <c r="B2748" s="723">
        <v>14030520</v>
      </c>
      <c r="C2748" s="96">
        <v>309</v>
      </c>
      <c r="D2748" s="726">
        <v>7</v>
      </c>
      <c r="E2748" s="726">
        <v>50</v>
      </c>
      <c r="F2748" s="199">
        <f t="shared" si="170"/>
        <v>32</v>
      </c>
      <c r="G2748" s="144" t="s">
        <v>675</v>
      </c>
      <c r="H2748" s="167">
        <v>0.30208333333333331</v>
      </c>
      <c r="I2748" s="167">
        <v>0.625</v>
      </c>
      <c r="J2748" s="181">
        <v>0.10416666666666667</v>
      </c>
      <c r="K2748" s="179">
        <f t="shared" si="167"/>
        <v>0.21875</v>
      </c>
      <c r="L2748" s="726">
        <v>41</v>
      </c>
      <c r="M2748" s="726">
        <v>1</v>
      </c>
      <c r="N2748" s="960"/>
      <c r="O2748" s="726"/>
      <c r="P2748" s="726"/>
      <c r="Q2748" s="963"/>
      <c r="R2748" s="730" t="str">
        <f t="shared" si="168"/>
        <v>fx</v>
      </c>
      <c r="S2748" s="959"/>
      <c r="T2748" s="959"/>
      <c r="U2748" s="965"/>
    </row>
    <row r="2749" spans="1:21" ht="15.75" thickBot="1" x14ac:dyDescent="0.3">
      <c r="A2749" s="187" t="str">
        <f t="shared" si="166"/>
        <v>روز</v>
      </c>
      <c r="B2749" s="174">
        <v>14030520</v>
      </c>
      <c r="C2749" s="96">
        <v>351</v>
      </c>
      <c r="D2749" s="726">
        <v>7</v>
      </c>
      <c r="E2749" s="726">
        <v>50</v>
      </c>
      <c r="F2749" s="199">
        <f t="shared" si="170"/>
        <v>32</v>
      </c>
      <c r="G2749" s="144" t="s">
        <v>675</v>
      </c>
      <c r="H2749" s="167">
        <v>0.30208333333333331</v>
      </c>
      <c r="I2749" s="167">
        <v>0.625</v>
      </c>
      <c r="J2749" s="181">
        <v>0.10416666666666667</v>
      </c>
      <c r="K2749" s="179">
        <f t="shared" si="167"/>
        <v>0.21875</v>
      </c>
      <c r="L2749" s="726">
        <v>38</v>
      </c>
      <c r="M2749" s="726">
        <v>2</v>
      </c>
      <c r="N2749" s="958">
        <v>202</v>
      </c>
      <c r="O2749" s="726"/>
      <c r="P2749" s="726"/>
      <c r="Q2749" s="963"/>
      <c r="R2749" s="730" t="str">
        <f t="shared" si="168"/>
        <v>fx</v>
      </c>
      <c r="S2749" s="959"/>
      <c r="T2749" s="959"/>
      <c r="U2749" s="965"/>
    </row>
    <row r="2750" spans="1:21" ht="15.75" thickBot="1" x14ac:dyDescent="0.3">
      <c r="A2750" s="187" t="str">
        <f t="shared" si="166"/>
        <v>روز</v>
      </c>
      <c r="B2750" s="175">
        <v>14030520</v>
      </c>
      <c r="C2750" s="96">
        <v>351</v>
      </c>
      <c r="D2750" s="726">
        <v>7</v>
      </c>
      <c r="E2750" s="726">
        <v>50</v>
      </c>
      <c r="F2750" s="199">
        <f t="shared" si="170"/>
        <v>32</v>
      </c>
      <c r="G2750" s="144" t="s">
        <v>675</v>
      </c>
      <c r="H2750" s="167">
        <v>0.30208333333333331</v>
      </c>
      <c r="I2750" s="167">
        <v>0.625</v>
      </c>
      <c r="J2750" s="181">
        <v>0.10416666666666667</v>
      </c>
      <c r="K2750" s="179">
        <f t="shared" si="167"/>
        <v>0.21875</v>
      </c>
      <c r="L2750" s="726">
        <v>39</v>
      </c>
      <c r="M2750" s="726">
        <v>2</v>
      </c>
      <c r="N2750" s="959"/>
      <c r="O2750" s="726"/>
      <c r="P2750" s="726"/>
      <c r="Q2750" s="963"/>
      <c r="R2750" s="730" t="str">
        <f t="shared" si="168"/>
        <v>fx</v>
      </c>
      <c r="S2750" s="959"/>
      <c r="T2750" s="959"/>
      <c r="U2750" s="965"/>
    </row>
    <row r="2751" spans="1:21" ht="15.75" thickBot="1" x14ac:dyDescent="0.3">
      <c r="A2751" s="187" t="str">
        <f t="shared" si="166"/>
        <v>روز</v>
      </c>
      <c r="B2751" s="723">
        <v>14030520</v>
      </c>
      <c r="C2751" s="96">
        <v>351</v>
      </c>
      <c r="D2751" s="726">
        <v>7</v>
      </c>
      <c r="E2751" s="726">
        <v>50</v>
      </c>
      <c r="F2751" s="199">
        <f t="shared" si="170"/>
        <v>32</v>
      </c>
      <c r="G2751" s="144" t="s">
        <v>675</v>
      </c>
      <c r="H2751" s="167">
        <v>0.30208333333333331</v>
      </c>
      <c r="I2751" s="167">
        <v>0.625</v>
      </c>
      <c r="J2751" s="181">
        <v>0.10416666666666667</v>
      </c>
      <c r="K2751" s="179">
        <f t="shared" si="167"/>
        <v>0.21875</v>
      </c>
      <c r="L2751" s="726">
        <v>40</v>
      </c>
      <c r="M2751" s="726">
        <v>2</v>
      </c>
      <c r="N2751" s="960"/>
      <c r="O2751" s="726"/>
      <c r="P2751" s="726"/>
      <c r="Q2751" s="963"/>
      <c r="R2751" s="730" t="str">
        <f t="shared" si="168"/>
        <v>fx</v>
      </c>
      <c r="S2751" s="959"/>
      <c r="T2751" s="959"/>
      <c r="U2751" s="965"/>
    </row>
    <row r="2752" spans="1:21" ht="15.75" thickBot="1" x14ac:dyDescent="0.3">
      <c r="A2752" s="187" t="str">
        <f t="shared" si="166"/>
        <v>روز</v>
      </c>
      <c r="B2752" s="174">
        <v>14030520</v>
      </c>
      <c r="C2752" s="96">
        <v>302</v>
      </c>
      <c r="D2752" s="726">
        <v>7</v>
      </c>
      <c r="E2752" s="726">
        <v>50</v>
      </c>
      <c r="F2752" s="199">
        <f t="shared" si="170"/>
        <v>32</v>
      </c>
      <c r="G2752" s="144" t="s">
        <v>675</v>
      </c>
      <c r="H2752" s="167">
        <v>0.30208333333333331</v>
      </c>
      <c r="I2752" s="167">
        <v>0.625</v>
      </c>
      <c r="J2752" s="181">
        <v>0.10416666666666667</v>
      </c>
      <c r="K2752" s="179">
        <f t="shared" si="167"/>
        <v>0.21875</v>
      </c>
      <c r="L2752" s="726">
        <v>38</v>
      </c>
      <c r="M2752" s="726">
        <v>1</v>
      </c>
      <c r="N2752" s="958">
        <v>302</v>
      </c>
      <c r="O2752" s="726"/>
      <c r="P2752" s="726"/>
      <c r="Q2752" s="963"/>
      <c r="R2752" s="730" t="str">
        <f t="shared" si="168"/>
        <v>fx</v>
      </c>
      <c r="S2752" s="959"/>
      <c r="T2752" s="959"/>
      <c r="U2752" s="965"/>
    </row>
    <row r="2753" spans="1:21" ht="15.75" thickBot="1" x14ac:dyDescent="0.3">
      <c r="A2753" s="187" t="str">
        <f t="shared" si="166"/>
        <v>روز</v>
      </c>
      <c r="B2753" s="175">
        <v>14030520</v>
      </c>
      <c r="C2753" s="96">
        <v>302</v>
      </c>
      <c r="D2753" s="726">
        <v>7</v>
      </c>
      <c r="E2753" s="726">
        <v>50</v>
      </c>
      <c r="F2753" s="199">
        <f t="shared" si="170"/>
        <v>32</v>
      </c>
      <c r="G2753" s="144" t="s">
        <v>675</v>
      </c>
      <c r="H2753" s="167">
        <v>0.30208333333333331</v>
      </c>
      <c r="I2753" s="167">
        <v>0.625</v>
      </c>
      <c r="J2753" s="181">
        <v>0.10416666666666667</v>
      </c>
      <c r="K2753" s="179">
        <f t="shared" si="167"/>
        <v>0.21875</v>
      </c>
      <c r="L2753" s="726">
        <v>39</v>
      </c>
      <c r="M2753" s="726">
        <v>2</v>
      </c>
      <c r="N2753" s="959"/>
      <c r="O2753" s="726"/>
      <c r="P2753" s="726"/>
      <c r="Q2753" s="963"/>
      <c r="R2753" s="730" t="str">
        <f t="shared" si="168"/>
        <v>fx</v>
      </c>
      <c r="S2753" s="959"/>
      <c r="T2753" s="959"/>
      <c r="U2753" s="965"/>
    </row>
    <row r="2754" spans="1:21" ht="15.75" thickBot="1" x14ac:dyDescent="0.3">
      <c r="A2754" s="187" t="str">
        <f t="shared" si="166"/>
        <v>روز</v>
      </c>
      <c r="B2754" s="175">
        <v>14030520</v>
      </c>
      <c r="C2754" s="96">
        <v>302</v>
      </c>
      <c r="D2754" s="726">
        <v>7</v>
      </c>
      <c r="E2754" s="726">
        <v>50</v>
      </c>
      <c r="F2754" s="199">
        <f t="shared" si="170"/>
        <v>32</v>
      </c>
      <c r="G2754" s="144" t="s">
        <v>675</v>
      </c>
      <c r="H2754" s="167">
        <v>0.30208333333333331</v>
      </c>
      <c r="I2754" s="167">
        <v>0.625</v>
      </c>
      <c r="J2754" s="181">
        <v>0.10416666666666667</v>
      </c>
      <c r="K2754" s="179">
        <f t="shared" si="167"/>
        <v>0.21875</v>
      </c>
      <c r="L2754" s="726">
        <v>40</v>
      </c>
      <c r="M2754" s="726">
        <v>2</v>
      </c>
      <c r="N2754" s="959"/>
      <c r="O2754" s="726"/>
      <c r="P2754" s="726"/>
      <c r="Q2754" s="963"/>
      <c r="R2754" s="730" t="str">
        <f t="shared" si="168"/>
        <v>fx</v>
      </c>
      <c r="S2754" s="959"/>
      <c r="T2754" s="959"/>
      <c r="U2754" s="965"/>
    </row>
    <row r="2755" spans="1:21" ht="15.75" thickBot="1" x14ac:dyDescent="0.3">
      <c r="A2755" s="187" t="str">
        <f t="shared" si="166"/>
        <v>روز</v>
      </c>
      <c r="B2755" s="723">
        <v>14030520</v>
      </c>
      <c r="C2755" s="96">
        <v>302</v>
      </c>
      <c r="D2755" s="726">
        <v>7</v>
      </c>
      <c r="E2755" s="726">
        <v>50</v>
      </c>
      <c r="F2755" s="199">
        <f t="shared" si="170"/>
        <v>32</v>
      </c>
      <c r="G2755" s="144" t="s">
        <v>675</v>
      </c>
      <c r="H2755" s="167">
        <v>0.30208333333333331</v>
      </c>
      <c r="I2755" s="167">
        <v>0.625</v>
      </c>
      <c r="J2755" s="181">
        <v>0.10416666666666667</v>
      </c>
      <c r="K2755" s="179">
        <f t="shared" si="167"/>
        <v>0.21875</v>
      </c>
      <c r="L2755" s="726">
        <v>41</v>
      </c>
      <c r="M2755" s="726">
        <v>1</v>
      </c>
      <c r="N2755" s="960"/>
      <c r="O2755" s="726"/>
      <c r="P2755" s="726"/>
      <c r="Q2755" s="963"/>
      <c r="R2755" s="730" t="str">
        <f t="shared" si="168"/>
        <v>fx</v>
      </c>
      <c r="S2755" s="959"/>
      <c r="T2755" s="959"/>
      <c r="U2755" s="965"/>
    </row>
    <row r="2756" spans="1:21" ht="15.75" thickBot="1" x14ac:dyDescent="0.3">
      <c r="A2756" s="187" t="str">
        <f t="shared" si="166"/>
        <v>روز</v>
      </c>
      <c r="B2756" s="174">
        <v>14030520</v>
      </c>
      <c r="C2756" s="96">
        <v>320</v>
      </c>
      <c r="D2756" s="726">
        <v>7</v>
      </c>
      <c r="E2756" s="726">
        <v>50</v>
      </c>
      <c r="F2756" s="199">
        <f t="shared" si="170"/>
        <v>32</v>
      </c>
      <c r="G2756" s="144" t="s">
        <v>675</v>
      </c>
      <c r="H2756" s="167">
        <v>0.30208333333333331</v>
      </c>
      <c r="I2756" s="167">
        <v>0.625</v>
      </c>
      <c r="J2756" s="181">
        <v>0.10416666666666667</v>
      </c>
      <c r="K2756" s="179">
        <f t="shared" si="167"/>
        <v>0.21875</v>
      </c>
      <c r="L2756" s="726">
        <v>36</v>
      </c>
      <c r="M2756" s="726">
        <v>1</v>
      </c>
      <c r="N2756" s="958">
        <v>176</v>
      </c>
      <c r="O2756" s="726"/>
      <c r="P2756" s="726"/>
      <c r="Q2756" s="963"/>
      <c r="R2756" s="730" t="str">
        <f t="shared" si="168"/>
        <v>fx</v>
      </c>
      <c r="S2756" s="959"/>
      <c r="T2756" s="959"/>
      <c r="U2756" s="965"/>
    </row>
    <row r="2757" spans="1:21" ht="15.75" thickBot="1" x14ac:dyDescent="0.3">
      <c r="A2757" s="187" t="str">
        <f t="shared" si="166"/>
        <v>روز</v>
      </c>
      <c r="B2757" s="175">
        <v>14030520</v>
      </c>
      <c r="C2757" s="96">
        <v>320</v>
      </c>
      <c r="D2757" s="726">
        <v>7</v>
      </c>
      <c r="E2757" s="726">
        <v>50</v>
      </c>
      <c r="F2757" s="199">
        <f t="shared" si="170"/>
        <v>32</v>
      </c>
      <c r="G2757" s="144" t="s">
        <v>675</v>
      </c>
      <c r="H2757" s="167">
        <v>0.30208333333333331</v>
      </c>
      <c r="I2757" s="167">
        <v>0.625</v>
      </c>
      <c r="J2757" s="181">
        <v>0.10416666666666667</v>
      </c>
      <c r="K2757" s="179">
        <f t="shared" si="167"/>
        <v>0.21875</v>
      </c>
      <c r="L2757" s="726">
        <v>37</v>
      </c>
      <c r="M2757" s="726">
        <v>1</v>
      </c>
      <c r="N2757" s="959"/>
      <c r="O2757" s="726"/>
      <c r="P2757" s="726"/>
      <c r="Q2757" s="963"/>
      <c r="R2757" s="730" t="str">
        <f t="shared" si="168"/>
        <v>fx</v>
      </c>
      <c r="S2757" s="959"/>
      <c r="T2757" s="959"/>
      <c r="U2757" s="965"/>
    </row>
    <row r="2758" spans="1:21" ht="15.75" thickBot="1" x14ac:dyDescent="0.3">
      <c r="A2758" s="187" t="str">
        <f t="shared" si="166"/>
        <v>روز</v>
      </c>
      <c r="B2758" s="175">
        <v>14030520</v>
      </c>
      <c r="C2758" s="96">
        <v>320</v>
      </c>
      <c r="D2758" s="726">
        <v>7</v>
      </c>
      <c r="E2758" s="726">
        <v>50</v>
      </c>
      <c r="F2758" s="199">
        <f t="shared" si="170"/>
        <v>32</v>
      </c>
      <c r="G2758" s="144" t="s">
        <v>675</v>
      </c>
      <c r="H2758" s="167">
        <v>0.30208333333333331</v>
      </c>
      <c r="I2758" s="167">
        <v>0.625</v>
      </c>
      <c r="J2758" s="181">
        <v>0.10416666666666667</v>
      </c>
      <c r="K2758" s="179">
        <f t="shared" si="167"/>
        <v>0.21875</v>
      </c>
      <c r="L2758" s="726">
        <v>38</v>
      </c>
      <c r="M2758" s="726">
        <v>1</v>
      </c>
      <c r="N2758" s="959"/>
      <c r="O2758" s="726"/>
      <c r="P2758" s="726"/>
      <c r="Q2758" s="963"/>
      <c r="R2758" s="730" t="str">
        <f t="shared" si="168"/>
        <v>fx</v>
      </c>
      <c r="S2758" s="959"/>
      <c r="T2758" s="959"/>
      <c r="U2758" s="965"/>
    </row>
    <row r="2759" spans="1:21" ht="15.75" thickBot="1" x14ac:dyDescent="0.3">
      <c r="A2759" s="187" t="str">
        <f t="shared" si="166"/>
        <v>روز</v>
      </c>
      <c r="B2759" s="175">
        <v>14030520</v>
      </c>
      <c r="C2759" s="96">
        <v>320</v>
      </c>
      <c r="D2759" s="726">
        <v>7</v>
      </c>
      <c r="E2759" s="726">
        <v>50</v>
      </c>
      <c r="F2759" s="199">
        <f t="shared" si="170"/>
        <v>32</v>
      </c>
      <c r="G2759" s="144" t="s">
        <v>675</v>
      </c>
      <c r="H2759" s="167">
        <v>0.30208333333333331</v>
      </c>
      <c r="I2759" s="167">
        <v>0.625</v>
      </c>
      <c r="J2759" s="181">
        <v>0.10416666666666667</v>
      </c>
      <c r="K2759" s="179">
        <f t="shared" si="167"/>
        <v>0.21875</v>
      </c>
      <c r="L2759" s="726">
        <v>39</v>
      </c>
      <c r="M2759" s="726">
        <v>2</v>
      </c>
      <c r="N2759" s="959"/>
      <c r="O2759" s="726"/>
      <c r="P2759" s="726"/>
      <c r="Q2759" s="963"/>
      <c r="R2759" s="730" t="str">
        <f t="shared" si="168"/>
        <v>fx</v>
      </c>
      <c r="S2759" s="959"/>
      <c r="T2759" s="959"/>
      <c r="U2759" s="965"/>
    </row>
    <row r="2760" spans="1:21" ht="15.75" thickBot="1" x14ac:dyDescent="0.3">
      <c r="A2760" s="187" t="str">
        <f t="shared" si="166"/>
        <v>روز</v>
      </c>
      <c r="B2760" s="175">
        <v>14030520</v>
      </c>
      <c r="C2760" s="96">
        <v>320</v>
      </c>
      <c r="D2760" s="726">
        <v>7</v>
      </c>
      <c r="E2760" s="726">
        <v>50</v>
      </c>
      <c r="F2760" s="199">
        <f t="shared" si="170"/>
        <v>32</v>
      </c>
      <c r="G2760" s="144" t="s">
        <v>675</v>
      </c>
      <c r="H2760" s="167">
        <v>0.30208333333333331</v>
      </c>
      <c r="I2760" s="167">
        <v>0.625</v>
      </c>
      <c r="J2760" s="181">
        <v>0.10416666666666667</v>
      </c>
      <c r="K2760" s="179">
        <f t="shared" si="167"/>
        <v>0.21875</v>
      </c>
      <c r="L2760" s="726">
        <v>40</v>
      </c>
      <c r="M2760" s="726">
        <v>2</v>
      </c>
      <c r="N2760" s="959"/>
      <c r="O2760" s="726"/>
      <c r="P2760" s="726"/>
      <c r="Q2760" s="963"/>
      <c r="R2760" s="730" t="str">
        <f t="shared" si="168"/>
        <v>fx</v>
      </c>
      <c r="S2760" s="959"/>
      <c r="T2760" s="959"/>
      <c r="U2760" s="965"/>
    </row>
    <row r="2761" spans="1:21" ht="15.75" thickBot="1" x14ac:dyDescent="0.3">
      <c r="A2761" s="187" t="str">
        <f t="shared" si="166"/>
        <v>روز</v>
      </c>
      <c r="B2761" s="723">
        <v>14030520</v>
      </c>
      <c r="C2761" s="96">
        <v>275</v>
      </c>
      <c r="D2761" s="726">
        <v>7</v>
      </c>
      <c r="E2761" s="726">
        <v>50</v>
      </c>
      <c r="F2761" s="199">
        <f t="shared" si="170"/>
        <v>32</v>
      </c>
      <c r="G2761" s="144" t="s">
        <v>675</v>
      </c>
      <c r="H2761" s="167">
        <v>0.30208333333333331</v>
      </c>
      <c r="I2761" s="167">
        <v>0.625</v>
      </c>
      <c r="J2761" s="181">
        <v>0.10416666666666667</v>
      </c>
      <c r="K2761" s="179">
        <f t="shared" si="167"/>
        <v>0.21875</v>
      </c>
      <c r="L2761" s="726">
        <v>41</v>
      </c>
      <c r="M2761" s="726">
        <v>1</v>
      </c>
      <c r="N2761" s="960"/>
      <c r="O2761" s="726"/>
      <c r="P2761" s="726"/>
      <c r="Q2761" s="963"/>
      <c r="R2761" s="730" t="str">
        <f t="shared" si="168"/>
        <v>fx</v>
      </c>
      <c r="S2761" s="959"/>
      <c r="T2761" s="959"/>
      <c r="U2761" s="965"/>
    </row>
    <row r="2762" spans="1:21" ht="15.75" thickBot="1" x14ac:dyDescent="0.3">
      <c r="A2762" s="187" t="str">
        <f t="shared" si="166"/>
        <v>روز</v>
      </c>
      <c r="B2762" s="174">
        <v>14030520</v>
      </c>
      <c r="C2762" s="96">
        <v>275</v>
      </c>
      <c r="D2762" s="726">
        <v>7</v>
      </c>
      <c r="E2762" s="726">
        <v>50</v>
      </c>
      <c r="F2762" s="199">
        <f t="shared" si="170"/>
        <v>32</v>
      </c>
      <c r="G2762" s="144" t="s">
        <v>675</v>
      </c>
      <c r="H2762" s="167">
        <v>0.30208333333333331</v>
      </c>
      <c r="I2762" s="167">
        <v>0.625</v>
      </c>
      <c r="J2762" s="181">
        <v>0.10416666666666667</v>
      </c>
      <c r="K2762" s="179">
        <f t="shared" si="167"/>
        <v>0.21875</v>
      </c>
      <c r="L2762" s="726">
        <v>36</v>
      </c>
      <c r="M2762" s="726">
        <v>1</v>
      </c>
      <c r="N2762" s="958">
        <v>155</v>
      </c>
      <c r="O2762" s="726"/>
      <c r="P2762" s="726"/>
      <c r="Q2762" s="963"/>
      <c r="R2762" s="730" t="str">
        <f t="shared" si="168"/>
        <v>fx</v>
      </c>
      <c r="S2762" s="959"/>
      <c r="T2762" s="959"/>
      <c r="U2762" s="965"/>
    </row>
    <row r="2763" spans="1:21" ht="15.75" thickBot="1" x14ac:dyDescent="0.3">
      <c r="A2763" s="187" t="str">
        <f t="shared" si="166"/>
        <v>روز</v>
      </c>
      <c r="B2763" s="175">
        <v>14030520</v>
      </c>
      <c r="C2763" s="96">
        <v>275</v>
      </c>
      <c r="D2763" s="726">
        <v>7</v>
      </c>
      <c r="E2763" s="726">
        <v>50</v>
      </c>
      <c r="F2763" s="199">
        <f t="shared" si="170"/>
        <v>32</v>
      </c>
      <c r="G2763" s="144" t="s">
        <v>675</v>
      </c>
      <c r="H2763" s="167">
        <v>0.30208333333333331</v>
      </c>
      <c r="I2763" s="167">
        <v>0.625</v>
      </c>
      <c r="J2763" s="181">
        <v>0.10416666666666667</v>
      </c>
      <c r="K2763" s="179">
        <f t="shared" si="167"/>
        <v>0.21875</v>
      </c>
      <c r="L2763" s="726">
        <v>37</v>
      </c>
      <c r="M2763" s="726">
        <v>1</v>
      </c>
      <c r="N2763" s="959"/>
      <c r="O2763" s="726"/>
      <c r="P2763" s="726"/>
      <c r="Q2763" s="963"/>
      <c r="R2763" s="730" t="str">
        <f t="shared" si="168"/>
        <v>fx</v>
      </c>
      <c r="S2763" s="959"/>
      <c r="T2763" s="959"/>
      <c r="U2763" s="965"/>
    </row>
    <row r="2764" spans="1:21" ht="15.75" thickBot="1" x14ac:dyDescent="0.3">
      <c r="A2764" s="187" t="str">
        <f t="shared" si="166"/>
        <v>روز</v>
      </c>
      <c r="B2764" s="175">
        <v>14030520</v>
      </c>
      <c r="C2764" s="96">
        <v>275</v>
      </c>
      <c r="D2764" s="726">
        <v>7</v>
      </c>
      <c r="E2764" s="726">
        <v>50</v>
      </c>
      <c r="F2764" s="199">
        <f t="shared" si="170"/>
        <v>32</v>
      </c>
      <c r="G2764" s="144" t="s">
        <v>675</v>
      </c>
      <c r="H2764" s="167">
        <v>0.30208333333333331</v>
      </c>
      <c r="I2764" s="167">
        <v>0.625</v>
      </c>
      <c r="J2764" s="181">
        <v>0.10416666666666667</v>
      </c>
      <c r="K2764" s="179">
        <f t="shared" si="167"/>
        <v>0.21875</v>
      </c>
      <c r="L2764" s="726">
        <v>38</v>
      </c>
      <c r="M2764" s="726">
        <v>1</v>
      </c>
      <c r="N2764" s="959"/>
      <c r="O2764" s="726"/>
      <c r="P2764" s="726"/>
      <c r="Q2764" s="963"/>
      <c r="R2764" s="730" t="str">
        <f t="shared" si="168"/>
        <v>fx</v>
      </c>
      <c r="S2764" s="959"/>
      <c r="T2764" s="959"/>
      <c r="U2764" s="965"/>
    </row>
    <row r="2765" spans="1:21" ht="15.75" thickBot="1" x14ac:dyDescent="0.3">
      <c r="A2765" s="187" t="str">
        <f t="shared" si="166"/>
        <v>روز</v>
      </c>
      <c r="B2765" s="175">
        <v>14030520</v>
      </c>
      <c r="C2765" s="96">
        <v>275</v>
      </c>
      <c r="D2765" s="726">
        <v>7</v>
      </c>
      <c r="E2765" s="726">
        <v>50</v>
      </c>
      <c r="F2765" s="199">
        <f t="shared" si="170"/>
        <v>32</v>
      </c>
      <c r="G2765" s="144" t="s">
        <v>675</v>
      </c>
      <c r="H2765" s="167">
        <v>0.30208333333333331</v>
      </c>
      <c r="I2765" s="167">
        <v>0.625</v>
      </c>
      <c r="J2765" s="181">
        <v>0.10416666666666667</v>
      </c>
      <c r="K2765" s="179">
        <f t="shared" si="167"/>
        <v>0.21875</v>
      </c>
      <c r="L2765" s="726">
        <v>39</v>
      </c>
      <c r="M2765" s="726">
        <v>2</v>
      </c>
      <c r="N2765" s="959"/>
      <c r="O2765" s="726"/>
      <c r="P2765" s="726"/>
      <c r="Q2765" s="963"/>
      <c r="R2765" s="730" t="str">
        <f t="shared" si="168"/>
        <v>fx</v>
      </c>
      <c r="S2765" s="959"/>
      <c r="T2765" s="959"/>
      <c r="U2765" s="965"/>
    </row>
    <row r="2766" spans="1:21" ht="15.75" thickBot="1" x14ac:dyDescent="0.3">
      <c r="A2766" s="187" t="str">
        <f t="shared" si="166"/>
        <v>روز</v>
      </c>
      <c r="B2766" s="175">
        <v>14030520</v>
      </c>
      <c r="C2766" s="96">
        <v>275</v>
      </c>
      <c r="D2766" s="726">
        <v>7</v>
      </c>
      <c r="E2766" s="726">
        <v>50</v>
      </c>
      <c r="F2766" s="199">
        <f t="shared" si="170"/>
        <v>32</v>
      </c>
      <c r="G2766" s="144" t="s">
        <v>675</v>
      </c>
      <c r="H2766" s="167">
        <v>0.30208333333333331</v>
      </c>
      <c r="I2766" s="167">
        <v>0.625</v>
      </c>
      <c r="J2766" s="181">
        <v>0.10416666666666667</v>
      </c>
      <c r="K2766" s="179">
        <f t="shared" si="167"/>
        <v>0.21875</v>
      </c>
      <c r="L2766" s="726">
        <v>40</v>
      </c>
      <c r="M2766" s="726">
        <v>1</v>
      </c>
      <c r="N2766" s="959"/>
      <c r="O2766" s="726"/>
      <c r="P2766" s="726"/>
      <c r="Q2766" s="963"/>
      <c r="R2766" s="730" t="str">
        <f t="shared" si="168"/>
        <v>fx</v>
      </c>
      <c r="S2766" s="959"/>
      <c r="T2766" s="959"/>
      <c r="U2766" s="965"/>
    </row>
    <row r="2767" spans="1:21" ht="15.75" thickBot="1" x14ac:dyDescent="0.3">
      <c r="A2767" s="187" t="str">
        <f t="shared" si="166"/>
        <v>روز</v>
      </c>
      <c r="B2767" s="175">
        <v>14030520</v>
      </c>
      <c r="C2767" s="96">
        <v>275</v>
      </c>
      <c r="D2767" s="726">
        <v>7</v>
      </c>
      <c r="E2767" s="726">
        <v>50</v>
      </c>
      <c r="F2767" s="199">
        <f t="shared" si="170"/>
        <v>32</v>
      </c>
      <c r="G2767" s="144" t="s">
        <v>675</v>
      </c>
      <c r="H2767" s="167">
        <v>0.30208333333333331</v>
      </c>
      <c r="I2767" s="167">
        <v>0.625</v>
      </c>
      <c r="J2767" s="181">
        <v>0.10416666666666667</v>
      </c>
      <c r="K2767" s="179">
        <f t="shared" si="167"/>
        <v>0.21875</v>
      </c>
      <c r="L2767" s="726">
        <v>41</v>
      </c>
      <c r="M2767" s="726">
        <v>1</v>
      </c>
      <c r="N2767" s="959"/>
      <c r="O2767" s="726"/>
      <c r="P2767" s="726"/>
      <c r="Q2767" s="963"/>
      <c r="R2767" s="730" t="str">
        <f t="shared" si="168"/>
        <v>fx</v>
      </c>
      <c r="S2767" s="959"/>
      <c r="T2767" s="959"/>
      <c r="U2767" s="965"/>
    </row>
    <row r="2768" spans="1:21" ht="15.75" thickBot="1" x14ac:dyDescent="0.3">
      <c r="A2768" s="725" t="str">
        <f t="shared" si="166"/>
        <v>روز</v>
      </c>
      <c r="B2768" s="723">
        <v>14030520</v>
      </c>
      <c r="C2768" s="164">
        <v>275</v>
      </c>
      <c r="D2768" s="728">
        <v>7</v>
      </c>
      <c r="E2768" s="728">
        <v>50</v>
      </c>
      <c r="F2768" s="388">
        <f t="shared" si="170"/>
        <v>32</v>
      </c>
      <c r="G2768" s="161" t="s">
        <v>675</v>
      </c>
      <c r="H2768" s="171">
        <v>0.30208333333333331</v>
      </c>
      <c r="I2768" s="171">
        <v>0.625</v>
      </c>
      <c r="J2768" s="185">
        <v>0.10416666666666667</v>
      </c>
      <c r="K2768" s="186">
        <f t="shared" si="167"/>
        <v>0.21875</v>
      </c>
      <c r="L2768" s="728">
        <v>42</v>
      </c>
      <c r="M2768" s="728">
        <v>1</v>
      </c>
      <c r="N2768" s="966"/>
      <c r="O2768" s="728"/>
      <c r="P2768" s="728"/>
      <c r="Q2768" s="967"/>
      <c r="R2768" s="151" t="str">
        <f t="shared" si="168"/>
        <v>fx</v>
      </c>
      <c r="S2768" s="966"/>
      <c r="T2768" s="966"/>
      <c r="U2768" s="968"/>
    </row>
    <row r="2769" spans="1:21" ht="15.75" thickBot="1" x14ac:dyDescent="0.3">
      <c r="A2769" s="183" t="str">
        <f t="shared" si="166"/>
        <v>روز</v>
      </c>
      <c r="B2769" s="174">
        <v>14030521</v>
      </c>
      <c r="C2769" s="163">
        <v>309</v>
      </c>
      <c r="D2769" s="729">
        <v>7</v>
      </c>
      <c r="E2769" s="729">
        <v>50</v>
      </c>
      <c r="F2769" s="150">
        <f>4+16+5+2</f>
        <v>27</v>
      </c>
      <c r="G2769" s="159" t="s">
        <v>676</v>
      </c>
      <c r="H2769" s="168">
        <v>0.30208333333333331</v>
      </c>
      <c r="I2769" s="168">
        <v>0.625</v>
      </c>
      <c r="J2769" s="179">
        <v>6.25E-2</v>
      </c>
      <c r="K2769" s="179">
        <f t="shared" si="167"/>
        <v>0.26041666666666669</v>
      </c>
      <c r="L2769" s="729">
        <v>36</v>
      </c>
      <c r="M2769" s="729">
        <v>1</v>
      </c>
      <c r="N2769" s="961">
        <v>135</v>
      </c>
      <c r="O2769" s="729"/>
      <c r="P2769" s="729"/>
      <c r="Q2769" s="962">
        <f>117.608+3.851+103.066</f>
        <v>224.52500000000001</v>
      </c>
      <c r="R2769" s="150" t="str">
        <f t="shared" si="168"/>
        <v>fx</v>
      </c>
      <c r="S2769" s="961">
        <v>2</v>
      </c>
      <c r="T2769" s="961">
        <v>22</v>
      </c>
      <c r="U2769" s="964">
        <v>500</v>
      </c>
    </row>
    <row r="2770" spans="1:21" ht="15.75" thickBot="1" x14ac:dyDescent="0.3">
      <c r="A2770" s="187" t="str">
        <f t="shared" si="166"/>
        <v>روز</v>
      </c>
      <c r="B2770" s="175">
        <v>14030521</v>
      </c>
      <c r="C2770" s="96">
        <v>309</v>
      </c>
      <c r="D2770" s="726">
        <v>7</v>
      </c>
      <c r="E2770" s="726">
        <v>50</v>
      </c>
      <c r="F2770" s="199">
        <f t="shared" ref="F2770:F2791" si="171">4+16+5+2</f>
        <v>27</v>
      </c>
      <c r="G2770" s="88" t="s">
        <v>676</v>
      </c>
      <c r="H2770" s="167">
        <v>0.30208333333333331</v>
      </c>
      <c r="I2770" s="167">
        <v>0.625</v>
      </c>
      <c r="J2770" s="181">
        <v>6.25E-2</v>
      </c>
      <c r="K2770" s="179">
        <f t="shared" si="167"/>
        <v>0.26041666666666669</v>
      </c>
      <c r="L2770" s="726">
        <v>38</v>
      </c>
      <c r="M2770" s="726">
        <v>1</v>
      </c>
      <c r="N2770" s="959"/>
      <c r="O2770" s="726"/>
      <c r="P2770" s="726"/>
      <c r="Q2770" s="963"/>
      <c r="R2770" s="730" t="str">
        <f t="shared" si="168"/>
        <v>fx</v>
      </c>
      <c r="S2770" s="959"/>
      <c r="T2770" s="959"/>
      <c r="U2770" s="965"/>
    </row>
    <row r="2771" spans="1:21" ht="15.75" thickBot="1" x14ac:dyDescent="0.3">
      <c r="A2771" s="187" t="str">
        <f t="shared" si="166"/>
        <v>روز</v>
      </c>
      <c r="B2771" s="175">
        <v>14030521</v>
      </c>
      <c r="C2771" s="96">
        <v>309</v>
      </c>
      <c r="D2771" s="726">
        <v>7</v>
      </c>
      <c r="E2771" s="726">
        <v>50</v>
      </c>
      <c r="F2771" s="199">
        <f t="shared" si="171"/>
        <v>27</v>
      </c>
      <c r="G2771" s="88" t="s">
        <v>676</v>
      </c>
      <c r="H2771" s="167">
        <v>0.30208333333333331</v>
      </c>
      <c r="I2771" s="167">
        <v>0.625</v>
      </c>
      <c r="J2771" s="181">
        <v>6.25E-2</v>
      </c>
      <c r="K2771" s="179">
        <f t="shared" si="167"/>
        <v>0.26041666666666669</v>
      </c>
      <c r="L2771" s="726">
        <v>39</v>
      </c>
      <c r="M2771" s="726">
        <v>1</v>
      </c>
      <c r="N2771" s="959"/>
      <c r="O2771" s="726"/>
      <c r="P2771" s="726"/>
      <c r="Q2771" s="963"/>
      <c r="R2771" s="730" t="str">
        <f t="shared" si="168"/>
        <v>fx</v>
      </c>
      <c r="S2771" s="959"/>
      <c r="T2771" s="959"/>
      <c r="U2771" s="965"/>
    </row>
    <row r="2772" spans="1:21" ht="15.75" thickBot="1" x14ac:dyDescent="0.3">
      <c r="A2772" s="187" t="str">
        <f t="shared" si="166"/>
        <v>روز</v>
      </c>
      <c r="B2772" s="723">
        <v>14030521</v>
      </c>
      <c r="C2772" s="96">
        <v>309</v>
      </c>
      <c r="D2772" s="726">
        <v>7</v>
      </c>
      <c r="E2772" s="726">
        <v>50</v>
      </c>
      <c r="F2772" s="199">
        <f t="shared" si="171"/>
        <v>27</v>
      </c>
      <c r="G2772" s="88" t="s">
        <v>676</v>
      </c>
      <c r="H2772" s="167">
        <v>0.30208333333333331</v>
      </c>
      <c r="I2772" s="167">
        <v>0.625</v>
      </c>
      <c r="J2772" s="181">
        <v>6.25E-2</v>
      </c>
      <c r="K2772" s="179">
        <f t="shared" si="167"/>
        <v>0.26041666666666669</v>
      </c>
      <c r="L2772" s="726">
        <v>40</v>
      </c>
      <c r="M2772" s="726">
        <v>1</v>
      </c>
      <c r="N2772" s="960"/>
      <c r="O2772" s="726"/>
      <c r="P2772" s="726"/>
      <c r="Q2772" s="963"/>
      <c r="R2772" s="730" t="str">
        <f t="shared" si="168"/>
        <v>fx</v>
      </c>
      <c r="S2772" s="959"/>
      <c r="T2772" s="959"/>
      <c r="U2772" s="965"/>
    </row>
    <row r="2773" spans="1:21" ht="15.75" thickBot="1" x14ac:dyDescent="0.3">
      <c r="A2773" s="187" t="str">
        <f t="shared" si="166"/>
        <v>روز</v>
      </c>
      <c r="B2773" s="174">
        <v>14030521</v>
      </c>
      <c r="C2773" s="96">
        <v>278</v>
      </c>
      <c r="D2773" s="726">
        <v>7</v>
      </c>
      <c r="E2773" s="726">
        <v>50</v>
      </c>
      <c r="F2773" s="199">
        <f t="shared" si="171"/>
        <v>27</v>
      </c>
      <c r="G2773" s="88" t="s">
        <v>676</v>
      </c>
      <c r="H2773" s="167">
        <v>0.30208333333333331</v>
      </c>
      <c r="I2773" s="167">
        <v>0.625</v>
      </c>
      <c r="J2773" s="181">
        <v>6.25E-2</v>
      </c>
      <c r="K2773" s="179">
        <f t="shared" si="167"/>
        <v>0.26041666666666669</v>
      </c>
      <c r="L2773" s="726">
        <v>36</v>
      </c>
      <c r="M2773" s="726">
        <v>1</v>
      </c>
      <c r="N2773" s="958">
        <v>278</v>
      </c>
      <c r="O2773" s="726"/>
      <c r="P2773" s="726"/>
      <c r="Q2773" s="963"/>
      <c r="R2773" s="730" t="str">
        <f t="shared" si="168"/>
        <v>fx</v>
      </c>
      <c r="S2773" s="959"/>
      <c r="T2773" s="959"/>
      <c r="U2773" s="965"/>
    </row>
    <row r="2774" spans="1:21" ht="15.75" thickBot="1" x14ac:dyDescent="0.3">
      <c r="A2774" s="187" t="str">
        <f t="shared" si="166"/>
        <v>روز</v>
      </c>
      <c r="B2774" s="175">
        <v>14030521</v>
      </c>
      <c r="C2774" s="96">
        <v>278</v>
      </c>
      <c r="D2774" s="726">
        <v>7</v>
      </c>
      <c r="E2774" s="726">
        <v>50</v>
      </c>
      <c r="F2774" s="199">
        <f t="shared" si="171"/>
        <v>27</v>
      </c>
      <c r="G2774" s="88" t="s">
        <v>676</v>
      </c>
      <c r="H2774" s="167">
        <v>0.30208333333333331</v>
      </c>
      <c r="I2774" s="167">
        <v>0.625</v>
      </c>
      <c r="J2774" s="181">
        <v>6.25E-2</v>
      </c>
      <c r="K2774" s="179">
        <f t="shared" si="167"/>
        <v>0.26041666666666669</v>
      </c>
      <c r="L2774" s="726">
        <v>37</v>
      </c>
      <c r="M2774" s="726">
        <v>1</v>
      </c>
      <c r="N2774" s="959"/>
      <c r="O2774" s="726"/>
      <c r="P2774" s="726"/>
      <c r="Q2774" s="963"/>
      <c r="R2774" s="730" t="str">
        <f t="shared" si="168"/>
        <v>fx</v>
      </c>
      <c r="S2774" s="959"/>
      <c r="T2774" s="959"/>
      <c r="U2774" s="965"/>
    </row>
    <row r="2775" spans="1:21" ht="15.75" thickBot="1" x14ac:dyDescent="0.3">
      <c r="A2775" s="187" t="str">
        <f t="shared" si="166"/>
        <v>روز</v>
      </c>
      <c r="B2775" s="175">
        <v>14030521</v>
      </c>
      <c r="C2775" s="96">
        <v>278</v>
      </c>
      <c r="D2775" s="726">
        <v>7</v>
      </c>
      <c r="E2775" s="726">
        <v>50</v>
      </c>
      <c r="F2775" s="199">
        <f t="shared" si="171"/>
        <v>27</v>
      </c>
      <c r="G2775" s="88" t="s">
        <v>676</v>
      </c>
      <c r="H2775" s="167">
        <v>0.30208333333333331</v>
      </c>
      <c r="I2775" s="167">
        <v>0.625</v>
      </c>
      <c r="J2775" s="181">
        <v>6.25E-2</v>
      </c>
      <c r="K2775" s="179">
        <f t="shared" si="167"/>
        <v>0.26041666666666669</v>
      </c>
      <c r="L2775" s="726">
        <v>38</v>
      </c>
      <c r="M2775" s="726">
        <v>1</v>
      </c>
      <c r="N2775" s="959"/>
      <c r="O2775" s="726"/>
      <c r="P2775" s="726"/>
      <c r="Q2775" s="963"/>
      <c r="R2775" s="730" t="str">
        <f t="shared" si="168"/>
        <v>fx</v>
      </c>
      <c r="S2775" s="959"/>
      <c r="T2775" s="959"/>
      <c r="U2775" s="965"/>
    </row>
    <row r="2776" spans="1:21" ht="15.75" thickBot="1" x14ac:dyDescent="0.3">
      <c r="A2776" s="187" t="str">
        <f t="shared" si="166"/>
        <v>روز</v>
      </c>
      <c r="B2776" s="175">
        <v>14030521</v>
      </c>
      <c r="C2776" s="96">
        <v>278</v>
      </c>
      <c r="D2776" s="726">
        <v>7</v>
      </c>
      <c r="E2776" s="726">
        <v>50</v>
      </c>
      <c r="F2776" s="199">
        <f t="shared" si="171"/>
        <v>27</v>
      </c>
      <c r="G2776" s="88" t="s">
        <v>676</v>
      </c>
      <c r="H2776" s="167">
        <v>0.30208333333333331</v>
      </c>
      <c r="I2776" s="167">
        <v>0.625</v>
      </c>
      <c r="J2776" s="181">
        <v>6.25E-2</v>
      </c>
      <c r="K2776" s="179">
        <f t="shared" si="167"/>
        <v>0.26041666666666669</v>
      </c>
      <c r="L2776" s="726">
        <v>39</v>
      </c>
      <c r="M2776" s="726">
        <v>2</v>
      </c>
      <c r="N2776" s="959"/>
      <c r="O2776" s="726"/>
      <c r="P2776" s="726"/>
      <c r="Q2776" s="963"/>
      <c r="R2776" s="730" t="str">
        <f t="shared" si="168"/>
        <v>fx</v>
      </c>
      <c r="S2776" s="959"/>
      <c r="T2776" s="959"/>
      <c r="U2776" s="965"/>
    </row>
    <row r="2777" spans="1:21" ht="15.75" thickBot="1" x14ac:dyDescent="0.3">
      <c r="A2777" s="187" t="str">
        <f t="shared" si="166"/>
        <v>روز</v>
      </c>
      <c r="B2777" s="175">
        <v>14030521</v>
      </c>
      <c r="C2777" s="96">
        <v>278</v>
      </c>
      <c r="D2777" s="726">
        <v>7</v>
      </c>
      <c r="E2777" s="726">
        <v>50</v>
      </c>
      <c r="F2777" s="199">
        <f t="shared" si="171"/>
        <v>27</v>
      </c>
      <c r="G2777" s="88" t="s">
        <v>676</v>
      </c>
      <c r="H2777" s="167">
        <v>0.30208333333333331</v>
      </c>
      <c r="I2777" s="167">
        <v>0.625</v>
      </c>
      <c r="J2777" s="181">
        <v>6.25E-2</v>
      </c>
      <c r="K2777" s="179">
        <f t="shared" si="167"/>
        <v>0.26041666666666669</v>
      </c>
      <c r="L2777" s="726">
        <v>40</v>
      </c>
      <c r="M2777" s="726">
        <v>2</v>
      </c>
      <c r="N2777" s="959"/>
      <c r="O2777" s="726"/>
      <c r="P2777" s="726"/>
      <c r="Q2777" s="963"/>
      <c r="R2777" s="730" t="str">
        <f t="shared" si="168"/>
        <v>fx</v>
      </c>
      <c r="S2777" s="959"/>
      <c r="T2777" s="959"/>
      <c r="U2777" s="965"/>
    </row>
    <row r="2778" spans="1:21" ht="15.75" thickBot="1" x14ac:dyDescent="0.3">
      <c r="A2778" s="187" t="str">
        <f t="shared" si="166"/>
        <v>روز</v>
      </c>
      <c r="B2778" s="723">
        <v>14030521</v>
      </c>
      <c r="C2778" s="96">
        <v>278</v>
      </c>
      <c r="D2778" s="726">
        <v>7</v>
      </c>
      <c r="E2778" s="726">
        <v>50</v>
      </c>
      <c r="F2778" s="199">
        <f t="shared" si="171"/>
        <v>27</v>
      </c>
      <c r="G2778" s="88" t="s">
        <v>676</v>
      </c>
      <c r="H2778" s="167">
        <v>0.30208333333333331</v>
      </c>
      <c r="I2778" s="167">
        <v>0.625</v>
      </c>
      <c r="J2778" s="181">
        <v>6.25E-2</v>
      </c>
      <c r="K2778" s="179">
        <f t="shared" si="167"/>
        <v>0.26041666666666669</v>
      </c>
      <c r="L2778" s="726">
        <v>41</v>
      </c>
      <c r="M2778" s="726">
        <v>1</v>
      </c>
      <c r="N2778" s="960"/>
      <c r="O2778" s="726"/>
      <c r="P2778" s="726"/>
      <c r="Q2778" s="963"/>
      <c r="R2778" s="730" t="str">
        <f t="shared" si="168"/>
        <v>fx</v>
      </c>
      <c r="S2778" s="959"/>
      <c r="T2778" s="959"/>
      <c r="U2778" s="965"/>
    </row>
    <row r="2779" spans="1:21" ht="15.75" thickBot="1" x14ac:dyDescent="0.3">
      <c r="A2779" s="187" t="str">
        <f t="shared" si="166"/>
        <v>روز</v>
      </c>
      <c r="B2779" s="174">
        <v>14030521</v>
      </c>
      <c r="C2779" s="96">
        <v>320</v>
      </c>
      <c r="D2779" s="726">
        <v>7</v>
      </c>
      <c r="E2779" s="726">
        <v>50</v>
      </c>
      <c r="F2779" s="199">
        <f t="shared" si="171"/>
        <v>27</v>
      </c>
      <c r="G2779" s="88" t="s">
        <v>676</v>
      </c>
      <c r="H2779" s="167">
        <v>0.30208333333333331</v>
      </c>
      <c r="I2779" s="167">
        <v>0.625</v>
      </c>
      <c r="J2779" s="181">
        <v>6.25E-2</v>
      </c>
      <c r="K2779" s="179">
        <f t="shared" si="167"/>
        <v>0.26041666666666669</v>
      </c>
      <c r="L2779" s="726">
        <v>36</v>
      </c>
      <c r="M2779" s="726">
        <v>1</v>
      </c>
      <c r="N2779" s="958">
        <v>320</v>
      </c>
      <c r="O2779" s="726"/>
      <c r="P2779" s="726"/>
      <c r="Q2779" s="963"/>
      <c r="R2779" s="730" t="str">
        <f t="shared" si="168"/>
        <v>fx</v>
      </c>
      <c r="S2779" s="959"/>
      <c r="T2779" s="959"/>
      <c r="U2779" s="965"/>
    </row>
    <row r="2780" spans="1:21" ht="15.75" thickBot="1" x14ac:dyDescent="0.3">
      <c r="A2780" s="187" t="str">
        <f t="shared" si="166"/>
        <v>روز</v>
      </c>
      <c r="B2780" s="175">
        <v>14030521</v>
      </c>
      <c r="C2780" s="96">
        <v>320</v>
      </c>
      <c r="D2780" s="726">
        <v>7</v>
      </c>
      <c r="E2780" s="726">
        <v>50</v>
      </c>
      <c r="F2780" s="199">
        <f t="shared" si="171"/>
        <v>27</v>
      </c>
      <c r="G2780" s="88" t="s">
        <v>676</v>
      </c>
      <c r="H2780" s="167">
        <v>0.30208333333333331</v>
      </c>
      <c r="I2780" s="167">
        <v>0.625</v>
      </c>
      <c r="J2780" s="181">
        <v>6.25E-2</v>
      </c>
      <c r="K2780" s="179">
        <f t="shared" si="167"/>
        <v>0.26041666666666669</v>
      </c>
      <c r="L2780" s="726">
        <v>37</v>
      </c>
      <c r="M2780" s="726">
        <v>1</v>
      </c>
      <c r="N2780" s="959"/>
      <c r="O2780" s="726"/>
      <c r="P2780" s="726"/>
      <c r="Q2780" s="963"/>
      <c r="R2780" s="730" t="str">
        <f t="shared" si="168"/>
        <v>fx</v>
      </c>
      <c r="S2780" s="959"/>
      <c r="T2780" s="959"/>
      <c r="U2780" s="965"/>
    </row>
    <row r="2781" spans="1:21" ht="15.75" thickBot="1" x14ac:dyDescent="0.3">
      <c r="A2781" s="187" t="str">
        <f t="shared" si="166"/>
        <v>روز</v>
      </c>
      <c r="B2781" s="175">
        <v>14030521</v>
      </c>
      <c r="C2781" s="96">
        <v>320</v>
      </c>
      <c r="D2781" s="726">
        <v>7</v>
      </c>
      <c r="E2781" s="726">
        <v>50</v>
      </c>
      <c r="F2781" s="199">
        <f t="shared" si="171"/>
        <v>27</v>
      </c>
      <c r="G2781" s="88" t="s">
        <v>676</v>
      </c>
      <c r="H2781" s="167">
        <v>0.30208333333333331</v>
      </c>
      <c r="I2781" s="167">
        <v>0.625</v>
      </c>
      <c r="J2781" s="181">
        <v>6.25E-2</v>
      </c>
      <c r="K2781" s="179">
        <f t="shared" si="167"/>
        <v>0.26041666666666669</v>
      </c>
      <c r="L2781" s="726">
        <v>38</v>
      </c>
      <c r="M2781" s="726">
        <v>1</v>
      </c>
      <c r="N2781" s="959"/>
      <c r="O2781" s="726"/>
      <c r="P2781" s="726"/>
      <c r="Q2781" s="963"/>
      <c r="R2781" s="730" t="str">
        <f t="shared" si="168"/>
        <v>fx</v>
      </c>
      <c r="S2781" s="959"/>
      <c r="T2781" s="959"/>
      <c r="U2781" s="965"/>
    </row>
    <row r="2782" spans="1:21" ht="15.75" thickBot="1" x14ac:dyDescent="0.3">
      <c r="A2782" s="187" t="str">
        <f t="shared" ref="A2782:A2824" si="172">IF(H2782&gt;I2782,"شب","روز")</f>
        <v>روز</v>
      </c>
      <c r="B2782" s="175">
        <v>14030521</v>
      </c>
      <c r="C2782" s="96">
        <v>320</v>
      </c>
      <c r="D2782" s="726">
        <v>7</v>
      </c>
      <c r="E2782" s="726">
        <v>50</v>
      </c>
      <c r="F2782" s="199">
        <f t="shared" si="171"/>
        <v>27</v>
      </c>
      <c r="G2782" s="88" t="s">
        <v>676</v>
      </c>
      <c r="H2782" s="167">
        <v>0.30208333333333331</v>
      </c>
      <c r="I2782" s="167">
        <v>0.625</v>
      </c>
      <c r="J2782" s="181">
        <v>6.25E-2</v>
      </c>
      <c r="K2782" s="179">
        <f t="shared" ref="K2782:K2824" si="173">IF(H2782&gt;I2782,(H2782-I2782)-J2782,(I2782-H2782)-J2782)</f>
        <v>0.26041666666666669</v>
      </c>
      <c r="L2782" s="726">
        <v>39</v>
      </c>
      <c r="M2782" s="726">
        <v>2</v>
      </c>
      <c r="N2782" s="959"/>
      <c r="O2782" s="726"/>
      <c r="P2782" s="726"/>
      <c r="Q2782" s="963"/>
      <c r="R2782" s="730" t="str">
        <f t="shared" ref="R2782:R2824" si="174">IF(C2782=370,"p500","fx")</f>
        <v>fx</v>
      </c>
      <c r="S2782" s="959"/>
      <c r="T2782" s="959"/>
      <c r="U2782" s="965"/>
    </row>
    <row r="2783" spans="1:21" ht="15.75" thickBot="1" x14ac:dyDescent="0.3">
      <c r="A2783" s="187" t="str">
        <f t="shared" si="172"/>
        <v>روز</v>
      </c>
      <c r="B2783" s="175">
        <v>14030521</v>
      </c>
      <c r="C2783" s="96">
        <v>320</v>
      </c>
      <c r="D2783" s="726">
        <v>7</v>
      </c>
      <c r="E2783" s="726">
        <v>50</v>
      </c>
      <c r="F2783" s="199">
        <f t="shared" si="171"/>
        <v>27</v>
      </c>
      <c r="G2783" s="88" t="s">
        <v>676</v>
      </c>
      <c r="H2783" s="167">
        <v>0.30208333333333331</v>
      </c>
      <c r="I2783" s="167">
        <v>0.625</v>
      </c>
      <c r="J2783" s="181">
        <v>6.25E-2</v>
      </c>
      <c r="K2783" s="179">
        <f t="shared" si="173"/>
        <v>0.26041666666666669</v>
      </c>
      <c r="L2783" s="726">
        <v>40</v>
      </c>
      <c r="M2783" s="726">
        <v>2</v>
      </c>
      <c r="N2783" s="959"/>
      <c r="O2783" s="726"/>
      <c r="P2783" s="726"/>
      <c r="Q2783" s="963"/>
      <c r="R2783" s="730" t="str">
        <f t="shared" si="174"/>
        <v>fx</v>
      </c>
      <c r="S2783" s="959"/>
      <c r="T2783" s="959"/>
      <c r="U2783" s="965"/>
    </row>
    <row r="2784" spans="1:21" ht="15.75" thickBot="1" x14ac:dyDescent="0.3">
      <c r="A2784" s="187" t="str">
        <f t="shared" si="172"/>
        <v>روز</v>
      </c>
      <c r="B2784" s="723">
        <v>14030521</v>
      </c>
      <c r="C2784" s="96">
        <v>320</v>
      </c>
      <c r="D2784" s="726">
        <v>7</v>
      </c>
      <c r="E2784" s="726">
        <v>50</v>
      </c>
      <c r="F2784" s="199">
        <f t="shared" si="171"/>
        <v>27</v>
      </c>
      <c r="G2784" s="88" t="s">
        <v>676</v>
      </c>
      <c r="H2784" s="167">
        <v>0.30208333333333331</v>
      </c>
      <c r="I2784" s="167">
        <v>0.625</v>
      </c>
      <c r="J2784" s="181">
        <v>6.25E-2</v>
      </c>
      <c r="K2784" s="179">
        <f t="shared" si="173"/>
        <v>0.26041666666666669</v>
      </c>
      <c r="L2784" s="726">
        <v>41</v>
      </c>
      <c r="M2784" s="726">
        <v>1</v>
      </c>
      <c r="N2784" s="960"/>
      <c r="O2784" s="726"/>
      <c r="P2784" s="726"/>
      <c r="Q2784" s="963"/>
      <c r="R2784" s="730" t="str">
        <f t="shared" si="174"/>
        <v>fx</v>
      </c>
      <c r="S2784" s="959"/>
      <c r="T2784" s="959"/>
      <c r="U2784" s="965"/>
    </row>
    <row r="2785" spans="1:21" ht="15.75" thickBot="1" x14ac:dyDescent="0.3">
      <c r="A2785" s="187" t="str">
        <f t="shared" si="172"/>
        <v>روز</v>
      </c>
      <c r="B2785" s="174">
        <v>14030521</v>
      </c>
      <c r="C2785" s="96">
        <v>275</v>
      </c>
      <c r="D2785" s="726">
        <v>7</v>
      </c>
      <c r="E2785" s="726">
        <v>50</v>
      </c>
      <c r="F2785" s="199">
        <f t="shared" si="171"/>
        <v>27</v>
      </c>
      <c r="G2785" s="88" t="s">
        <v>676</v>
      </c>
      <c r="H2785" s="167">
        <v>0.30208333333333331</v>
      </c>
      <c r="I2785" s="167">
        <v>0.625</v>
      </c>
      <c r="J2785" s="181">
        <v>6.25E-2</v>
      </c>
      <c r="K2785" s="179">
        <f t="shared" si="173"/>
        <v>0.26041666666666669</v>
      </c>
      <c r="L2785" s="726">
        <v>38</v>
      </c>
      <c r="M2785" s="726">
        <v>1</v>
      </c>
      <c r="N2785" s="958">
        <v>275</v>
      </c>
      <c r="O2785" s="726"/>
      <c r="P2785" s="726"/>
      <c r="Q2785" s="963"/>
      <c r="R2785" s="730" t="str">
        <f t="shared" si="174"/>
        <v>fx</v>
      </c>
      <c r="S2785" s="959"/>
      <c r="T2785" s="959"/>
      <c r="U2785" s="965"/>
    </row>
    <row r="2786" spans="1:21" ht="15.75" thickBot="1" x14ac:dyDescent="0.3">
      <c r="A2786" s="187" t="str">
        <f t="shared" si="172"/>
        <v>روز</v>
      </c>
      <c r="B2786" s="175">
        <v>14030521</v>
      </c>
      <c r="C2786" s="96">
        <v>275</v>
      </c>
      <c r="D2786" s="726">
        <v>7</v>
      </c>
      <c r="E2786" s="726">
        <v>50</v>
      </c>
      <c r="F2786" s="199">
        <f t="shared" si="171"/>
        <v>27</v>
      </c>
      <c r="G2786" s="88" t="s">
        <v>676</v>
      </c>
      <c r="H2786" s="167">
        <v>0.30208333333333331</v>
      </c>
      <c r="I2786" s="167">
        <v>0.625</v>
      </c>
      <c r="J2786" s="181">
        <v>6.25E-2</v>
      </c>
      <c r="K2786" s="179">
        <f t="shared" si="173"/>
        <v>0.26041666666666669</v>
      </c>
      <c r="L2786" s="726">
        <v>40</v>
      </c>
      <c r="M2786" s="726">
        <v>1</v>
      </c>
      <c r="N2786" s="959"/>
      <c r="O2786" s="726"/>
      <c r="P2786" s="726"/>
      <c r="Q2786" s="963"/>
      <c r="R2786" s="730" t="str">
        <f t="shared" si="174"/>
        <v>fx</v>
      </c>
      <c r="S2786" s="959"/>
      <c r="T2786" s="959"/>
      <c r="U2786" s="965"/>
    </row>
    <row r="2787" spans="1:21" ht="15.75" thickBot="1" x14ac:dyDescent="0.3">
      <c r="A2787" s="187" t="str">
        <f t="shared" si="172"/>
        <v>روز</v>
      </c>
      <c r="B2787" s="723">
        <v>14030521</v>
      </c>
      <c r="C2787" s="96">
        <v>275</v>
      </c>
      <c r="D2787" s="726">
        <v>7</v>
      </c>
      <c r="E2787" s="726">
        <v>50</v>
      </c>
      <c r="F2787" s="199">
        <f t="shared" si="171"/>
        <v>27</v>
      </c>
      <c r="G2787" s="88" t="s">
        <v>676</v>
      </c>
      <c r="H2787" s="167">
        <v>0.30208333333333331</v>
      </c>
      <c r="I2787" s="167">
        <v>0.625</v>
      </c>
      <c r="J2787" s="181">
        <v>6.25E-2</v>
      </c>
      <c r="K2787" s="179">
        <f t="shared" si="173"/>
        <v>0.26041666666666669</v>
      </c>
      <c r="L2787" s="726">
        <v>41</v>
      </c>
      <c r="M2787" s="726">
        <v>1</v>
      </c>
      <c r="N2787" s="960"/>
      <c r="O2787" s="726"/>
      <c r="P2787" s="726"/>
      <c r="Q2787" s="963"/>
      <c r="R2787" s="730" t="str">
        <f t="shared" si="174"/>
        <v>fx</v>
      </c>
      <c r="S2787" s="959"/>
      <c r="T2787" s="959"/>
      <c r="U2787" s="965"/>
    </row>
    <row r="2788" spans="1:21" ht="15.75" thickBot="1" x14ac:dyDescent="0.3">
      <c r="A2788" s="187" t="str">
        <f t="shared" si="172"/>
        <v>روز</v>
      </c>
      <c r="B2788" s="174">
        <v>14030521</v>
      </c>
      <c r="C2788" s="96">
        <v>302</v>
      </c>
      <c r="D2788" s="726">
        <v>7</v>
      </c>
      <c r="E2788" s="726">
        <v>50</v>
      </c>
      <c r="F2788" s="199">
        <f t="shared" si="171"/>
        <v>27</v>
      </c>
      <c r="G2788" s="88" t="s">
        <v>676</v>
      </c>
      <c r="H2788" s="167">
        <v>0.30208333333333331</v>
      </c>
      <c r="I2788" s="167">
        <v>0.625</v>
      </c>
      <c r="J2788" s="181">
        <v>6.25E-2</v>
      </c>
      <c r="K2788" s="179">
        <f t="shared" si="173"/>
        <v>0.26041666666666669</v>
      </c>
      <c r="L2788" s="726">
        <v>38</v>
      </c>
      <c r="M2788" s="726">
        <v>1</v>
      </c>
      <c r="N2788" s="958">
        <v>302</v>
      </c>
      <c r="O2788" s="726"/>
      <c r="P2788" s="726"/>
      <c r="Q2788" s="963"/>
      <c r="R2788" s="730" t="str">
        <f t="shared" si="174"/>
        <v>fx</v>
      </c>
      <c r="S2788" s="959"/>
      <c r="T2788" s="959"/>
      <c r="U2788" s="965"/>
    </row>
    <row r="2789" spans="1:21" ht="15.75" thickBot="1" x14ac:dyDescent="0.3">
      <c r="A2789" s="187" t="str">
        <f t="shared" si="172"/>
        <v>روز</v>
      </c>
      <c r="B2789" s="723">
        <v>14030521</v>
      </c>
      <c r="C2789" s="96">
        <v>302</v>
      </c>
      <c r="D2789" s="726">
        <v>7</v>
      </c>
      <c r="E2789" s="726">
        <v>50</v>
      </c>
      <c r="F2789" s="199">
        <f t="shared" si="171"/>
        <v>27</v>
      </c>
      <c r="G2789" s="88" t="s">
        <v>676</v>
      </c>
      <c r="H2789" s="167">
        <v>0.30208333333333331</v>
      </c>
      <c r="I2789" s="167">
        <v>0.625</v>
      </c>
      <c r="J2789" s="181">
        <v>6.25E-2</v>
      </c>
      <c r="K2789" s="179">
        <f t="shared" si="173"/>
        <v>0.26041666666666669</v>
      </c>
      <c r="L2789" s="726">
        <v>41</v>
      </c>
      <c r="M2789" s="726">
        <v>1</v>
      </c>
      <c r="N2789" s="960"/>
      <c r="O2789" s="726"/>
      <c r="P2789" s="726"/>
      <c r="Q2789" s="963"/>
      <c r="R2789" s="730" t="str">
        <f t="shared" si="174"/>
        <v>fx</v>
      </c>
      <c r="S2789" s="959"/>
      <c r="T2789" s="959"/>
      <c r="U2789" s="965"/>
    </row>
    <row r="2790" spans="1:21" ht="15.75" thickBot="1" x14ac:dyDescent="0.3">
      <c r="A2790" s="187" t="str">
        <f t="shared" si="172"/>
        <v>روز</v>
      </c>
      <c r="B2790" s="174">
        <v>14030521</v>
      </c>
      <c r="C2790" s="96">
        <v>380</v>
      </c>
      <c r="D2790" s="726">
        <v>7</v>
      </c>
      <c r="E2790" s="726">
        <v>50</v>
      </c>
      <c r="F2790" s="199">
        <f t="shared" si="171"/>
        <v>27</v>
      </c>
      <c r="G2790" s="88" t="s">
        <v>676</v>
      </c>
      <c r="H2790" s="167">
        <v>0.30208333333333331</v>
      </c>
      <c r="I2790" s="167">
        <v>0.625</v>
      </c>
      <c r="J2790" s="181">
        <v>6.25E-2</v>
      </c>
      <c r="K2790" s="179">
        <f t="shared" si="173"/>
        <v>0.26041666666666669</v>
      </c>
      <c r="L2790" s="726">
        <v>40</v>
      </c>
      <c r="M2790" s="726">
        <v>1</v>
      </c>
      <c r="N2790" s="958">
        <v>380</v>
      </c>
      <c r="O2790" s="726"/>
      <c r="P2790" s="726"/>
      <c r="Q2790" s="963"/>
      <c r="R2790" s="730" t="str">
        <f t="shared" si="174"/>
        <v>fx</v>
      </c>
      <c r="S2790" s="959"/>
      <c r="T2790" s="959"/>
      <c r="U2790" s="965"/>
    </row>
    <row r="2791" spans="1:21" ht="15.75" thickBot="1" x14ac:dyDescent="0.3">
      <c r="A2791" s="725" t="str">
        <f t="shared" si="172"/>
        <v>روز</v>
      </c>
      <c r="B2791" s="723">
        <v>14030521</v>
      </c>
      <c r="C2791" s="164">
        <v>380</v>
      </c>
      <c r="D2791" s="728">
        <v>7</v>
      </c>
      <c r="E2791" s="728">
        <v>50</v>
      </c>
      <c r="F2791" s="388">
        <f t="shared" si="171"/>
        <v>27</v>
      </c>
      <c r="G2791" s="160" t="s">
        <v>676</v>
      </c>
      <c r="H2791" s="171">
        <v>0.30208333333333331</v>
      </c>
      <c r="I2791" s="171">
        <v>0.625</v>
      </c>
      <c r="J2791" s="185">
        <v>6.25E-2</v>
      </c>
      <c r="K2791" s="186">
        <f t="shared" si="173"/>
        <v>0.26041666666666669</v>
      </c>
      <c r="L2791" s="728">
        <v>44</v>
      </c>
      <c r="M2791" s="728">
        <v>1</v>
      </c>
      <c r="N2791" s="966"/>
      <c r="O2791" s="728"/>
      <c r="P2791" s="728"/>
      <c r="Q2791" s="967"/>
      <c r="R2791" s="151" t="str">
        <f t="shared" si="174"/>
        <v>fx</v>
      </c>
      <c r="S2791" s="966"/>
      <c r="T2791" s="966"/>
      <c r="U2791" s="968"/>
    </row>
    <row r="2792" spans="1:21" ht="15.75" thickBot="1" x14ac:dyDescent="0.3">
      <c r="A2792" s="183" t="str">
        <f t="shared" si="172"/>
        <v>روز</v>
      </c>
      <c r="B2792" s="729">
        <v>14030522</v>
      </c>
      <c r="C2792" s="729" t="s">
        <v>634</v>
      </c>
      <c r="D2792" s="729">
        <v>7</v>
      </c>
      <c r="E2792" s="729">
        <v>50</v>
      </c>
      <c r="F2792" s="150">
        <v>4</v>
      </c>
      <c r="G2792" s="159" t="s">
        <v>677</v>
      </c>
      <c r="H2792" s="168">
        <v>0.30208333333333331</v>
      </c>
      <c r="I2792" s="168">
        <v>0.625</v>
      </c>
      <c r="J2792" s="179">
        <v>3.125E-2</v>
      </c>
      <c r="K2792" s="179">
        <f t="shared" si="173"/>
        <v>0.29166666666666669</v>
      </c>
      <c r="L2792" s="729">
        <v>33</v>
      </c>
      <c r="M2792" s="729">
        <v>1</v>
      </c>
      <c r="N2792" s="961">
        <v>180</v>
      </c>
      <c r="O2792" s="729"/>
      <c r="P2792" s="729"/>
      <c r="Q2792" s="962">
        <f>27.827+0.42+23.23</f>
        <v>51.477000000000004</v>
      </c>
      <c r="R2792" s="150" t="str">
        <f t="shared" si="174"/>
        <v>fx</v>
      </c>
      <c r="S2792" s="961">
        <v>1.1499999999999999</v>
      </c>
      <c r="T2792" s="961">
        <v>7.1</v>
      </c>
      <c r="U2792" s="964">
        <v>0</v>
      </c>
    </row>
    <row r="2793" spans="1:21" ht="15.75" thickBot="1" x14ac:dyDescent="0.3">
      <c r="A2793" s="187" t="str">
        <f t="shared" si="172"/>
        <v>روز</v>
      </c>
      <c r="B2793" s="721">
        <v>14030522</v>
      </c>
      <c r="C2793" s="721" t="s">
        <v>634</v>
      </c>
      <c r="D2793" s="726">
        <v>7</v>
      </c>
      <c r="E2793" s="726">
        <v>50</v>
      </c>
      <c r="F2793" s="730">
        <v>4</v>
      </c>
      <c r="G2793" s="144" t="s">
        <v>677</v>
      </c>
      <c r="H2793" s="167">
        <v>0.30208333333333331</v>
      </c>
      <c r="I2793" s="167">
        <v>0.625</v>
      </c>
      <c r="J2793" s="181">
        <v>3.125E-2</v>
      </c>
      <c r="K2793" s="179">
        <f t="shared" si="173"/>
        <v>0.29166666666666669</v>
      </c>
      <c r="L2793" s="726">
        <v>34</v>
      </c>
      <c r="M2793" s="726">
        <v>1</v>
      </c>
      <c r="N2793" s="959"/>
      <c r="O2793" s="726"/>
      <c r="P2793" s="726"/>
      <c r="Q2793" s="963"/>
      <c r="R2793" s="730" t="str">
        <f t="shared" si="174"/>
        <v>fx</v>
      </c>
      <c r="S2793" s="959"/>
      <c r="T2793" s="959"/>
      <c r="U2793" s="965"/>
    </row>
    <row r="2794" spans="1:21" ht="15.75" thickBot="1" x14ac:dyDescent="0.3">
      <c r="A2794" s="187" t="str">
        <f t="shared" si="172"/>
        <v>روز</v>
      </c>
      <c r="B2794" s="721">
        <v>14030522</v>
      </c>
      <c r="C2794" s="721" t="s">
        <v>634</v>
      </c>
      <c r="D2794" s="726">
        <v>7</v>
      </c>
      <c r="E2794" s="726">
        <v>50</v>
      </c>
      <c r="F2794" s="730">
        <v>4</v>
      </c>
      <c r="G2794" s="144" t="s">
        <v>677</v>
      </c>
      <c r="H2794" s="167">
        <v>0.30208333333333331</v>
      </c>
      <c r="I2794" s="167">
        <v>0.625</v>
      </c>
      <c r="J2794" s="181">
        <v>3.125E-2</v>
      </c>
      <c r="K2794" s="179">
        <f t="shared" si="173"/>
        <v>0.29166666666666669</v>
      </c>
      <c r="L2794" s="726">
        <v>35</v>
      </c>
      <c r="M2794" s="726">
        <v>1</v>
      </c>
      <c r="N2794" s="959"/>
      <c r="O2794" s="726"/>
      <c r="P2794" s="726"/>
      <c r="Q2794" s="963"/>
      <c r="R2794" s="730" t="str">
        <f t="shared" si="174"/>
        <v>fx</v>
      </c>
      <c r="S2794" s="959"/>
      <c r="T2794" s="959"/>
      <c r="U2794" s="965"/>
    </row>
    <row r="2795" spans="1:21" ht="15.75" thickBot="1" x14ac:dyDescent="0.3">
      <c r="A2795" s="725" t="str">
        <f t="shared" si="172"/>
        <v>روز</v>
      </c>
      <c r="B2795" s="720">
        <v>14030522</v>
      </c>
      <c r="C2795" s="720" t="s">
        <v>634</v>
      </c>
      <c r="D2795" s="728">
        <v>7</v>
      </c>
      <c r="E2795" s="728">
        <v>50</v>
      </c>
      <c r="F2795" s="151">
        <v>4</v>
      </c>
      <c r="G2795" s="161" t="s">
        <v>677</v>
      </c>
      <c r="H2795" s="171">
        <v>0.30208333333333331</v>
      </c>
      <c r="I2795" s="171">
        <v>0.625</v>
      </c>
      <c r="J2795" s="185">
        <v>3.125E-2</v>
      </c>
      <c r="K2795" s="186">
        <f t="shared" si="173"/>
        <v>0.29166666666666669</v>
      </c>
      <c r="L2795" s="728">
        <v>36</v>
      </c>
      <c r="M2795" s="728">
        <v>1</v>
      </c>
      <c r="N2795" s="966"/>
      <c r="O2795" s="728"/>
      <c r="P2795" s="728"/>
      <c r="Q2795" s="967"/>
      <c r="R2795" s="151" t="str">
        <f t="shared" si="174"/>
        <v>fx</v>
      </c>
      <c r="S2795" s="966"/>
      <c r="T2795" s="966"/>
      <c r="U2795" s="968"/>
    </row>
    <row r="2796" spans="1:21" ht="15.75" thickBot="1" x14ac:dyDescent="0.3">
      <c r="A2796" s="183" t="str">
        <f t="shared" si="172"/>
        <v>روز</v>
      </c>
      <c r="B2796" s="729">
        <v>14030529</v>
      </c>
      <c r="C2796" s="729" t="s">
        <v>634</v>
      </c>
      <c r="D2796" s="729">
        <v>7</v>
      </c>
      <c r="E2796" s="729">
        <v>50</v>
      </c>
      <c r="F2796" s="150">
        <v>6</v>
      </c>
      <c r="G2796" s="969" t="s">
        <v>573</v>
      </c>
      <c r="H2796" s="168">
        <v>0.30208333333333331</v>
      </c>
      <c r="I2796" s="168">
        <v>0.625</v>
      </c>
      <c r="J2796" s="179">
        <v>9.375E-2</v>
      </c>
      <c r="K2796" s="179">
        <f t="shared" si="173"/>
        <v>0.22916666666666669</v>
      </c>
      <c r="L2796" s="729">
        <v>36</v>
      </c>
      <c r="M2796" s="729">
        <v>1</v>
      </c>
      <c r="N2796" s="961">
        <v>120</v>
      </c>
      <c r="O2796" s="729"/>
      <c r="P2796" s="729"/>
      <c r="Q2796" s="962">
        <f>28.216+0.852+23.131</f>
        <v>52.198999999999998</v>
      </c>
      <c r="R2796" s="150" t="str">
        <f t="shared" si="174"/>
        <v>fx</v>
      </c>
      <c r="S2796" s="961">
        <v>1.3</v>
      </c>
      <c r="T2796" s="961">
        <v>6.4</v>
      </c>
      <c r="U2796" s="964">
        <v>0</v>
      </c>
    </row>
    <row r="2797" spans="1:21" ht="15.75" thickBot="1" x14ac:dyDescent="0.3">
      <c r="A2797" s="187" t="str">
        <f t="shared" si="172"/>
        <v>روز</v>
      </c>
      <c r="B2797" s="721">
        <v>14030529</v>
      </c>
      <c r="C2797" s="721" t="s">
        <v>634</v>
      </c>
      <c r="D2797" s="726">
        <v>7</v>
      </c>
      <c r="E2797" s="726">
        <v>50</v>
      </c>
      <c r="F2797" s="730">
        <v>6</v>
      </c>
      <c r="G2797" s="970"/>
      <c r="H2797" s="167">
        <v>0.30208333333333331</v>
      </c>
      <c r="I2797" s="167">
        <v>0.625</v>
      </c>
      <c r="J2797" s="181">
        <v>9.375E-2</v>
      </c>
      <c r="K2797" s="179">
        <f t="shared" si="173"/>
        <v>0.22916666666666669</v>
      </c>
      <c r="L2797" s="726">
        <v>37</v>
      </c>
      <c r="M2797" s="726">
        <v>1</v>
      </c>
      <c r="N2797" s="959"/>
      <c r="O2797" s="726"/>
      <c r="P2797" s="726"/>
      <c r="Q2797" s="963"/>
      <c r="R2797" s="730" t="str">
        <f t="shared" si="174"/>
        <v>fx</v>
      </c>
      <c r="S2797" s="959"/>
      <c r="T2797" s="959"/>
      <c r="U2797" s="965"/>
    </row>
    <row r="2798" spans="1:21" ht="15.75" thickBot="1" x14ac:dyDescent="0.3">
      <c r="A2798" s="187" t="str">
        <f t="shared" si="172"/>
        <v>روز</v>
      </c>
      <c r="B2798" s="721">
        <v>14030529</v>
      </c>
      <c r="C2798" s="721" t="s">
        <v>634</v>
      </c>
      <c r="D2798" s="726">
        <v>7</v>
      </c>
      <c r="E2798" s="726">
        <v>50</v>
      </c>
      <c r="F2798" s="730">
        <v>6</v>
      </c>
      <c r="G2798" s="970"/>
      <c r="H2798" s="167">
        <v>0.30208333333333331</v>
      </c>
      <c r="I2798" s="167">
        <v>0.625</v>
      </c>
      <c r="J2798" s="181">
        <v>9.375E-2</v>
      </c>
      <c r="K2798" s="179">
        <f t="shared" si="173"/>
        <v>0.22916666666666669</v>
      </c>
      <c r="L2798" s="726">
        <v>38</v>
      </c>
      <c r="M2798" s="726">
        <v>1</v>
      </c>
      <c r="N2798" s="959"/>
      <c r="O2798" s="726"/>
      <c r="P2798" s="726"/>
      <c r="Q2798" s="963"/>
      <c r="R2798" s="730" t="str">
        <f t="shared" si="174"/>
        <v>fx</v>
      </c>
      <c r="S2798" s="959"/>
      <c r="T2798" s="959"/>
      <c r="U2798" s="965"/>
    </row>
    <row r="2799" spans="1:21" ht="15.75" thickBot="1" x14ac:dyDescent="0.3">
      <c r="A2799" s="187" t="str">
        <f t="shared" si="172"/>
        <v>روز</v>
      </c>
      <c r="B2799" s="721">
        <v>14030529</v>
      </c>
      <c r="C2799" s="721" t="s">
        <v>634</v>
      </c>
      <c r="D2799" s="726">
        <v>7</v>
      </c>
      <c r="E2799" s="726">
        <v>50</v>
      </c>
      <c r="F2799" s="730">
        <v>6</v>
      </c>
      <c r="G2799" s="970"/>
      <c r="H2799" s="167">
        <v>0.30208333333333331</v>
      </c>
      <c r="I2799" s="167">
        <v>0.625</v>
      </c>
      <c r="J2799" s="181">
        <v>9.375E-2</v>
      </c>
      <c r="K2799" s="179">
        <f t="shared" si="173"/>
        <v>0.22916666666666669</v>
      </c>
      <c r="L2799" s="726">
        <v>39</v>
      </c>
      <c r="M2799" s="726">
        <v>1</v>
      </c>
      <c r="N2799" s="959"/>
      <c r="O2799" s="726"/>
      <c r="P2799" s="726"/>
      <c r="Q2799" s="963"/>
      <c r="R2799" s="730" t="str">
        <f t="shared" si="174"/>
        <v>fx</v>
      </c>
      <c r="S2799" s="959"/>
      <c r="T2799" s="959"/>
      <c r="U2799" s="965"/>
    </row>
    <row r="2800" spans="1:21" ht="15.75" thickBot="1" x14ac:dyDescent="0.3">
      <c r="A2800" s="187" t="str">
        <f t="shared" si="172"/>
        <v>روز</v>
      </c>
      <c r="B2800" s="721">
        <v>14030529</v>
      </c>
      <c r="C2800" s="721" t="s">
        <v>634</v>
      </c>
      <c r="D2800" s="726">
        <v>7</v>
      </c>
      <c r="E2800" s="726">
        <v>50</v>
      </c>
      <c r="F2800" s="730">
        <v>6</v>
      </c>
      <c r="G2800" s="970"/>
      <c r="H2800" s="167">
        <v>0.30208333333333331</v>
      </c>
      <c r="I2800" s="167">
        <v>0.625</v>
      </c>
      <c r="J2800" s="181">
        <v>9.375E-2</v>
      </c>
      <c r="K2800" s="179">
        <f t="shared" si="173"/>
        <v>0.22916666666666669</v>
      </c>
      <c r="L2800" s="726">
        <v>40</v>
      </c>
      <c r="M2800" s="726">
        <v>1</v>
      </c>
      <c r="N2800" s="959"/>
      <c r="O2800" s="726"/>
      <c r="P2800" s="726"/>
      <c r="Q2800" s="963"/>
      <c r="R2800" s="730" t="str">
        <f t="shared" si="174"/>
        <v>fx</v>
      </c>
      <c r="S2800" s="959"/>
      <c r="T2800" s="959"/>
      <c r="U2800" s="965"/>
    </row>
    <row r="2801" spans="1:21" ht="15.75" thickBot="1" x14ac:dyDescent="0.3">
      <c r="A2801" s="725" t="str">
        <f t="shared" si="172"/>
        <v>روز</v>
      </c>
      <c r="B2801" s="720">
        <v>14030529</v>
      </c>
      <c r="C2801" s="720" t="s">
        <v>634</v>
      </c>
      <c r="D2801" s="728">
        <v>7</v>
      </c>
      <c r="E2801" s="728">
        <v>50</v>
      </c>
      <c r="F2801" s="151">
        <v>6</v>
      </c>
      <c r="G2801" s="971"/>
      <c r="H2801" s="171">
        <v>0.30208333333333331</v>
      </c>
      <c r="I2801" s="171">
        <v>0.625</v>
      </c>
      <c r="J2801" s="185">
        <v>9.375E-2</v>
      </c>
      <c r="K2801" s="186">
        <f t="shared" si="173"/>
        <v>0.22916666666666669</v>
      </c>
      <c r="L2801" s="728">
        <v>41</v>
      </c>
      <c r="M2801" s="728">
        <v>1</v>
      </c>
      <c r="N2801" s="966"/>
      <c r="O2801" s="728"/>
      <c r="P2801" s="728"/>
      <c r="Q2801" s="967"/>
      <c r="R2801" s="151" t="str">
        <f t="shared" si="174"/>
        <v>fx</v>
      </c>
      <c r="S2801" s="966"/>
      <c r="T2801" s="966"/>
      <c r="U2801" s="968"/>
    </row>
    <row r="2802" spans="1:21" ht="15.75" thickBot="1" x14ac:dyDescent="0.3">
      <c r="A2802" s="183" t="str">
        <f t="shared" si="172"/>
        <v>روز</v>
      </c>
      <c r="B2802" s="174">
        <v>14030522</v>
      </c>
      <c r="C2802" s="163">
        <v>309</v>
      </c>
      <c r="D2802" s="729">
        <v>7</v>
      </c>
      <c r="E2802" s="729">
        <v>50</v>
      </c>
      <c r="F2802" s="150">
        <f>6+8+6+5+2+6</f>
        <v>33</v>
      </c>
      <c r="G2802" s="159" t="s">
        <v>237</v>
      </c>
      <c r="H2802" s="168">
        <v>0.30208333333333331</v>
      </c>
      <c r="I2802" s="168">
        <v>0.79166666666666663</v>
      </c>
      <c r="J2802" s="179">
        <v>0.1111111111111111</v>
      </c>
      <c r="K2802" s="179">
        <f t="shared" si="173"/>
        <v>0.37847222222222221</v>
      </c>
      <c r="L2802" s="729">
        <v>36</v>
      </c>
      <c r="M2802" s="729">
        <v>2</v>
      </c>
      <c r="N2802" s="961">
        <v>261</v>
      </c>
      <c r="O2802" s="729"/>
      <c r="P2802" s="729"/>
      <c r="Q2802" s="962">
        <f>241.233+7.895+211.407</f>
        <v>460.53500000000003</v>
      </c>
      <c r="R2802" s="150" t="str">
        <f t="shared" si="174"/>
        <v>fx</v>
      </c>
      <c r="S2802" s="961">
        <v>3</v>
      </c>
      <c r="T2802" s="961">
        <v>25</v>
      </c>
      <c r="U2802" s="964">
        <v>1000</v>
      </c>
    </row>
    <row r="2803" spans="1:21" ht="15.75" thickBot="1" x14ac:dyDescent="0.3">
      <c r="A2803" s="187" t="str">
        <f t="shared" si="172"/>
        <v>روز</v>
      </c>
      <c r="B2803" s="175">
        <v>14030522</v>
      </c>
      <c r="C2803" s="96">
        <v>309</v>
      </c>
      <c r="D2803" s="726">
        <v>7</v>
      </c>
      <c r="E2803" s="726">
        <v>50</v>
      </c>
      <c r="F2803" s="199">
        <f t="shared" ref="F2803:F2824" si="175">6+8+6+5+2+6</f>
        <v>33</v>
      </c>
      <c r="G2803" s="144" t="s">
        <v>237</v>
      </c>
      <c r="H2803" s="167">
        <v>0.30208333333333331</v>
      </c>
      <c r="I2803" s="167">
        <v>0.79166666666666663</v>
      </c>
      <c r="J2803" s="181">
        <v>0.1111111111111111</v>
      </c>
      <c r="K2803" s="179">
        <f t="shared" si="173"/>
        <v>0.37847222222222221</v>
      </c>
      <c r="L2803" s="726">
        <v>37</v>
      </c>
      <c r="M2803" s="726">
        <v>2</v>
      </c>
      <c r="N2803" s="959"/>
      <c r="O2803" s="726"/>
      <c r="P2803" s="726"/>
      <c r="Q2803" s="963"/>
      <c r="R2803" s="730" t="str">
        <f t="shared" si="174"/>
        <v>fx</v>
      </c>
      <c r="S2803" s="959"/>
      <c r="T2803" s="959"/>
      <c r="U2803" s="965"/>
    </row>
    <row r="2804" spans="1:21" ht="15.75" thickBot="1" x14ac:dyDescent="0.3">
      <c r="A2804" s="187" t="str">
        <f t="shared" si="172"/>
        <v>روز</v>
      </c>
      <c r="B2804" s="175">
        <v>14030522</v>
      </c>
      <c r="C2804" s="96">
        <v>309</v>
      </c>
      <c r="D2804" s="726">
        <v>7</v>
      </c>
      <c r="E2804" s="726">
        <v>50</v>
      </c>
      <c r="F2804" s="199">
        <f t="shared" si="175"/>
        <v>33</v>
      </c>
      <c r="G2804" s="144" t="s">
        <v>237</v>
      </c>
      <c r="H2804" s="167">
        <v>0.30208333333333331</v>
      </c>
      <c r="I2804" s="167">
        <v>0.79166666666666663</v>
      </c>
      <c r="J2804" s="181">
        <v>0.1111111111111111</v>
      </c>
      <c r="K2804" s="179">
        <f t="shared" si="173"/>
        <v>0.37847222222222221</v>
      </c>
      <c r="L2804" s="726">
        <v>38</v>
      </c>
      <c r="M2804" s="726">
        <v>2</v>
      </c>
      <c r="N2804" s="959"/>
      <c r="O2804" s="726"/>
      <c r="P2804" s="726"/>
      <c r="Q2804" s="963"/>
      <c r="R2804" s="730" t="str">
        <f t="shared" si="174"/>
        <v>fx</v>
      </c>
      <c r="S2804" s="959"/>
      <c r="T2804" s="959"/>
      <c r="U2804" s="965"/>
    </row>
    <row r="2805" spans="1:21" ht="15.75" thickBot="1" x14ac:dyDescent="0.3">
      <c r="A2805" s="187" t="str">
        <f t="shared" si="172"/>
        <v>روز</v>
      </c>
      <c r="B2805" s="175">
        <v>14030522</v>
      </c>
      <c r="C2805" s="96">
        <v>309</v>
      </c>
      <c r="D2805" s="726">
        <v>7</v>
      </c>
      <c r="E2805" s="726">
        <v>50</v>
      </c>
      <c r="F2805" s="199">
        <f t="shared" si="175"/>
        <v>33</v>
      </c>
      <c r="G2805" s="144" t="s">
        <v>237</v>
      </c>
      <c r="H2805" s="167">
        <v>0.30208333333333331</v>
      </c>
      <c r="I2805" s="167">
        <v>0.79166666666666663</v>
      </c>
      <c r="J2805" s="181">
        <v>0.1111111111111111</v>
      </c>
      <c r="K2805" s="179">
        <f t="shared" si="173"/>
        <v>0.37847222222222221</v>
      </c>
      <c r="L2805" s="726">
        <v>39</v>
      </c>
      <c r="M2805" s="726">
        <v>2</v>
      </c>
      <c r="N2805" s="959"/>
      <c r="O2805" s="726"/>
      <c r="P2805" s="726"/>
      <c r="Q2805" s="963"/>
      <c r="R2805" s="730" t="str">
        <f t="shared" si="174"/>
        <v>fx</v>
      </c>
      <c r="S2805" s="959"/>
      <c r="T2805" s="959"/>
      <c r="U2805" s="965"/>
    </row>
    <row r="2806" spans="1:21" ht="15.75" thickBot="1" x14ac:dyDescent="0.3">
      <c r="A2806" s="187" t="str">
        <f t="shared" si="172"/>
        <v>روز</v>
      </c>
      <c r="B2806" s="175">
        <v>14030522</v>
      </c>
      <c r="C2806" s="96">
        <v>309</v>
      </c>
      <c r="D2806" s="726">
        <v>7</v>
      </c>
      <c r="E2806" s="726">
        <v>50</v>
      </c>
      <c r="F2806" s="199">
        <f t="shared" si="175"/>
        <v>33</v>
      </c>
      <c r="G2806" s="144" t="s">
        <v>237</v>
      </c>
      <c r="H2806" s="167">
        <v>0.30208333333333331</v>
      </c>
      <c r="I2806" s="167">
        <v>0.79166666666666663</v>
      </c>
      <c r="J2806" s="181">
        <v>0.1111111111111111</v>
      </c>
      <c r="K2806" s="179">
        <f t="shared" si="173"/>
        <v>0.37847222222222221</v>
      </c>
      <c r="L2806" s="726">
        <v>40</v>
      </c>
      <c r="M2806" s="726">
        <v>2</v>
      </c>
      <c r="N2806" s="959"/>
      <c r="O2806" s="726"/>
      <c r="P2806" s="726"/>
      <c r="Q2806" s="963"/>
      <c r="R2806" s="730" t="str">
        <f t="shared" si="174"/>
        <v>fx</v>
      </c>
      <c r="S2806" s="959"/>
      <c r="T2806" s="959"/>
      <c r="U2806" s="965"/>
    </row>
    <row r="2807" spans="1:21" ht="15.75" thickBot="1" x14ac:dyDescent="0.3">
      <c r="A2807" s="187" t="str">
        <f t="shared" si="172"/>
        <v>روز</v>
      </c>
      <c r="B2807" s="723">
        <v>14030522</v>
      </c>
      <c r="C2807" s="96">
        <v>309</v>
      </c>
      <c r="D2807" s="726">
        <v>7</v>
      </c>
      <c r="E2807" s="726">
        <v>50</v>
      </c>
      <c r="F2807" s="199">
        <f t="shared" si="175"/>
        <v>33</v>
      </c>
      <c r="G2807" s="144" t="s">
        <v>237</v>
      </c>
      <c r="H2807" s="167">
        <v>0.30208333333333331</v>
      </c>
      <c r="I2807" s="167">
        <v>0.79166666666666663</v>
      </c>
      <c r="J2807" s="181">
        <v>0.1111111111111111</v>
      </c>
      <c r="K2807" s="179">
        <f t="shared" si="173"/>
        <v>0.37847222222222221</v>
      </c>
      <c r="L2807" s="726">
        <v>41</v>
      </c>
      <c r="M2807" s="726">
        <v>2</v>
      </c>
      <c r="N2807" s="960"/>
      <c r="O2807" s="726"/>
      <c r="P2807" s="726"/>
      <c r="Q2807" s="963"/>
      <c r="R2807" s="730" t="str">
        <f t="shared" si="174"/>
        <v>fx</v>
      </c>
      <c r="S2807" s="959"/>
      <c r="T2807" s="959"/>
      <c r="U2807" s="965"/>
    </row>
    <row r="2808" spans="1:21" ht="15.75" thickBot="1" x14ac:dyDescent="0.3">
      <c r="A2808" s="187" t="str">
        <f t="shared" si="172"/>
        <v>روز</v>
      </c>
      <c r="B2808" s="174">
        <v>14030522</v>
      </c>
      <c r="C2808" s="96">
        <v>278</v>
      </c>
      <c r="D2808" s="726">
        <v>7</v>
      </c>
      <c r="E2808" s="726">
        <v>50</v>
      </c>
      <c r="F2808" s="199">
        <f t="shared" si="175"/>
        <v>33</v>
      </c>
      <c r="G2808" s="144" t="s">
        <v>237</v>
      </c>
      <c r="H2808" s="167">
        <v>0.30208333333333331</v>
      </c>
      <c r="I2808" s="167">
        <v>0.79166666666666663</v>
      </c>
      <c r="J2808" s="181">
        <v>0.1111111111111111</v>
      </c>
      <c r="K2808" s="179">
        <f t="shared" si="173"/>
        <v>0.37847222222222221</v>
      </c>
      <c r="L2808" s="726">
        <v>36</v>
      </c>
      <c r="M2808" s="726">
        <v>1</v>
      </c>
      <c r="N2808" s="958">
        <v>264</v>
      </c>
      <c r="O2808" s="726"/>
      <c r="P2808" s="726"/>
      <c r="Q2808" s="963"/>
      <c r="R2808" s="730" t="str">
        <f t="shared" si="174"/>
        <v>fx</v>
      </c>
      <c r="S2808" s="959"/>
      <c r="T2808" s="959"/>
      <c r="U2808" s="965"/>
    </row>
    <row r="2809" spans="1:21" ht="15.75" thickBot="1" x14ac:dyDescent="0.3">
      <c r="A2809" s="187" t="str">
        <f t="shared" si="172"/>
        <v>روز</v>
      </c>
      <c r="B2809" s="175">
        <v>14030522</v>
      </c>
      <c r="C2809" s="96">
        <v>278</v>
      </c>
      <c r="D2809" s="726">
        <v>7</v>
      </c>
      <c r="E2809" s="726">
        <v>50</v>
      </c>
      <c r="F2809" s="199">
        <f t="shared" si="175"/>
        <v>33</v>
      </c>
      <c r="G2809" s="144" t="s">
        <v>237</v>
      </c>
      <c r="H2809" s="167">
        <v>0.30208333333333331</v>
      </c>
      <c r="I2809" s="167">
        <v>0.79166666666666663</v>
      </c>
      <c r="J2809" s="181">
        <v>0.1111111111111111</v>
      </c>
      <c r="K2809" s="179">
        <f t="shared" si="173"/>
        <v>0.37847222222222221</v>
      </c>
      <c r="L2809" s="726">
        <v>37</v>
      </c>
      <c r="M2809" s="726">
        <v>1</v>
      </c>
      <c r="N2809" s="959"/>
      <c r="O2809" s="726"/>
      <c r="P2809" s="726"/>
      <c r="Q2809" s="963"/>
      <c r="R2809" s="730" t="str">
        <f t="shared" si="174"/>
        <v>fx</v>
      </c>
      <c r="S2809" s="959"/>
      <c r="T2809" s="959"/>
      <c r="U2809" s="965"/>
    </row>
    <row r="2810" spans="1:21" ht="15.75" thickBot="1" x14ac:dyDescent="0.3">
      <c r="A2810" s="187" t="str">
        <f t="shared" si="172"/>
        <v>روز</v>
      </c>
      <c r="B2810" s="175">
        <v>14030522</v>
      </c>
      <c r="C2810" s="96">
        <v>278</v>
      </c>
      <c r="D2810" s="726">
        <v>7</v>
      </c>
      <c r="E2810" s="726">
        <v>50</v>
      </c>
      <c r="F2810" s="199">
        <f t="shared" si="175"/>
        <v>33</v>
      </c>
      <c r="G2810" s="144" t="s">
        <v>237</v>
      </c>
      <c r="H2810" s="167">
        <v>0.30208333333333331</v>
      </c>
      <c r="I2810" s="167">
        <v>0.79166666666666663</v>
      </c>
      <c r="J2810" s="181">
        <v>0.1111111111111111</v>
      </c>
      <c r="K2810" s="179">
        <f t="shared" si="173"/>
        <v>0.37847222222222221</v>
      </c>
      <c r="L2810" s="726">
        <v>38</v>
      </c>
      <c r="M2810" s="726">
        <v>1</v>
      </c>
      <c r="N2810" s="959"/>
      <c r="O2810" s="726"/>
      <c r="P2810" s="726"/>
      <c r="Q2810" s="963"/>
      <c r="R2810" s="730" t="str">
        <f t="shared" si="174"/>
        <v>fx</v>
      </c>
      <c r="S2810" s="959"/>
      <c r="T2810" s="959"/>
      <c r="U2810" s="965"/>
    </row>
    <row r="2811" spans="1:21" ht="15.75" thickBot="1" x14ac:dyDescent="0.3">
      <c r="A2811" s="187" t="str">
        <f t="shared" si="172"/>
        <v>روز</v>
      </c>
      <c r="B2811" s="175">
        <v>14030522</v>
      </c>
      <c r="C2811" s="96">
        <v>278</v>
      </c>
      <c r="D2811" s="726">
        <v>7</v>
      </c>
      <c r="E2811" s="726">
        <v>50</v>
      </c>
      <c r="F2811" s="199">
        <f t="shared" si="175"/>
        <v>33</v>
      </c>
      <c r="G2811" s="144" t="s">
        <v>237</v>
      </c>
      <c r="H2811" s="167">
        <v>0.30208333333333331</v>
      </c>
      <c r="I2811" s="167">
        <v>0.79166666666666663</v>
      </c>
      <c r="J2811" s="181">
        <v>0.1111111111111111</v>
      </c>
      <c r="K2811" s="179">
        <f t="shared" si="173"/>
        <v>0.37847222222222221</v>
      </c>
      <c r="L2811" s="726">
        <v>39</v>
      </c>
      <c r="M2811" s="726">
        <v>2</v>
      </c>
      <c r="N2811" s="959"/>
      <c r="O2811" s="726"/>
      <c r="P2811" s="726"/>
      <c r="Q2811" s="963"/>
      <c r="R2811" s="730" t="str">
        <f t="shared" si="174"/>
        <v>fx</v>
      </c>
      <c r="S2811" s="959"/>
      <c r="T2811" s="959"/>
      <c r="U2811" s="965"/>
    </row>
    <row r="2812" spans="1:21" ht="15.75" thickBot="1" x14ac:dyDescent="0.3">
      <c r="A2812" s="187" t="str">
        <f t="shared" si="172"/>
        <v>روز</v>
      </c>
      <c r="B2812" s="175">
        <v>14030522</v>
      </c>
      <c r="C2812" s="96">
        <v>278</v>
      </c>
      <c r="D2812" s="726">
        <v>7</v>
      </c>
      <c r="E2812" s="726">
        <v>50</v>
      </c>
      <c r="F2812" s="199">
        <f t="shared" si="175"/>
        <v>33</v>
      </c>
      <c r="G2812" s="144" t="s">
        <v>237</v>
      </c>
      <c r="H2812" s="167">
        <v>0.30208333333333331</v>
      </c>
      <c r="I2812" s="167">
        <v>0.79166666666666663</v>
      </c>
      <c r="J2812" s="181">
        <v>0.1111111111111111</v>
      </c>
      <c r="K2812" s="179">
        <f t="shared" si="173"/>
        <v>0.37847222222222221</v>
      </c>
      <c r="L2812" s="726">
        <v>40</v>
      </c>
      <c r="M2812" s="726">
        <v>2</v>
      </c>
      <c r="N2812" s="959"/>
      <c r="O2812" s="726"/>
      <c r="P2812" s="726"/>
      <c r="Q2812" s="963"/>
      <c r="R2812" s="730" t="str">
        <f t="shared" si="174"/>
        <v>fx</v>
      </c>
      <c r="S2812" s="959"/>
      <c r="T2812" s="959"/>
      <c r="U2812" s="965"/>
    </row>
    <row r="2813" spans="1:21" ht="15.75" thickBot="1" x14ac:dyDescent="0.3">
      <c r="A2813" s="187" t="str">
        <f t="shared" si="172"/>
        <v>روز</v>
      </c>
      <c r="B2813" s="723">
        <v>14030522</v>
      </c>
      <c r="C2813" s="96">
        <v>278</v>
      </c>
      <c r="D2813" s="726">
        <v>7</v>
      </c>
      <c r="E2813" s="726">
        <v>50</v>
      </c>
      <c r="F2813" s="199">
        <f t="shared" si="175"/>
        <v>33</v>
      </c>
      <c r="G2813" s="144" t="s">
        <v>237</v>
      </c>
      <c r="H2813" s="167">
        <v>0.30208333333333331</v>
      </c>
      <c r="I2813" s="167">
        <v>0.79166666666666663</v>
      </c>
      <c r="J2813" s="181">
        <v>0.1111111111111111</v>
      </c>
      <c r="K2813" s="179">
        <f t="shared" si="173"/>
        <v>0.37847222222222221</v>
      </c>
      <c r="L2813" s="726">
        <v>41</v>
      </c>
      <c r="M2813" s="726">
        <v>1</v>
      </c>
      <c r="N2813" s="960"/>
      <c r="O2813" s="726"/>
      <c r="P2813" s="726"/>
      <c r="Q2813" s="963"/>
      <c r="R2813" s="730" t="str">
        <f t="shared" si="174"/>
        <v>fx</v>
      </c>
      <c r="S2813" s="959"/>
      <c r="T2813" s="959"/>
      <c r="U2813" s="965"/>
    </row>
    <row r="2814" spans="1:21" ht="15.75" thickBot="1" x14ac:dyDescent="0.3">
      <c r="A2814" s="187" t="str">
        <f t="shared" si="172"/>
        <v>روز</v>
      </c>
      <c r="B2814" s="174">
        <v>14030522</v>
      </c>
      <c r="C2814" s="96">
        <v>320</v>
      </c>
      <c r="D2814" s="726">
        <v>7</v>
      </c>
      <c r="E2814" s="726">
        <v>50</v>
      </c>
      <c r="F2814" s="199">
        <f t="shared" si="175"/>
        <v>33</v>
      </c>
      <c r="G2814" s="144" t="s">
        <v>237</v>
      </c>
      <c r="H2814" s="167">
        <v>0.30208333333333331</v>
      </c>
      <c r="I2814" s="167">
        <v>0.79166666666666663</v>
      </c>
      <c r="J2814" s="181">
        <v>0.1111111111111111</v>
      </c>
      <c r="K2814" s="179">
        <f t="shared" si="173"/>
        <v>0.37847222222222221</v>
      </c>
      <c r="L2814" s="726">
        <v>38</v>
      </c>
      <c r="M2814" s="726">
        <v>1</v>
      </c>
      <c r="N2814" s="958">
        <v>150</v>
      </c>
      <c r="O2814" s="726"/>
      <c r="P2814" s="726"/>
      <c r="Q2814" s="963"/>
      <c r="R2814" s="730" t="str">
        <f t="shared" si="174"/>
        <v>fx</v>
      </c>
      <c r="S2814" s="959"/>
      <c r="T2814" s="959"/>
      <c r="U2814" s="965"/>
    </row>
    <row r="2815" spans="1:21" ht="15.75" thickBot="1" x14ac:dyDescent="0.3">
      <c r="A2815" s="187" t="str">
        <f t="shared" si="172"/>
        <v>روز</v>
      </c>
      <c r="B2815" s="175">
        <v>14030522</v>
      </c>
      <c r="C2815" s="96">
        <v>320</v>
      </c>
      <c r="D2815" s="726">
        <v>7</v>
      </c>
      <c r="E2815" s="726">
        <v>50</v>
      </c>
      <c r="F2815" s="199">
        <f t="shared" si="175"/>
        <v>33</v>
      </c>
      <c r="G2815" s="144" t="s">
        <v>237</v>
      </c>
      <c r="H2815" s="167">
        <v>0.30208333333333331</v>
      </c>
      <c r="I2815" s="167">
        <v>0.79166666666666663</v>
      </c>
      <c r="J2815" s="181">
        <v>0.1111111111111111</v>
      </c>
      <c r="K2815" s="179">
        <f t="shared" si="173"/>
        <v>0.37847222222222221</v>
      </c>
      <c r="L2815" s="726">
        <v>39</v>
      </c>
      <c r="M2815" s="726">
        <v>2</v>
      </c>
      <c r="N2815" s="959"/>
      <c r="O2815" s="726"/>
      <c r="P2815" s="726"/>
      <c r="Q2815" s="963"/>
      <c r="R2815" s="730" t="str">
        <f t="shared" si="174"/>
        <v>fx</v>
      </c>
      <c r="S2815" s="959"/>
      <c r="T2815" s="959"/>
      <c r="U2815" s="965"/>
    </row>
    <row r="2816" spans="1:21" ht="15.75" thickBot="1" x14ac:dyDescent="0.3">
      <c r="A2816" s="187" t="str">
        <f t="shared" si="172"/>
        <v>روز</v>
      </c>
      <c r="B2816" s="175">
        <v>14030522</v>
      </c>
      <c r="C2816" s="96">
        <v>320</v>
      </c>
      <c r="D2816" s="726">
        <v>7</v>
      </c>
      <c r="E2816" s="726">
        <v>50</v>
      </c>
      <c r="F2816" s="199">
        <f t="shared" si="175"/>
        <v>33</v>
      </c>
      <c r="G2816" s="144" t="s">
        <v>237</v>
      </c>
      <c r="H2816" s="167">
        <v>0.30208333333333331</v>
      </c>
      <c r="I2816" s="167">
        <v>0.79166666666666663</v>
      </c>
      <c r="J2816" s="181">
        <v>0.1111111111111111</v>
      </c>
      <c r="K2816" s="179">
        <f t="shared" si="173"/>
        <v>0.37847222222222221</v>
      </c>
      <c r="L2816" s="726">
        <v>40</v>
      </c>
      <c r="M2816" s="726">
        <v>2</v>
      </c>
      <c r="N2816" s="959"/>
      <c r="O2816" s="726"/>
      <c r="P2816" s="726"/>
      <c r="Q2816" s="963"/>
      <c r="R2816" s="730" t="str">
        <f t="shared" si="174"/>
        <v>fx</v>
      </c>
      <c r="S2816" s="959"/>
      <c r="T2816" s="959"/>
      <c r="U2816" s="965"/>
    </row>
    <row r="2817" spans="1:21" ht="15.75" thickBot="1" x14ac:dyDescent="0.3">
      <c r="A2817" s="187" t="str">
        <f t="shared" si="172"/>
        <v>روز</v>
      </c>
      <c r="B2817" s="723">
        <v>14030522</v>
      </c>
      <c r="C2817" s="96">
        <v>320</v>
      </c>
      <c r="D2817" s="726">
        <v>7</v>
      </c>
      <c r="E2817" s="726">
        <v>50</v>
      </c>
      <c r="F2817" s="199">
        <f t="shared" si="175"/>
        <v>33</v>
      </c>
      <c r="G2817" s="144" t="s">
        <v>237</v>
      </c>
      <c r="H2817" s="167">
        <v>0.30208333333333331</v>
      </c>
      <c r="I2817" s="167">
        <v>0.79166666666666663</v>
      </c>
      <c r="J2817" s="181">
        <v>0.1111111111111111</v>
      </c>
      <c r="K2817" s="179">
        <f t="shared" si="173"/>
        <v>0.37847222222222221</v>
      </c>
      <c r="L2817" s="726">
        <v>41</v>
      </c>
      <c r="M2817" s="726">
        <v>1</v>
      </c>
      <c r="N2817" s="960"/>
      <c r="O2817" s="726"/>
      <c r="P2817" s="726"/>
      <c r="Q2817" s="963"/>
      <c r="R2817" s="730" t="str">
        <f t="shared" si="174"/>
        <v>fx</v>
      </c>
      <c r="S2817" s="959"/>
      <c r="T2817" s="959"/>
      <c r="U2817" s="965"/>
    </row>
    <row r="2818" spans="1:21" ht="15.75" thickBot="1" x14ac:dyDescent="0.3">
      <c r="A2818" s="187" t="str">
        <f t="shared" si="172"/>
        <v>روز</v>
      </c>
      <c r="B2818" s="174">
        <v>14030522</v>
      </c>
      <c r="C2818" s="96">
        <v>356</v>
      </c>
      <c r="D2818" s="726">
        <v>7</v>
      </c>
      <c r="E2818" s="726">
        <v>50</v>
      </c>
      <c r="F2818" s="199">
        <f t="shared" si="175"/>
        <v>33</v>
      </c>
      <c r="G2818" s="144" t="s">
        <v>237</v>
      </c>
      <c r="H2818" s="167">
        <v>0.30208333333333331</v>
      </c>
      <c r="I2818" s="167">
        <v>0.79166666666666663</v>
      </c>
      <c r="J2818" s="181">
        <v>0.1111111111111111</v>
      </c>
      <c r="K2818" s="179">
        <f t="shared" si="173"/>
        <v>0.37847222222222221</v>
      </c>
      <c r="L2818" s="726">
        <v>37</v>
      </c>
      <c r="M2818" s="726">
        <v>1</v>
      </c>
      <c r="N2818" s="958">
        <v>315</v>
      </c>
      <c r="O2818" s="726"/>
      <c r="P2818" s="726"/>
      <c r="Q2818" s="963"/>
      <c r="R2818" s="730" t="str">
        <f t="shared" si="174"/>
        <v>fx</v>
      </c>
      <c r="S2818" s="959"/>
      <c r="T2818" s="959"/>
      <c r="U2818" s="965"/>
    </row>
    <row r="2819" spans="1:21" ht="15.75" thickBot="1" x14ac:dyDescent="0.3">
      <c r="A2819" s="187" t="str">
        <f t="shared" si="172"/>
        <v>روز</v>
      </c>
      <c r="B2819" s="175">
        <v>14030522</v>
      </c>
      <c r="C2819" s="96">
        <v>356</v>
      </c>
      <c r="D2819" s="726">
        <v>7</v>
      </c>
      <c r="E2819" s="726">
        <v>50</v>
      </c>
      <c r="F2819" s="199">
        <f t="shared" si="175"/>
        <v>33</v>
      </c>
      <c r="G2819" s="144" t="s">
        <v>237</v>
      </c>
      <c r="H2819" s="167">
        <v>0.30208333333333331</v>
      </c>
      <c r="I2819" s="167">
        <v>0.79166666666666663</v>
      </c>
      <c r="J2819" s="181">
        <v>0.1111111111111111</v>
      </c>
      <c r="K2819" s="179">
        <f t="shared" si="173"/>
        <v>0.37847222222222221</v>
      </c>
      <c r="L2819" s="726">
        <v>38</v>
      </c>
      <c r="M2819" s="726">
        <v>1</v>
      </c>
      <c r="N2819" s="959"/>
      <c r="O2819" s="726"/>
      <c r="P2819" s="726"/>
      <c r="Q2819" s="963"/>
      <c r="R2819" s="730" t="str">
        <f t="shared" si="174"/>
        <v>fx</v>
      </c>
      <c r="S2819" s="959"/>
      <c r="T2819" s="959"/>
      <c r="U2819" s="965"/>
    </row>
    <row r="2820" spans="1:21" ht="15.75" thickBot="1" x14ac:dyDescent="0.3">
      <c r="A2820" s="187" t="str">
        <f t="shared" si="172"/>
        <v>روز</v>
      </c>
      <c r="B2820" s="175">
        <v>14030522</v>
      </c>
      <c r="C2820" s="96">
        <v>356</v>
      </c>
      <c r="D2820" s="726">
        <v>7</v>
      </c>
      <c r="E2820" s="726">
        <v>50</v>
      </c>
      <c r="F2820" s="199">
        <f t="shared" si="175"/>
        <v>33</v>
      </c>
      <c r="G2820" s="144" t="s">
        <v>237</v>
      </c>
      <c r="H2820" s="167">
        <v>0.30208333333333331</v>
      </c>
      <c r="I2820" s="167">
        <v>0.79166666666666663</v>
      </c>
      <c r="J2820" s="181">
        <v>0.1111111111111111</v>
      </c>
      <c r="K2820" s="179">
        <f t="shared" si="173"/>
        <v>0.37847222222222221</v>
      </c>
      <c r="L2820" s="726">
        <v>39</v>
      </c>
      <c r="M2820" s="726">
        <v>1</v>
      </c>
      <c r="N2820" s="959"/>
      <c r="O2820" s="726"/>
      <c r="P2820" s="726"/>
      <c r="Q2820" s="963"/>
      <c r="R2820" s="730" t="str">
        <f t="shared" si="174"/>
        <v>fx</v>
      </c>
      <c r="S2820" s="959"/>
      <c r="T2820" s="959"/>
      <c r="U2820" s="965"/>
    </row>
    <row r="2821" spans="1:21" ht="15.75" thickBot="1" x14ac:dyDescent="0.3">
      <c r="A2821" s="187" t="str">
        <f t="shared" si="172"/>
        <v>روز</v>
      </c>
      <c r="B2821" s="175">
        <v>14030522</v>
      </c>
      <c r="C2821" s="96">
        <v>356</v>
      </c>
      <c r="D2821" s="726">
        <v>7</v>
      </c>
      <c r="E2821" s="726">
        <v>50</v>
      </c>
      <c r="F2821" s="199">
        <f t="shared" si="175"/>
        <v>33</v>
      </c>
      <c r="G2821" s="144" t="s">
        <v>237</v>
      </c>
      <c r="H2821" s="167">
        <v>0.30208333333333331</v>
      </c>
      <c r="I2821" s="167">
        <v>0.79166666666666663</v>
      </c>
      <c r="J2821" s="181">
        <v>0.1111111111111111</v>
      </c>
      <c r="K2821" s="179">
        <f t="shared" si="173"/>
        <v>0.37847222222222221</v>
      </c>
      <c r="L2821" s="726">
        <v>40</v>
      </c>
      <c r="M2821" s="726">
        <v>1</v>
      </c>
      <c r="N2821" s="959"/>
      <c r="O2821" s="726"/>
      <c r="P2821" s="726"/>
      <c r="Q2821" s="963"/>
      <c r="R2821" s="730" t="str">
        <f t="shared" si="174"/>
        <v>fx</v>
      </c>
      <c r="S2821" s="959"/>
      <c r="T2821" s="959"/>
      <c r="U2821" s="965"/>
    </row>
    <row r="2822" spans="1:21" ht="15.75" thickBot="1" x14ac:dyDescent="0.3">
      <c r="A2822" s="187" t="str">
        <f t="shared" si="172"/>
        <v>روز</v>
      </c>
      <c r="B2822" s="723">
        <v>14030522</v>
      </c>
      <c r="C2822" s="96">
        <v>356</v>
      </c>
      <c r="D2822" s="726">
        <v>7</v>
      </c>
      <c r="E2822" s="726">
        <v>50</v>
      </c>
      <c r="F2822" s="199">
        <f t="shared" si="175"/>
        <v>33</v>
      </c>
      <c r="G2822" s="144" t="s">
        <v>237</v>
      </c>
      <c r="H2822" s="167">
        <v>0.30208333333333331</v>
      </c>
      <c r="I2822" s="167">
        <v>0.79166666666666663</v>
      </c>
      <c r="J2822" s="181">
        <v>0.1111111111111111</v>
      </c>
      <c r="K2822" s="179">
        <f t="shared" si="173"/>
        <v>0.37847222222222221</v>
      </c>
      <c r="L2822" s="726">
        <v>41</v>
      </c>
      <c r="M2822" s="726">
        <v>1</v>
      </c>
      <c r="N2822" s="960"/>
      <c r="O2822" s="726"/>
      <c r="P2822" s="726"/>
      <c r="Q2822" s="963"/>
      <c r="R2822" s="730" t="str">
        <f t="shared" si="174"/>
        <v>fx</v>
      </c>
      <c r="S2822" s="959"/>
      <c r="T2822" s="959"/>
      <c r="U2822" s="965"/>
    </row>
    <row r="2823" spans="1:21" ht="15.75" thickBot="1" x14ac:dyDescent="0.3">
      <c r="A2823" s="187" t="str">
        <f t="shared" si="172"/>
        <v>روز</v>
      </c>
      <c r="B2823" s="174">
        <v>14030522</v>
      </c>
      <c r="C2823" s="96">
        <v>380</v>
      </c>
      <c r="D2823" s="726">
        <v>7</v>
      </c>
      <c r="E2823" s="726">
        <v>50</v>
      </c>
      <c r="F2823" s="199">
        <f t="shared" si="175"/>
        <v>33</v>
      </c>
      <c r="G2823" s="144" t="s">
        <v>237</v>
      </c>
      <c r="H2823" s="167">
        <v>0.30208333333333331</v>
      </c>
      <c r="I2823" s="167">
        <v>0.79166666666666663</v>
      </c>
      <c r="J2823" s="181">
        <v>0.1111111111111111</v>
      </c>
      <c r="K2823" s="179">
        <f t="shared" si="173"/>
        <v>0.37847222222222221</v>
      </c>
      <c r="L2823" s="726">
        <v>40</v>
      </c>
      <c r="M2823" s="726">
        <v>1</v>
      </c>
      <c r="N2823" s="958">
        <v>78</v>
      </c>
      <c r="O2823" s="726"/>
      <c r="P2823" s="726"/>
      <c r="Q2823" s="963"/>
      <c r="R2823" s="730" t="str">
        <f t="shared" si="174"/>
        <v>fx</v>
      </c>
      <c r="S2823" s="959"/>
      <c r="T2823" s="959"/>
      <c r="U2823" s="965"/>
    </row>
    <row r="2824" spans="1:21" ht="15.75" thickBot="1" x14ac:dyDescent="0.3">
      <c r="A2824" s="725" t="str">
        <f t="shared" si="172"/>
        <v>روز</v>
      </c>
      <c r="B2824" s="723">
        <v>14030522</v>
      </c>
      <c r="C2824" s="164">
        <v>380</v>
      </c>
      <c r="D2824" s="728">
        <v>7</v>
      </c>
      <c r="E2824" s="728">
        <v>50</v>
      </c>
      <c r="F2824" s="388">
        <f t="shared" si="175"/>
        <v>33</v>
      </c>
      <c r="G2824" s="161" t="s">
        <v>237</v>
      </c>
      <c r="H2824" s="171">
        <v>0.30208333333333331</v>
      </c>
      <c r="I2824" s="171">
        <v>0.79166666666666663</v>
      </c>
      <c r="J2824" s="185">
        <v>0.1111111111111111</v>
      </c>
      <c r="K2824" s="186">
        <f t="shared" si="173"/>
        <v>0.37847222222222221</v>
      </c>
      <c r="L2824" s="728">
        <v>44</v>
      </c>
      <c r="M2824" s="728">
        <v>1</v>
      </c>
      <c r="N2824" s="966"/>
      <c r="O2824" s="728"/>
      <c r="P2824" s="728"/>
      <c r="Q2824" s="967"/>
      <c r="R2824" s="151" t="str">
        <f t="shared" si="174"/>
        <v>fx</v>
      </c>
      <c r="S2824" s="966"/>
      <c r="T2824" s="966"/>
      <c r="U2824" s="968"/>
    </row>
    <row r="2825" spans="1:21" ht="15.75" thickBot="1" x14ac:dyDescent="0.3">
      <c r="A2825" s="183" t="str">
        <f t="shared" ref="A2825:A2888" si="176">IF(H2825&gt;I2825,"شب","روز")</f>
        <v>روز</v>
      </c>
      <c r="B2825" s="174">
        <v>14030523</v>
      </c>
      <c r="C2825" s="163">
        <v>309</v>
      </c>
      <c r="D2825" s="751">
        <v>7</v>
      </c>
      <c r="E2825" s="751">
        <v>50</v>
      </c>
      <c r="F2825" s="150">
        <f>12+6+3+2</f>
        <v>23</v>
      </c>
      <c r="G2825" s="159" t="s">
        <v>678</v>
      </c>
      <c r="H2825" s="168">
        <v>0.58333333333333337</v>
      </c>
      <c r="I2825" s="168">
        <v>0.79166666666666663</v>
      </c>
      <c r="J2825" s="179">
        <v>0</v>
      </c>
      <c r="K2825" s="179">
        <f t="shared" ref="K2825:K2888" si="177">IF(H2825&gt;I2825,(H2825-I2825)-J2825,(I2825-H2825)-J2825)</f>
        <v>0.20833333333333326</v>
      </c>
      <c r="L2825" s="751">
        <v>36</v>
      </c>
      <c r="M2825" s="751">
        <v>2</v>
      </c>
      <c r="N2825" s="961">
        <v>484</v>
      </c>
      <c r="O2825" s="751"/>
      <c r="P2825" s="751"/>
      <c r="Q2825" s="962">
        <f>149.026+4.877+130.601</f>
        <v>284.50400000000002</v>
      </c>
      <c r="R2825" s="150" t="str">
        <f t="shared" ref="R2825:R2888" si="178">IF(C2825=370,"p500","fx")</f>
        <v>fx</v>
      </c>
      <c r="S2825" s="961">
        <v>2</v>
      </c>
      <c r="T2825" s="961">
        <v>15</v>
      </c>
      <c r="U2825" s="964">
        <v>1000</v>
      </c>
    </row>
    <row r="2826" spans="1:21" ht="15.75" thickBot="1" x14ac:dyDescent="0.3">
      <c r="A2826" s="187" t="str">
        <f t="shared" si="176"/>
        <v>روز</v>
      </c>
      <c r="B2826" s="175">
        <v>14030523</v>
      </c>
      <c r="C2826" s="96">
        <v>309</v>
      </c>
      <c r="D2826" s="752">
        <v>7</v>
      </c>
      <c r="E2826" s="752">
        <v>50</v>
      </c>
      <c r="F2826" s="199">
        <f t="shared" ref="F2826:F2839" si="179">12+6+3+2</f>
        <v>23</v>
      </c>
      <c r="G2826" s="144" t="s">
        <v>678</v>
      </c>
      <c r="H2826" s="167">
        <v>0.58333333333333337</v>
      </c>
      <c r="I2826" s="167">
        <v>0.79166666666666663</v>
      </c>
      <c r="J2826" s="181">
        <v>0</v>
      </c>
      <c r="K2826" s="179">
        <f t="shared" si="177"/>
        <v>0.20833333333333326</v>
      </c>
      <c r="L2826" s="752">
        <v>37</v>
      </c>
      <c r="M2826" s="752">
        <v>2</v>
      </c>
      <c r="N2826" s="959"/>
      <c r="O2826" s="752"/>
      <c r="P2826" s="752"/>
      <c r="Q2826" s="963"/>
      <c r="R2826" s="754" t="str">
        <f t="shared" si="178"/>
        <v>fx</v>
      </c>
      <c r="S2826" s="959"/>
      <c r="T2826" s="959"/>
      <c r="U2826" s="965"/>
    </row>
    <row r="2827" spans="1:21" ht="15.75" thickBot="1" x14ac:dyDescent="0.3">
      <c r="A2827" s="187" t="str">
        <f t="shared" si="176"/>
        <v>روز</v>
      </c>
      <c r="B2827" s="175">
        <v>14030523</v>
      </c>
      <c r="C2827" s="96">
        <v>309</v>
      </c>
      <c r="D2827" s="752">
        <v>7</v>
      </c>
      <c r="E2827" s="752">
        <v>50</v>
      </c>
      <c r="F2827" s="199">
        <f t="shared" si="179"/>
        <v>23</v>
      </c>
      <c r="G2827" s="144" t="s">
        <v>678</v>
      </c>
      <c r="H2827" s="167">
        <v>0.58333333333333337</v>
      </c>
      <c r="I2827" s="167">
        <v>0.79166666666666663</v>
      </c>
      <c r="J2827" s="181">
        <v>0</v>
      </c>
      <c r="K2827" s="179">
        <f t="shared" si="177"/>
        <v>0.20833333333333326</v>
      </c>
      <c r="L2827" s="752">
        <v>38</v>
      </c>
      <c r="M2827" s="752">
        <v>2</v>
      </c>
      <c r="N2827" s="959"/>
      <c r="O2827" s="752"/>
      <c r="P2827" s="752"/>
      <c r="Q2827" s="963"/>
      <c r="R2827" s="754" t="str">
        <f t="shared" si="178"/>
        <v>fx</v>
      </c>
      <c r="S2827" s="959"/>
      <c r="T2827" s="959"/>
      <c r="U2827" s="965"/>
    </row>
    <row r="2828" spans="1:21" ht="15.75" thickBot="1" x14ac:dyDescent="0.3">
      <c r="A2828" s="187" t="str">
        <f t="shared" si="176"/>
        <v>روز</v>
      </c>
      <c r="B2828" s="175">
        <v>14030523</v>
      </c>
      <c r="C2828" s="96">
        <v>309</v>
      </c>
      <c r="D2828" s="752">
        <v>7</v>
      </c>
      <c r="E2828" s="752">
        <v>50</v>
      </c>
      <c r="F2828" s="199">
        <f t="shared" si="179"/>
        <v>23</v>
      </c>
      <c r="G2828" s="144" t="s">
        <v>678</v>
      </c>
      <c r="H2828" s="167">
        <v>0.58333333333333337</v>
      </c>
      <c r="I2828" s="167">
        <v>0.79166666666666663</v>
      </c>
      <c r="J2828" s="181">
        <v>0</v>
      </c>
      <c r="K2828" s="179">
        <f t="shared" si="177"/>
        <v>0.20833333333333326</v>
      </c>
      <c r="L2828" s="752">
        <v>39</v>
      </c>
      <c r="M2828" s="752">
        <v>2</v>
      </c>
      <c r="N2828" s="959"/>
      <c r="O2828" s="752"/>
      <c r="P2828" s="752"/>
      <c r="Q2828" s="963"/>
      <c r="R2828" s="754" t="str">
        <f t="shared" si="178"/>
        <v>fx</v>
      </c>
      <c r="S2828" s="959"/>
      <c r="T2828" s="959"/>
      <c r="U2828" s="965"/>
    </row>
    <row r="2829" spans="1:21" ht="15.75" thickBot="1" x14ac:dyDescent="0.3">
      <c r="A2829" s="187" t="str">
        <f t="shared" si="176"/>
        <v>روز</v>
      </c>
      <c r="B2829" s="175">
        <v>14030523</v>
      </c>
      <c r="C2829" s="96">
        <v>309</v>
      </c>
      <c r="D2829" s="752">
        <v>7</v>
      </c>
      <c r="E2829" s="752">
        <v>50</v>
      </c>
      <c r="F2829" s="199">
        <f t="shared" si="179"/>
        <v>23</v>
      </c>
      <c r="G2829" s="144" t="s">
        <v>678</v>
      </c>
      <c r="H2829" s="167">
        <v>0.58333333333333337</v>
      </c>
      <c r="I2829" s="167">
        <v>0.79166666666666663</v>
      </c>
      <c r="J2829" s="181">
        <v>0</v>
      </c>
      <c r="K2829" s="179">
        <f t="shared" si="177"/>
        <v>0.20833333333333326</v>
      </c>
      <c r="L2829" s="752">
        <v>40</v>
      </c>
      <c r="M2829" s="752">
        <v>2</v>
      </c>
      <c r="N2829" s="959"/>
      <c r="O2829" s="752"/>
      <c r="P2829" s="752"/>
      <c r="Q2829" s="963"/>
      <c r="R2829" s="754" t="str">
        <f t="shared" si="178"/>
        <v>fx</v>
      </c>
      <c r="S2829" s="959"/>
      <c r="T2829" s="959"/>
      <c r="U2829" s="965"/>
    </row>
    <row r="2830" spans="1:21" ht="15.75" thickBot="1" x14ac:dyDescent="0.3">
      <c r="A2830" s="187" t="str">
        <f t="shared" si="176"/>
        <v>روز</v>
      </c>
      <c r="B2830" s="750">
        <v>14030523</v>
      </c>
      <c r="C2830" s="96">
        <v>309</v>
      </c>
      <c r="D2830" s="752">
        <v>7</v>
      </c>
      <c r="E2830" s="752">
        <v>50</v>
      </c>
      <c r="F2830" s="199">
        <f t="shared" si="179"/>
        <v>23</v>
      </c>
      <c r="G2830" s="144" t="s">
        <v>678</v>
      </c>
      <c r="H2830" s="167">
        <v>0.58333333333333337</v>
      </c>
      <c r="I2830" s="167">
        <v>0.79166666666666663</v>
      </c>
      <c r="J2830" s="181">
        <v>0</v>
      </c>
      <c r="K2830" s="179">
        <f t="shared" si="177"/>
        <v>0.20833333333333326</v>
      </c>
      <c r="L2830" s="752">
        <v>41</v>
      </c>
      <c r="M2830" s="752">
        <v>2</v>
      </c>
      <c r="N2830" s="960"/>
      <c r="O2830" s="752"/>
      <c r="P2830" s="752"/>
      <c r="Q2830" s="963"/>
      <c r="R2830" s="754" t="str">
        <f t="shared" si="178"/>
        <v>fx</v>
      </c>
      <c r="S2830" s="959"/>
      <c r="T2830" s="959"/>
      <c r="U2830" s="965"/>
    </row>
    <row r="2831" spans="1:21" ht="15.75" thickBot="1" x14ac:dyDescent="0.3">
      <c r="A2831" s="187" t="str">
        <f t="shared" si="176"/>
        <v>روز</v>
      </c>
      <c r="B2831" s="174">
        <v>14030523</v>
      </c>
      <c r="C2831" s="96">
        <v>278</v>
      </c>
      <c r="D2831" s="752">
        <v>7</v>
      </c>
      <c r="E2831" s="752">
        <v>50</v>
      </c>
      <c r="F2831" s="199">
        <f t="shared" si="179"/>
        <v>23</v>
      </c>
      <c r="G2831" s="144" t="s">
        <v>678</v>
      </c>
      <c r="H2831" s="167">
        <v>0.58333333333333337</v>
      </c>
      <c r="I2831" s="167">
        <v>0.79166666666666663</v>
      </c>
      <c r="J2831" s="181">
        <v>0</v>
      </c>
      <c r="K2831" s="179">
        <f t="shared" si="177"/>
        <v>0.20833333333333326</v>
      </c>
      <c r="L2831" s="752">
        <v>38</v>
      </c>
      <c r="M2831" s="752">
        <v>1</v>
      </c>
      <c r="N2831" s="958">
        <v>90</v>
      </c>
      <c r="O2831" s="752"/>
      <c r="P2831" s="752"/>
      <c r="Q2831" s="963"/>
      <c r="R2831" s="754" t="str">
        <f t="shared" si="178"/>
        <v>fx</v>
      </c>
      <c r="S2831" s="959"/>
      <c r="T2831" s="959"/>
      <c r="U2831" s="965"/>
    </row>
    <row r="2832" spans="1:21" ht="15.75" thickBot="1" x14ac:dyDescent="0.3">
      <c r="A2832" s="187" t="str">
        <f t="shared" si="176"/>
        <v>روز</v>
      </c>
      <c r="B2832" s="175">
        <v>14030523</v>
      </c>
      <c r="C2832" s="96">
        <v>278</v>
      </c>
      <c r="D2832" s="752">
        <v>7</v>
      </c>
      <c r="E2832" s="752">
        <v>50</v>
      </c>
      <c r="F2832" s="199">
        <f t="shared" si="179"/>
        <v>23</v>
      </c>
      <c r="G2832" s="144" t="s">
        <v>678</v>
      </c>
      <c r="H2832" s="167">
        <v>0.58333333333333337</v>
      </c>
      <c r="I2832" s="167">
        <v>0.79166666666666663</v>
      </c>
      <c r="J2832" s="181">
        <v>0</v>
      </c>
      <c r="K2832" s="179">
        <f t="shared" si="177"/>
        <v>0.20833333333333326</v>
      </c>
      <c r="L2832" s="752">
        <v>39</v>
      </c>
      <c r="M2832" s="752">
        <v>2</v>
      </c>
      <c r="N2832" s="959"/>
      <c r="O2832" s="752"/>
      <c r="P2832" s="752"/>
      <c r="Q2832" s="963"/>
      <c r="R2832" s="754" t="str">
        <f t="shared" si="178"/>
        <v>fx</v>
      </c>
      <c r="S2832" s="959"/>
      <c r="T2832" s="959"/>
      <c r="U2832" s="965"/>
    </row>
    <row r="2833" spans="1:21" ht="15.75" thickBot="1" x14ac:dyDescent="0.3">
      <c r="A2833" s="187" t="str">
        <f t="shared" si="176"/>
        <v>روز</v>
      </c>
      <c r="B2833" s="175">
        <v>14030523</v>
      </c>
      <c r="C2833" s="96">
        <v>278</v>
      </c>
      <c r="D2833" s="752">
        <v>7</v>
      </c>
      <c r="E2833" s="752">
        <v>50</v>
      </c>
      <c r="F2833" s="199">
        <f t="shared" si="179"/>
        <v>23</v>
      </c>
      <c r="G2833" s="144" t="s">
        <v>678</v>
      </c>
      <c r="H2833" s="167">
        <v>0.58333333333333337</v>
      </c>
      <c r="I2833" s="167">
        <v>0.79166666666666663</v>
      </c>
      <c r="J2833" s="181">
        <v>0</v>
      </c>
      <c r="K2833" s="179">
        <f t="shared" si="177"/>
        <v>0.20833333333333326</v>
      </c>
      <c r="L2833" s="752">
        <v>40</v>
      </c>
      <c r="M2833" s="752">
        <v>2</v>
      </c>
      <c r="N2833" s="959"/>
      <c r="O2833" s="752"/>
      <c r="P2833" s="752"/>
      <c r="Q2833" s="963"/>
      <c r="R2833" s="754" t="str">
        <f t="shared" si="178"/>
        <v>fx</v>
      </c>
      <c r="S2833" s="959"/>
      <c r="T2833" s="959"/>
      <c r="U2833" s="965"/>
    </row>
    <row r="2834" spans="1:21" ht="15.75" thickBot="1" x14ac:dyDescent="0.3">
      <c r="A2834" s="187" t="str">
        <f t="shared" si="176"/>
        <v>روز</v>
      </c>
      <c r="B2834" s="750">
        <v>14030523</v>
      </c>
      <c r="C2834" s="96">
        <v>278</v>
      </c>
      <c r="D2834" s="752">
        <v>7</v>
      </c>
      <c r="E2834" s="752">
        <v>50</v>
      </c>
      <c r="F2834" s="199">
        <f t="shared" si="179"/>
        <v>23</v>
      </c>
      <c r="G2834" s="144" t="s">
        <v>678</v>
      </c>
      <c r="H2834" s="167">
        <v>0.58333333333333337</v>
      </c>
      <c r="I2834" s="167">
        <v>0.79166666666666663</v>
      </c>
      <c r="J2834" s="181">
        <v>0</v>
      </c>
      <c r="K2834" s="179">
        <f t="shared" si="177"/>
        <v>0.20833333333333326</v>
      </c>
      <c r="L2834" s="752">
        <v>41</v>
      </c>
      <c r="M2834" s="752">
        <v>1</v>
      </c>
      <c r="N2834" s="960"/>
      <c r="O2834" s="752"/>
      <c r="P2834" s="752"/>
      <c r="Q2834" s="963"/>
      <c r="R2834" s="754" t="str">
        <f t="shared" si="178"/>
        <v>fx</v>
      </c>
      <c r="S2834" s="959"/>
      <c r="T2834" s="959"/>
      <c r="U2834" s="965"/>
    </row>
    <row r="2835" spans="1:21" ht="15.75" thickBot="1" x14ac:dyDescent="0.3">
      <c r="A2835" s="187" t="str">
        <f t="shared" si="176"/>
        <v>روز</v>
      </c>
      <c r="B2835" s="174">
        <v>14030523</v>
      </c>
      <c r="C2835" s="96">
        <v>356</v>
      </c>
      <c r="D2835" s="752">
        <v>7</v>
      </c>
      <c r="E2835" s="752">
        <v>50</v>
      </c>
      <c r="F2835" s="199">
        <f t="shared" si="179"/>
        <v>23</v>
      </c>
      <c r="G2835" s="144" t="s">
        <v>678</v>
      </c>
      <c r="H2835" s="167">
        <v>0.58333333333333337</v>
      </c>
      <c r="I2835" s="167">
        <v>0.79166666666666663</v>
      </c>
      <c r="J2835" s="181">
        <v>0</v>
      </c>
      <c r="K2835" s="179">
        <f t="shared" si="177"/>
        <v>0.20833333333333326</v>
      </c>
      <c r="L2835" s="752">
        <v>38</v>
      </c>
      <c r="M2835" s="752">
        <v>1</v>
      </c>
      <c r="N2835" s="958">
        <v>141</v>
      </c>
      <c r="O2835" s="752"/>
      <c r="P2835" s="752"/>
      <c r="Q2835" s="963"/>
      <c r="R2835" s="754" t="str">
        <f t="shared" si="178"/>
        <v>fx</v>
      </c>
      <c r="S2835" s="959"/>
      <c r="T2835" s="959"/>
      <c r="U2835" s="965"/>
    </row>
    <row r="2836" spans="1:21" ht="15.75" thickBot="1" x14ac:dyDescent="0.3">
      <c r="A2836" s="187" t="str">
        <f t="shared" si="176"/>
        <v>روز</v>
      </c>
      <c r="B2836" s="175">
        <v>14030523</v>
      </c>
      <c r="C2836" s="96">
        <v>356</v>
      </c>
      <c r="D2836" s="752">
        <v>7</v>
      </c>
      <c r="E2836" s="752">
        <v>50</v>
      </c>
      <c r="F2836" s="199">
        <f t="shared" si="179"/>
        <v>23</v>
      </c>
      <c r="G2836" s="144" t="s">
        <v>678</v>
      </c>
      <c r="H2836" s="167">
        <v>0.58333333333333337</v>
      </c>
      <c r="I2836" s="167">
        <v>0.79166666666666663</v>
      </c>
      <c r="J2836" s="181">
        <v>0</v>
      </c>
      <c r="K2836" s="179">
        <f t="shared" si="177"/>
        <v>0.20833333333333326</v>
      </c>
      <c r="L2836" s="752">
        <v>39</v>
      </c>
      <c r="M2836" s="752">
        <v>1</v>
      </c>
      <c r="N2836" s="959"/>
      <c r="O2836" s="752"/>
      <c r="P2836" s="752"/>
      <c r="Q2836" s="963"/>
      <c r="R2836" s="754" t="str">
        <f t="shared" si="178"/>
        <v>fx</v>
      </c>
      <c r="S2836" s="959"/>
      <c r="T2836" s="959"/>
      <c r="U2836" s="965"/>
    </row>
    <row r="2837" spans="1:21" ht="15.75" thickBot="1" x14ac:dyDescent="0.3">
      <c r="A2837" s="187" t="str">
        <f t="shared" si="176"/>
        <v>روز</v>
      </c>
      <c r="B2837" s="750">
        <v>14030523</v>
      </c>
      <c r="C2837" s="96">
        <v>356</v>
      </c>
      <c r="D2837" s="752">
        <v>7</v>
      </c>
      <c r="E2837" s="752">
        <v>50</v>
      </c>
      <c r="F2837" s="199">
        <f t="shared" si="179"/>
        <v>23</v>
      </c>
      <c r="G2837" s="144" t="s">
        <v>678</v>
      </c>
      <c r="H2837" s="167">
        <v>0.58333333333333337</v>
      </c>
      <c r="I2837" s="167">
        <v>0.79166666666666663</v>
      </c>
      <c r="J2837" s="181">
        <v>0</v>
      </c>
      <c r="K2837" s="179">
        <f t="shared" si="177"/>
        <v>0.20833333333333326</v>
      </c>
      <c r="L2837" s="752">
        <v>40</v>
      </c>
      <c r="M2837" s="752">
        <v>1</v>
      </c>
      <c r="N2837" s="960"/>
      <c r="O2837" s="752"/>
      <c r="P2837" s="752"/>
      <c r="Q2837" s="963"/>
      <c r="R2837" s="754" t="str">
        <f t="shared" si="178"/>
        <v>fx</v>
      </c>
      <c r="S2837" s="959"/>
      <c r="T2837" s="959"/>
      <c r="U2837" s="965"/>
    </row>
    <row r="2838" spans="1:21" ht="15.75" thickBot="1" x14ac:dyDescent="0.3">
      <c r="A2838" s="187" t="str">
        <f t="shared" si="176"/>
        <v>روز</v>
      </c>
      <c r="B2838" s="174">
        <v>14030523</v>
      </c>
      <c r="C2838" s="96">
        <v>380</v>
      </c>
      <c r="D2838" s="752">
        <v>7</v>
      </c>
      <c r="E2838" s="752">
        <v>50</v>
      </c>
      <c r="F2838" s="199">
        <f t="shared" si="179"/>
        <v>23</v>
      </c>
      <c r="G2838" s="144" t="s">
        <v>678</v>
      </c>
      <c r="H2838" s="167">
        <v>0.58333333333333337</v>
      </c>
      <c r="I2838" s="167">
        <v>0.79166666666666663</v>
      </c>
      <c r="J2838" s="181">
        <v>0</v>
      </c>
      <c r="K2838" s="179">
        <f t="shared" si="177"/>
        <v>0.20833333333333326</v>
      </c>
      <c r="L2838" s="752">
        <v>40</v>
      </c>
      <c r="M2838" s="752">
        <v>1</v>
      </c>
      <c r="N2838" s="958">
        <v>94</v>
      </c>
      <c r="O2838" s="752"/>
      <c r="P2838" s="752"/>
      <c r="Q2838" s="963"/>
      <c r="R2838" s="754" t="str">
        <f t="shared" si="178"/>
        <v>fx</v>
      </c>
      <c r="S2838" s="959"/>
      <c r="T2838" s="959"/>
      <c r="U2838" s="965"/>
    </row>
    <row r="2839" spans="1:21" ht="15.75" thickBot="1" x14ac:dyDescent="0.3">
      <c r="A2839" s="756" t="str">
        <f t="shared" si="176"/>
        <v>روز</v>
      </c>
      <c r="B2839" s="750">
        <v>14030523</v>
      </c>
      <c r="C2839" s="164">
        <v>380</v>
      </c>
      <c r="D2839" s="753">
        <v>7</v>
      </c>
      <c r="E2839" s="753">
        <v>50</v>
      </c>
      <c r="F2839" s="388">
        <f t="shared" si="179"/>
        <v>23</v>
      </c>
      <c r="G2839" s="759" t="s">
        <v>678</v>
      </c>
      <c r="H2839" s="171">
        <v>0.58333333333333337</v>
      </c>
      <c r="I2839" s="171">
        <v>0.79166666666666663</v>
      </c>
      <c r="J2839" s="185">
        <v>0</v>
      </c>
      <c r="K2839" s="186">
        <f t="shared" si="177"/>
        <v>0.20833333333333326</v>
      </c>
      <c r="L2839" s="753">
        <v>44</v>
      </c>
      <c r="M2839" s="753">
        <v>1</v>
      </c>
      <c r="N2839" s="966"/>
      <c r="O2839" s="753"/>
      <c r="P2839" s="753"/>
      <c r="Q2839" s="967"/>
      <c r="R2839" s="151" t="str">
        <f t="shared" si="178"/>
        <v>fx</v>
      </c>
      <c r="S2839" s="966"/>
      <c r="T2839" s="966"/>
      <c r="U2839" s="968"/>
    </row>
    <row r="2840" spans="1:21" ht="15.75" thickBot="1" x14ac:dyDescent="0.3">
      <c r="A2840" s="183" t="str">
        <f t="shared" si="176"/>
        <v>روز</v>
      </c>
      <c r="B2840" s="751">
        <v>14030524</v>
      </c>
      <c r="C2840" s="751" t="s">
        <v>634</v>
      </c>
      <c r="D2840" s="751">
        <v>7</v>
      </c>
      <c r="E2840" s="751">
        <v>50</v>
      </c>
      <c r="F2840" s="150">
        <v>4</v>
      </c>
      <c r="G2840" s="969" t="s">
        <v>573</v>
      </c>
      <c r="H2840" s="168">
        <v>0.30208333333333331</v>
      </c>
      <c r="I2840" s="168">
        <v>0.625</v>
      </c>
      <c r="J2840" s="179">
        <v>0</v>
      </c>
      <c r="K2840" s="179">
        <f t="shared" si="177"/>
        <v>0.32291666666666669</v>
      </c>
      <c r="L2840" s="751">
        <v>33</v>
      </c>
      <c r="M2840" s="751">
        <v>1</v>
      </c>
      <c r="N2840" s="961">
        <v>180</v>
      </c>
      <c r="O2840" s="751"/>
      <c r="P2840" s="751"/>
      <c r="Q2840" s="962">
        <f>27.827+0.42+23.23</f>
        <v>51.477000000000004</v>
      </c>
      <c r="R2840" s="150" t="str">
        <f t="shared" si="178"/>
        <v>fx</v>
      </c>
      <c r="S2840" s="961">
        <v>1.2</v>
      </c>
      <c r="T2840" s="961">
        <v>7.4</v>
      </c>
      <c r="U2840" s="964">
        <v>0</v>
      </c>
    </row>
    <row r="2841" spans="1:21" ht="15.75" thickBot="1" x14ac:dyDescent="0.3">
      <c r="A2841" s="187" t="str">
        <f t="shared" si="176"/>
        <v>روز</v>
      </c>
      <c r="B2841" s="748">
        <v>14030524</v>
      </c>
      <c r="C2841" s="748" t="s">
        <v>634</v>
      </c>
      <c r="D2841" s="752">
        <v>7</v>
      </c>
      <c r="E2841" s="752">
        <v>50</v>
      </c>
      <c r="F2841" s="754">
        <v>4</v>
      </c>
      <c r="G2841" s="970"/>
      <c r="H2841" s="167">
        <v>0.30208333333333331</v>
      </c>
      <c r="I2841" s="167">
        <v>0.625</v>
      </c>
      <c r="J2841" s="181">
        <v>0</v>
      </c>
      <c r="K2841" s="179">
        <f t="shared" si="177"/>
        <v>0.32291666666666669</v>
      </c>
      <c r="L2841" s="752">
        <v>34</v>
      </c>
      <c r="M2841" s="752">
        <v>1</v>
      </c>
      <c r="N2841" s="959"/>
      <c r="O2841" s="752"/>
      <c r="P2841" s="752"/>
      <c r="Q2841" s="963"/>
      <c r="R2841" s="754" t="str">
        <f t="shared" si="178"/>
        <v>fx</v>
      </c>
      <c r="S2841" s="959"/>
      <c r="T2841" s="959"/>
      <c r="U2841" s="965"/>
    </row>
    <row r="2842" spans="1:21" ht="15.75" thickBot="1" x14ac:dyDescent="0.3">
      <c r="A2842" s="187" t="str">
        <f t="shared" si="176"/>
        <v>روز</v>
      </c>
      <c r="B2842" s="748">
        <v>14030524</v>
      </c>
      <c r="C2842" s="748" t="s">
        <v>634</v>
      </c>
      <c r="D2842" s="752">
        <v>7</v>
      </c>
      <c r="E2842" s="752">
        <v>50</v>
      </c>
      <c r="F2842" s="754">
        <v>4</v>
      </c>
      <c r="G2842" s="970"/>
      <c r="H2842" s="167">
        <v>0.30208333333333331</v>
      </c>
      <c r="I2842" s="167">
        <v>0.625</v>
      </c>
      <c r="J2842" s="181">
        <v>0</v>
      </c>
      <c r="K2842" s="179">
        <f t="shared" si="177"/>
        <v>0.32291666666666669</v>
      </c>
      <c r="L2842" s="752">
        <v>35</v>
      </c>
      <c r="M2842" s="752">
        <v>1</v>
      </c>
      <c r="N2842" s="959"/>
      <c r="O2842" s="752"/>
      <c r="P2842" s="752"/>
      <c r="Q2842" s="963"/>
      <c r="R2842" s="754" t="str">
        <f t="shared" si="178"/>
        <v>fx</v>
      </c>
      <c r="S2842" s="959"/>
      <c r="T2842" s="959"/>
      <c r="U2842" s="965"/>
    </row>
    <row r="2843" spans="1:21" ht="15.75" thickBot="1" x14ac:dyDescent="0.3">
      <c r="A2843" s="756" t="str">
        <f t="shared" si="176"/>
        <v>روز</v>
      </c>
      <c r="B2843" s="747">
        <v>14030524</v>
      </c>
      <c r="C2843" s="747" t="s">
        <v>634</v>
      </c>
      <c r="D2843" s="753">
        <v>7</v>
      </c>
      <c r="E2843" s="753">
        <v>50</v>
      </c>
      <c r="F2843" s="151">
        <v>4</v>
      </c>
      <c r="G2843" s="971"/>
      <c r="H2843" s="171">
        <v>0.30208333333333331</v>
      </c>
      <c r="I2843" s="171">
        <v>0.625</v>
      </c>
      <c r="J2843" s="185">
        <v>0</v>
      </c>
      <c r="K2843" s="186">
        <f t="shared" si="177"/>
        <v>0.32291666666666669</v>
      </c>
      <c r="L2843" s="753">
        <v>36</v>
      </c>
      <c r="M2843" s="753">
        <v>1</v>
      </c>
      <c r="N2843" s="966"/>
      <c r="O2843" s="753"/>
      <c r="P2843" s="753"/>
      <c r="Q2843" s="967"/>
      <c r="R2843" s="151" t="str">
        <f t="shared" si="178"/>
        <v>fx</v>
      </c>
      <c r="S2843" s="966"/>
      <c r="T2843" s="966"/>
      <c r="U2843" s="968"/>
    </row>
    <row r="2844" spans="1:21" ht="15.75" thickBot="1" x14ac:dyDescent="0.3">
      <c r="A2844" s="183" t="str">
        <f t="shared" si="176"/>
        <v>روز</v>
      </c>
      <c r="B2844" s="174">
        <v>14030524</v>
      </c>
      <c r="C2844" s="163">
        <v>309</v>
      </c>
      <c r="D2844" s="751">
        <v>7</v>
      </c>
      <c r="E2844" s="751">
        <v>50</v>
      </c>
      <c r="F2844" s="150">
        <f>12+6+6+4+2+3</f>
        <v>33</v>
      </c>
      <c r="G2844" s="159" t="s">
        <v>237</v>
      </c>
      <c r="H2844" s="168">
        <v>0.30208333333333331</v>
      </c>
      <c r="I2844" s="168">
        <v>0.79166666666666663</v>
      </c>
      <c r="J2844" s="179">
        <v>8.3333333333333329E-2</v>
      </c>
      <c r="K2844" s="179">
        <f t="shared" si="177"/>
        <v>0.40625</v>
      </c>
      <c r="L2844" s="751">
        <v>36</v>
      </c>
      <c r="M2844" s="751">
        <v>2</v>
      </c>
      <c r="N2844" s="961">
        <v>644</v>
      </c>
      <c r="O2844" s="751"/>
      <c r="P2844" s="751"/>
      <c r="Q2844" s="962">
        <f>269.342+10.47+248.654</f>
        <v>528.46600000000001</v>
      </c>
      <c r="R2844" s="150" t="str">
        <f t="shared" si="178"/>
        <v>fx</v>
      </c>
      <c r="S2844" s="961">
        <v>3</v>
      </c>
      <c r="T2844" s="961">
        <v>25</v>
      </c>
      <c r="U2844" s="964">
        <v>2000</v>
      </c>
    </row>
    <row r="2845" spans="1:21" ht="15.75" thickBot="1" x14ac:dyDescent="0.3">
      <c r="A2845" s="187" t="str">
        <f t="shared" si="176"/>
        <v>روز</v>
      </c>
      <c r="B2845" s="175">
        <v>14030524</v>
      </c>
      <c r="C2845" s="96">
        <v>309</v>
      </c>
      <c r="D2845" s="752">
        <v>7</v>
      </c>
      <c r="E2845" s="752">
        <v>50</v>
      </c>
      <c r="F2845" s="199">
        <f t="shared" ref="F2845:F2864" si="180">12+6+6+4+2+3</f>
        <v>33</v>
      </c>
      <c r="G2845" s="144" t="s">
        <v>237</v>
      </c>
      <c r="H2845" s="167">
        <v>0.30208333333333331</v>
      </c>
      <c r="I2845" s="167">
        <v>0.79166666666666663</v>
      </c>
      <c r="J2845" s="181">
        <v>8.3333333333333329E-2</v>
      </c>
      <c r="K2845" s="179">
        <f t="shared" si="177"/>
        <v>0.40625</v>
      </c>
      <c r="L2845" s="752">
        <v>37</v>
      </c>
      <c r="M2845" s="752">
        <v>2</v>
      </c>
      <c r="N2845" s="959"/>
      <c r="O2845" s="752"/>
      <c r="P2845" s="752"/>
      <c r="Q2845" s="963"/>
      <c r="R2845" s="754" t="str">
        <f t="shared" si="178"/>
        <v>fx</v>
      </c>
      <c r="S2845" s="959"/>
      <c r="T2845" s="959"/>
      <c r="U2845" s="965"/>
    </row>
    <row r="2846" spans="1:21" ht="15.75" thickBot="1" x14ac:dyDescent="0.3">
      <c r="A2846" s="187" t="str">
        <f t="shared" si="176"/>
        <v>روز</v>
      </c>
      <c r="B2846" s="175">
        <v>14030524</v>
      </c>
      <c r="C2846" s="96">
        <v>309</v>
      </c>
      <c r="D2846" s="752">
        <v>7</v>
      </c>
      <c r="E2846" s="752">
        <v>50</v>
      </c>
      <c r="F2846" s="199">
        <f t="shared" si="180"/>
        <v>33</v>
      </c>
      <c r="G2846" s="144" t="s">
        <v>237</v>
      </c>
      <c r="H2846" s="167">
        <v>0.30208333333333331</v>
      </c>
      <c r="I2846" s="167">
        <v>0.79166666666666663</v>
      </c>
      <c r="J2846" s="181">
        <v>8.3333333333333329E-2</v>
      </c>
      <c r="K2846" s="179">
        <f t="shared" si="177"/>
        <v>0.40625</v>
      </c>
      <c r="L2846" s="752">
        <v>38</v>
      </c>
      <c r="M2846" s="752">
        <v>2</v>
      </c>
      <c r="N2846" s="959"/>
      <c r="O2846" s="752"/>
      <c r="P2846" s="752"/>
      <c r="Q2846" s="963"/>
      <c r="R2846" s="754" t="str">
        <f t="shared" si="178"/>
        <v>fx</v>
      </c>
      <c r="S2846" s="959"/>
      <c r="T2846" s="959"/>
      <c r="U2846" s="965"/>
    </row>
    <row r="2847" spans="1:21" ht="15.75" thickBot="1" x14ac:dyDescent="0.3">
      <c r="A2847" s="187" t="str">
        <f t="shared" si="176"/>
        <v>روز</v>
      </c>
      <c r="B2847" s="175">
        <v>14030524</v>
      </c>
      <c r="C2847" s="96">
        <v>309</v>
      </c>
      <c r="D2847" s="752">
        <v>7</v>
      </c>
      <c r="E2847" s="752">
        <v>50</v>
      </c>
      <c r="F2847" s="199">
        <f t="shared" si="180"/>
        <v>33</v>
      </c>
      <c r="G2847" s="144" t="s">
        <v>237</v>
      </c>
      <c r="H2847" s="167">
        <v>0.30208333333333331</v>
      </c>
      <c r="I2847" s="167">
        <v>0.79166666666666663</v>
      </c>
      <c r="J2847" s="181">
        <v>8.3333333333333329E-2</v>
      </c>
      <c r="K2847" s="179">
        <f t="shared" si="177"/>
        <v>0.40625</v>
      </c>
      <c r="L2847" s="752">
        <v>39</v>
      </c>
      <c r="M2847" s="752">
        <v>2</v>
      </c>
      <c r="N2847" s="959"/>
      <c r="O2847" s="752"/>
      <c r="P2847" s="752"/>
      <c r="Q2847" s="963"/>
      <c r="R2847" s="754" t="str">
        <f t="shared" si="178"/>
        <v>fx</v>
      </c>
      <c r="S2847" s="959"/>
      <c r="T2847" s="959"/>
      <c r="U2847" s="965"/>
    </row>
    <row r="2848" spans="1:21" ht="15.75" thickBot="1" x14ac:dyDescent="0.3">
      <c r="A2848" s="187" t="str">
        <f t="shared" si="176"/>
        <v>روز</v>
      </c>
      <c r="B2848" s="175">
        <v>14030524</v>
      </c>
      <c r="C2848" s="96">
        <v>309</v>
      </c>
      <c r="D2848" s="752">
        <v>7</v>
      </c>
      <c r="E2848" s="752">
        <v>50</v>
      </c>
      <c r="F2848" s="199">
        <f t="shared" si="180"/>
        <v>33</v>
      </c>
      <c r="G2848" s="144" t="s">
        <v>237</v>
      </c>
      <c r="H2848" s="167">
        <v>0.30208333333333331</v>
      </c>
      <c r="I2848" s="167">
        <v>0.79166666666666663</v>
      </c>
      <c r="J2848" s="181">
        <v>8.3333333333333329E-2</v>
      </c>
      <c r="K2848" s="179">
        <f t="shared" si="177"/>
        <v>0.40625</v>
      </c>
      <c r="L2848" s="752">
        <v>40</v>
      </c>
      <c r="M2848" s="752">
        <v>2</v>
      </c>
      <c r="N2848" s="959"/>
      <c r="O2848" s="752"/>
      <c r="P2848" s="752"/>
      <c r="Q2848" s="963"/>
      <c r="R2848" s="754" t="str">
        <f t="shared" si="178"/>
        <v>fx</v>
      </c>
      <c r="S2848" s="959"/>
      <c r="T2848" s="959"/>
      <c r="U2848" s="965"/>
    </row>
    <row r="2849" spans="1:21" ht="15.75" thickBot="1" x14ac:dyDescent="0.3">
      <c r="A2849" s="187" t="str">
        <f t="shared" si="176"/>
        <v>روز</v>
      </c>
      <c r="B2849" s="750">
        <v>14030524</v>
      </c>
      <c r="C2849" s="96">
        <v>309</v>
      </c>
      <c r="D2849" s="752">
        <v>7</v>
      </c>
      <c r="E2849" s="752">
        <v>50</v>
      </c>
      <c r="F2849" s="199">
        <f t="shared" si="180"/>
        <v>33</v>
      </c>
      <c r="G2849" s="144" t="s">
        <v>237</v>
      </c>
      <c r="H2849" s="167">
        <v>0.30208333333333331</v>
      </c>
      <c r="I2849" s="167">
        <v>0.79166666666666663</v>
      </c>
      <c r="J2849" s="181">
        <v>8.3333333333333329E-2</v>
      </c>
      <c r="K2849" s="179">
        <f t="shared" si="177"/>
        <v>0.40625</v>
      </c>
      <c r="L2849" s="752">
        <v>41</v>
      </c>
      <c r="M2849" s="752">
        <v>2</v>
      </c>
      <c r="N2849" s="960"/>
      <c r="O2849" s="752"/>
      <c r="P2849" s="752"/>
      <c r="Q2849" s="963"/>
      <c r="R2849" s="754" t="str">
        <f t="shared" si="178"/>
        <v>fx</v>
      </c>
      <c r="S2849" s="959"/>
      <c r="T2849" s="959"/>
      <c r="U2849" s="965"/>
    </row>
    <row r="2850" spans="1:21" ht="15.75" thickBot="1" x14ac:dyDescent="0.3">
      <c r="A2850" s="187" t="str">
        <f t="shared" si="176"/>
        <v>روز</v>
      </c>
      <c r="B2850" s="174">
        <v>14030524</v>
      </c>
      <c r="C2850" s="96">
        <v>350</v>
      </c>
      <c r="D2850" s="752">
        <v>7</v>
      </c>
      <c r="E2850" s="752">
        <v>50</v>
      </c>
      <c r="F2850" s="199">
        <f t="shared" si="180"/>
        <v>33</v>
      </c>
      <c r="G2850" s="144" t="s">
        <v>237</v>
      </c>
      <c r="H2850" s="167">
        <v>0.30208333333333331</v>
      </c>
      <c r="I2850" s="167">
        <v>0.79166666666666663</v>
      </c>
      <c r="J2850" s="181">
        <v>8.3333333333333329E-2</v>
      </c>
      <c r="K2850" s="179">
        <f t="shared" si="177"/>
        <v>0.40625</v>
      </c>
      <c r="L2850" s="752">
        <v>41</v>
      </c>
      <c r="M2850" s="752">
        <v>1</v>
      </c>
      <c r="N2850" s="958">
        <v>42</v>
      </c>
      <c r="O2850" s="752"/>
      <c r="P2850" s="752"/>
      <c r="Q2850" s="963"/>
      <c r="R2850" s="754" t="str">
        <f t="shared" si="178"/>
        <v>fx</v>
      </c>
      <c r="S2850" s="959"/>
      <c r="T2850" s="959"/>
      <c r="U2850" s="965"/>
    </row>
    <row r="2851" spans="1:21" ht="15.75" thickBot="1" x14ac:dyDescent="0.3">
      <c r="A2851" s="187" t="str">
        <f t="shared" si="176"/>
        <v>روز</v>
      </c>
      <c r="B2851" s="175">
        <v>14030524</v>
      </c>
      <c r="C2851" s="96">
        <v>350</v>
      </c>
      <c r="D2851" s="752">
        <v>7</v>
      </c>
      <c r="E2851" s="752">
        <v>50</v>
      </c>
      <c r="F2851" s="199">
        <f t="shared" si="180"/>
        <v>33</v>
      </c>
      <c r="G2851" s="144" t="s">
        <v>237</v>
      </c>
      <c r="H2851" s="167">
        <v>0.30208333333333331</v>
      </c>
      <c r="I2851" s="167">
        <v>0.79166666666666663</v>
      </c>
      <c r="J2851" s="181">
        <v>8.3333333333333329E-2</v>
      </c>
      <c r="K2851" s="179">
        <f t="shared" si="177"/>
        <v>0.40625</v>
      </c>
      <c r="L2851" s="752">
        <v>42</v>
      </c>
      <c r="M2851" s="752">
        <v>2</v>
      </c>
      <c r="N2851" s="959"/>
      <c r="O2851" s="752"/>
      <c r="P2851" s="752"/>
      <c r="Q2851" s="963"/>
      <c r="R2851" s="754" t="str">
        <f t="shared" si="178"/>
        <v>fx</v>
      </c>
      <c r="S2851" s="959"/>
      <c r="T2851" s="959"/>
      <c r="U2851" s="965"/>
    </row>
    <row r="2852" spans="1:21" ht="15.75" thickBot="1" x14ac:dyDescent="0.3">
      <c r="A2852" s="187" t="str">
        <f t="shared" si="176"/>
        <v>روز</v>
      </c>
      <c r="B2852" s="175">
        <v>14030524</v>
      </c>
      <c r="C2852" s="96">
        <v>350</v>
      </c>
      <c r="D2852" s="752">
        <v>7</v>
      </c>
      <c r="E2852" s="752">
        <v>50</v>
      </c>
      <c r="F2852" s="199">
        <f t="shared" si="180"/>
        <v>33</v>
      </c>
      <c r="G2852" s="144" t="s">
        <v>237</v>
      </c>
      <c r="H2852" s="167">
        <v>0.30208333333333331</v>
      </c>
      <c r="I2852" s="167">
        <v>0.79166666666666663</v>
      </c>
      <c r="J2852" s="181">
        <v>8.3333333333333329E-2</v>
      </c>
      <c r="K2852" s="179">
        <f t="shared" si="177"/>
        <v>0.40625</v>
      </c>
      <c r="L2852" s="752">
        <v>43</v>
      </c>
      <c r="M2852" s="752">
        <v>2</v>
      </c>
      <c r="N2852" s="959"/>
      <c r="O2852" s="752"/>
      <c r="P2852" s="752"/>
      <c r="Q2852" s="963"/>
      <c r="R2852" s="754" t="str">
        <f t="shared" si="178"/>
        <v>fx</v>
      </c>
      <c r="S2852" s="959"/>
      <c r="T2852" s="959"/>
      <c r="U2852" s="965"/>
    </row>
    <row r="2853" spans="1:21" ht="15.75" thickBot="1" x14ac:dyDescent="0.3">
      <c r="A2853" s="187" t="str">
        <f t="shared" si="176"/>
        <v>روز</v>
      </c>
      <c r="B2853" s="750">
        <v>14030524</v>
      </c>
      <c r="C2853" s="96">
        <v>350</v>
      </c>
      <c r="D2853" s="752">
        <v>7</v>
      </c>
      <c r="E2853" s="752">
        <v>50</v>
      </c>
      <c r="F2853" s="199">
        <f t="shared" si="180"/>
        <v>33</v>
      </c>
      <c r="G2853" s="144" t="s">
        <v>237</v>
      </c>
      <c r="H2853" s="167">
        <v>0.30208333333333331</v>
      </c>
      <c r="I2853" s="167">
        <v>0.79166666666666663</v>
      </c>
      <c r="J2853" s="181">
        <v>8.3333333333333329E-2</v>
      </c>
      <c r="K2853" s="179">
        <f t="shared" si="177"/>
        <v>0.40625</v>
      </c>
      <c r="L2853" s="752">
        <v>44</v>
      </c>
      <c r="M2853" s="752">
        <v>1</v>
      </c>
      <c r="N2853" s="960"/>
      <c r="O2853" s="752"/>
      <c r="P2853" s="752"/>
      <c r="Q2853" s="963"/>
      <c r="R2853" s="754" t="str">
        <f t="shared" si="178"/>
        <v>fx</v>
      </c>
      <c r="S2853" s="959"/>
      <c r="T2853" s="959"/>
      <c r="U2853" s="965"/>
    </row>
    <row r="2854" spans="1:21" ht="15.75" thickBot="1" x14ac:dyDescent="0.3">
      <c r="A2854" s="187" t="str">
        <f t="shared" si="176"/>
        <v>روز</v>
      </c>
      <c r="B2854" s="174">
        <v>14030524</v>
      </c>
      <c r="C2854" s="96">
        <v>370</v>
      </c>
      <c r="D2854" s="752">
        <v>7</v>
      </c>
      <c r="E2854" s="752">
        <v>50</v>
      </c>
      <c r="F2854" s="199">
        <f t="shared" si="180"/>
        <v>33</v>
      </c>
      <c r="G2854" s="144" t="s">
        <v>237</v>
      </c>
      <c r="H2854" s="167">
        <v>0.30208333333333331</v>
      </c>
      <c r="I2854" s="167">
        <v>0.79166666666666663</v>
      </c>
      <c r="J2854" s="181">
        <v>8.3333333333333329E-2</v>
      </c>
      <c r="K2854" s="179">
        <f t="shared" si="177"/>
        <v>0.40625</v>
      </c>
      <c r="L2854" s="752">
        <v>42</v>
      </c>
      <c r="M2854" s="752">
        <v>2</v>
      </c>
      <c r="N2854" s="958">
        <v>342</v>
      </c>
      <c r="O2854" s="752"/>
      <c r="P2854" s="752"/>
      <c r="Q2854" s="963"/>
      <c r="R2854" s="754" t="str">
        <f t="shared" si="178"/>
        <v>p500</v>
      </c>
      <c r="S2854" s="959"/>
      <c r="T2854" s="959"/>
      <c r="U2854" s="965"/>
    </row>
    <row r="2855" spans="1:21" ht="15.75" thickBot="1" x14ac:dyDescent="0.3">
      <c r="A2855" s="187" t="str">
        <f t="shared" si="176"/>
        <v>روز</v>
      </c>
      <c r="B2855" s="175">
        <v>14030524</v>
      </c>
      <c r="C2855" s="96">
        <v>370</v>
      </c>
      <c r="D2855" s="752">
        <v>7</v>
      </c>
      <c r="E2855" s="752">
        <v>50</v>
      </c>
      <c r="F2855" s="199">
        <f t="shared" si="180"/>
        <v>33</v>
      </c>
      <c r="G2855" s="144" t="s">
        <v>237</v>
      </c>
      <c r="H2855" s="167">
        <v>0.30208333333333331</v>
      </c>
      <c r="I2855" s="167">
        <v>0.79166666666666663</v>
      </c>
      <c r="J2855" s="181">
        <v>8.3333333333333329E-2</v>
      </c>
      <c r="K2855" s="179">
        <f t="shared" si="177"/>
        <v>0.40625</v>
      </c>
      <c r="L2855" s="752">
        <v>43</v>
      </c>
      <c r="M2855" s="752">
        <v>2</v>
      </c>
      <c r="N2855" s="959"/>
      <c r="O2855" s="752"/>
      <c r="P2855" s="752"/>
      <c r="Q2855" s="963"/>
      <c r="R2855" s="754" t="str">
        <f t="shared" si="178"/>
        <v>p500</v>
      </c>
      <c r="S2855" s="959"/>
      <c r="T2855" s="959"/>
      <c r="U2855" s="965"/>
    </row>
    <row r="2856" spans="1:21" ht="15.75" thickBot="1" x14ac:dyDescent="0.3">
      <c r="A2856" s="187" t="str">
        <f t="shared" si="176"/>
        <v>روز</v>
      </c>
      <c r="B2856" s="750">
        <v>14030524</v>
      </c>
      <c r="C2856" s="96">
        <v>370</v>
      </c>
      <c r="D2856" s="752">
        <v>7</v>
      </c>
      <c r="E2856" s="752">
        <v>50</v>
      </c>
      <c r="F2856" s="199">
        <f t="shared" si="180"/>
        <v>33</v>
      </c>
      <c r="G2856" s="144" t="s">
        <v>237</v>
      </c>
      <c r="H2856" s="167">
        <v>0.30208333333333331</v>
      </c>
      <c r="I2856" s="167">
        <v>0.79166666666666663</v>
      </c>
      <c r="J2856" s="181">
        <v>8.3333333333333329E-2</v>
      </c>
      <c r="K2856" s="179">
        <f t="shared" si="177"/>
        <v>0.40625</v>
      </c>
      <c r="L2856" s="752">
        <v>44</v>
      </c>
      <c r="M2856" s="752">
        <v>2</v>
      </c>
      <c r="N2856" s="960"/>
      <c r="O2856" s="752"/>
      <c r="P2856" s="752"/>
      <c r="Q2856" s="963"/>
      <c r="R2856" s="754" t="str">
        <f t="shared" si="178"/>
        <v>p500</v>
      </c>
      <c r="S2856" s="959"/>
      <c r="T2856" s="959"/>
      <c r="U2856" s="965"/>
    </row>
    <row r="2857" spans="1:21" ht="15.75" thickBot="1" x14ac:dyDescent="0.3">
      <c r="A2857" s="187" t="str">
        <f t="shared" si="176"/>
        <v>روز</v>
      </c>
      <c r="B2857" s="174">
        <v>14030524</v>
      </c>
      <c r="C2857" s="96">
        <v>278</v>
      </c>
      <c r="D2857" s="752">
        <v>7</v>
      </c>
      <c r="E2857" s="752">
        <v>50</v>
      </c>
      <c r="F2857" s="199">
        <f t="shared" si="180"/>
        <v>33</v>
      </c>
      <c r="G2857" s="144" t="s">
        <v>237</v>
      </c>
      <c r="H2857" s="167">
        <v>0.30208333333333331</v>
      </c>
      <c r="I2857" s="167">
        <v>0.79166666666666663</v>
      </c>
      <c r="J2857" s="181">
        <v>8.3333333333333329E-2</v>
      </c>
      <c r="K2857" s="179">
        <f t="shared" si="177"/>
        <v>0.40625</v>
      </c>
      <c r="L2857" s="752">
        <v>38</v>
      </c>
      <c r="M2857" s="752">
        <v>1</v>
      </c>
      <c r="N2857" s="958">
        <v>275</v>
      </c>
      <c r="O2857" s="752"/>
      <c r="P2857" s="752"/>
      <c r="Q2857" s="963"/>
      <c r="R2857" s="754" t="str">
        <f t="shared" si="178"/>
        <v>fx</v>
      </c>
      <c r="S2857" s="959"/>
      <c r="T2857" s="959"/>
      <c r="U2857" s="965"/>
    </row>
    <row r="2858" spans="1:21" ht="15.75" thickBot="1" x14ac:dyDescent="0.3">
      <c r="A2858" s="187" t="str">
        <f t="shared" si="176"/>
        <v>روز</v>
      </c>
      <c r="B2858" s="175">
        <v>14030524</v>
      </c>
      <c r="C2858" s="96">
        <v>278</v>
      </c>
      <c r="D2858" s="752">
        <v>7</v>
      </c>
      <c r="E2858" s="752">
        <v>50</v>
      </c>
      <c r="F2858" s="199">
        <f t="shared" si="180"/>
        <v>33</v>
      </c>
      <c r="G2858" s="144" t="s">
        <v>237</v>
      </c>
      <c r="H2858" s="167">
        <v>0.30208333333333331</v>
      </c>
      <c r="I2858" s="167">
        <v>0.79166666666666663</v>
      </c>
      <c r="J2858" s="181">
        <v>8.3333333333333329E-2</v>
      </c>
      <c r="K2858" s="179">
        <f t="shared" si="177"/>
        <v>0.40625</v>
      </c>
      <c r="L2858" s="752">
        <v>39</v>
      </c>
      <c r="M2858" s="752">
        <v>2</v>
      </c>
      <c r="N2858" s="959"/>
      <c r="O2858" s="752"/>
      <c r="P2858" s="752"/>
      <c r="Q2858" s="963"/>
      <c r="R2858" s="754" t="str">
        <f t="shared" si="178"/>
        <v>fx</v>
      </c>
      <c r="S2858" s="959"/>
      <c r="T2858" s="959"/>
      <c r="U2858" s="965"/>
    </row>
    <row r="2859" spans="1:21" ht="15.75" thickBot="1" x14ac:dyDescent="0.3">
      <c r="A2859" s="187" t="str">
        <f t="shared" si="176"/>
        <v>روز</v>
      </c>
      <c r="B2859" s="750">
        <v>14030524</v>
      </c>
      <c r="C2859" s="96">
        <v>278</v>
      </c>
      <c r="D2859" s="752">
        <v>7</v>
      </c>
      <c r="E2859" s="752">
        <v>50</v>
      </c>
      <c r="F2859" s="199">
        <f t="shared" si="180"/>
        <v>33</v>
      </c>
      <c r="G2859" s="144" t="s">
        <v>237</v>
      </c>
      <c r="H2859" s="167">
        <v>0.30208333333333331</v>
      </c>
      <c r="I2859" s="167">
        <v>0.79166666666666663</v>
      </c>
      <c r="J2859" s="181">
        <v>8.3333333333333329E-2</v>
      </c>
      <c r="K2859" s="179">
        <f t="shared" si="177"/>
        <v>0.40625</v>
      </c>
      <c r="L2859" s="752">
        <v>41</v>
      </c>
      <c r="M2859" s="752">
        <v>1</v>
      </c>
      <c r="N2859" s="960"/>
      <c r="O2859" s="752"/>
      <c r="P2859" s="752"/>
      <c r="Q2859" s="963"/>
      <c r="R2859" s="754" t="str">
        <f t="shared" si="178"/>
        <v>fx</v>
      </c>
      <c r="S2859" s="959"/>
      <c r="T2859" s="959"/>
      <c r="U2859" s="965"/>
    </row>
    <row r="2860" spans="1:21" ht="15.75" thickBot="1" x14ac:dyDescent="0.3">
      <c r="A2860" s="187" t="str">
        <f t="shared" si="176"/>
        <v>روز</v>
      </c>
      <c r="B2860" s="174">
        <v>14030524</v>
      </c>
      <c r="C2860" s="96">
        <v>380</v>
      </c>
      <c r="D2860" s="752">
        <v>7</v>
      </c>
      <c r="E2860" s="752">
        <v>50</v>
      </c>
      <c r="F2860" s="199">
        <f t="shared" si="180"/>
        <v>33</v>
      </c>
      <c r="G2860" s="144" t="s">
        <v>237</v>
      </c>
      <c r="H2860" s="167">
        <v>0.30208333333333331</v>
      </c>
      <c r="I2860" s="167">
        <v>0.79166666666666663</v>
      </c>
      <c r="J2860" s="181">
        <v>8.3333333333333329E-2</v>
      </c>
      <c r="K2860" s="179">
        <f t="shared" si="177"/>
        <v>0.40625</v>
      </c>
      <c r="L2860" s="752">
        <v>40</v>
      </c>
      <c r="M2860" s="752">
        <v>1</v>
      </c>
      <c r="N2860" s="958">
        <v>34</v>
      </c>
      <c r="O2860" s="752"/>
      <c r="P2860" s="752"/>
      <c r="Q2860" s="963"/>
      <c r="R2860" s="754" t="str">
        <f t="shared" si="178"/>
        <v>fx</v>
      </c>
      <c r="S2860" s="959"/>
      <c r="T2860" s="959"/>
      <c r="U2860" s="965"/>
    </row>
    <row r="2861" spans="1:21" ht="15.75" thickBot="1" x14ac:dyDescent="0.3">
      <c r="A2861" s="187" t="str">
        <f t="shared" si="176"/>
        <v>روز</v>
      </c>
      <c r="B2861" s="750">
        <v>14030524</v>
      </c>
      <c r="C2861" s="96">
        <v>380</v>
      </c>
      <c r="D2861" s="752">
        <v>7</v>
      </c>
      <c r="E2861" s="752">
        <v>50</v>
      </c>
      <c r="F2861" s="199">
        <f>12+6+6+4+2+3</f>
        <v>33</v>
      </c>
      <c r="G2861" s="144" t="s">
        <v>237</v>
      </c>
      <c r="H2861" s="167">
        <v>0.30208333333333331</v>
      </c>
      <c r="I2861" s="167">
        <v>0.79166666666666663</v>
      </c>
      <c r="J2861" s="181">
        <v>8.3333333333333329E-2</v>
      </c>
      <c r="K2861" s="179">
        <f t="shared" si="177"/>
        <v>0.40625</v>
      </c>
      <c r="L2861" s="752">
        <v>44</v>
      </c>
      <c r="M2861" s="752">
        <v>1</v>
      </c>
      <c r="N2861" s="960"/>
      <c r="O2861" s="752"/>
      <c r="P2861" s="752"/>
      <c r="Q2861" s="963"/>
      <c r="R2861" s="754" t="str">
        <f t="shared" si="178"/>
        <v>fx</v>
      </c>
      <c r="S2861" s="959"/>
      <c r="T2861" s="959"/>
      <c r="U2861" s="965"/>
    </row>
    <row r="2862" spans="1:21" ht="15.75" thickBot="1" x14ac:dyDescent="0.3">
      <c r="A2862" s="187" t="str">
        <f t="shared" si="176"/>
        <v>روز</v>
      </c>
      <c r="B2862" s="174">
        <v>14030524</v>
      </c>
      <c r="C2862" s="96">
        <v>356</v>
      </c>
      <c r="D2862" s="752">
        <v>7</v>
      </c>
      <c r="E2862" s="752">
        <v>50</v>
      </c>
      <c r="F2862" s="199">
        <f t="shared" si="180"/>
        <v>33</v>
      </c>
      <c r="G2862" s="144" t="s">
        <v>237</v>
      </c>
      <c r="H2862" s="167">
        <v>0.30208333333333331</v>
      </c>
      <c r="I2862" s="167">
        <v>0.79166666666666663</v>
      </c>
      <c r="J2862" s="181">
        <v>8.3333333333333329E-2</v>
      </c>
      <c r="K2862" s="179">
        <f t="shared" si="177"/>
        <v>0.40625</v>
      </c>
      <c r="L2862" s="752">
        <v>38</v>
      </c>
      <c r="M2862" s="752">
        <v>1</v>
      </c>
      <c r="N2862" s="958">
        <v>120</v>
      </c>
      <c r="O2862" s="752"/>
      <c r="P2862" s="752"/>
      <c r="Q2862" s="963"/>
      <c r="R2862" s="754" t="str">
        <f t="shared" si="178"/>
        <v>fx</v>
      </c>
      <c r="S2862" s="959"/>
      <c r="T2862" s="959"/>
      <c r="U2862" s="965"/>
    </row>
    <row r="2863" spans="1:21" ht="15.75" thickBot="1" x14ac:dyDescent="0.3">
      <c r="A2863" s="187" t="str">
        <f t="shared" si="176"/>
        <v>روز</v>
      </c>
      <c r="B2863" s="175">
        <v>14030524</v>
      </c>
      <c r="C2863" s="96">
        <v>356</v>
      </c>
      <c r="D2863" s="752">
        <v>7</v>
      </c>
      <c r="E2863" s="752">
        <v>50</v>
      </c>
      <c r="F2863" s="199">
        <f t="shared" si="180"/>
        <v>33</v>
      </c>
      <c r="G2863" s="144" t="s">
        <v>237</v>
      </c>
      <c r="H2863" s="167">
        <v>0.30208333333333331</v>
      </c>
      <c r="I2863" s="167">
        <v>0.79166666666666663</v>
      </c>
      <c r="J2863" s="181">
        <v>8.3333333333333329E-2</v>
      </c>
      <c r="K2863" s="179">
        <f t="shared" si="177"/>
        <v>0.40625</v>
      </c>
      <c r="L2863" s="752">
        <v>39</v>
      </c>
      <c r="M2863" s="752">
        <v>1</v>
      </c>
      <c r="N2863" s="959"/>
      <c r="O2863" s="752"/>
      <c r="P2863" s="752"/>
      <c r="Q2863" s="963"/>
      <c r="R2863" s="754" t="str">
        <f t="shared" si="178"/>
        <v>fx</v>
      </c>
      <c r="S2863" s="959"/>
      <c r="T2863" s="959"/>
      <c r="U2863" s="965"/>
    </row>
    <row r="2864" spans="1:21" ht="15.75" thickBot="1" x14ac:dyDescent="0.3">
      <c r="A2864" s="756" t="str">
        <f t="shared" si="176"/>
        <v>روز</v>
      </c>
      <c r="B2864" s="750">
        <v>14030524</v>
      </c>
      <c r="C2864" s="164">
        <v>356</v>
      </c>
      <c r="D2864" s="753">
        <v>7</v>
      </c>
      <c r="E2864" s="753">
        <v>50</v>
      </c>
      <c r="F2864" s="388">
        <f t="shared" si="180"/>
        <v>33</v>
      </c>
      <c r="G2864" s="759" t="s">
        <v>237</v>
      </c>
      <c r="H2864" s="171">
        <v>0.30208333333333331</v>
      </c>
      <c r="I2864" s="171">
        <v>0.79166666666666663</v>
      </c>
      <c r="J2864" s="185">
        <v>8.3333333333333329E-2</v>
      </c>
      <c r="K2864" s="186">
        <f t="shared" si="177"/>
        <v>0.40625</v>
      </c>
      <c r="L2864" s="753">
        <v>40</v>
      </c>
      <c r="M2864" s="753">
        <v>1</v>
      </c>
      <c r="N2864" s="966"/>
      <c r="O2864" s="753"/>
      <c r="P2864" s="753"/>
      <c r="Q2864" s="967"/>
      <c r="R2864" s="151" t="str">
        <f t="shared" si="178"/>
        <v>fx</v>
      </c>
      <c r="S2864" s="966"/>
      <c r="T2864" s="966"/>
      <c r="U2864" s="968"/>
    </row>
    <row r="2865" spans="1:21" ht="15.75" thickBot="1" x14ac:dyDescent="0.3">
      <c r="A2865" s="183" t="str">
        <f t="shared" si="176"/>
        <v>روز</v>
      </c>
      <c r="B2865" s="174">
        <v>14030525</v>
      </c>
      <c r="C2865" s="163">
        <v>309</v>
      </c>
      <c r="D2865" s="751">
        <v>7</v>
      </c>
      <c r="E2865" s="751">
        <v>50</v>
      </c>
      <c r="F2865" s="401">
        <f>8+6+6+1</f>
        <v>21</v>
      </c>
      <c r="G2865" s="159" t="s">
        <v>679</v>
      </c>
      <c r="H2865" s="168">
        <v>0.30208333333333331</v>
      </c>
      <c r="I2865" s="168">
        <v>0.625</v>
      </c>
      <c r="J2865" s="179">
        <v>0.1875</v>
      </c>
      <c r="K2865" s="179">
        <f t="shared" si="177"/>
        <v>0.13541666666666669</v>
      </c>
      <c r="L2865" s="751">
        <v>38</v>
      </c>
      <c r="M2865" s="751">
        <v>2</v>
      </c>
      <c r="N2865" s="961">
        <v>96</v>
      </c>
      <c r="O2865" s="751"/>
      <c r="P2865" s="751"/>
      <c r="Q2865" s="962">
        <f>380.076+2.175+40.447</f>
        <v>422.69800000000004</v>
      </c>
      <c r="R2865" s="150" t="str">
        <f t="shared" si="178"/>
        <v>fx</v>
      </c>
      <c r="S2865" s="961">
        <v>1.5</v>
      </c>
      <c r="T2865" s="961">
        <v>15</v>
      </c>
      <c r="U2865" s="964">
        <v>0</v>
      </c>
    </row>
    <row r="2866" spans="1:21" ht="15.75" thickBot="1" x14ac:dyDescent="0.3">
      <c r="A2866" s="187" t="str">
        <f t="shared" si="176"/>
        <v>روز</v>
      </c>
      <c r="B2866" s="175">
        <v>14030525</v>
      </c>
      <c r="C2866" s="96">
        <v>309</v>
      </c>
      <c r="D2866" s="752">
        <v>7</v>
      </c>
      <c r="E2866" s="752">
        <v>50</v>
      </c>
      <c r="F2866" s="401">
        <f t="shared" ref="F2866:F2876" si="181">8+6+6+1</f>
        <v>21</v>
      </c>
      <c r="G2866" s="144" t="s">
        <v>680</v>
      </c>
      <c r="H2866" s="167">
        <v>0.30208333333333331</v>
      </c>
      <c r="I2866" s="167">
        <v>0.625</v>
      </c>
      <c r="J2866" s="181">
        <v>0.1875</v>
      </c>
      <c r="K2866" s="179">
        <f t="shared" si="177"/>
        <v>0.13541666666666669</v>
      </c>
      <c r="L2866" s="752">
        <v>39</v>
      </c>
      <c r="M2866" s="752">
        <v>2</v>
      </c>
      <c r="N2866" s="959"/>
      <c r="O2866" s="752"/>
      <c r="P2866" s="752"/>
      <c r="Q2866" s="963"/>
      <c r="R2866" s="754" t="str">
        <f t="shared" si="178"/>
        <v>fx</v>
      </c>
      <c r="S2866" s="959"/>
      <c r="T2866" s="959"/>
      <c r="U2866" s="965"/>
    </row>
    <row r="2867" spans="1:21" ht="15.75" thickBot="1" x14ac:dyDescent="0.3">
      <c r="A2867" s="187" t="str">
        <f t="shared" si="176"/>
        <v>روز</v>
      </c>
      <c r="B2867" s="175">
        <v>14030525</v>
      </c>
      <c r="C2867" s="96">
        <v>309</v>
      </c>
      <c r="D2867" s="752">
        <v>7</v>
      </c>
      <c r="E2867" s="752">
        <v>50</v>
      </c>
      <c r="F2867" s="401">
        <f t="shared" si="181"/>
        <v>21</v>
      </c>
      <c r="G2867" s="144" t="s">
        <v>681</v>
      </c>
      <c r="H2867" s="167">
        <v>0.30208333333333331</v>
      </c>
      <c r="I2867" s="167">
        <v>0.625</v>
      </c>
      <c r="J2867" s="181">
        <v>0.1875</v>
      </c>
      <c r="K2867" s="179">
        <f t="shared" si="177"/>
        <v>0.13541666666666669</v>
      </c>
      <c r="L2867" s="752">
        <v>40</v>
      </c>
      <c r="M2867" s="752">
        <v>2</v>
      </c>
      <c r="N2867" s="959"/>
      <c r="O2867" s="752"/>
      <c r="P2867" s="752"/>
      <c r="Q2867" s="963"/>
      <c r="R2867" s="754" t="str">
        <f t="shared" si="178"/>
        <v>fx</v>
      </c>
      <c r="S2867" s="959"/>
      <c r="T2867" s="959"/>
      <c r="U2867" s="965"/>
    </row>
    <row r="2868" spans="1:21" ht="15.75" thickBot="1" x14ac:dyDescent="0.3">
      <c r="A2868" s="187" t="str">
        <f t="shared" si="176"/>
        <v>روز</v>
      </c>
      <c r="B2868" s="750">
        <v>14030525</v>
      </c>
      <c r="C2868" s="96">
        <v>309</v>
      </c>
      <c r="D2868" s="752">
        <v>7</v>
      </c>
      <c r="E2868" s="752">
        <v>50</v>
      </c>
      <c r="F2868" s="401">
        <f t="shared" si="181"/>
        <v>21</v>
      </c>
      <c r="G2868" s="144" t="s">
        <v>682</v>
      </c>
      <c r="H2868" s="167">
        <v>0.30208333333333331</v>
      </c>
      <c r="I2868" s="167">
        <v>0.625</v>
      </c>
      <c r="J2868" s="181">
        <v>0.1875</v>
      </c>
      <c r="K2868" s="179">
        <f t="shared" si="177"/>
        <v>0.13541666666666669</v>
      </c>
      <c r="L2868" s="752">
        <v>41</v>
      </c>
      <c r="M2868" s="752">
        <v>2</v>
      </c>
      <c r="N2868" s="960"/>
      <c r="O2868" s="752"/>
      <c r="P2868" s="752"/>
      <c r="Q2868" s="963"/>
      <c r="R2868" s="754" t="str">
        <f t="shared" si="178"/>
        <v>fx</v>
      </c>
      <c r="S2868" s="959"/>
      <c r="T2868" s="959"/>
      <c r="U2868" s="965"/>
    </row>
    <row r="2869" spans="1:21" ht="15.75" thickBot="1" x14ac:dyDescent="0.3">
      <c r="A2869" s="187" t="str">
        <f t="shared" si="176"/>
        <v>روز</v>
      </c>
      <c r="B2869" s="174">
        <v>14030525</v>
      </c>
      <c r="C2869" s="96">
        <v>350</v>
      </c>
      <c r="D2869" s="752">
        <v>7</v>
      </c>
      <c r="E2869" s="752">
        <v>50</v>
      </c>
      <c r="F2869" s="401">
        <f t="shared" si="181"/>
        <v>21</v>
      </c>
      <c r="G2869" s="144" t="s">
        <v>683</v>
      </c>
      <c r="H2869" s="167">
        <v>0.30208333333333331</v>
      </c>
      <c r="I2869" s="167">
        <v>0.625</v>
      </c>
      <c r="J2869" s="181">
        <v>0.1875</v>
      </c>
      <c r="K2869" s="179">
        <f t="shared" si="177"/>
        <v>0.13541666666666669</v>
      </c>
      <c r="L2869" s="752">
        <v>41</v>
      </c>
      <c r="M2869" s="752">
        <v>1</v>
      </c>
      <c r="N2869" s="958">
        <v>36</v>
      </c>
      <c r="O2869" s="752"/>
      <c r="P2869" s="752"/>
      <c r="Q2869" s="963"/>
      <c r="R2869" s="754" t="str">
        <f t="shared" si="178"/>
        <v>fx</v>
      </c>
      <c r="S2869" s="959"/>
      <c r="T2869" s="959"/>
      <c r="U2869" s="965"/>
    </row>
    <row r="2870" spans="1:21" ht="15.75" thickBot="1" x14ac:dyDescent="0.3">
      <c r="A2870" s="187" t="str">
        <f t="shared" si="176"/>
        <v>روز</v>
      </c>
      <c r="B2870" s="175">
        <v>14030525</v>
      </c>
      <c r="C2870" s="96">
        <v>350</v>
      </c>
      <c r="D2870" s="752">
        <v>7</v>
      </c>
      <c r="E2870" s="752">
        <v>50</v>
      </c>
      <c r="F2870" s="401">
        <f t="shared" si="181"/>
        <v>21</v>
      </c>
      <c r="G2870" s="144" t="s">
        <v>684</v>
      </c>
      <c r="H2870" s="167">
        <v>0.30208333333333331</v>
      </c>
      <c r="I2870" s="167">
        <v>0.625</v>
      </c>
      <c r="J2870" s="181">
        <v>0.1875</v>
      </c>
      <c r="K2870" s="179">
        <f t="shared" si="177"/>
        <v>0.13541666666666669</v>
      </c>
      <c r="L2870" s="752">
        <v>42</v>
      </c>
      <c r="M2870" s="752">
        <v>2</v>
      </c>
      <c r="N2870" s="959"/>
      <c r="O2870" s="752"/>
      <c r="P2870" s="752"/>
      <c r="Q2870" s="963"/>
      <c r="R2870" s="754" t="str">
        <f t="shared" si="178"/>
        <v>fx</v>
      </c>
      <c r="S2870" s="959"/>
      <c r="T2870" s="959"/>
      <c r="U2870" s="965"/>
    </row>
    <row r="2871" spans="1:21" ht="15.75" thickBot="1" x14ac:dyDescent="0.3">
      <c r="A2871" s="187" t="str">
        <f t="shared" si="176"/>
        <v>روز</v>
      </c>
      <c r="B2871" s="175">
        <v>14030525</v>
      </c>
      <c r="C2871" s="96">
        <v>350</v>
      </c>
      <c r="D2871" s="752">
        <v>7</v>
      </c>
      <c r="E2871" s="752">
        <v>50</v>
      </c>
      <c r="F2871" s="401">
        <f t="shared" si="181"/>
        <v>21</v>
      </c>
      <c r="G2871" s="144" t="s">
        <v>685</v>
      </c>
      <c r="H2871" s="167">
        <v>0.30208333333333331</v>
      </c>
      <c r="I2871" s="167">
        <v>0.625</v>
      </c>
      <c r="J2871" s="181">
        <v>0.1875</v>
      </c>
      <c r="K2871" s="179">
        <f t="shared" si="177"/>
        <v>0.13541666666666669</v>
      </c>
      <c r="L2871" s="752">
        <v>43</v>
      </c>
      <c r="M2871" s="752">
        <v>2</v>
      </c>
      <c r="N2871" s="959"/>
      <c r="O2871" s="752"/>
      <c r="P2871" s="752"/>
      <c r="Q2871" s="963"/>
      <c r="R2871" s="754" t="str">
        <f t="shared" si="178"/>
        <v>fx</v>
      </c>
      <c r="S2871" s="959"/>
      <c r="T2871" s="959"/>
      <c r="U2871" s="965"/>
    </row>
    <row r="2872" spans="1:21" ht="15.75" thickBot="1" x14ac:dyDescent="0.3">
      <c r="A2872" s="187" t="str">
        <f t="shared" si="176"/>
        <v>روز</v>
      </c>
      <c r="B2872" s="750">
        <v>14030525</v>
      </c>
      <c r="C2872" s="96">
        <v>350</v>
      </c>
      <c r="D2872" s="752">
        <v>7</v>
      </c>
      <c r="E2872" s="752">
        <v>50</v>
      </c>
      <c r="F2872" s="401">
        <f t="shared" si="181"/>
        <v>21</v>
      </c>
      <c r="G2872" s="144" t="s">
        <v>686</v>
      </c>
      <c r="H2872" s="167">
        <v>0.30208333333333331</v>
      </c>
      <c r="I2872" s="167">
        <v>0.625</v>
      </c>
      <c r="J2872" s="181">
        <v>0.1875</v>
      </c>
      <c r="K2872" s="179">
        <f t="shared" si="177"/>
        <v>0.13541666666666669</v>
      </c>
      <c r="L2872" s="752">
        <v>44</v>
      </c>
      <c r="M2872" s="752">
        <v>1</v>
      </c>
      <c r="N2872" s="960"/>
      <c r="O2872" s="752"/>
      <c r="P2872" s="752"/>
      <c r="Q2872" s="963"/>
      <c r="R2872" s="754" t="str">
        <f t="shared" si="178"/>
        <v>fx</v>
      </c>
      <c r="S2872" s="959"/>
      <c r="T2872" s="959"/>
      <c r="U2872" s="965"/>
    </row>
    <row r="2873" spans="1:21" ht="15.75" thickBot="1" x14ac:dyDescent="0.3">
      <c r="A2873" s="187" t="str">
        <f t="shared" si="176"/>
        <v>روز</v>
      </c>
      <c r="B2873" s="174">
        <v>14030525</v>
      </c>
      <c r="C2873" s="96">
        <v>370</v>
      </c>
      <c r="D2873" s="752">
        <v>7</v>
      </c>
      <c r="E2873" s="752">
        <v>50</v>
      </c>
      <c r="F2873" s="401">
        <f t="shared" si="181"/>
        <v>21</v>
      </c>
      <c r="G2873" s="144" t="s">
        <v>687</v>
      </c>
      <c r="H2873" s="167">
        <v>0.30208333333333331</v>
      </c>
      <c r="I2873" s="167">
        <v>0.625</v>
      </c>
      <c r="J2873" s="181">
        <v>0.1875</v>
      </c>
      <c r="K2873" s="179">
        <f t="shared" si="177"/>
        <v>0.13541666666666669</v>
      </c>
      <c r="L2873" s="752">
        <v>42</v>
      </c>
      <c r="M2873" s="752">
        <v>2</v>
      </c>
      <c r="N2873" s="958">
        <v>192</v>
      </c>
      <c r="O2873" s="752"/>
      <c r="P2873" s="752"/>
      <c r="Q2873" s="963"/>
      <c r="R2873" s="754" t="str">
        <f t="shared" si="178"/>
        <v>p500</v>
      </c>
      <c r="S2873" s="959"/>
      <c r="T2873" s="959"/>
      <c r="U2873" s="965"/>
    </row>
    <row r="2874" spans="1:21" ht="15.75" thickBot="1" x14ac:dyDescent="0.3">
      <c r="A2874" s="187" t="str">
        <f t="shared" si="176"/>
        <v>روز</v>
      </c>
      <c r="B2874" s="175">
        <v>14030525</v>
      </c>
      <c r="C2874" s="96">
        <v>370</v>
      </c>
      <c r="D2874" s="752">
        <v>7</v>
      </c>
      <c r="E2874" s="752">
        <v>50</v>
      </c>
      <c r="F2874" s="401">
        <f t="shared" si="181"/>
        <v>21</v>
      </c>
      <c r="G2874" s="144" t="s">
        <v>688</v>
      </c>
      <c r="H2874" s="167">
        <v>0.30208333333333331</v>
      </c>
      <c r="I2874" s="167">
        <v>0.625</v>
      </c>
      <c r="J2874" s="181">
        <v>0.1875</v>
      </c>
      <c r="K2874" s="179">
        <f t="shared" si="177"/>
        <v>0.13541666666666669</v>
      </c>
      <c r="L2874" s="752">
        <v>43</v>
      </c>
      <c r="M2874" s="752">
        <v>2</v>
      </c>
      <c r="N2874" s="959"/>
      <c r="O2874" s="752"/>
      <c r="P2874" s="752"/>
      <c r="Q2874" s="963"/>
      <c r="R2874" s="754" t="str">
        <f t="shared" si="178"/>
        <v>p500</v>
      </c>
      <c r="S2874" s="959"/>
      <c r="T2874" s="959"/>
      <c r="U2874" s="965"/>
    </row>
    <row r="2875" spans="1:21" ht="15.75" thickBot="1" x14ac:dyDescent="0.3">
      <c r="A2875" s="187" t="str">
        <f t="shared" si="176"/>
        <v>روز</v>
      </c>
      <c r="B2875" s="750">
        <v>14030525</v>
      </c>
      <c r="C2875" s="96">
        <v>370</v>
      </c>
      <c r="D2875" s="752">
        <v>7</v>
      </c>
      <c r="E2875" s="752">
        <v>50</v>
      </c>
      <c r="F2875" s="401">
        <f t="shared" si="181"/>
        <v>21</v>
      </c>
      <c r="G2875" s="144" t="s">
        <v>689</v>
      </c>
      <c r="H2875" s="167">
        <v>0.30208333333333331</v>
      </c>
      <c r="I2875" s="167">
        <v>0.625</v>
      </c>
      <c r="J2875" s="181">
        <v>0.1875</v>
      </c>
      <c r="K2875" s="179">
        <f t="shared" si="177"/>
        <v>0.13541666666666669</v>
      </c>
      <c r="L2875" s="752">
        <v>44</v>
      </c>
      <c r="M2875" s="752">
        <v>2</v>
      </c>
      <c r="N2875" s="960"/>
      <c r="O2875" s="752"/>
      <c r="P2875" s="752"/>
      <c r="Q2875" s="963"/>
      <c r="R2875" s="754" t="str">
        <f t="shared" si="178"/>
        <v>p500</v>
      </c>
      <c r="S2875" s="959"/>
      <c r="T2875" s="959"/>
      <c r="U2875" s="965"/>
    </row>
    <row r="2876" spans="1:21" ht="15.75" thickBot="1" x14ac:dyDescent="0.3">
      <c r="A2876" s="755" t="str">
        <f t="shared" si="176"/>
        <v>روز</v>
      </c>
      <c r="B2876" s="749">
        <v>14030525</v>
      </c>
      <c r="C2876" s="157">
        <v>278</v>
      </c>
      <c r="D2876" s="746">
        <v>7</v>
      </c>
      <c r="E2876" s="746">
        <v>50</v>
      </c>
      <c r="F2876" s="401">
        <f t="shared" si="181"/>
        <v>21</v>
      </c>
      <c r="G2876" s="758" t="s">
        <v>690</v>
      </c>
      <c r="H2876" s="172">
        <v>0.30208333333333331</v>
      </c>
      <c r="I2876" s="172">
        <v>0.625</v>
      </c>
      <c r="J2876" s="188">
        <v>0.1875</v>
      </c>
      <c r="K2876" s="189">
        <f t="shared" si="177"/>
        <v>0.13541666666666669</v>
      </c>
      <c r="L2876" s="746">
        <v>41</v>
      </c>
      <c r="M2876" s="746">
        <v>1</v>
      </c>
      <c r="N2876" s="746">
        <v>6</v>
      </c>
      <c r="O2876" s="746"/>
      <c r="P2876" s="746"/>
      <c r="Q2876" s="963"/>
      <c r="R2876" s="198" t="str">
        <f t="shared" si="178"/>
        <v>fx</v>
      </c>
      <c r="S2876" s="959"/>
      <c r="T2876" s="959"/>
      <c r="U2876" s="965"/>
    </row>
    <row r="2877" spans="1:21" ht="15.75" thickBot="1" x14ac:dyDescent="0.3">
      <c r="A2877" s="183" t="str">
        <f t="shared" si="176"/>
        <v>روز</v>
      </c>
      <c r="B2877" s="174">
        <v>14030526</v>
      </c>
      <c r="C2877" s="163">
        <v>370</v>
      </c>
      <c r="D2877" s="751">
        <v>7</v>
      </c>
      <c r="E2877" s="751">
        <v>50</v>
      </c>
      <c r="F2877" s="150">
        <f>6+6+9+3</f>
        <v>24</v>
      </c>
      <c r="G2877" s="159" t="s">
        <v>412</v>
      </c>
      <c r="H2877" s="168">
        <v>0.30208333333333331</v>
      </c>
      <c r="I2877" s="168">
        <v>0.625</v>
      </c>
      <c r="J2877" s="179">
        <v>2.0833333333333332E-2</v>
      </c>
      <c r="K2877" s="179">
        <f t="shared" si="177"/>
        <v>0.30208333333333337</v>
      </c>
      <c r="L2877" s="751">
        <v>42</v>
      </c>
      <c r="M2877" s="751">
        <v>2</v>
      </c>
      <c r="N2877" s="961">
        <v>300</v>
      </c>
      <c r="O2877" s="751"/>
      <c r="P2877" s="751"/>
      <c r="Q2877" s="962">
        <f>113.82+5.17+110.7</f>
        <v>229.69</v>
      </c>
      <c r="R2877" s="150" t="str">
        <f t="shared" si="178"/>
        <v>p500</v>
      </c>
      <c r="S2877" s="961">
        <v>1</v>
      </c>
      <c r="T2877" s="961">
        <v>20</v>
      </c>
      <c r="U2877" s="964">
        <v>0</v>
      </c>
    </row>
    <row r="2878" spans="1:21" ht="15.75" thickBot="1" x14ac:dyDescent="0.3">
      <c r="A2878" s="187" t="str">
        <f t="shared" si="176"/>
        <v>روز</v>
      </c>
      <c r="B2878" s="175">
        <v>14030526</v>
      </c>
      <c r="C2878" s="96">
        <v>370</v>
      </c>
      <c r="D2878" s="752">
        <v>7</v>
      </c>
      <c r="E2878" s="752">
        <v>50</v>
      </c>
      <c r="F2878" s="199">
        <f t="shared" ref="F2878:F2891" si="182">6+6+9+3</f>
        <v>24</v>
      </c>
      <c r="G2878" s="144" t="s">
        <v>412</v>
      </c>
      <c r="H2878" s="167">
        <v>0.30208333333333331</v>
      </c>
      <c r="I2878" s="167">
        <v>0.625</v>
      </c>
      <c r="J2878" s="181">
        <v>2.0833333333333332E-2</v>
      </c>
      <c r="K2878" s="179">
        <f t="shared" si="177"/>
        <v>0.30208333333333337</v>
      </c>
      <c r="L2878" s="752">
        <v>43</v>
      </c>
      <c r="M2878" s="752">
        <v>2</v>
      </c>
      <c r="N2878" s="959"/>
      <c r="O2878" s="752"/>
      <c r="P2878" s="752"/>
      <c r="Q2878" s="963"/>
      <c r="R2878" s="754" t="str">
        <f t="shared" si="178"/>
        <v>p500</v>
      </c>
      <c r="S2878" s="959"/>
      <c r="T2878" s="959"/>
      <c r="U2878" s="965"/>
    </row>
    <row r="2879" spans="1:21" ht="15.75" thickBot="1" x14ac:dyDescent="0.3">
      <c r="A2879" s="187" t="str">
        <f t="shared" si="176"/>
        <v>روز</v>
      </c>
      <c r="B2879" s="750">
        <v>14030526</v>
      </c>
      <c r="C2879" s="96">
        <v>370</v>
      </c>
      <c r="D2879" s="752">
        <v>7</v>
      </c>
      <c r="E2879" s="752">
        <v>50</v>
      </c>
      <c r="F2879" s="199">
        <f t="shared" si="182"/>
        <v>24</v>
      </c>
      <c r="G2879" s="144" t="s">
        <v>412</v>
      </c>
      <c r="H2879" s="167">
        <v>0.30208333333333331</v>
      </c>
      <c r="I2879" s="167">
        <v>0.625</v>
      </c>
      <c r="J2879" s="181">
        <v>2.0833333333333332E-2</v>
      </c>
      <c r="K2879" s="179">
        <f t="shared" si="177"/>
        <v>0.30208333333333337</v>
      </c>
      <c r="L2879" s="752">
        <v>44</v>
      </c>
      <c r="M2879" s="752">
        <v>2</v>
      </c>
      <c r="N2879" s="960"/>
      <c r="O2879" s="752"/>
      <c r="P2879" s="752"/>
      <c r="Q2879" s="963"/>
      <c r="R2879" s="754" t="str">
        <f t="shared" si="178"/>
        <v>p500</v>
      </c>
      <c r="S2879" s="959"/>
      <c r="T2879" s="959"/>
      <c r="U2879" s="965"/>
    </row>
    <row r="2880" spans="1:21" ht="15.75" thickBot="1" x14ac:dyDescent="0.3">
      <c r="A2880" s="187" t="str">
        <f t="shared" si="176"/>
        <v>روز</v>
      </c>
      <c r="B2880" s="174">
        <v>14030526</v>
      </c>
      <c r="C2880" s="96">
        <v>350</v>
      </c>
      <c r="D2880" s="752">
        <v>7</v>
      </c>
      <c r="E2880" s="752">
        <v>50</v>
      </c>
      <c r="F2880" s="199">
        <f t="shared" si="182"/>
        <v>24</v>
      </c>
      <c r="G2880" s="144" t="s">
        <v>412</v>
      </c>
      <c r="H2880" s="167">
        <v>0.30208333333333331</v>
      </c>
      <c r="I2880" s="167">
        <v>0.625</v>
      </c>
      <c r="J2880" s="181">
        <v>2.0833333333333332E-2</v>
      </c>
      <c r="K2880" s="179">
        <f t="shared" si="177"/>
        <v>0.30208333333333337</v>
      </c>
      <c r="L2880" s="752">
        <v>41</v>
      </c>
      <c r="M2880" s="752">
        <v>1</v>
      </c>
      <c r="N2880" s="958">
        <v>204</v>
      </c>
      <c r="O2880" s="752"/>
      <c r="P2880" s="752"/>
      <c r="Q2880" s="963"/>
      <c r="R2880" s="754" t="str">
        <f t="shared" si="178"/>
        <v>fx</v>
      </c>
      <c r="S2880" s="959"/>
      <c r="T2880" s="959"/>
      <c r="U2880" s="965"/>
    </row>
    <row r="2881" spans="1:21" ht="15.75" thickBot="1" x14ac:dyDescent="0.3">
      <c r="A2881" s="187" t="str">
        <f t="shared" si="176"/>
        <v>روز</v>
      </c>
      <c r="B2881" s="175">
        <v>14030526</v>
      </c>
      <c r="C2881" s="96">
        <v>350</v>
      </c>
      <c r="D2881" s="752">
        <v>7</v>
      </c>
      <c r="E2881" s="752">
        <v>50</v>
      </c>
      <c r="F2881" s="199">
        <f t="shared" si="182"/>
        <v>24</v>
      </c>
      <c r="G2881" s="144" t="s">
        <v>412</v>
      </c>
      <c r="H2881" s="167">
        <v>0.30208333333333331</v>
      </c>
      <c r="I2881" s="167">
        <v>0.625</v>
      </c>
      <c r="J2881" s="181">
        <v>2.0833333333333332E-2</v>
      </c>
      <c r="K2881" s="179">
        <f t="shared" si="177"/>
        <v>0.30208333333333337</v>
      </c>
      <c r="L2881" s="752">
        <v>42</v>
      </c>
      <c r="M2881" s="752">
        <v>2</v>
      </c>
      <c r="N2881" s="959"/>
      <c r="O2881" s="752"/>
      <c r="P2881" s="752"/>
      <c r="Q2881" s="963"/>
      <c r="R2881" s="754" t="str">
        <f t="shared" si="178"/>
        <v>fx</v>
      </c>
      <c r="S2881" s="959"/>
      <c r="T2881" s="959"/>
      <c r="U2881" s="965"/>
    </row>
    <row r="2882" spans="1:21" ht="15.75" thickBot="1" x14ac:dyDescent="0.3">
      <c r="A2882" s="187" t="str">
        <f t="shared" si="176"/>
        <v>روز</v>
      </c>
      <c r="B2882" s="175">
        <v>14030526</v>
      </c>
      <c r="C2882" s="96">
        <v>350</v>
      </c>
      <c r="D2882" s="752">
        <v>7</v>
      </c>
      <c r="E2882" s="752">
        <v>50</v>
      </c>
      <c r="F2882" s="199">
        <f t="shared" si="182"/>
        <v>24</v>
      </c>
      <c r="G2882" s="144" t="s">
        <v>412</v>
      </c>
      <c r="H2882" s="167">
        <v>0.30208333333333331</v>
      </c>
      <c r="I2882" s="167">
        <v>0.625</v>
      </c>
      <c r="J2882" s="181">
        <v>2.0833333333333332E-2</v>
      </c>
      <c r="K2882" s="179">
        <f t="shared" si="177"/>
        <v>0.30208333333333337</v>
      </c>
      <c r="L2882" s="752">
        <v>43</v>
      </c>
      <c r="M2882" s="752">
        <v>2</v>
      </c>
      <c r="N2882" s="959"/>
      <c r="O2882" s="752"/>
      <c r="P2882" s="752"/>
      <c r="Q2882" s="963"/>
      <c r="R2882" s="754" t="str">
        <f t="shared" si="178"/>
        <v>fx</v>
      </c>
      <c r="S2882" s="959"/>
      <c r="T2882" s="959"/>
      <c r="U2882" s="965"/>
    </row>
    <row r="2883" spans="1:21" ht="15.75" thickBot="1" x14ac:dyDescent="0.3">
      <c r="A2883" s="187" t="str">
        <f t="shared" si="176"/>
        <v>روز</v>
      </c>
      <c r="B2883" s="750">
        <v>14030526</v>
      </c>
      <c r="C2883" s="96">
        <v>350</v>
      </c>
      <c r="D2883" s="752">
        <v>7</v>
      </c>
      <c r="E2883" s="752">
        <v>50</v>
      </c>
      <c r="F2883" s="199">
        <f t="shared" si="182"/>
        <v>24</v>
      </c>
      <c r="G2883" s="144" t="s">
        <v>412</v>
      </c>
      <c r="H2883" s="167">
        <v>0.30208333333333331</v>
      </c>
      <c r="I2883" s="167">
        <v>0.625</v>
      </c>
      <c r="J2883" s="181">
        <v>2.0833333333333332E-2</v>
      </c>
      <c r="K2883" s="179">
        <f t="shared" si="177"/>
        <v>0.30208333333333337</v>
      </c>
      <c r="L2883" s="752">
        <v>44</v>
      </c>
      <c r="M2883" s="752">
        <v>1</v>
      </c>
      <c r="N2883" s="960"/>
      <c r="O2883" s="752"/>
      <c r="P2883" s="752"/>
      <c r="Q2883" s="963"/>
      <c r="R2883" s="754" t="str">
        <f t="shared" si="178"/>
        <v>fx</v>
      </c>
      <c r="S2883" s="959"/>
      <c r="T2883" s="959"/>
      <c r="U2883" s="965"/>
    </row>
    <row r="2884" spans="1:21" ht="15.75" thickBot="1" x14ac:dyDescent="0.3">
      <c r="A2884" s="187" t="str">
        <f t="shared" si="176"/>
        <v>روز</v>
      </c>
      <c r="B2884" s="203">
        <v>14030526</v>
      </c>
      <c r="C2884" s="96">
        <v>278</v>
      </c>
      <c r="D2884" s="752">
        <v>7</v>
      </c>
      <c r="E2884" s="752">
        <v>50</v>
      </c>
      <c r="F2884" s="199">
        <f t="shared" si="182"/>
        <v>24</v>
      </c>
      <c r="G2884" s="144" t="s">
        <v>412</v>
      </c>
      <c r="H2884" s="167">
        <v>0.30208333333333331</v>
      </c>
      <c r="I2884" s="167">
        <v>0.625</v>
      </c>
      <c r="J2884" s="181">
        <v>2.0833333333333332E-2</v>
      </c>
      <c r="K2884" s="179">
        <f t="shared" si="177"/>
        <v>0.30208333333333337</v>
      </c>
      <c r="L2884" s="752">
        <v>41</v>
      </c>
      <c r="M2884" s="752">
        <v>1</v>
      </c>
      <c r="N2884" s="752">
        <v>29</v>
      </c>
      <c r="O2884" s="752"/>
      <c r="P2884" s="752"/>
      <c r="Q2884" s="963"/>
      <c r="R2884" s="754" t="str">
        <f t="shared" si="178"/>
        <v>fx</v>
      </c>
      <c r="S2884" s="959"/>
      <c r="T2884" s="959"/>
      <c r="U2884" s="965"/>
    </row>
    <row r="2885" spans="1:21" ht="15.75" thickBot="1" x14ac:dyDescent="0.3">
      <c r="A2885" s="187" t="str">
        <f t="shared" si="176"/>
        <v>روز</v>
      </c>
      <c r="B2885" s="174">
        <v>14030526</v>
      </c>
      <c r="C2885" s="96">
        <v>309</v>
      </c>
      <c r="D2885" s="752">
        <v>7</v>
      </c>
      <c r="E2885" s="752">
        <v>50</v>
      </c>
      <c r="F2885" s="199">
        <f t="shared" si="182"/>
        <v>24</v>
      </c>
      <c r="G2885" s="144" t="s">
        <v>412</v>
      </c>
      <c r="H2885" s="167">
        <v>0.30208333333333331</v>
      </c>
      <c r="I2885" s="167">
        <v>0.625</v>
      </c>
      <c r="J2885" s="181">
        <v>2.0833333333333332E-2</v>
      </c>
      <c r="K2885" s="179">
        <f t="shared" si="177"/>
        <v>0.30208333333333337</v>
      </c>
      <c r="L2885" s="752">
        <v>38</v>
      </c>
      <c r="M2885" s="752">
        <v>2</v>
      </c>
      <c r="N2885" s="958">
        <v>272</v>
      </c>
      <c r="O2885" s="752"/>
      <c r="P2885" s="752"/>
      <c r="Q2885" s="963"/>
      <c r="R2885" s="754" t="str">
        <f t="shared" si="178"/>
        <v>fx</v>
      </c>
      <c r="S2885" s="959"/>
      <c r="T2885" s="959"/>
      <c r="U2885" s="965"/>
    </row>
    <row r="2886" spans="1:21" ht="15.75" thickBot="1" x14ac:dyDescent="0.3">
      <c r="A2886" s="187" t="str">
        <f t="shared" si="176"/>
        <v>روز</v>
      </c>
      <c r="B2886" s="175">
        <v>14030526</v>
      </c>
      <c r="C2886" s="96">
        <v>309</v>
      </c>
      <c r="D2886" s="752">
        <v>7</v>
      </c>
      <c r="E2886" s="752">
        <v>50</v>
      </c>
      <c r="F2886" s="199">
        <f t="shared" si="182"/>
        <v>24</v>
      </c>
      <c r="G2886" s="144" t="s">
        <v>412</v>
      </c>
      <c r="H2886" s="167">
        <v>0.30208333333333331</v>
      </c>
      <c r="I2886" s="167">
        <v>0.625</v>
      </c>
      <c r="J2886" s="181">
        <v>2.0833333333333332E-2</v>
      </c>
      <c r="K2886" s="179">
        <f t="shared" si="177"/>
        <v>0.30208333333333337</v>
      </c>
      <c r="L2886" s="752">
        <v>39</v>
      </c>
      <c r="M2886" s="752">
        <v>2</v>
      </c>
      <c r="N2886" s="959"/>
      <c r="O2886" s="752"/>
      <c r="P2886" s="752"/>
      <c r="Q2886" s="963"/>
      <c r="R2886" s="754" t="str">
        <f t="shared" si="178"/>
        <v>fx</v>
      </c>
      <c r="S2886" s="959"/>
      <c r="T2886" s="959"/>
      <c r="U2886" s="965"/>
    </row>
    <row r="2887" spans="1:21" ht="15.75" thickBot="1" x14ac:dyDescent="0.3">
      <c r="A2887" s="187" t="str">
        <f t="shared" si="176"/>
        <v>روز</v>
      </c>
      <c r="B2887" s="175">
        <v>14030526</v>
      </c>
      <c r="C2887" s="96">
        <v>309</v>
      </c>
      <c r="D2887" s="752">
        <v>7</v>
      </c>
      <c r="E2887" s="752">
        <v>50</v>
      </c>
      <c r="F2887" s="199">
        <f t="shared" si="182"/>
        <v>24</v>
      </c>
      <c r="G2887" s="144" t="s">
        <v>412</v>
      </c>
      <c r="H2887" s="167">
        <v>0.30208333333333331</v>
      </c>
      <c r="I2887" s="167">
        <v>0.625</v>
      </c>
      <c r="J2887" s="181">
        <v>2.0833333333333332E-2</v>
      </c>
      <c r="K2887" s="179">
        <f t="shared" si="177"/>
        <v>0.30208333333333337</v>
      </c>
      <c r="L2887" s="752">
        <v>40</v>
      </c>
      <c r="M2887" s="752">
        <v>2</v>
      </c>
      <c r="N2887" s="959"/>
      <c r="O2887" s="752"/>
      <c r="P2887" s="752"/>
      <c r="Q2887" s="963"/>
      <c r="R2887" s="754" t="str">
        <f t="shared" si="178"/>
        <v>fx</v>
      </c>
      <c r="S2887" s="959"/>
      <c r="T2887" s="959"/>
      <c r="U2887" s="965"/>
    </row>
    <row r="2888" spans="1:21" ht="15.75" thickBot="1" x14ac:dyDescent="0.3">
      <c r="A2888" s="187" t="str">
        <f t="shared" si="176"/>
        <v>روز</v>
      </c>
      <c r="B2888" s="750">
        <v>14030526</v>
      </c>
      <c r="C2888" s="96">
        <v>309</v>
      </c>
      <c r="D2888" s="752">
        <v>7</v>
      </c>
      <c r="E2888" s="752">
        <v>50</v>
      </c>
      <c r="F2888" s="199">
        <f t="shared" si="182"/>
        <v>24</v>
      </c>
      <c r="G2888" s="144" t="s">
        <v>412</v>
      </c>
      <c r="H2888" s="167">
        <v>0.30208333333333331</v>
      </c>
      <c r="I2888" s="167">
        <v>0.625</v>
      </c>
      <c r="J2888" s="181">
        <v>2.0833333333333332E-2</v>
      </c>
      <c r="K2888" s="179">
        <f t="shared" si="177"/>
        <v>0.30208333333333337</v>
      </c>
      <c r="L2888" s="752">
        <v>41</v>
      </c>
      <c r="M2888" s="752">
        <v>2</v>
      </c>
      <c r="N2888" s="960"/>
      <c r="O2888" s="752"/>
      <c r="P2888" s="752"/>
      <c r="Q2888" s="963"/>
      <c r="R2888" s="754" t="str">
        <f t="shared" si="178"/>
        <v>fx</v>
      </c>
      <c r="S2888" s="959"/>
      <c r="T2888" s="959"/>
      <c r="U2888" s="965"/>
    </row>
    <row r="2889" spans="1:21" ht="15.75" thickBot="1" x14ac:dyDescent="0.3">
      <c r="A2889" s="187" t="str">
        <f t="shared" ref="A2889:A2952" si="183">IF(H2889&gt;I2889,"شب","روز")</f>
        <v>روز</v>
      </c>
      <c r="B2889" s="174">
        <v>14030526</v>
      </c>
      <c r="C2889" s="96">
        <v>307</v>
      </c>
      <c r="D2889" s="752">
        <v>7</v>
      </c>
      <c r="E2889" s="752">
        <v>50</v>
      </c>
      <c r="F2889" s="199">
        <f t="shared" si="182"/>
        <v>24</v>
      </c>
      <c r="G2889" s="144" t="s">
        <v>412</v>
      </c>
      <c r="H2889" s="167">
        <v>0.30208333333333331</v>
      </c>
      <c r="I2889" s="167">
        <v>0.625</v>
      </c>
      <c r="J2889" s="181">
        <v>2.0833333333333332E-2</v>
      </c>
      <c r="K2889" s="179">
        <f t="shared" ref="K2889:K2952" si="184">IF(H2889&gt;I2889,(H2889-I2889)-J2889,(I2889-H2889)-J2889)</f>
        <v>0.30208333333333337</v>
      </c>
      <c r="L2889" s="752">
        <v>36</v>
      </c>
      <c r="M2889" s="752">
        <v>1</v>
      </c>
      <c r="N2889" s="958">
        <v>59</v>
      </c>
      <c r="O2889" s="752"/>
      <c r="P2889" s="752"/>
      <c r="Q2889" s="963"/>
      <c r="R2889" s="754" t="str">
        <f t="shared" ref="R2889:R2952" si="185">IF(C2889=370,"p500","fx")</f>
        <v>fx</v>
      </c>
      <c r="S2889" s="959"/>
      <c r="T2889" s="959"/>
      <c r="U2889" s="965"/>
    </row>
    <row r="2890" spans="1:21" ht="15.75" thickBot="1" x14ac:dyDescent="0.3">
      <c r="A2890" s="187" t="str">
        <f t="shared" si="183"/>
        <v>روز</v>
      </c>
      <c r="B2890" s="175">
        <v>14030526</v>
      </c>
      <c r="C2890" s="96">
        <v>307</v>
      </c>
      <c r="D2890" s="752">
        <v>7</v>
      </c>
      <c r="E2890" s="752">
        <v>50</v>
      </c>
      <c r="F2890" s="199">
        <f t="shared" si="182"/>
        <v>24</v>
      </c>
      <c r="G2890" s="144" t="s">
        <v>412</v>
      </c>
      <c r="H2890" s="167">
        <v>0.30208333333333331</v>
      </c>
      <c r="I2890" s="167">
        <v>0.625</v>
      </c>
      <c r="J2890" s="181">
        <v>2.0833333333333332E-2</v>
      </c>
      <c r="K2890" s="179">
        <f t="shared" si="184"/>
        <v>0.30208333333333337</v>
      </c>
      <c r="L2890" s="752">
        <v>37</v>
      </c>
      <c r="M2890" s="752">
        <v>1</v>
      </c>
      <c r="N2890" s="959"/>
      <c r="O2890" s="752"/>
      <c r="P2890" s="752"/>
      <c r="Q2890" s="963"/>
      <c r="R2890" s="754" t="str">
        <f t="shared" si="185"/>
        <v>fx</v>
      </c>
      <c r="S2890" s="959"/>
      <c r="T2890" s="959"/>
      <c r="U2890" s="965"/>
    </row>
    <row r="2891" spans="1:21" ht="15.75" thickBot="1" x14ac:dyDescent="0.3">
      <c r="A2891" s="756" t="str">
        <f t="shared" si="183"/>
        <v>روز</v>
      </c>
      <c r="B2891" s="750">
        <v>14030526</v>
      </c>
      <c r="C2891" s="164">
        <v>307</v>
      </c>
      <c r="D2891" s="753">
        <v>7</v>
      </c>
      <c r="E2891" s="753">
        <v>50</v>
      </c>
      <c r="F2891" s="388">
        <f t="shared" si="182"/>
        <v>24</v>
      </c>
      <c r="G2891" s="759" t="s">
        <v>412</v>
      </c>
      <c r="H2891" s="171">
        <v>0.30208333333333331</v>
      </c>
      <c r="I2891" s="171">
        <v>0.625</v>
      </c>
      <c r="J2891" s="185">
        <v>2.0833333333333332E-2</v>
      </c>
      <c r="K2891" s="186">
        <f t="shared" si="184"/>
        <v>0.30208333333333337</v>
      </c>
      <c r="L2891" s="753">
        <v>38</v>
      </c>
      <c r="M2891" s="753">
        <v>1</v>
      </c>
      <c r="N2891" s="966"/>
      <c r="O2891" s="753"/>
      <c r="P2891" s="753"/>
      <c r="Q2891" s="967"/>
      <c r="R2891" s="151" t="str">
        <f t="shared" si="185"/>
        <v>fx</v>
      </c>
      <c r="S2891" s="966"/>
      <c r="T2891" s="966"/>
      <c r="U2891" s="968"/>
    </row>
    <row r="2892" spans="1:21" ht="15.75" thickBot="1" x14ac:dyDescent="0.3">
      <c r="A2892" s="183" t="str">
        <f t="shared" si="183"/>
        <v>روز</v>
      </c>
      <c r="B2892" s="174">
        <v>14030527</v>
      </c>
      <c r="C2892" s="163">
        <v>309</v>
      </c>
      <c r="D2892" s="751">
        <v>7</v>
      </c>
      <c r="E2892" s="751">
        <v>50</v>
      </c>
      <c r="F2892" s="150">
        <f>10+6+8</f>
        <v>24</v>
      </c>
      <c r="G2892" s="159" t="s">
        <v>403</v>
      </c>
      <c r="H2892" s="168">
        <v>0.3125</v>
      </c>
      <c r="I2892" s="168">
        <v>0.625</v>
      </c>
      <c r="J2892" s="179">
        <v>0</v>
      </c>
      <c r="K2892" s="179">
        <f t="shared" si="184"/>
        <v>0.3125</v>
      </c>
      <c r="L2892" s="751">
        <v>36</v>
      </c>
      <c r="M2892" s="751">
        <v>1</v>
      </c>
      <c r="N2892" s="961">
        <v>708</v>
      </c>
      <c r="O2892" s="751"/>
      <c r="P2892" s="751"/>
      <c r="Q2892" s="962">
        <f>242.7+10.7+233.9</f>
        <v>487.29999999999995</v>
      </c>
      <c r="R2892" s="150" t="str">
        <f t="shared" si="185"/>
        <v>fx</v>
      </c>
      <c r="S2892" s="961">
        <v>3</v>
      </c>
      <c r="T2892" s="961">
        <v>25</v>
      </c>
      <c r="U2892" s="964">
        <v>1000</v>
      </c>
    </row>
    <row r="2893" spans="1:21" ht="15.75" thickBot="1" x14ac:dyDescent="0.3">
      <c r="A2893" s="187" t="str">
        <f t="shared" si="183"/>
        <v>روز</v>
      </c>
      <c r="B2893" s="175">
        <v>14030527</v>
      </c>
      <c r="C2893" s="96">
        <v>309</v>
      </c>
      <c r="D2893" s="752">
        <v>7</v>
      </c>
      <c r="E2893" s="752">
        <v>50</v>
      </c>
      <c r="F2893" s="199">
        <f t="shared" ref="F2893:F2906" si="186">10+6+8</f>
        <v>24</v>
      </c>
      <c r="G2893" s="144" t="s">
        <v>403</v>
      </c>
      <c r="H2893" s="168">
        <v>0.3125</v>
      </c>
      <c r="I2893" s="168">
        <v>0.625</v>
      </c>
      <c r="J2893" s="179">
        <v>0</v>
      </c>
      <c r="K2893" s="179">
        <f t="shared" si="184"/>
        <v>0.3125</v>
      </c>
      <c r="L2893" s="752">
        <v>37</v>
      </c>
      <c r="M2893" s="752">
        <v>1</v>
      </c>
      <c r="N2893" s="959"/>
      <c r="O2893" s="752"/>
      <c r="P2893" s="752"/>
      <c r="Q2893" s="963"/>
      <c r="R2893" s="754" t="str">
        <f t="shared" si="185"/>
        <v>fx</v>
      </c>
      <c r="S2893" s="959"/>
      <c r="T2893" s="959"/>
      <c r="U2893" s="965"/>
    </row>
    <row r="2894" spans="1:21" ht="15.75" thickBot="1" x14ac:dyDescent="0.3">
      <c r="A2894" s="187" t="str">
        <f t="shared" si="183"/>
        <v>روز</v>
      </c>
      <c r="B2894" s="175">
        <v>14030527</v>
      </c>
      <c r="C2894" s="96">
        <v>309</v>
      </c>
      <c r="D2894" s="752">
        <v>7</v>
      </c>
      <c r="E2894" s="752">
        <v>50</v>
      </c>
      <c r="F2894" s="199">
        <f t="shared" si="186"/>
        <v>24</v>
      </c>
      <c r="G2894" s="144" t="s">
        <v>403</v>
      </c>
      <c r="H2894" s="168">
        <v>0.3125</v>
      </c>
      <c r="I2894" s="168">
        <v>0.625</v>
      </c>
      <c r="J2894" s="179">
        <v>0</v>
      </c>
      <c r="K2894" s="179">
        <f t="shared" si="184"/>
        <v>0.3125</v>
      </c>
      <c r="L2894" s="752">
        <v>38</v>
      </c>
      <c r="M2894" s="752">
        <v>2</v>
      </c>
      <c r="N2894" s="959"/>
      <c r="O2894" s="752"/>
      <c r="P2894" s="752"/>
      <c r="Q2894" s="963"/>
      <c r="R2894" s="754" t="str">
        <f t="shared" si="185"/>
        <v>fx</v>
      </c>
      <c r="S2894" s="959"/>
      <c r="T2894" s="959"/>
      <c r="U2894" s="965"/>
    </row>
    <row r="2895" spans="1:21" ht="15.75" thickBot="1" x14ac:dyDescent="0.3">
      <c r="A2895" s="187" t="str">
        <f t="shared" si="183"/>
        <v>روز</v>
      </c>
      <c r="B2895" s="175">
        <v>14030527</v>
      </c>
      <c r="C2895" s="96">
        <v>309</v>
      </c>
      <c r="D2895" s="752">
        <v>7</v>
      </c>
      <c r="E2895" s="752">
        <v>50</v>
      </c>
      <c r="F2895" s="199">
        <f t="shared" si="186"/>
        <v>24</v>
      </c>
      <c r="G2895" s="144" t="s">
        <v>403</v>
      </c>
      <c r="H2895" s="168">
        <v>0.3125</v>
      </c>
      <c r="I2895" s="168">
        <v>0.625</v>
      </c>
      <c r="J2895" s="179">
        <v>0</v>
      </c>
      <c r="K2895" s="179">
        <f t="shared" si="184"/>
        <v>0.3125</v>
      </c>
      <c r="L2895" s="752">
        <v>39</v>
      </c>
      <c r="M2895" s="752">
        <v>2</v>
      </c>
      <c r="N2895" s="959"/>
      <c r="O2895" s="752"/>
      <c r="P2895" s="752"/>
      <c r="Q2895" s="963"/>
      <c r="R2895" s="754" t="str">
        <f t="shared" si="185"/>
        <v>fx</v>
      </c>
      <c r="S2895" s="959"/>
      <c r="T2895" s="959"/>
      <c r="U2895" s="965"/>
    </row>
    <row r="2896" spans="1:21" ht="15.75" thickBot="1" x14ac:dyDescent="0.3">
      <c r="A2896" s="187" t="str">
        <f t="shared" si="183"/>
        <v>روز</v>
      </c>
      <c r="B2896" s="175">
        <v>14030527</v>
      </c>
      <c r="C2896" s="96">
        <v>309</v>
      </c>
      <c r="D2896" s="752">
        <v>7</v>
      </c>
      <c r="E2896" s="752">
        <v>50</v>
      </c>
      <c r="F2896" s="199">
        <f t="shared" si="186"/>
        <v>24</v>
      </c>
      <c r="G2896" s="144" t="s">
        <v>403</v>
      </c>
      <c r="H2896" s="168">
        <v>0.3125</v>
      </c>
      <c r="I2896" s="168">
        <v>0.625</v>
      </c>
      <c r="J2896" s="179">
        <v>0</v>
      </c>
      <c r="K2896" s="179">
        <f t="shared" si="184"/>
        <v>0.3125</v>
      </c>
      <c r="L2896" s="752">
        <v>40</v>
      </c>
      <c r="M2896" s="752">
        <v>2</v>
      </c>
      <c r="N2896" s="959"/>
      <c r="O2896" s="752"/>
      <c r="P2896" s="752"/>
      <c r="Q2896" s="963"/>
      <c r="R2896" s="754" t="str">
        <f t="shared" si="185"/>
        <v>fx</v>
      </c>
      <c r="S2896" s="959"/>
      <c r="T2896" s="959"/>
      <c r="U2896" s="965"/>
    </row>
    <row r="2897" spans="1:21" ht="15.75" thickBot="1" x14ac:dyDescent="0.3">
      <c r="A2897" s="187" t="str">
        <f t="shared" si="183"/>
        <v>روز</v>
      </c>
      <c r="B2897" s="750">
        <v>14030527</v>
      </c>
      <c r="C2897" s="96">
        <v>309</v>
      </c>
      <c r="D2897" s="752">
        <v>7</v>
      </c>
      <c r="E2897" s="752">
        <v>50</v>
      </c>
      <c r="F2897" s="199">
        <f t="shared" si="186"/>
        <v>24</v>
      </c>
      <c r="G2897" s="144" t="s">
        <v>403</v>
      </c>
      <c r="H2897" s="168">
        <v>0.3125</v>
      </c>
      <c r="I2897" s="168">
        <v>0.625</v>
      </c>
      <c r="J2897" s="179">
        <v>0</v>
      </c>
      <c r="K2897" s="179">
        <f t="shared" si="184"/>
        <v>0.3125</v>
      </c>
      <c r="L2897" s="752">
        <v>41</v>
      </c>
      <c r="M2897" s="752">
        <v>2</v>
      </c>
      <c r="N2897" s="960"/>
      <c r="O2897" s="752"/>
      <c r="P2897" s="752"/>
      <c r="Q2897" s="963"/>
      <c r="R2897" s="754" t="str">
        <f t="shared" si="185"/>
        <v>fx</v>
      </c>
      <c r="S2897" s="959"/>
      <c r="T2897" s="959"/>
      <c r="U2897" s="965"/>
    </row>
    <row r="2898" spans="1:21" ht="15.75" thickBot="1" x14ac:dyDescent="0.3">
      <c r="A2898" s="187" t="str">
        <f t="shared" si="183"/>
        <v>روز</v>
      </c>
      <c r="B2898" s="174">
        <v>14030527</v>
      </c>
      <c r="C2898" s="96">
        <v>350</v>
      </c>
      <c r="D2898" s="752">
        <v>7</v>
      </c>
      <c r="E2898" s="752">
        <v>50</v>
      </c>
      <c r="F2898" s="199">
        <f t="shared" si="186"/>
        <v>24</v>
      </c>
      <c r="G2898" s="144" t="s">
        <v>403</v>
      </c>
      <c r="H2898" s="168">
        <v>0.3125</v>
      </c>
      <c r="I2898" s="168">
        <v>0.625</v>
      </c>
      <c r="J2898" s="179">
        <v>0</v>
      </c>
      <c r="K2898" s="179">
        <f t="shared" si="184"/>
        <v>0.3125</v>
      </c>
      <c r="L2898" s="752">
        <v>41</v>
      </c>
      <c r="M2898" s="752">
        <v>1</v>
      </c>
      <c r="N2898" s="958">
        <v>486</v>
      </c>
      <c r="O2898" s="752"/>
      <c r="P2898" s="752"/>
      <c r="Q2898" s="963"/>
      <c r="R2898" s="754" t="str">
        <f t="shared" si="185"/>
        <v>fx</v>
      </c>
      <c r="S2898" s="959"/>
      <c r="T2898" s="959"/>
      <c r="U2898" s="965"/>
    </row>
    <row r="2899" spans="1:21" ht="15.75" thickBot="1" x14ac:dyDescent="0.3">
      <c r="A2899" s="187" t="str">
        <f t="shared" si="183"/>
        <v>روز</v>
      </c>
      <c r="B2899" s="175">
        <v>14030527</v>
      </c>
      <c r="C2899" s="96">
        <v>350</v>
      </c>
      <c r="D2899" s="752">
        <v>7</v>
      </c>
      <c r="E2899" s="752">
        <v>50</v>
      </c>
      <c r="F2899" s="199">
        <f t="shared" si="186"/>
        <v>24</v>
      </c>
      <c r="G2899" s="144" t="s">
        <v>403</v>
      </c>
      <c r="H2899" s="168">
        <v>0.3125</v>
      </c>
      <c r="I2899" s="168">
        <v>0.625</v>
      </c>
      <c r="J2899" s="179">
        <v>0</v>
      </c>
      <c r="K2899" s="179">
        <f t="shared" si="184"/>
        <v>0.3125</v>
      </c>
      <c r="L2899" s="752">
        <v>42</v>
      </c>
      <c r="M2899" s="752">
        <v>2</v>
      </c>
      <c r="N2899" s="959"/>
      <c r="O2899" s="752"/>
      <c r="P2899" s="752"/>
      <c r="Q2899" s="963"/>
      <c r="R2899" s="754" t="str">
        <f t="shared" si="185"/>
        <v>fx</v>
      </c>
      <c r="S2899" s="959"/>
      <c r="T2899" s="959"/>
      <c r="U2899" s="965"/>
    </row>
    <row r="2900" spans="1:21" ht="15.75" thickBot="1" x14ac:dyDescent="0.3">
      <c r="A2900" s="187" t="str">
        <f t="shared" si="183"/>
        <v>روز</v>
      </c>
      <c r="B2900" s="175">
        <v>14030527</v>
      </c>
      <c r="C2900" s="96">
        <v>350</v>
      </c>
      <c r="D2900" s="752">
        <v>7</v>
      </c>
      <c r="E2900" s="752">
        <v>50</v>
      </c>
      <c r="F2900" s="199">
        <f t="shared" si="186"/>
        <v>24</v>
      </c>
      <c r="G2900" s="144" t="s">
        <v>403</v>
      </c>
      <c r="H2900" s="168">
        <v>0.3125</v>
      </c>
      <c r="I2900" s="168">
        <v>0.625</v>
      </c>
      <c r="J2900" s="179">
        <v>0</v>
      </c>
      <c r="K2900" s="179">
        <f t="shared" si="184"/>
        <v>0.3125</v>
      </c>
      <c r="L2900" s="752">
        <v>43</v>
      </c>
      <c r="M2900" s="752">
        <v>2</v>
      </c>
      <c r="N2900" s="959"/>
      <c r="O2900" s="752"/>
      <c r="P2900" s="752"/>
      <c r="Q2900" s="963"/>
      <c r="R2900" s="754" t="str">
        <f t="shared" si="185"/>
        <v>fx</v>
      </c>
      <c r="S2900" s="959"/>
      <c r="T2900" s="959"/>
      <c r="U2900" s="965"/>
    </row>
    <row r="2901" spans="1:21" ht="15.75" thickBot="1" x14ac:dyDescent="0.3">
      <c r="A2901" s="187" t="str">
        <f t="shared" si="183"/>
        <v>روز</v>
      </c>
      <c r="B2901" s="750">
        <v>14030527</v>
      </c>
      <c r="C2901" s="96">
        <v>350</v>
      </c>
      <c r="D2901" s="752">
        <v>7</v>
      </c>
      <c r="E2901" s="752">
        <v>50</v>
      </c>
      <c r="F2901" s="199">
        <f t="shared" si="186"/>
        <v>24</v>
      </c>
      <c r="G2901" s="144" t="s">
        <v>403</v>
      </c>
      <c r="H2901" s="168">
        <v>0.3125</v>
      </c>
      <c r="I2901" s="168">
        <v>0.625</v>
      </c>
      <c r="J2901" s="179">
        <v>0</v>
      </c>
      <c r="K2901" s="179">
        <f t="shared" si="184"/>
        <v>0.3125</v>
      </c>
      <c r="L2901" s="752">
        <v>44</v>
      </c>
      <c r="M2901" s="752">
        <v>1</v>
      </c>
      <c r="N2901" s="960"/>
      <c r="O2901" s="752"/>
      <c r="P2901" s="752"/>
      <c r="Q2901" s="963"/>
      <c r="R2901" s="754" t="str">
        <f t="shared" si="185"/>
        <v>fx</v>
      </c>
      <c r="S2901" s="959"/>
      <c r="T2901" s="959"/>
      <c r="U2901" s="965"/>
    </row>
    <row r="2902" spans="1:21" ht="15.75" thickBot="1" x14ac:dyDescent="0.3">
      <c r="A2902" s="187" t="str">
        <f t="shared" si="183"/>
        <v>روز</v>
      </c>
      <c r="B2902" s="174">
        <v>14030527</v>
      </c>
      <c r="C2902" s="96">
        <v>370</v>
      </c>
      <c r="D2902" s="752">
        <v>7</v>
      </c>
      <c r="E2902" s="752">
        <v>50</v>
      </c>
      <c r="F2902" s="199">
        <f t="shared" si="186"/>
        <v>24</v>
      </c>
      <c r="G2902" s="144" t="s">
        <v>403</v>
      </c>
      <c r="H2902" s="168">
        <v>0.3125</v>
      </c>
      <c r="I2902" s="168">
        <v>0.625</v>
      </c>
      <c r="J2902" s="179">
        <v>0</v>
      </c>
      <c r="K2902" s="179">
        <f t="shared" si="184"/>
        <v>0.3125</v>
      </c>
      <c r="L2902" s="752">
        <v>39</v>
      </c>
      <c r="M2902" s="752">
        <v>1</v>
      </c>
      <c r="N2902" s="958">
        <v>590</v>
      </c>
      <c r="O2902" s="752"/>
      <c r="P2902" s="752"/>
      <c r="Q2902" s="963"/>
      <c r="R2902" s="754" t="str">
        <f t="shared" si="185"/>
        <v>p500</v>
      </c>
      <c r="S2902" s="959"/>
      <c r="T2902" s="959"/>
      <c r="U2902" s="965"/>
    </row>
    <row r="2903" spans="1:21" ht="15.75" thickBot="1" x14ac:dyDescent="0.3">
      <c r="A2903" s="187" t="str">
        <f t="shared" si="183"/>
        <v>روز</v>
      </c>
      <c r="B2903" s="175">
        <v>14030527</v>
      </c>
      <c r="C2903" s="96">
        <v>370</v>
      </c>
      <c r="D2903" s="752">
        <v>7</v>
      </c>
      <c r="E2903" s="752">
        <v>50</v>
      </c>
      <c r="F2903" s="199">
        <f t="shared" si="186"/>
        <v>24</v>
      </c>
      <c r="G2903" s="144" t="s">
        <v>403</v>
      </c>
      <c r="H2903" s="168">
        <v>0.3125</v>
      </c>
      <c r="I2903" s="168">
        <v>0.625</v>
      </c>
      <c r="J2903" s="179">
        <v>0</v>
      </c>
      <c r="K2903" s="179">
        <f t="shared" si="184"/>
        <v>0.3125</v>
      </c>
      <c r="L2903" s="752">
        <v>40</v>
      </c>
      <c r="M2903" s="752">
        <v>1</v>
      </c>
      <c r="N2903" s="959"/>
      <c r="O2903" s="752"/>
      <c r="P2903" s="752"/>
      <c r="Q2903" s="963"/>
      <c r="R2903" s="754" t="str">
        <f t="shared" si="185"/>
        <v>p500</v>
      </c>
      <c r="S2903" s="959"/>
      <c r="T2903" s="959"/>
      <c r="U2903" s="965"/>
    </row>
    <row r="2904" spans="1:21" ht="15.75" thickBot="1" x14ac:dyDescent="0.3">
      <c r="A2904" s="187" t="str">
        <f t="shared" si="183"/>
        <v>روز</v>
      </c>
      <c r="B2904" s="175">
        <v>14030527</v>
      </c>
      <c r="C2904" s="96">
        <v>370</v>
      </c>
      <c r="D2904" s="752">
        <v>7</v>
      </c>
      <c r="E2904" s="752">
        <v>50</v>
      </c>
      <c r="F2904" s="199">
        <f t="shared" si="186"/>
        <v>24</v>
      </c>
      <c r="G2904" s="144" t="s">
        <v>403</v>
      </c>
      <c r="H2904" s="168">
        <v>0.3125</v>
      </c>
      <c r="I2904" s="168">
        <v>0.625</v>
      </c>
      <c r="J2904" s="179">
        <v>0</v>
      </c>
      <c r="K2904" s="179">
        <f t="shared" si="184"/>
        <v>0.3125</v>
      </c>
      <c r="L2904" s="752">
        <v>42</v>
      </c>
      <c r="M2904" s="752">
        <v>2</v>
      </c>
      <c r="N2904" s="959"/>
      <c r="O2904" s="752"/>
      <c r="P2904" s="752"/>
      <c r="Q2904" s="963"/>
      <c r="R2904" s="754" t="str">
        <f t="shared" si="185"/>
        <v>p500</v>
      </c>
      <c r="S2904" s="959"/>
      <c r="T2904" s="959"/>
      <c r="U2904" s="965"/>
    </row>
    <row r="2905" spans="1:21" ht="15.75" thickBot="1" x14ac:dyDescent="0.3">
      <c r="A2905" s="187" t="str">
        <f t="shared" si="183"/>
        <v>روز</v>
      </c>
      <c r="B2905" s="175">
        <v>14030527</v>
      </c>
      <c r="C2905" s="96">
        <v>370</v>
      </c>
      <c r="D2905" s="752">
        <v>7</v>
      </c>
      <c r="E2905" s="752">
        <v>50</v>
      </c>
      <c r="F2905" s="199">
        <f t="shared" si="186"/>
        <v>24</v>
      </c>
      <c r="G2905" s="144" t="s">
        <v>403</v>
      </c>
      <c r="H2905" s="168">
        <v>0.3125</v>
      </c>
      <c r="I2905" s="168">
        <v>0.625</v>
      </c>
      <c r="J2905" s="179">
        <v>0</v>
      </c>
      <c r="K2905" s="179">
        <f t="shared" si="184"/>
        <v>0.3125</v>
      </c>
      <c r="L2905" s="752">
        <v>43</v>
      </c>
      <c r="M2905" s="752">
        <v>2</v>
      </c>
      <c r="N2905" s="959"/>
      <c r="O2905" s="752"/>
      <c r="P2905" s="752"/>
      <c r="Q2905" s="963"/>
      <c r="R2905" s="754" t="str">
        <f t="shared" si="185"/>
        <v>p500</v>
      </c>
      <c r="S2905" s="959"/>
      <c r="T2905" s="959"/>
      <c r="U2905" s="965"/>
    </row>
    <row r="2906" spans="1:21" ht="15.75" thickBot="1" x14ac:dyDescent="0.3">
      <c r="A2906" s="767" t="str">
        <f t="shared" si="183"/>
        <v>روز</v>
      </c>
      <c r="B2906" s="765">
        <v>14030527</v>
      </c>
      <c r="C2906" s="157">
        <v>370</v>
      </c>
      <c r="D2906" s="760">
        <v>7</v>
      </c>
      <c r="E2906" s="760">
        <v>50</v>
      </c>
      <c r="F2906" s="682">
        <f t="shared" si="186"/>
        <v>24</v>
      </c>
      <c r="G2906" s="763" t="s">
        <v>403</v>
      </c>
      <c r="H2906" s="448">
        <v>0.3125</v>
      </c>
      <c r="I2906" s="448">
        <v>0.625</v>
      </c>
      <c r="J2906" s="189">
        <v>0</v>
      </c>
      <c r="K2906" s="189">
        <f t="shared" si="184"/>
        <v>0.3125</v>
      </c>
      <c r="L2906" s="760">
        <v>44</v>
      </c>
      <c r="M2906" s="760">
        <v>2</v>
      </c>
      <c r="N2906" s="959"/>
      <c r="O2906" s="760"/>
      <c r="P2906" s="760"/>
      <c r="Q2906" s="963"/>
      <c r="R2906" s="198" t="str">
        <f t="shared" si="185"/>
        <v>p500</v>
      </c>
      <c r="S2906" s="959"/>
      <c r="T2906" s="959"/>
      <c r="U2906" s="965"/>
    </row>
    <row r="2907" spans="1:21" ht="15.75" thickBot="1" x14ac:dyDescent="0.3">
      <c r="A2907" s="183" t="str">
        <f t="shared" si="183"/>
        <v>روز</v>
      </c>
      <c r="B2907" s="174">
        <v>14030528</v>
      </c>
      <c r="C2907" s="163">
        <v>309</v>
      </c>
      <c r="D2907" s="771">
        <v>7</v>
      </c>
      <c r="E2907" s="771">
        <v>50</v>
      </c>
      <c r="F2907" s="150">
        <f>8+8+8+9</f>
        <v>33</v>
      </c>
      <c r="G2907" s="159" t="s">
        <v>412</v>
      </c>
      <c r="H2907" s="168">
        <v>0.30208333333333331</v>
      </c>
      <c r="I2907" s="168">
        <v>0.79166666666666663</v>
      </c>
      <c r="J2907" s="179">
        <v>4.8611111111111112E-2</v>
      </c>
      <c r="K2907" s="179">
        <f t="shared" si="184"/>
        <v>0.44097222222222221</v>
      </c>
      <c r="L2907" s="771">
        <v>36</v>
      </c>
      <c r="M2907" s="771">
        <v>1</v>
      </c>
      <c r="N2907" s="961">
        <v>662</v>
      </c>
      <c r="O2907" s="771"/>
      <c r="P2907" s="771"/>
      <c r="Q2907" s="962">
        <f>260.138+11.76+252.75</f>
        <v>524.64799999999991</v>
      </c>
      <c r="R2907" s="150" t="str">
        <f t="shared" si="185"/>
        <v>fx</v>
      </c>
      <c r="S2907" s="961">
        <v>3</v>
      </c>
      <c r="T2907" s="961">
        <v>25</v>
      </c>
      <c r="U2907" s="964">
        <v>1000</v>
      </c>
    </row>
    <row r="2908" spans="1:21" ht="15.75" thickBot="1" x14ac:dyDescent="0.3">
      <c r="A2908" s="187" t="str">
        <f t="shared" si="183"/>
        <v>روز</v>
      </c>
      <c r="B2908" s="175">
        <v>14030528</v>
      </c>
      <c r="C2908" s="96">
        <v>309</v>
      </c>
      <c r="D2908" s="769">
        <v>7</v>
      </c>
      <c r="E2908" s="769">
        <v>50</v>
      </c>
      <c r="F2908" s="199">
        <f t="shared" ref="F2908:F2929" si="187">8+8+8+9</f>
        <v>33</v>
      </c>
      <c r="G2908" s="144" t="s">
        <v>412</v>
      </c>
      <c r="H2908" s="167">
        <v>0.30208333333333331</v>
      </c>
      <c r="I2908" s="167">
        <v>0.79166666666666663</v>
      </c>
      <c r="J2908" s="181">
        <v>4.8611111111111112E-2</v>
      </c>
      <c r="K2908" s="179">
        <f t="shared" si="184"/>
        <v>0.44097222222222221</v>
      </c>
      <c r="L2908" s="769">
        <v>37</v>
      </c>
      <c r="M2908" s="769">
        <v>1</v>
      </c>
      <c r="N2908" s="959"/>
      <c r="O2908" s="769"/>
      <c r="P2908" s="769"/>
      <c r="Q2908" s="963"/>
      <c r="R2908" s="772" t="str">
        <f t="shared" si="185"/>
        <v>fx</v>
      </c>
      <c r="S2908" s="959"/>
      <c r="T2908" s="959"/>
      <c r="U2908" s="965"/>
    </row>
    <row r="2909" spans="1:21" ht="15.75" thickBot="1" x14ac:dyDescent="0.3">
      <c r="A2909" s="187" t="str">
        <f t="shared" si="183"/>
        <v>روز</v>
      </c>
      <c r="B2909" s="175">
        <v>14030528</v>
      </c>
      <c r="C2909" s="96">
        <v>309</v>
      </c>
      <c r="D2909" s="769">
        <v>7</v>
      </c>
      <c r="E2909" s="769">
        <v>50</v>
      </c>
      <c r="F2909" s="199">
        <f t="shared" si="187"/>
        <v>33</v>
      </c>
      <c r="G2909" s="144" t="s">
        <v>412</v>
      </c>
      <c r="H2909" s="167">
        <v>0.30208333333333331</v>
      </c>
      <c r="I2909" s="167">
        <v>0.79166666666666663</v>
      </c>
      <c r="J2909" s="181">
        <v>4.8611111111111112E-2</v>
      </c>
      <c r="K2909" s="179">
        <f t="shared" si="184"/>
        <v>0.44097222222222221</v>
      </c>
      <c r="L2909" s="769">
        <v>38</v>
      </c>
      <c r="M2909" s="769">
        <v>1</v>
      </c>
      <c r="N2909" s="959"/>
      <c r="O2909" s="769"/>
      <c r="P2909" s="769"/>
      <c r="Q2909" s="963"/>
      <c r="R2909" s="772" t="str">
        <f t="shared" si="185"/>
        <v>fx</v>
      </c>
      <c r="S2909" s="959"/>
      <c r="T2909" s="959"/>
      <c r="U2909" s="965"/>
    </row>
    <row r="2910" spans="1:21" ht="15.75" thickBot="1" x14ac:dyDescent="0.3">
      <c r="A2910" s="187" t="str">
        <f t="shared" si="183"/>
        <v>روز</v>
      </c>
      <c r="B2910" s="175">
        <v>14030528</v>
      </c>
      <c r="C2910" s="96">
        <v>309</v>
      </c>
      <c r="D2910" s="769">
        <v>7</v>
      </c>
      <c r="E2910" s="769">
        <v>50</v>
      </c>
      <c r="F2910" s="199">
        <f t="shared" si="187"/>
        <v>33</v>
      </c>
      <c r="G2910" s="144" t="s">
        <v>412</v>
      </c>
      <c r="H2910" s="167">
        <v>0.30208333333333331</v>
      </c>
      <c r="I2910" s="167">
        <v>0.79166666666666663</v>
      </c>
      <c r="J2910" s="181">
        <v>4.8611111111111112E-2</v>
      </c>
      <c r="K2910" s="179">
        <f t="shared" si="184"/>
        <v>0.44097222222222221</v>
      </c>
      <c r="L2910" s="769">
        <v>39</v>
      </c>
      <c r="M2910" s="769">
        <v>2</v>
      </c>
      <c r="N2910" s="959"/>
      <c r="O2910" s="769"/>
      <c r="P2910" s="769"/>
      <c r="Q2910" s="963"/>
      <c r="R2910" s="772" t="str">
        <f t="shared" si="185"/>
        <v>fx</v>
      </c>
      <c r="S2910" s="959"/>
      <c r="T2910" s="959"/>
      <c r="U2910" s="965"/>
    </row>
    <row r="2911" spans="1:21" ht="15.75" thickBot="1" x14ac:dyDescent="0.3">
      <c r="A2911" s="187" t="str">
        <f t="shared" si="183"/>
        <v>روز</v>
      </c>
      <c r="B2911" s="175">
        <v>14030528</v>
      </c>
      <c r="C2911" s="96">
        <v>309</v>
      </c>
      <c r="D2911" s="769">
        <v>7</v>
      </c>
      <c r="E2911" s="769">
        <v>50</v>
      </c>
      <c r="F2911" s="199">
        <f t="shared" si="187"/>
        <v>33</v>
      </c>
      <c r="G2911" s="144" t="s">
        <v>412</v>
      </c>
      <c r="H2911" s="167">
        <v>0.30208333333333331</v>
      </c>
      <c r="I2911" s="167">
        <v>0.79166666666666663</v>
      </c>
      <c r="J2911" s="181">
        <v>4.8611111111111112E-2</v>
      </c>
      <c r="K2911" s="179">
        <f t="shared" si="184"/>
        <v>0.44097222222222221</v>
      </c>
      <c r="L2911" s="769">
        <v>40</v>
      </c>
      <c r="M2911" s="769">
        <v>2</v>
      </c>
      <c r="N2911" s="959"/>
      <c r="O2911" s="769"/>
      <c r="P2911" s="769"/>
      <c r="Q2911" s="963"/>
      <c r="R2911" s="772" t="str">
        <f t="shared" si="185"/>
        <v>fx</v>
      </c>
      <c r="S2911" s="959"/>
      <c r="T2911" s="959"/>
      <c r="U2911" s="965"/>
    </row>
    <row r="2912" spans="1:21" ht="15.75" thickBot="1" x14ac:dyDescent="0.3">
      <c r="A2912" s="187" t="str">
        <f t="shared" si="183"/>
        <v>روز</v>
      </c>
      <c r="B2912" s="766">
        <v>14030528</v>
      </c>
      <c r="C2912" s="96">
        <v>309</v>
      </c>
      <c r="D2912" s="769">
        <v>7</v>
      </c>
      <c r="E2912" s="769">
        <v>50</v>
      </c>
      <c r="F2912" s="199">
        <f t="shared" si="187"/>
        <v>33</v>
      </c>
      <c r="G2912" s="144" t="s">
        <v>412</v>
      </c>
      <c r="H2912" s="167">
        <v>0.30208333333333331</v>
      </c>
      <c r="I2912" s="167">
        <v>0.79166666666666663</v>
      </c>
      <c r="J2912" s="181">
        <v>4.8611111111111112E-2</v>
      </c>
      <c r="K2912" s="179">
        <f t="shared" si="184"/>
        <v>0.44097222222222221</v>
      </c>
      <c r="L2912" s="769">
        <v>41</v>
      </c>
      <c r="M2912" s="769">
        <v>1</v>
      </c>
      <c r="N2912" s="960"/>
      <c r="O2912" s="769"/>
      <c r="P2912" s="769"/>
      <c r="Q2912" s="963"/>
      <c r="R2912" s="772" t="str">
        <f t="shared" si="185"/>
        <v>fx</v>
      </c>
      <c r="S2912" s="959"/>
      <c r="T2912" s="959"/>
      <c r="U2912" s="965"/>
    </row>
    <row r="2913" spans="1:21" ht="15.75" thickBot="1" x14ac:dyDescent="0.3">
      <c r="A2913" s="187" t="str">
        <f t="shared" si="183"/>
        <v>روز</v>
      </c>
      <c r="B2913" s="174">
        <v>14030528</v>
      </c>
      <c r="C2913" s="96">
        <v>350</v>
      </c>
      <c r="D2913" s="769">
        <v>7</v>
      </c>
      <c r="E2913" s="769">
        <v>50</v>
      </c>
      <c r="F2913" s="199">
        <f t="shared" si="187"/>
        <v>33</v>
      </c>
      <c r="G2913" s="144" t="s">
        <v>412</v>
      </c>
      <c r="H2913" s="167">
        <v>0.30208333333333331</v>
      </c>
      <c r="I2913" s="167">
        <v>0.79166666666666663</v>
      </c>
      <c r="J2913" s="181">
        <v>4.8611111111111112E-2</v>
      </c>
      <c r="K2913" s="179">
        <f t="shared" si="184"/>
        <v>0.44097222222222221</v>
      </c>
      <c r="L2913" s="769">
        <v>39</v>
      </c>
      <c r="M2913" s="769">
        <v>1</v>
      </c>
      <c r="N2913" s="958">
        <v>622</v>
      </c>
      <c r="O2913" s="769"/>
      <c r="P2913" s="769"/>
      <c r="Q2913" s="963"/>
      <c r="R2913" s="772" t="str">
        <f t="shared" si="185"/>
        <v>fx</v>
      </c>
      <c r="S2913" s="959"/>
      <c r="T2913" s="959"/>
      <c r="U2913" s="965"/>
    </row>
    <row r="2914" spans="1:21" ht="15.75" thickBot="1" x14ac:dyDescent="0.3">
      <c r="A2914" s="187" t="str">
        <f t="shared" si="183"/>
        <v>روز</v>
      </c>
      <c r="B2914" s="175">
        <v>14030528</v>
      </c>
      <c r="C2914" s="96">
        <v>350</v>
      </c>
      <c r="D2914" s="769">
        <v>7</v>
      </c>
      <c r="E2914" s="769">
        <v>50</v>
      </c>
      <c r="F2914" s="199">
        <f t="shared" si="187"/>
        <v>33</v>
      </c>
      <c r="G2914" s="144" t="s">
        <v>412</v>
      </c>
      <c r="H2914" s="167">
        <v>0.30208333333333331</v>
      </c>
      <c r="I2914" s="167">
        <v>0.79166666666666663</v>
      </c>
      <c r="J2914" s="181">
        <v>4.8611111111111112E-2</v>
      </c>
      <c r="K2914" s="179">
        <f t="shared" si="184"/>
        <v>0.44097222222222221</v>
      </c>
      <c r="L2914" s="769">
        <v>40</v>
      </c>
      <c r="M2914" s="769">
        <v>1</v>
      </c>
      <c r="N2914" s="959"/>
      <c r="O2914" s="769"/>
      <c r="P2914" s="769"/>
      <c r="Q2914" s="963"/>
      <c r="R2914" s="772" t="str">
        <f t="shared" si="185"/>
        <v>fx</v>
      </c>
      <c r="S2914" s="959"/>
      <c r="T2914" s="959"/>
      <c r="U2914" s="965"/>
    </row>
    <row r="2915" spans="1:21" ht="15.75" thickBot="1" x14ac:dyDescent="0.3">
      <c r="A2915" s="187" t="str">
        <f t="shared" si="183"/>
        <v>روز</v>
      </c>
      <c r="B2915" s="175">
        <v>14030528</v>
      </c>
      <c r="C2915" s="96">
        <v>350</v>
      </c>
      <c r="D2915" s="769">
        <v>7</v>
      </c>
      <c r="E2915" s="769">
        <v>50</v>
      </c>
      <c r="F2915" s="199">
        <f t="shared" si="187"/>
        <v>33</v>
      </c>
      <c r="G2915" s="144" t="s">
        <v>412</v>
      </c>
      <c r="H2915" s="167">
        <v>0.30208333333333331</v>
      </c>
      <c r="I2915" s="167">
        <v>0.79166666666666663</v>
      </c>
      <c r="J2915" s="181">
        <v>4.8611111111111112E-2</v>
      </c>
      <c r="K2915" s="179">
        <f t="shared" si="184"/>
        <v>0.44097222222222221</v>
      </c>
      <c r="L2915" s="769">
        <v>41</v>
      </c>
      <c r="M2915" s="769">
        <v>1</v>
      </c>
      <c r="N2915" s="959"/>
      <c r="O2915" s="769"/>
      <c r="P2915" s="769"/>
      <c r="Q2915" s="963"/>
      <c r="R2915" s="772" t="str">
        <f t="shared" si="185"/>
        <v>fx</v>
      </c>
      <c r="S2915" s="959"/>
      <c r="T2915" s="959"/>
      <c r="U2915" s="965"/>
    </row>
    <row r="2916" spans="1:21" ht="15.75" thickBot="1" x14ac:dyDescent="0.3">
      <c r="A2916" s="187" t="str">
        <f t="shared" si="183"/>
        <v>روز</v>
      </c>
      <c r="B2916" s="175">
        <v>14030528</v>
      </c>
      <c r="C2916" s="96">
        <v>350</v>
      </c>
      <c r="D2916" s="769">
        <v>7</v>
      </c>
      <c r="E2916" s="769">
        <v>50</v>
      </c>
      <c r="F2916" s="199">
        <f t="shared" si="187"/>
        <v>33</v>
      </c>
      <c r="G2916" s="144" t="s">
        <v>412</v>
      </c>
      <c r="H2916" s="167">
        <v>0.30208333333333331</v>
      </c>
      <c r="I2916" s="167">
        <v>0.79166666666666663</v>
      </c>
      <c r="J2916" s="181">
        <v>4.8611111111111112E-2</v>
      </c>
      <c r="K2916" s="179">
        <f t="shared" si="184"/>
        <v>0.44097222222222221</v>
      </c>
      <c r="L2916" s="769">
        <v>42</v>
      </c>
      <c r="M2916" s="769">
        <v>2</v>
      </c>
      <c r="N2916" s="959"/>
      <c r="O2916" s="769"/>
      <c r="P2916" s="769"/>
      <c r="Q2916" s="963"/>
      <c r="R2916" s="772" t="str">
        <f t="shared" si="185"/>
        <v>fx</v>
      </c>
      <c r="S2916" s="959"/>
      <c r="T2916" s="959"/>
      <c r="U2916" s="965"/>
    </row>
    <row r="2917" spans="1:21" ht="15.75" thickBot="1" x14ac:dyDescent="0.3">
      <c r="A2917" s="187" t="str">
        <f t="shared" si="183"/>
        <v>روز</v>
      </c>
      <c r="B2917" s="175">
        <v>14030528</v>
      </c>
      <c r="C2917" s="96">
        <v>350</v>
      </c>
      <c r="D2917" s="769">
        <v>7</v>
      </c>
      <c r="E2917" s="769">
        <v>50</v>
      </c>
      <c r="F2917" s="199">
        <f t="shared" si="187"/>
        <v>33</v>
      </c>
      <c r="G2917" s="144" t="s">
        <v>412</v>
      </c>
      <c r="H2917" s="167">
        <v>0.30208333333333331</v>
      </c>
      <c r="I2917" s="167">
        <v>0.79166666666666663</v>
      </c>
      <c r="J2917" s="181">
        <v>4.8611111111111112E-2</v>
      </c>
      <c r="K2917" s="179">
        <f t="shared" si="184"/>
        <v>0.44097222222222221</v>
      </c>
      <c r="L2917" s="769">
        <v>43</v>
      </c>
      <c r="M2917" s="769">
        <v>2</v>
      </c>
      <c r="N2917" s="959"/>
      <c r="O2917" s="769"/>
      <c r="P2917" s="769"/>
      <c r="Q2917" s="963"/>
      <c r="R2917" s="772" t="str">
        <f t="shared" si="185"/>
        <v>fx</v>
      </c>
      <c r="S2917" s="959"/>
      <c r="T2917" s="959"/>
      <c r="U2917" s="965"/>
    </row>
    <row r="2918" spans="1:21" ht="15.75" thickBot="1" x14ac:dyDescent="0.3">
      <c r="A2918" s="187" t="str">
        <f t="shared" si="183"/>
        <v>روز</v>
      </c>
      <c r="B2918" s="766">
        <v>14030528</v>
      </c>
      <c r="C2918" s="96">
        <v>350</v>
      </c>
      <c r="D2918" s="769">
        <v>7</v>
      </c>
      <c r="E2918" s="769">
        <v>50</v>
      </c>
      <c r="F2918" s="199">
        <f t="shared" si="187"/>
        <v>33</v>
      </c>
      <c r="G2918" s="144" t="s">
        <v>412</v>
      </c>
      <c r="H2918" s="167">
        <v>0.30208333333333331</v>
      </c>
      <c r="I2918" s="167">
        <v>0.79166666666666663</v>
      </c>
      <c r="J2918" s="181">
        <v>4.8611111111111112E-2</v>
      </c>
      <c r="K2918" s="179">
        <f t="shared" si="184"/>
        <v>0.44097222222222221</v>
      </c>
      <c r="L2918" s="769">
        <v>44</v>
      </c>
      <c r="M2918" s="769">
        <v>1</v>
      </c>
      <c r="N2918" s="960"/>
      <c r="O2918" s="769"/>
      <c r="P2918" s="769"/>
      <c r="Q2918" s="963"/>
      <c r="R2918" s="772" t="str">
        <f t="shared" si="185"/>
        <v>fx</v>
      </c>
      <c r="S2918" s="959"/>
      <c r="T2918" s="959"/>
      <c r="U2918" s="965"/>
    </row>
    <row r="2919" spans="1:21" ht="15.75" thickBot="1" x14ac:dyDescent="0.3">
      <c r="A2919" s="187" t="str">
        <f t="shared" si="183"/>
        <v>روز</v>
      </c>
      <c r="B2919" s="174">
        <v>14030528</v>
      </c>
      <c r="C2919" s="96">
        <v>370</v>
      </c>
      <c r="D2919" s="769">
        <v>7</v>
      </c>
      <c r="E2919" s="769">
        <v>50</v>
      </c>
      <c r="F2919" s="199">
        <f t="shared" si="187"/>
        <v>33</v>
      </c>
      <c r="G2919" s="144" t="s">
        <v>412</v>
      </c>
      <c r="H2919" s="167">
        <v>0.30208333333333331</v>
      </c>
      <c r="I2919" s="167">
        <v>0.79166666666666663</v>
      </c>
      <c r="J2919" s="181">
        <v>4.8611111111111112E-2</v>
      </c>
      <c r="K2919" s="179">
        <f t="shared" si="184"/>
        <v>0.44097222222222221</v>
      </c>
      <c r="L2919" s="769">
        <v>39</v>
      </c>
      <c r="M2919" s="769">
        <v>1</v>
      </c>
      <c r="N2919" s="958">
        <v>672</v>
      </c>
      <c r="O2919" s="769"/>
      <c r="P2919" s="769"/>
      <c r="Q2919" s="963"/>
      <c r="R2919" s="772" t="str">
        <f t="shared" si="185"/>
        <v>p500</v>
      </c>
      <c r="S2919" s="959"/>
      <c r="T2919" s="959"/>
      <c r="U2919" s="965"/>
    </row>
    <row r="2920" spans="1:21" ht="15.75" thickBot="1" x14ac:dyDescent="0.3">
      <c r="A2920" s="187" t="str">
        <f t="shared" si="183"/>
        <v>روز</v>
      </c>
      <c r="B2920" s="175">
        <v>14030528</v>
      </c>
      <c r="C2920" s="96">
        <v>370</v>
      </c>
      <c r="D2920" s="769">
        <v>7</v>
      </c>
      <c r="E2920" s="769">
        <v>50</v>
      </c>
      <c r="F2920" s="199">
        <f t="shared" si="187"/>
        <v>33</v>
      </c>
      <c r="G2920" s="144" t="s">
        <v>412</v>
      </c>
      <c r="H2920" s="167">
        <v>0.30208333333333331</v>
      </c>
      <c r="I2920" s="167">
        <v>0.79166666666666663</v>
      </c>
      <c r="J2920" s="181">
        <v>4.8611111111111112E-2</v>
      </c>
      <c r="K2920" s="179">
        <f t="shared" si="184"/>
        <v>0.44097222222222221</v>
      </c>
      <c r="L2920" s="769">
        <v>40</v>
      </c>
      <c r="M2920" s="769">
        <v>1</v>
      </c>
      <c r="N2920" s="959"/>
      <c r="O2920" s="769"/>
      <c r="P2920" s="769"/>
      <c r="Q2920" s="963"/>
      <c r="R2920" s="772" t="str">
        <f t="shared" si="185"/>
        <v>p500</v>
      </c>
      <c r="S2920" s="959"/>
      <c r="T2920" s="959"/>
      <c r="U2920" s="965"/>
    </row>
    <row r="2921" spans="1:21" ht="15.75" thickBot="1" x14ac:dyDescent="0.3">
      <c r="A2921" s="187" t="str">
        <f t="shared" si="183"/>
        <v>روز</v>
      </c>
      <c r="B2921" s="175">
        <v>14030528</v>
      </c>
      <c r="C2921" s="96">
        <v>370</v>
      </c>
      <c r="D2921" s="769">
        <v>7</v>
      </c>
      <c r="E2921" s="769">
        <v>50</v>
      </c>
      <c r="F2921" s="199">
        <f t="shared" si="187"/>
        <v>33</v>
      </c>
      <c r="G2921" s="144" t="s">
        <v>412</v>
      </c>
      <c r="H2921" s="167">
        <v>0.30208333333333331</v>
      </c>
      <c r="I2921" s="167">
        <v>0.79166666666666663</v>
      </c>
      <c r="J2921" s="181">
        <v>4.8611111111111112E-2</v>
      </c>
      <c r="K2921" s="179">
        <f t="shared" si="184"/>
        <v>0.44097222222222221</v>
      </c>
      <c r="L2921" s="769">
        <v>42</v>
      </c>
      <c r="M2921" s="769">
        <v>2</v>
      </c>
      <c r="N2921" s="959"/>
      <c r="O2921" s="769"/>
      <c r="P2921" s="769"/>
      <c r="Q2921" s="963"/>
      <c r="R2921" s="772" t="str">
        <f t="shared" si="185"/>
        <v>p500</v>
      </c>
      <c r="S2921" s="959"/>
      <c r="T2921" s="959"/>
      <c r="U2921" s="965"/>
    </row>
    <row r="2922" spans="1:21" ht="15.75" thickBot="1" x14ac:dyDescent="0.3">
      <c r="A2922" s="187" t="str">
        <f t="shared" si="183"/>
        <v>روز</v>
      </c>
      <c r="B2922" s="175">
        <v>14030528</v>
      </c>
      <c r="C2922" s="96">
        <v>370</v>
      </c>
      <c r="D2922" s="769">
        <v>7</v>
      </c>
      <c r="E2922" s="769">
        <v>50</v>
      </c>
      <c r="F2922" s="199">
        <f t="shared" si="187"/>
        <v>33</v>
      </c>
      <c r="G2922" s="144" t="s">
        <v>412</v>
      </c>
      <c r="H2922" s="167">
        <v>0.30208333333333331</v>
      </c>
      <c r="I2922" s="167">
        <v>0.79166666666666663</v>
      </c>
      <c r="J2922" s="181">
        <v>4.8611111111111112E-2</v>
      </c>
      <c r="K2922" s="179">
        <f t="shared" si="184"/>
        <v>0.44097222222222221</v>
      </c>
      <c r="L2922" s="769">
        <v>43</v>
      </c>
      <c r="M2922" s="769">
        <v>2</v>
      </c>
      <c r="N2922" s="959"/>
      <c r="O2922" s="769"/>
      <c r="P2922" s="769"/>
      <c r="Q2922" s="963"/>
      <c r="R2922" s="772" t="str">
        <f t="shared" si="185"/>
        <v>p500</v>
      </c>
      <c r="S2922" s="959"/>
      <c r="T2922" s="959"/>
      <c r="U2922" s="965"/>
    </row>
    <row r="2923" spans="1:21" ht="15.75" thickBot="1" x14ac:dyDescent="0.3">
      <c r="A2923" s="187" t="str">
        <f t="shared" si="183"/>
        <v>روز</v>
      </c>
      <c r="B2923" s="766">
        <v>14030528</v>
      </c>
      <c r="C2923" s="96">
        <v>370</v>
      </c>
      <c r="D2923" s="769">
        <v>7</v>
      </c>
      <c r="E2923" s="769">
        <v>50</v>
      </c>
      <c r="F2923" s="199">
        <f t="shared" si="187"/>
        <v>33</v>
      </c>
      <c r="G2923" s="144" t="s">
        <v>412</v>
      </c>
      <c r="H2923" s="167">
        <v>0.30208333333333331</v>
      </c>
      <c r="I2923" s="167">
        <v>0.79166666666666663</v>
      </c>
      <c r="J2923" s="181">
        <v>4.8611111111111112E-2</v>
      </c>
      <c r="K2923" s="179">
        <f t="shared" si="184"/>
        <v>0.44097222222222221</v>
      </c>
      <c r="L2923" s="769">
        <v>44</v>
      </c>
      <c r="M2923" s="769">
        <v>2</v>
      </c>
      <c r="N2923" s="960"/>
      <c r="O2923" s="769"/>
      <c r="P2923" s="769"/>
      <c r="Q2923" s="963"/>
      <c r="R2923" s="772" t="str">
        <f t="shared" si="185"/>
        <v>p500</v>
      </c>
      <c r="S2923" s="959"/>
      <c r="T2923" s="959"/>
      <c r="U2923" s="965"/>
    </row>
    <row r="2924" spans="1:21" ht="15.75" thickBot="1" x14ac:dyDescent="0.3">
      <c r="A2924" s="187" t="str">
        <f t="shared" si="183"/>
        <v>روز</v>
      </c>
      <c r="B2924" s="174">
        <v>14030528</v>
      </c>
      <c r="C2924" s="96" t="s">
        <v>588</v>
      </c>
      <c r="D2924" s="769">
        <v>7</v>
      </c>
      <c r="E2924" s="769">
        <v>50</v>
      </c>
      <c r="F2924" s="199">
        <f t="shared" si="187"/>
        <v>33</v>
      </c>
      <c r="G2924" s="144" t="s">
        <v>412</v>
      </c>
      <c r="H2924" s="167">
        <v>0.30208333333333331</v>
      </c>
      <c r="I2924" s="167">
        <v>0.79166666666666663</v>
      </c>
      <c r="J2924" s="181">
        <v>4.8611111111111112E-2</v>
      </c>
      <c r="K2924" s="179">
        <f t="shared" si="184"/>
        <v>0.44097222222222221</v>
      </c>
      <c r="L2924" s="769">
        <v>40</v>
      </c>
      <c r="M2924" s="769">
        <v>1</v>
      </c>
      <c r="N2924" s="958">
        <v>18</v>
      </c>
      <c r="O2924" s="769"/>
      <c r="P2924" s="769"/>
      <c r="Q2924" s="963"/>
      <c r="R2924" s="772" t="str">
        <f t="shared" si="185"/>
        <v>fx</v>
      </c>
      <c r="S2924" s="959"/>
      <c r="T2924" s="959"/>
      <c r="U2924" s="965"/>
    </row>
    <row r="2925" spans="1:21" ht="15.75" thickBot="1" x14ac:dyDescent="0.3">
      <c r="A2925" s="187" t="str">
        <f t="shared" si="183"/>
        <v>روز</v>
      </c>
      <c r="B2925" s="175">
        <v>14030528</v>
      </c>
      <c r="C2925" s="96" t="s">
        <v>588</v>
      </c>
      <c r="D2925" s="769">
        <v>7</v>
      </c>
      <c r="E2925" s="769">
        <v>50</v>
      </c>
      <c r="F2925" s="199">
        <f t="shared" si="187"/>
        <v>33</v>
      </c>
      <c r="G2925" s="144" t="s">
        <v>412</v>
      </c>
      <c r="H2925" s="167">
        <v>0.30208333333333331</v>
      </c>
      <c r="I2925" s="167">
        <v>0.79166666666666663</v>
      </c>
      <c r="J2925" s="181">
        <v>4.8611111111111112E-2</v>
      </c>
      <c r="K2925" s="179">
        <f t="shared" si="184"/>
        <v>0.44097222222222221</v>
      </c>
      <c r="L2925" s="769">
        <v>41</v>
      </c>
      <c r="M2925" s="769">
        <v>2</v>
      </c>
      <c r="N2925" s="959"/>
      <c r="O2925" s="769"/>
      <c r="P2925" s="769"/>
      <c r="Q2925" s="963"/>
      <c r="R2925" s="772" t="str">
        <f t="shared" si="185"/>
        <v>fx</v>
      </c>
      <c r="S2925" s="959"/>
      <c r="T2925" s="959"/>
      <c r="U2925" s="965"/>
    </row>
    <row r="2926" spans="1:21" ht="15.75" thickBot="1" x14ac:dyDescent="0.3">
      <c r="A2926" s="187" t="str">
        <f t="shared" si="183"/>
        <v>روز</v>
      </c>
      <c r="B2926" s="175">
        <v>14030528</v>
      </c>
      <c r="C2926" s="96" t="s">
        <v>588</v>
      </c>
      <c r="D2926" s="769">
        <v>7</v>
      </c>
      <c r="E2926" s="769">
        <v>50</v>
      </c>
      <c r="F2926" s="199">
        <f t="shared" si="187"/>
        <v>33</v>
      </c>
      <c r="G2926" s="144" t="s">
        <v>412</v>
      </c>
      <c r="H2926" s="167">
        <v>0.30208333333333331</v>
      </c>
      <c r="I2926" s="167">
        <v>0.79166666666666663</v>
      </c>
      <c r="J2926" s="181">
        <v>4.8611111111111112E-2</v>
      </c>
      <c r="K2926" s="179">
        <f t="shared" si="184"/>
        <v>0.44097222222222221</v>
      </c>
      <c r="L2926" s="769">
        <v>42</v>
      </c>
      <c r="M2926" s="769">
        <v>2</v>
      </c>
      <c r="N2926" s="959"/>
      <c r="O2926" s="769"/>
      <c r="P2926" s="769"/>
      <c r="Q2926" s="963"/>
      <c r="R2926" s="772" t="str">
        <f t="shared" si="185"/>
        <v>fx</v>
      </c>
      <c r="S2926" s="959"/>
      <c r="T2926" s="959"/>
      <c r="U2926" s="965"/>
    </row>
    <row r="2927" spans="1:21" ht="15.75" thickBot="1" x14ac:dyDescent="0.3">
      <c r="A2927" s="187" t="str">
        <f t="shared" si="183"/>
        <v>روز</v>
      </c>
      <c r="B2927" s="175">
        <v>14030528</v>
      </c>
      <c r="C2927" s="96" t="s">
        <v>588</v>
      </c>
      <c r="D2927" s="769">
        <v>7</v>
      </c>
      <c r="E2927" s="769">
        <v>50</v>
      </c>
      <c r="F2927" s="199">
        <f t="shared" si="187"/>
        <v>33</v>
      </c>
      <c r="G2927" s="144" t="s">
        <v>412</v>
      </c>
      <c r="H2927" s="167">
        <v>0.30208333333333331</v>
      </c>
      <c r="I2927" s="167">
        <v>0.79166666666666663</v>
      </c>
      <c r="J2927" s="181">
        <v>4.8611111111111112E-2</v>
      </c>
      <c r="K2927" s="179">
        <f t="shared" si="184"/>
        <v>0.44097222222222221</v>
      </c>
      <c r="L2927" s="769">
        <v>43</v>
      </c>
      <c r="M2927" s="769">
        <v>2</v>
      </c>
      <c r="N2927" s="959"/>
      <c r="O2927" s="769"/>
      <c r="P2927" s="769"/>
      <c r="Q2927" s="963"/>
      <c r="R2927" s="772" t="str">
        <f t="shared" si="185"/>
        <v>fx</v>
      </c>
      <c r="S2927" s="959"/>
      <c r="T2927" s="959"/>
      <c r="U2927" s="965"/>
    </row>
    <row r="2928" spans="1:21" ht="15.75" thickBot="1" x14ac:dyDescent="0.3">
      <c r="A2928" s="187" t="str">
        <f t="shared" si="183"/>
        <v>روز</v>
      </c>
      <c r="B2928" s="175">
        <v>14030528</v>
      </c>
      <c r="C2928" s="96" t="s">
        <v>588</v>
      </c>
      <c r="D2928" s="769">
        <v>7</v>
      </c>
      <c r="E2928" s="769">
        <v>50</v>
      </c>
      <c r="F2928" s="199">
        <f t="shared" si="187"/>
        <v>33</v>
      </c>
      <c r="G2928" s="144" t="s">
        <v>412</v>
      </c>
      <c r="H2928" s="167">
        <v>0.30208333333333331</v>
      </c>
      <c r="I2928" s="167">
        <v>0.79166666666666663</v>
      </c>
      <c r="J2928" s="181">
        <v>4.8611111111111112E-2</v>
      </c>
      <c r="K2928" s="179">
        <f t="shared" si="184"/>
        <v>0.44097222222222221</v>
      </c>
      <c r="L2928" s="769">
        <v>44</v>
      </c>
      <c r="M2928" s="769">
        <v>1</v>
      </c>
      <c r="N2928" s="959"/>
      <c r="O2928" s="769"/>
      <c r="P2928" s="769"/>
      <c r="Q2928" s="963"/>
      <c r="R2928" s="772" t="str">
        <f t="shared" si="185"/>
        <v>fx</v>
      </c>
      <c r="S2928" s="959"/>
      <c r="T2928" s="959"/>
      <c r="U2928" s="965"/>
    </row>
    <row r="2929" spans="1:21" ht="15.75" thickBot="1" x14ac:dyDescent="0.3">
      <c r="A2929" s="768" t="str">
        <f t="shared" si="183"/>
        <v>روز</v>
      </c>
      <c r="B2929" s="766">
        <v>14030528</v>
      </c>
      <c r="C2929" s="164" t="s">
        <v>588</v>
      </c>
      <c r="D2929" s="770">
        <v>7</v>
      </c>
      <c r="E2929" s="770">
        <v>50</v>
      </c>
      <c r="F2929" s="388">
        <f t="shared" si="187"/>
        <v>33</v>
      </c>
      <c r="G2929" s="764" t="s">
        <v>412</v>
      </c>
      <c r="H2929" s="171">
        <v>0.30208333333333331</v>
      </c>
      <c r="I2929" s="171">
        <v>0.79166666666666663</v>
      </c>
      <c r="J2929" s="185">
        <v>4.8611111111111112E-2</v>
      </c>
      <c r="K2929" s="186">
        <f t="shared" si="184"/>
        <v>0.44097222222222221</v>
      </c>
      <c r="L2929" s="770">
        <v>45</v>
      </c>
      <c r="M2929" s="770">
        <v>1</v>
      </c>
      <c r="N2929" s="966"/>
      <c r="O2929" s="770"/>
      <c r="P2929" s="770"/>
      <c r="Q2929" s="967"/>
      <c r="R2929" s="151" t="str">
        <f t="shared" si="185"/>
        <v>fx</v>
      </c>
      <c r="S2929" s="966"/>
      <c r="T2929" s="966"/>
      <c r="U2929" s="968"/>
    </row>
    <row r="2930" spans="1:21" ht="15.75" thickBot="1" x14ac:dyDescent="0.3">
      <c r="A2930" s="183" t="str">
        <f t="shared" si="183"/>
        <v>روز</v>
      </c>
      <c r="B2930" s="174">
        <v>14030529</v>
      </c>
      <c r="C2930" s="163">
        <v>309</v>
      </c>
      <c r="D2930" s="771">
        <v>7</v>
      </c>
      <c r="E2930" s="771">
        <v>50</v>
      </c>
      <c r="F2930" s="150">
        <f>32+9</f>
        <v>41</v>
      </c>
      <c r="G2930" s="159" t="s">
        <v>401</v>
      </c>
      <c r="H2930" s="168">
        <v>0.30208333333333331</v>
      </c>
      <c r="I2930" s="168">
        <v>0.79166666666666663</v>
      </c>
      <c r="J2930" s="179">
        <v>0.15277777777777776</v>
      </c>
      <c r="K2930" s="179">
        <f t="shared" si="184"/>
        <v>0.33680555555555558</v>
      </c>
      <c r="L2930" s="771">
        <v>36</v>
      </c>
      <c r="M2930" s="771">
        <v>1</v>
      </c>
      <c r="N2930" s="961">
        <v>480</v>
      </c>
      <c r="O2930" s="771"/>
      <c r="P2930" s="771"/>
      <c r="Q2930" s="962">
        <f>331.423+13.169+308.145</f>
        <v>652.73699999999997</v>
      </c>
      <c r="R2930" s="150" t="str">
        <f t="shared" si="185"/>
        <v>fx</v>
      </c>
      <c r="S2930" s="961">
        <v>2.5</v>
      </c>
      <c r="T2930" s="961">
        <v>25</v>
      </c>
      <c r="U2930" s="964">
        <v>2000</v>
      </c>
    </row>
    <row r="2931" spans="1:21" ht="15.75" thickBot="1" x14ac:dyDescent="0.3">
      <c r="A2931" s="187" t="str">
        <f t="shared" si="183"/>
        <v>روز</v>
      </c>
      <c r="B2931" s="175">
        <v>14030529</v>
      </c>
      <c r="C2931" s="96">
        <v>309</v>
      </c>
      <c r="D2931" s="769">
        <v>7</v>
      </c>
      <c r="E2931" s="769">
        <v>50</v>
      </c>
      <c r="F2931" s="199">
        <f t="shared" ref="F2931:F2957" si="188">32+9</f>
        <v>41</v>
      </c>
      <c r="G2931" s="144" t="s">
        <v>401</v>
      </c>
      <c r="H2931" s="167">
        <v>0.30208333333333331</v>
      </c>
      <c r="I2931" s="167">
        <v>0.79166666666666663</v>
      </c>
      <c r="J2931" s="181">
        <v>0.15277777777777776</v>
      </c>
      <c r="K2931" s="179">
        <f t="shared" si="184"/>
        <v>0.33680555555555558</v>
      </c>
      <c r="L2931" s="769">
        <v>37</v>
      </c>
      <c r="M2931" s="769">
        <v>1</v>
      </c>
      <c r="N2931" s="959"/>
      <c r="O2931" s="769"/>
      <c r="P2931" s="769"/>
      <c r="Q2931" s="963"/>
      <c r="R2931" s="772" t="str">
        <f t="shared" si="185"/>
        <v>fx</v>
      </c>
      <c r="S2931" s="959"/>
      <c r="T2931" s="959"/>
      <c r="U2931" s="965"/>
    </row>
    <row r="2932" spans="1:21" ht="15.75" thickBot="1" x14ac:dyDescent="0.3">
      <c r="A2932" s="187" t="str">
        <f t="shared" si="183"/>
        <v>روز</v>
      </c>
      <c r="B2932" s="175">
        <v>14030529</v>
      </c>
      <c r="C2932" s="96">
        <v>309</v>
      </c>
      <c r="D2932" s="769">
        <v>7</v>
      </c>
      <c r="E2932" s="769">
        <v>50</v>
      </c>
      <c r="F2932" s="199">
        <f t="shared" si="188"/>
        <v>41</v>
      </c>
      <c r="G2932" s="144" t="s">
        <v>401</v>
      </c>
      <c r="H2932" s="167">
        <v>0.30208333333333331</v>
      </c>
      <c r="I2932" s="167">
        <v>0.79166666666666663</v>
      </c>
      <c r="J2932" s="181">
        <v>0.15277777777777776</v>
      </c>
      <c r="K2932" s="179">
        <f t="shared" si="184"/>
        <v>0.33680555555555558</v>
      </c>
      <c r="L2932" s="769">
        <v>38</v>
      </c>
      <c r="M2932" s="769">
        <v>1</v>
      </c>
      <c r="N2932" s="959"/>
      <c r="O2932" s="769"/>
      <c r="P2932" s="769"/>
      <c r="Q2932" s="963"/>
      <c r="R2932" s="772" t="str">
        <f t="shared" si="185"/>
        <v>fx</v>
      </c>
      <c r="S2932" s="959"/>
      <c r="T2932" s="959"/>
      <c r="U2932" s="965"/>
    </row>
    <row r="2933" spans="1:21" ht="15.75" thickBot="1" x14ac:dyDescent="0.3">
      <c r="A2933" s="187" t="str">
        <f t="shared" si="183"/>
        <v>روز</v>
      </c>
      <c r="B2933" s="175">
        <v>14030529</v>
      </c>
      <c r="C2933" s="96">
        <v>309</v>
      </c>
      <c r="D2933" s="769">
        <v>7</v>
      </c>
      <c r="E2933" s="769">
        <v>50</v>
      </c>
      <c r="F2933" s="199">
        <f t="shared" si="188"/>
        <v>41</v>
      </c>
      <c r="G2933" s="144" t="s">
        <v>401</v>
      </c>
      <c r="H2933" s="167">
        <v>0.30208333333333331</v>
      </c>
      <c r="I2933" s="167">
        <v>0.79166666666666663</v>
      </c>
      <c r="J2933" s="181">
        <v>0.15277777777777776</v>
      </c>
      <c r="K2933" s="179">
        <f t="shared" si="184"/>
        <v>0.33680555555555558</v>
      </c>
      <c r="L2933" s="769">
        <v>39</v>
      </c>
      <c r="M2933" s="769">
        <v>2</v>
      </c>
      <c r="N2933" s="959"/>
      <c r="O2933" s="769"/>
      <c r="P2933" s="769"/>
      <c r="Q2933" s="963"/>
      <c r="R2933" s="772" t="str">
        <f t="shared" si="185"/>
        <v>fx</v>
      </c>
      <c r="S2933" s="959"/>
      <c r="T2933" s="959"/>
      <c r="U2933" s="965"/>
    </row>
    <row r="2934" spans="1:21" ht="15.75" thickBot="1" x14ac:dyDescent="0.3">
      <c r="A2934" s="187" t="str">
        <f t="shared" si="183"/>
        <v>روز</v>
      </c>
      <c r="B2934" s="175">
        <v>14030529</v>
      </c>
      <c r="C2934" s="96">
        <v>309</v>
      </c>
      <c r="D2934" s="769">
        <v>7</v>
      </c>
      <c r="E2934" s="769">
        <v>50</v>
      </c>
      <c r="F2934" s="199">
        <f t="shared" si="188"/>
        <v>41</v>
      </c>
      <c r="G2934" s="144" t="s">
        <v>401</v>
      </c>
      <c r="H2934" s="167">
        <v>0.30208333333333331</v>
      </c>
      <c r="I2934" s="167">
        <v>0.79166666666666663</v>
      </c>
      <c r="J2934" s="181">
        <v>0.15277777777777776</v>
      </c>
      <c r="K2934" s="179">
        <f t="shared" si="184"/>
        <v>0.33680555555555558</v>
      </c>
      <c r="L2934" s="769">
        <v>40</v>
      </c>
      <c r="M2934" s="769">
        <v>2</v>
      </c>
      <c r="N2934" s="959"/>
      <c r="O2934" s="769"/>
      <c r="P2934" s="769"/>
      <c r="Q2934" s="963"/>
      <c r="R2934" s="772" t="str">
        <f t="shared" si="185"/>
        <v>fx</v>
      </c>
      <c r="S2934" s="959"/>
      <c r="T2934" s="959"/>
      <c r="U2934" s="965"/>
    </row>
    <row r="2935" spans="1:21" ht="15.75" thickBot="1" x14ac:dyDescent="0.3">
      <c r="A2935" s="187" t="str">
        <f t="shared" si="183"/>
        <v>روز</v>
      </c>
      <c r="B2935" s="766">
        <v>14030529</v>
      </c>
      <c r="C2935" s="96">
        <v>309</v>
      </c>
      <c r="D2935" s="769">
        <v>7</v>
      </c>
      <c r="E2935" s="769">
        <v>50</v>
      </c>
      <c r="F2935" s="199">
        <f t="shared" si="188"/>
        <v>41</v>
      </c>
      <c r="G2935" s="144" t="s">
        <v>401</v>
      </c>
      <c r="H2935" s="167">
        <v>0.30208333333333331</v>
      </c>
      <c r="I2935" s="167">
        <v>0.79166666666666663</v>
      </c>
      <c r="J2935" s="181">
        <v>0.15277777777777776</v>
      </c>
      <c r="K2935" s="179">
        <f t="shared" si="184"/>
        <v>0.33680555555555558</v>
      </c>
      <c r="L2935" s="769">
        <v>41</v>
      </c>
      <c r="M2935" s="769">
        <v>1</v>
      </c>
      <c r="N2935" s="960"/>
      <c r="O2935" s="769"/>
      <c r="P2935" s="769"/>
      <c r="Q2935" s="963"/>
      <c r="R2935" s="772" t="str">
        <f t="shared" si="185"/>
        <v>fx</v>
      </c>
      <c r="S2935" s="959"/>
      <c r="T2935" s="959"/>
      <c r="U2935" s="965"/>
    </row>
    <row r="2936" spans="1:21" ht="15.75" thickBot="1" x14ac:dyDescent="0.3">
      <c r="A2936" s="187" t="str">
        <f t="shared" si="183"/>
        <v>روز</v>
      </c>
      <c r="B2936" s="174">
        <v>14030529</v>
      </c>
      <c r="C2936" s="96">
        <v>302</v>
      </c>
      <c r="D2936" s="769">
        <v>7</v>
      </c>
      <c r="E2936" s="769">
        <v>50</v>
      </c>
      <c r="F2936" s="199">
        <f t="shared" si="188"/>
        <v>41</v>
      </c>
      <c r="G2936" s="144" t="s">
        <v>401</v>
      </c>
      <c r="H2936" s="167">
        <v>0.30208333333333331</v>
      </c>
      <c r="I2936" s="167">
        <v>0.79166666666666663</v>
      </c>
      <c r="J2936" s="181">
        <v>0.15277777777777776</v>
      </c>
      <c r="K2936" s="179">
        <f t="shared" si="184"/>
        <v>0.33680555555555558</v>
      </c>
      <c r="L2936" s="769">
        <v>36</v>
      </c>
      <c r="M2936" s="769">
        <v>1</v>
      </c>
      <c r="N2936" s="958">
        <v>420</v>
      </c>
      <c r="O2936" s="769"/>
      <c r="P2936" s="769"/>
      <c r="Q2936" s="963"/>
      <c r="R2936" s="772" t="str">
        <f t="shared" si="185"/>
        <v>fx</v>
      </c>
      <c r="S2936" s="959"/>
      <c r="T2936" s="959"/>
      <c r="U2936" s="965"/>
    </row>
    <row r="2937" spans="1:21" ht="15.75" thickBot="1" x14ac:dyDescent="0.3">
      <c r="A2937" s="187" t="str">
        <f t="shared" si="183"/>
        <v>روز</v>
      </c>
      <c r="B2937" s="175">
        <v>14030529</v>
      </c>
      <c r="C2937" s="96">
        <v>302</v>
      </c>
      <c r="D2937" s="769">
        <v>7</v>
      </c>
      <c r="E2937" s="769">
        <v>50</v>
      </c>
      <c r="F2937" s="199">
        <f t="shared" si="188"/>
        <v>41</v>
      </c>
      <c r="G2937" s="144" t="s">
        <v>401</v>
      </c>
      <c r="H2937" s="167">
        <v>0.30208333333333331</v>
      </c>
      <c r="I2937" s="167">
        <v>0.79166666666666663</v>
      </c>
      <c r="J2937" s="181">
        <v>0.15277777777777776</v>
      </c>
      <c r="K2937" s="179">
        <f t="shared" si="184"/>
        <v>0.33680555555555558</v>
      </c>
      <c r="L2937" s="769">
        <v>37</v>
      </c>
      <c r="M2937" s="769">
        <v>1</v>
      </c>
      <c r="N2937" s="959"/>
      <c r="O2937" s="769"/>
      <c r="P2937" s="769"/>
      <c r="Q2937" s="963"/>
      <c r="R2937" s="772" t="str">
        <f t="shared" si="185"/>
        <v>fx</v>
      </c>
      <c r="S2937" s="959"/>
      <c r="T2937" s="959"/>
      <c r="U2937" s="965"/>
    </row>
    <row r="2938" spans="1:21" ht="15.75" thickBot="1" x14ac:dyDescent="0.3">
      <c r="A2938" s="187" t="str">
        <f t="shared" si="183"/>
        <v>روز</v>
      </c>
      <c r="B2938" s="175">
        <v>14030529</v>
      </c>
      <c r="C2938" s="96">
        <v>302</v>
      </c>
      <c r="D2938" s="769">
        <v>7</v>
      </c>
      <c r="E2938" s="769">
        <v>50</v>
      </c>
      <c r="F2938" s="199">
        <f t="shared" si="188"/>
        <v>41</v>
      </c>
      <c r="G2938" s="144" t="s">
        <v>401</v>
      </c>
      <c r="H2938" s="167">
        <v>0.30208333333333331</v>
      </c>
      <c r="I2938" s="167">
        <v>0.79166666666666663</v>
      </c>
      <c r="J2938" s="181">
        <v>0.15277777777777776</v>
      </c>
      <c r="K2938" s="179">
        <f t="shared" si="184"/>
        <v>0.33680555555555558</v>
      </c>
      <c r="L2938" s="769">
        <v>38</v>
      </c>
      <c r="M2938" s="769">
        <v>1</v>
      </c>
      <c r="N2938" s="959"/>
      <c r="O2938" s="769"/>
      <c r="P2938" s="769"/>
      <c r="Q2938" s="963"/>
      <c r="R2938" s="772" t="str">
        <f t="shared" si="185"/>
        <v>fx</v>
      </c>
      <c r="S2938" s="959"/>
      <c r="T2938" s="959"/>
      <c r="U2938" s="965"/>
    </row>
    <row r="2939" spans="1:21" ht="15.75" thickBot="1" x14ac:dyDescent="0.3">
      <c r="A2939" s="187" t="str">
        <f t="shared" si="183"/>
        <v>روز</v>
      </c>
      <c r="B2939" s="175">
        <v>14030529</v>
      </c>
      <c r="C2939" s="96">
        <v>302</v>
      </c>
      <c r="D2939" s="769">
        <v>7</v>
      </c>
      <c r="E2939" s="769">
        <v>50</v>
      </c>
      <c r="F2939" s="199">
        <f t="shared" si="188"/>
        <v>41</v>
      </c>
      <c r="G2939" s="144" t="s">
        <v>401</v>
      </c>
      <c r="H2939" s="167">
        <v>0.30208333333333331</v>
      </c>
      <c r="I2939" s="167">
        <v>0.79166666666666663</v>
      </c>
      <c r="J2939" s="181">
        <v>0.15277777777777776</v>
      </c>
      <c r="K2939" s="179">
        <f t="shared" si="184"/>
        <v>0.33680555555555558</v>
      </c>
      <c r="L2939" s="769">
        <v>39</v>
      </c>
      <c r="M2939" s="769">
        <v>2</v>
      </c>
      <c r="N2939" s="959"/>
      <c r="O2939" s="769"/>
      <c r="P2939" s="769"/>
      <c r="Q2939" s="963"/>
      <c r="R2939" s="772" t="str">
        <f t="shared" si="185"/>
        <v>fx</v>
      </c>
      <c r="S2939" s="959"/>
      <c r="T2939" s="959"/>
      <c r="U2939" s="965"/>
    </row>
    <row r="2940" spans="1:21" ht="15.75" thickBot="1" x14ac:dyDescent="0.3">
      <c r="A2940" s="187" t="str">
        <f t="shared" si="183"/>
        <v>روز</v>
      </c>
      <c r="B2940" s="175">
        <v>14030529</v>
      </c>
      <c r="C2940" s="96">
        <v>302</v>
      </c>
      <c r="D2940" s="769">
        <v>7</v>
      </c>
      <c r="E2940" s="769">
        <v>50</v>
      </c>
      <c r="F2940" s="199">
        <f t="shared" si="188"/>
        <v>41</v>
      </c>
      <c r="G2940" s="144" t="s">
        <v>401</v>
      </c>
      <c r="H2940" s="167">
        <v>0.30208333333333331</v>
      </c>
      <c r="I2940" s="167">
        <v>0.79166666666666663</v>
      </c>
      <c r="J2940" s="181">
        <v>0.15277777777777776</v>
      </c>
      <c r="K2940" s="179">
        <f t="shared" si="184"/>
        <v>0.33680555555555558</v>
      </c>
      <c r="L2940" s="769">
        <v>40</v>
      </c>
      <c r="M2940" s="769">
        <v>2</v>
      </c>
      <c r="N2940" s="959"/>
      <c r="O2940" s="769"/>
      <c r="P2940" s="769"/>
      <c r="Q2940" s="963"/>
      <c r="R2940" s="772" t="str">
        <f t="shared" si="185"/>
        <v>fx</v>
      </c>
      <c r="S2940" s="959"/>
      <c r="T2940" s="959"/>
      <c r="U2940" s="965"/>
    </row>
    <row r="2941" spans="1:21" ht="15.75" thickBot="1" x14ac:dyDescent="0.3">
      <c r="A2941" s="187" t="str">
        <f t="shared" si="183"/>
        <v>روز</v>
      </c>
      <c r="B2941" s="766">
        <v>14030529</v>
      </c>
      <c r="C2941" s="96">
        <v>302</v>
      </c>
      <c r="D2941" s="769">
        <v>7</v>
      </c>
      <c r="E2941" s="769">
        <v>50</v>
      </c>
      <c r="F2941" s="199">
        <f t="shared" si="188"/>
        <v>41</v>
      </c>
      <c r="G2941" s="144" t="s">
        <v>401</v>
      </c>
      <c r="H2941" s="167">
        <v>0.30208333333333331</v>
      </c>
      <c r="I2941" s="167">
        <v>0.79166666666666663</v>
      </c>
      <c r="J2941" s="181">
        <v>0.15277777777777776</v>
      </c>
      <c r="K2941" s="179">
        <f t="shared" si="184"/>
        <v>0.33680555555555558</v>
      </c>
      <c r="L2941" s="769">
        <v>41</v>
      </c>
      <c r="M2941" s="769">
        <v>1</v>
      </c>
      <c r="N2941" s="960"/>
      <c r="O2941" s="769"/>
      <c r="P2941" s="769"/>
      <c r="Q2941" s="963"/>
      <c r="R2941" s="772" t="str">
        <f t="shared" si="185"/>
        <v>fx</v>
      </c>
      <c r="S2941" s="959"/>
      <c r="T2941" s="959"/>
      <c r="U2941" s="965"/>
    </row>
    <row r="2942" spans="1:21" ht="15.75" thickBot="1" x14ac:dyDescent="0.3">
      <c r="A2942" s="187" t="str">
        <f t="shared" si="183"/>
        <v>روز</v>
      </c>
      <c r="B2942" s="174">
        <v>14030529</v>
      </c>
      <c r="C2942" s="96">
        <v>268</v>
      </c>
      <c r="D2942" s="769">
        <v>7</v>
      </c>
      <c r="E2942" s="769">
        <v>50</v>
      </c>
      <c r="F2942" s="199">
        <f t="shared" si="188"/>
        <v>41</v>
      </c>
      <c r="G2942" s="144" t="s">
        <v>401</v>
      </c>
      <c r="H2942" s="167">
        <v>0.30208333333333331</v>
      </c>
      <c r="I2942" s="167">
        <v>0.79166666666666663</v>
      </c>
      <c r="J2942" s="181">
        <v>0.15277777777777776</v>
      </c>
      <c r="K2942" s="179">
        <f t="shared" si="184"/>
        <v>0.33680555555555558</v>
      </c>
      <c r="L2942" s="769">
        <v>36</v>
      </c>
      <c r="M2942" s="769">
        <v>2</v>
      </c>
      <c r="N2942" s="958">
        <v>540</v>
      </c>
      <c r="O2942" s="769"/>
      <c r="P2942" s="769"/>
      <c r="Q2942" s="963"/>
      <c r="R2942" s="772" t="str">
        <f t="shared" si="185"/>
        <v>fx</v>
      </c>
      <c r="S2942" s="959"/>
      <c r="T2942" s="959"/>
      <c r="U2942" s="965"/>
    </row>
    <row r="2943" spans="1:21" ht="15.75" thickBot="1" x14ac:dyDescent="0.3">
      <c r="A2943" s="187" t="str">
        <f t="shared" si="183"/>
        <v>روز</v>
      </c>
      <c r="B2943" s="175">
        <v>14030529</v>
      </c>
      <c r="C2943" s="96">
        <v>268</v>
      </c>
      <c r="D2943" s="769">
        <v>7</v>
      </c>
      <c r="E2943" s="769">
        <v>50</v>
      </c>
      <c r="F2943" s="199">
        <f t="shared" si="188"/>
        <v>41</v>
      </c>
      <c r="G2943" s="144" t="s">
        <v>401</v>
      </c>
      <c r="H2943" s="167">
        <v>0.30208333333333331</v>
      </c>
      <c r="I2943" s="167">
        <v>0.79166666666666663</v>
      </c>
      <c r="J2943" s="181">
        <v>0.15277777777777776</v>
      </c>
      <c r="K2943" s="179">
        <f t="shared" si="184"/>
        <v>0.33680555555555558</v>
      </c>
      <c r="L2943" s="769">
        <v>37</v>
      </c>
      <c r="M2943" s="769">
        <v>2</v>
      </c>
      <c r="N2943" s="959"/>
      <c r="O2943" s="769"/>
      <c r="P2943" s="769"/>
      <c r="Q2943" s="963"/>
      <c r="R2943" s="772" t="str">
        <f t="shared" si="185"/>
        <v>fx</v>
      </c>
      <c r="S2943" s="959"/>
      <c r="T2943" s="959"/>
      <c r="U2943" s="965"/>
    </row>
    <row r="2944" spans="1:21" ht="15.75" thickBot="1" x14ac:dyDescent="0.3">
      <c r="A2944" s="187" t="str">
        <f t="shared" si="183"/>
        <v>روز</v>
      </c>
      <c r="B2944" s="175">
        <v>14030529</v>
      </c>
      <c r="C2944" s="96">
        <v>268</v>
      </c>
      <c r="D2944" s="769">
        <v>7</v>
      </c>
      <c r="E2944" s="769">
        <v>50</v>
      </c>
      <c r="F2944" s="199">
        <f t="shared" si="188"/>
        <v>41</v>
      </c>
      <c r="G2944" s="144" t="s">
        <v>401</v>
      </c>
      <c r="H2944" s="167">
        <v>0.30208333333333331</v>
      </c>
      <c r="I2944" s="167">
        <v>0.79166666666666663</v>
      </c>
      <c r="J2944" s="181">
        <v>0.15277777777777776</v>
      </c>
      <c r="K2944" s="179">
        <f t="shared" si="184"/>
        <v>0.33680555555555558</v>
      </c>
      <c r="L2944" s="769">
        <v>38</v>
      </c>
      <c r="M2944" s="769">
        <v>2</v>
      </c>
      <c r="N2944" s="959"/>
      <c r="O2944" s="769"/>
      <c r="P2944" s="769"/>
      <c r="Q2944" s="963"/>
      <c r="R2944" s="772" t="str">
        <f t="shared" si="185"/>
        <v>fx</v>
      </c>
      <c r="S2944" s="959"/>
      <c r="T2944" s="959"/>
      <c r="U2944" s="965"/>
    </row>
    <row r="2945" spans="1:21" ht="15.75" thickBot="1" x14ac:dyDescent="0.3">
      <c r="A2945" s="187" t="str">
        <f t="shared" si="183"/>
        <v>روز</v>
      </c>
      <c r="B2945" s="175">
        <v>14030529</v>
      </c>
      <c r="C2945" s="96">
        <v>268</v>
      </c>
      <c r="D2945" s="769">
        <v>7</v>
      </c>
      <c r="E2945" s="769">
        <v>50</v>
      </c>
      <c r="F2945" s="199">
        <f t="shared" si="188"/>
        <v>41</v>
      </c>
      <c r="G2945" s="144" t="s">
        <v>401</v>
      </c>
      <c r="H2945" s="167">
        <v>0.30208333333333331</v>
      </c>
      <c r="I2945" s="167">
        <v>0.79166666666666663</v>
      </c>
      <c r="J2945" s="181">
        <v>0.15277777777777776</v>
      </c>
      <c r="K2945" s="179">
        <f t="shared" si="184"/>
        <v>0.33680555555555558</v>
      </c>
      <c r="L2945" s="769">
        <v>39</v>
      </c>
      <c r="M2945" s="769">
        <v>2</v>
      </c>
      <c r="N2945" s="959"/>
      <c r="O2945" s="769"/>
      <c r="P2945" s="769"/>
      <c r="Q2945" s="963"/>
      <c r="R2945" s="772" t="str">
        <f t="shared" si="185"/>
        <v>fx</v>
      </c>
      <c r="S2945" s="959"/>
      <c r="T2945" s="959"/>
      <c r="U2945" s="965"/>
    </row>
    <row r="2946" spans="1:21" ht="15.75" thickBot="1" x14ac:dyDescent="0.3">
      <c r="A2946" s="187" t="str">
        <f t="shared" si="183"/>
        <v>روز</v>
      </c>
      <c r="B2946" s="766">
        <v>14030529</v>
      </c>
      <c r="C2946" s="96">
        <v>268</v>
      </c>
      <c r="D2946" s="769">
        <v>7</v>
      </c>
      <c r="E2946" s="769">
        <v>50</v>
      </c>
      <c r="F2946" s="199">
        <f t="shared" si="188"/>
        <v>41</v>
      </c>
      <c r="G2946" s="144" t="s">
        <v>401</v>
      </c>
      <c r="H2946" s="167">
        <v>0.30208333333333331</v>
      </c>
      <c r="I2946" s="167">
        <v>0.79166666666666663</v>
      </c>
      <c r="J2946" s="181">
        <v>0.15277777777777776</v>
      </c>
      <c r="K2946" s="179">
        <f t="shared" si="184"/>
        <v>0.33680555555555558</v>
      </c>
      <c r="L2946" s="769">
        <v>40</v>
      </c>
      <c r="M2946" s="769">
        <v>1</v>
      </c>
      <c r="N2946" s="960"/>
      <c r="O2946" s="769"/>
      <c r="P2946" s="769"/>
      <c r="Q2946" s="963"/>
      <c r="R2946" s="772" t="str">
        <f t="shared" si="185"/>
        <v>fx</v>
      </c>
      <c r="S2946" s="959"/>
      <c r="T2946" s="959"/>
      <c r="U2946" s="965"/>
    </row>
    <row r="2947" spans="1:21" ht="15.75" thickBot="1" x14ac:dyDescent="0.3">
      <c r="A2947" s="187" t="str">
        <f t="shared" si="183"/>
        <v>روز</v>
      </c>
      <c r="B2947" s="174">
        <v>14030529</v>
      </c>
      <c r="C2947" s="96">
        <v>350</v>
      </c>
      <c r="D2947" s="769">
        <v>7</v>
      </c>
      <c r="E2947" s="769">
        <v>50</v>
      </c>
      <c r="F2947" s="199">
        <f t="shared" si="188"/>
        <v>41</v>
      </c>
      <c r="G2947" s="144" t="s">
        <v>401</v>
      </c>
      <c r="H2947" s="167">
        <v>0.30208333333333331</v>
      </c>
      <c r="I2947" s="167">
        <v>0.79166666666666663</v>
      </c>
      <c r="J2947" s="181">
        <v>0.15277777777777776</v>
      </c>
      <c r="K2947" s="179">
        <f t="shared" si="184"/>
        <v>0.33680555555555558</v>
      </c>
      <c r="L2947" s="769">
        <v>39</v>
      </c>
      <c r="M2947" s="769">
        <v>1</v>
      </c>
      <c r="N2947" s="958">
        <v>480</v>
      </c>
      <c r="O2947" s="769"/>
      <c r="P2947" s="769"/>
      <c r="Q2947" s="963"/>
      <c r="R2947" s="772" t="str">
        <f t="shared" si="185"/>
        <v>fx</v>
      </c>
      <c r="S2947" s="959"/>
      <c r="T2947" s="959"/>
      <c r="U2947" s="965"/>
    </row>
    <row r="2948" spans="1:21" ht="15.75" thickBot="1" x14ac:dyDescent="0.3">
      <c r="A2948" s="187" t="str">
        <f t="shared" si="183"/>
        <v>روز</v>
      </c>
      <c r="B2948" s="175">
        <v>14030529</v>
      </c>
      <c r="C2948" s="96">
        <v>350</v>
      </c>
      <c r="D2948" s="769">
        <v>7</v>
      </c>
      <c r="E2948" s="769">
        <v>50</v>
      </c>
      <c r="F2948" s="199">
        <f t="shared" si="188"/>
        <v>41</v>
      </c>
      <c r="G2948" s="144" t="s">
        <v>401</v>
      </c>
      <c r="H2948" s="167">
        <v>0.30208333333333331</v>
      </c>
      <c r="I2948" s="167">
        <v>0.79166666666666663</v>
      </c>
      <c r="J2948" s="181">
        <v>0.15277777777777776</v>
      </c>
      <c r="K2948" s="179">
        <f t="shared" si="184"/>
        <v>0.33680555555555558</v>
      </c>
      <c r="L2948" s="769">
        <v>40</v>
      </c>
      <c r="M2948" s="769">
        <v>1</v>
      </c>
      <c r="N2948" s="959"/>
      <c r="O2948" s="769"/>
      <c r="P2948" s="769"/>
      <c r="Q2948" s="963"/>
      <c r="R2948" s="772" t="str">
        <f t="shared" si="185"/>
        <v>fx</v>
      </c>
      <c r="S2948" s="959"/>
      <c r="T2948" s="959"/>
      <c r="U2948" s="965"/>
    </row>
    <row r="2949" spans="1:21" ht="15.75" thickBot="1" x14ac:dyDescent="0.3">
      <c r="A2949" s="187" t="str">
        <f t="shared" si="183"/>
        <v>روز</v>
      </c>
      <c r="B2949" s="175">
        <v>14030529</v>
      </c>
      <c r="C2949" s="96">
        <v>350</v>
      </c>
      <c r="D2949" s="769">
        <v>7</v>
      </c>
      <c r="E2949" s="769">
        <v>50</v>
      </c>
      <c r="F2949" s="199">
        <f t="shared" si="188"/>
        <v>41</v>
      </c>
      <c r="G2949" s="144" t="s">
        <v>401</v>
      </c>
      <c r="H2949" s="167">
        <v>0.30208333333333331</v>
      </c>
      <c r="I2949" s="167">
        <v>0.79166666666666663</v>
      </c>
      <c r="J2949" s="181">
        <v>0.15277777777777776</v>
      </c>
      <c r="K2949" s="179">
        <f t="shared" si="184"/>
        <v>0.33680555555555558</v>
      </c>
      <c r="L2949" s="769">
        <v>41</v>
      </c>
      <c r="M2949" s="769">
        <v>1</v>
      </c>
      <c r="N2949" s="959"/>
      <c r="O2949" s="769"/>
      <c r="P2949" s="769"/>
      <c r="Q2949" s="963"/>
      <c r="R2949" s="772" t="str">
        <f t="shared" si="185"/>
        <v>fx</v>
      </c>
      <c r="S2949" s="959"/>
      <c r="T2949" s="959"/>
      <c r="U2949" s="965"/>
    </row>
    <row r="2950" spans="1:21" ht="15.75" thickBot="1" x14ac:dyDescent="0.3">
      <c r="A2950" s="187" t="str">
        <f t="shared" si="183"/>
        <v>روز</v>
      </c>
      <c r="B2950" s="175">
        <v>14030529</v>
      </c>
      <c r="C2950" s="96">
        <v>350</v>
      </c>
      <c r="D2950" s="769">
        <v>7</v>
      </c>
      <c r="E2950" s="769">
        <v>50</v>
      </c>
      <c r="F2950" s="199">
        <f t="shared" si="188"/>
        <v>41</v>
      </c>
      <c r="G2950" s="144" t="s">
        <v>401</v>
      </c>
      <c r="H2950" s="167">
        <v>0.30208333333333331</v>
      </c>
      <c r="I2950" s="167">
        <v>0.79166666666666663</v>
      </c>
      <c r="J2950" s="181">
        <v>0.15277777777777776</v>
      </c>
      <c r="K2950" s="179">
        <f t="shared" si="184"/>
        <v>0.33680555555555558</v>
      </c>
      <c r="L2950" s="769">
        <v>42</v>
      </c>
      <c r="M2950" s="769">
        <v>2</v>
      </c>
      <c r="N2950" s="959"/>
      <c r="O2950" s="769"/>
      <c r="P2950" s="769"/>
      <c r="Q2950" s="963"/>
      <c r="R2950" s="772" t="str">
        <f t="shared" si="185"/>
        <v>fx</v>
      </c>
      <c r="S2950" s="959"/>
      <c r="T2950" s="959"/>
      <c r="U2950" s="965"/>
    </row>
    <row r="2951" spans="1:21" ht="15.75" thickBot="1" x14ac:dyDescent="0.3">
      <c r="A2951" s="187" t="str">
        <f t="shared" si="183"/>
        <v>روز</v>
      </c>
      <c r="B2951" s="175">
        <v>14030529</v>
      </c>
      <c r="C2951" s="96">
        <v>350</v>
      </c>
      <c r="D2951" s="769">
        <v>7</v>
      </c>
      <c r="E2951" s="769">
        <v>50</v>
      </c>
      <c r="F2951" s="199">
        <f t="shared" si="188"/>
        <v>41</v>
      </c>
      <c r="G2951" s="144" t="s">
        <v>401</v>
      </c>
      <c r="H2951" s="167">
        <v>0.30208333333333331</v>
      </c>
      <c r="I2951" s="167">
        <v>0.79166666666666663</v>
      </c>
      <c r="J2951" s="181">
        <v>0.15277777777777776</v>
      </c>
      <c r="K2951" s="179">
        <f t="shared" si="184"/>
        <v>0.33680555555555558</v>
      </c>
      <c r="L2951" s="769">
        <v>43</v>
      </c>
      <c r="M2951" s="769">
        <v>2</v>
      </c>
      <c r="N2951" s="959"/>
      <c r="O2951" s="769"/>
      <c r="P2951" s="769"/>
      <c r="Q2951" s="963"/>
      <c r="R2951" s="772" t="str">
        <f t="shared" si="185"/>
        <v>fx</v>
      </c>
      <c r="S2951" s="959"/>
      <c r="T2951" s="959"/>
      <c r="U2951" s="965"/>
    </row>
    <row r="2952" spans="1:21" ht="15.75" thickBot="1" x14ac:dyDescent="0.3">
      <c r="A2952" s="187" t="str">
        <f t="shared" si="183"/>
        <v>روز</v>
      </c>
      <c r="B2952" s="766">
        <v>14030529</v>
      </c>
      <c r="C2952" s="96">
        <v>350</v>
      </c>
      <c r="D2952" s="769">
        <v>7</v>
      </c>
      <c r="E2952" s="769">
        <v>50</v>
      </c>
      <c r="F2952" s="199">
        <f t="shared" si="188"/>
        <v>41</v>
      </c>
      <c r="G2952" s="144" t="s">
        <v>401</v>
      </c>
      <c r="H2952" s="167">
        <v>0.30208333333333331</v>
      </c>
      <c r="I2952" s="167">
        <v>0.79166666666666663</v>
      </c>
      <c r="J2952" s="181">
        <v>0.15277777777777776</v>
      </c>
      <c r="K2952" s="179">
        <f t="shared" si="184"/>
        <v>0.33680555555555558</v>
      </c>
      <c r="L2952" s="769">
        <v>44</v>
      </c>
      <c r="M2952" s="769">
        <v>1</v>
      </c>
      <c r="N2952" s="960"/>
      <c r="O2952" s="769"/>
      <c r="P2952" s="769"/>
      <c r="Q2952" s="963"/>
      <c r="R2952" s="772" t="str">
        <f t="shared" si="185"/>
        <v>fx</v>
      </c>
      <c r="S2952" s="959"/>
      <c r="T2952" s="959"/>
      <c r="U2952" s="965"/>
    </row>
    <row r="2953" spans="1:21" ht="15.75" thickBot="1" x14ac:dyDescent="0.3">
      <c r="A2953" s="187" t="str">
        <f t="shared" ref="A2953:A3016" si="189">IF(H2953&gt;I2953,"شب","روز")</f>
        <v>روز</v>
      </c>
      <c r="B2953" s="174">
        <v>14030529</v>
      </c>
      <c r="C2953" s="96">
        <v>370</v>
      </c>
      <c r="D2953" s="769">
        <v>7</v>
      </c>
      <c r="E2953" s="769">
        <v>50</v>
      </c>
      <c r="F2953" s="199">
        <f t="shared" si="188"/>
        <v>41</v>
      </c>
      <c r="G2953" s="144" t="s">
        <v>401</v>
      </c>
      <c r="H2953" s="167">
        <v>0.30208333333333331</v>
      </c>
      <c r="I2953" s="167">
        <v>0.79166666666666663</v>
      </c>
      <c r="J2953" s="181">
        <v>0.15277777777777776</v>
      </c>
      <c r="K2953" s="179">
        <f t="shared" ref="K2953:K3016" si="190">IF(H2953&gt;I2953,(H2953-I2953)-J2953,(I2953-H2953)-J2953)</f>
        <v>0.33680555555555558</v>
      </c>
      <c r="L2953" s="769">
        <v>39</v>
      </c>
      <c r="M2953" s="769">
        <v>1</v>
      </c>
      <c r="N2953" s="958">
        <v>480</v>
      </c>
      <c r="O2953" s="769"/>
      <c r="P2953" s="769"/>
      <c r="Q2953" s="963"/>
      <c r="R2953" s="772" t="str">
        <f t="shared" ref="R2953:R3016" si="191">IF(C2953=370,"p500","fx")</f>
        <v>p500</v>
      </c>
      <c r="S2953" s="959"/>
      <c r="T2953" s="959"/>
      <c r="U2953" s="965"/>
    </row>
    <row r="2954" spans="1:21" ht="15.75" thickBot="1" x14ac:dyDescent="0.3">
      <c r="A2954" s="187" t="str">
        <f t="shared" si="189"/>
        <v>روز</v>
      </c>
      <c r="B2954" s="175">
        <v>14030529</v>
      </c>
      <c r="C2954" s="96">
        <v>370</v>
      </c>
      <c r="D2954" s="769">
        <v>7</v>
      </c>
      <c r="E2954" s="769">
        <v>50</v>
      </c>
      <c r="F2954" s="199">
        <f t="shared" si="188"/>
        <v>41</v>
      </c>
      <c r="G2954" s="144" t="s">
        <v>401</v>
      </c>
      <c r="H2954" s="167">
        <v>0.30208333333333331</v>
      </c>
      <c r="I2954" s="167">
        <v>0.79166666666666663</v>
      </c>
      <c r="J2954" s="181">
        <v>0.15277777777777776</v>
      </c>
      <c r="K2954" s="179">
        <f t="shared" si="190"/>
        <v>0.33680555555555558</v>
      </c>
      <c r="L2954" s="769">
        <v>40</v>
      </c>
      <c r="M2954" s="769">
        <v>1</v>
      </c>
      <c r="N2954" s="959"/>
      <c r="O2954" s="769"/>
      <c r="P2954" s="769"/>
      <c r="Q2954" s="963"/>
      <c r="R2954" s="772" t="str">
        <f t="shared" si="191"/>
        <v>p500</v>
      </c>
      <c r="S2954" s="959"/>
      <c r="T2954" s="959"/>
      <c r="U2954" s="965"/>
    </row>
    <row r="2955" spans="1:21" ht="15.75" thickBot="1" x14ac:dyDescent="0.3">
      <c r="A2955" s="187" t="str">
        <f t="shared" si="189"/>
        <v>روز</v>
      </c>
      <c r="B2955" s="175">
        <v>14030529</v>
      </c>
      <c r="C2955" s="96">
        <v>370</v>
      </c>
      <c r="D2955" s="769">
        <v>7</v>
      </c>
      <c r="E2955" s="769">
        <v>50</v>
      </c>
      <c r="F2955" s="199">
        <f t="shared" si="188"/>
        <v>41</v>
      </c>
      <c r="G2955" s="144" t="s">
        <v>401</v>
      </c>
      <c r="H2955" s="167">
        <v>0.30208333333333331</v>
      </c>
      <c r="I2955" s="167">
        <v>0.79166666666666663</v>
      </c>
      <c r="J2955" s="181">
        <v>0.15277777777777776</v>
      </c>
      <c r="K2955" s="179">
        <f t="shared" si="190"/>
        <v>0.33680555555555558</v>
      </c>
      <c r="L2955" s="769">
        <v>42</v>
      </c>
      <c r="M2955" s="769">
        <v>2</v>
      </c>
      <c r="N2955" s="959"/>
      <c r="O2955" s="769"/>
      <c r="P2955" s="769"/>
      <c r="Q2955" s="963"/>
      <c r="R2955" s="772" t="str">
        <f t="shared" si="191"/>
        <v>p500</v>
      </c>
      <c r="S2955" s="959"/>
      <c r="T2955" s="959"/>
      <c r="U2955" s="965"/>
    </row>
    <row r="2956" spans="1:21" ht="15.75" thickBot="1" x14ac:dyDescent="0.3">
      <c r="A2956" s="187" t="str">
        <f t="shared" si="189"/>
        <v>روز</v>
      </c>
      <c r="B2956" s="175">
        <v>14030529</v>
      </c>
      <c r="C2956" s="96">
        <v>370</v>
      </c>
      <c r="D2956" s="769">
        <v>7</v>
      </c>
      <c r="E2956" s="769">
        <v>50</v>
      </c>
      <c r="F2956" s="199">
        <f t="shared" si="188"/>
        <v>41</v>
      </c>
      <c r="G2956" s="144" t="s">
        <v>401</v>
      </c>
      <c r="H2956" s="167">
        <v>0.30208333333333331</v>
      </c>
      <c r="I2956" s="167">
        <v>0.79166666666666663</v>
      </c>
      <c r="J2956" s="181">
        <v>0.15277777777777776</v>
      </c>
      <c r="K2956" s="179">
        <f t="shared" si="190"/>
        <v>0.33680555555555558</v>
      </c>
      <c r="L2956" s="769">
        <v>43</v>
      </c>
      <c r="M2956" s="769">
        <v>2</v>
      </c>
      <c r="N2956" s="959"/>
      <c r="O2956" s="769"/>
      <c r="P2956" s="769"/>
      <c r="Q2956" s="963"/>
      <c r="R2956" s="772" t="str">
        <f t="shared" si="191"/>
        <v>p500</v>
      </c>
      <c r="S2956" s="959"/>
      <c r="T2956" s="959"/>
      <c r="U2956" s="965"/>
    </row>
    <row r="2957" spans="1:21" ht="15.75" thickBot="1" x14ac:dyDescent="0.3">
      <c r="A2957" s="768" t="str">
        <f t="shared" si="189"/>
        <v>روز</v>
      </c>
      <c r="B2957" s="766">
        <v>14030529</v>
      </c>
      <c r="C2957" s="164">
        <v>370</v>
      </c>
      <c r="D2957" s="770">
        <v>7</v>
      </c>
      <c r="E2957" s="770">
        <v>50</v>
      </c>
      <c r="F2957" s="388">
        <f t="shared" si="188"/>
        <v>41</v>
      </c>
      <c r="G2957" s="764" t="s">
        <v>401</v>
      </c>
      <c r="H2957" s="171">
        <v>0.30208333333333331</v>
      </c>
      <c r="I2957" s="171">
        <v>0.79166666666666663</v>
      </c>
      <c r="J2957" s="185">
        <v>0.15277777777777776</v>
      </c>
      <c r="K2957" s="186">
        <f t="shared" si="190"/>
        <v>0.33680555555555558</v>
      </c>
      <c r="L2957" s="770">
        <v>44</v>
      </c>
      <c r="M2957" s="770">
        <v>2</v>
      </c>
      <c r="N2957" s="966"/>
      <c r="O2957" s="770"/>
      <c r="P2957" s="770"/>
      <c r="Q2957" s="967"/>
      <c r="R2957" s="151" t="str">
        <f t="shared" si="191"/>
        <v>p500</v>
      </c>
      <c r="S2957" s="966"/>
      <c r="T2957" s="966"/>
      <c r="U2957" s="968"/>
    </row>
    <row r="2958" spans="1:21" ht="15.75" thickBot="1" x14ac:dyDescent="0.3">
      <c r="A2958" s="183" t="str">
        <f t="shared" si="189"/>
        <v>روز</v>
      </c>
      <c r="B2958" s="174">
        <v>14030530</v>
      </c>
      <c r="C2958" s="163">
        <v>309</v>
      </c>
      <c r="D2958" s="771">
        <v>7</v>
      </c>
      <c r="E2958" s="771">
        <v>50</v>
      </c>
      <c r="F2958" s="150">
        <f>40</f>
        <v>40</v>
      </c>
      <c r="G2958" s="159" t="s">
        <v>276</v>
      </c>
      <c r="H2958" s="168">
        <v>0.30208333333333331</v>
      </c>
      <c r="I2958" s="168">
        <v>0.79166666666666663</v>
      </c>
      <c r="J2958" s="179">
        <v>0.1111111111111111</v>
      </c>
      <c r="K2958" s="179">
        <f t="shared" si="190"/>
        <v>0.37847222222222221</v>
      </c>
      <c r="L2958" s="771">
        <v>36</v>
      </c>
      <c r="M2958" s="771">
        <v>1</v>
      </c>
      <c r="N2958" s="961">
        <v>528</v>
      </c>
      <c r="O2958" s="771"/>
      <c r="P2958" s="771"/>
      <c r="Q2958" s="962">
        <f>253.387+10.849+241.566</f>
        <v>505.80200000000002</v>
      </c>
      <c r="R2958" s="150" t="str">
        <f t="shared" si="191"/>
        <v>fx</v>
      </c>
      <c r="S2958" s="961">
        <v>3</v>
      </c>
      <c r="T2958" s="961">
        <v>25</v>
      </c>
      <c r="U2958" s="964">
        <v>2000</v>
      </c>
    </row>
    <row r="2959" spans="1:21" ht="15.75" thickBot="1" x14ac:dyDescent="0.3">
      <c r="A2959" s="187" t="str">
        <f t="shared" si="189"/>
        <v>روز</v>
      </c>
      <c r="B2959" s="175">
        <v>14030530</v>
      </c>
      <c r="C2959" s="96">
        <v>309</v>
      </c>
      <c r="D2959" s="769">
        <v>7</v>
      </c>
      <c r="E2959" s="769">
        <v>50</v>
      </c>
      <c r="F2959" s="199">
        <f>40</f>
        <v>40</v>
      </c>
      <c r="G2959" s="144" t="s">
        <v>276</v>
      </c>
      <c r="H2959" s="167">
        <v>0.30208333333333331</v>
      </c>
      <c r="I2959" s="167">
        <v>0.79166666666666663</v>
      </c>
      <c r="J2959" s="181">
        <v>0.1111111111111111</v>
      </c>
      <c r="K2959" s="179">
        <f t="shared" si="190"/>
        <v>0.37847222222222221</v>
      </c>
      <c r="L2959" s="769">
        <v>37</v>
      </c>
      <c r="M2959" s="769">
        <v>1</v>
      </c>
      <c r="N2959" s="959"/>
      <c r="O2959" s="769"/>
      <c r="P2959" s="769"/>
      <c r="Q2959" s="963"/>
      <c r="R2959" s="772" t="str">
        <f t="shared" si="191"/>
        <v>fx</v>
      </c>
      <c r="S2959" s="959"/>
      <c r="T2959" s="959"/>
      <c r="U2959" s="965"/>
    </row>
    <row r="2960" spans="1:21" ht="15.75" thickBot="1" x14ac:dyDescent="0.3">
      <c r="A2960" s="187" t="str">
        <f t="shared" si="189"/>
        <v>روز</v>
      </c>
      <c r="B2960" s="175">
        <v>14030530</v>
      </c>
      <c r="C2960" s="96">
        <v>309</v>
      </c>
      <c r="D2960" s="769">
        <v>7</v>
      </c>
      <c r="E2960" s="769">
        <v>50</v>
      </c>
      <c r="F2960" s="199">
        <f>40</f>
        <v>40</v>
      </c>
      <c r="G2960" s="144" t="s">
        <v>276</v>
      </c>
      <c r="H2960" s="167">
        <v>0.30208333333333331</v>
      </c>
      <c r="I2960" s="167">
        <v>0.79166666666666663</v>
      </c>
      <c r="J2960" s="181">
        <v>0.1111111111111111</v>
      </c>
      <c r="K2960" s="179">
        <f t="shared" si="190"/>
        <v>0.37847222222222221</v>
      </c>
      <c r="L2960" s="769">
        <v>38</v>
      </c>
      <c r="M2960" s="769">
        <v>1</v>
      </c>
      <c r="N2960" s="959"/>
      <c r="O2960" s="769"/>
      <c r="P2960" s="769"/>
      <c r="Q2960" s="963"/>
      <c r="R2960" s="772" t="str">
        <f t="shared" si="191"/>
        <v>fx</v>
      </c>
      <c r="S2960" s="959"/>
      <c r="T2960" s="959"/>
      <c r="U2960" s="965"/>
    </row>
    <row r="2961" spans="1:21" ht="15.75" thickBot="1" x14ac:dyDescent="0.3">
      <c r="A2961" s="187" t="str">
        <f t="shared" si="189"/>
        <v>روز</v>
      </c>
      <c r="B2961" s="175">
        <v>14030530</v>
      </c>
      <c r="C2961" s="96">
        <v>309</v>
      </c>
      <c r="D2961" s="769">
        <v>7</v>
      </c>
      <c r="E2961" s="769">
        <v>50</v>
      </c>
      <c r="F2961" s="199">
        <f>40</f>
        <v>40</v>
      </c>
      <c r="G2961" s="144" t="s">
        <v>276</v>
      </c>
      <c r="H2961" s="167">
        <v>0.30208333333333331</v>
      </c>
      <c r="I2961" s="167">
        <v>0.79166666666666663</v>
      </c>
      <c r="J2961" s="181">
        <v>0.1111111111111111</v>
      </c>
      <c r="K2961" s="179">
        <f t="shared" si="190"/>
        <v>0.37847222222222221</v>
      </c>
      <c r="L2961" s="769">
        <v>39</v>
      </c>
      <c r="M2961" s="769">
        <v>2</v>
      </c>
      <c r="N2961" s="959"/>
      <c r="O2961" s="769"/>
      <c r="P2961" s="769"/>
      <c r="Q2961" s="963"/>
      <c r="R2961" s="772" t="str">
        <f t="shared" si="191"/>
        <v>fx</v>
      </c>
      <c r="S2961" s="959"/>
      <c r="T2961" s="959"/>
      <c r="U2961" s="965"/>
    </row>
    <row r="2962" spans="1:21" ht="15.75" thickBot="1" x14ac:dyDescent="0.3">
      <c r="A2962" s="187" t="str">
        <f t="shared" si="189"/>
        <v>روز</v>
      </c>
      <c r="B2962" s="175">
        <v>14030530</v>
      </c>
      <c r="C2962" s="96">
        <v>309</v>
      </c>
      <c r="D2962" s="769">
        <v>7</v>
      </c>
      <c r="E2962" s="769">
        <v>50</v>
      </c>
      <c r="F2962" s="199">
        <f>40</f>
        <v>40</v>
      </c>
      <c r="G2962" s="144" t="s">
        <v>276</v>
      </c>
      <c r="H2962" s="167">
        <v>0.30208333333333331</v>
      </c>
      <c r="I2962" s="167">
        <v>0.79166666666666663</v>
      </c>
      <c r="J2962" s="181">
        <v>0.1111111111111111</v>
      </c>
      <c r="K2962" s="179">
        <f t="shared" si="190"/>
        <v>0.37847222222222221</v>
      </c>
      <c r="L2962" s="769">
        <v>40</v>
      </c>
      <c r="M2962" s="769">
        <v>2</v>
      </c>
      <c r="N2962" s="959"/>
      <c r="O2962" s="769"/>
      <c r="P2962" s="769"/>
      <c r="Q2962" s="963"/>
      <c r="R2962" s="772" t="str">
        <f t="shared" si="191"/>
        <v>fx</v>
      </c>
      <c r="S2962" s="959"/>
      <c r="T2962" s="959"/>
      <c r="U2962" s="965"/>
    </row>
    <row r="2963" spans="1:21" ht="15.75" thickBot="1" x14ac:dyDescent="0.3">
      <c r="A2963" s="187" t="str">
        <f t="shared" si="189"/>
        <v>روز</v>
      </c>
      <c r="B2963" s="766">
        <v>14030530</v>
      </c>
      <c r="C2963" s="96">
        <v>309</v>
      </c>
      <c r="D2963" s="769">
        <v>7</v>
      </c>
      <c r="E2963" s="769">
        <v>50</v>
      </c>
      <c r="F2963" s="199">
        <f>40</f>
        <v>40</v>
      </c>
      <c r="G2963" s="144" t="s">
        <v>276</v>
      </c>
      <c r="H2963" s="167">
        <v>0.30208333333333331</v>
      </c>
      <c r="I2963" s="167">
        <v>0.79166666666666663</v>
      </c>
      <c r="J2963" s="181">
        <v>0.1111111111111111</v>
      </c>
      <c r="K2963" s="179">
        <f t="shared" si="190"/>
        <v>0.37847222222222221</v>
      </c>
      <c r="L2963" s="769">
        <v>41</v>
      </c>
      <c r="M2963" s="769">
        <v>1</v>
      </c>
      <c r="N2963" s="960"/>
      <c r="O2963" s="769"/>
      <c r="P2963" s="769"/>
      <c r="Q2963" s="963"/>
      <c r="R2963" s="772" t="str">
        <f t="shared" si="191"/>
        <v>fx</v>
      </c>
      <c r="S2963" s="959"/>
      <c r="T2963" s="959"/>
      <c r="U2963" s="965"/>
    </row>
    <row r="2964" spans="1:21" ht="15.75" thickBot="1" x14ac:dyDescent="0.3">
      <c r="A2964" s="187" t="str">
        <f t="shared" si="189"/>
        <v>روز</v>
      </c>
      <c r="B2964" s="174">
        <v>14030530</v>
      </c>
      <c r="C2964" s="96">
        <v>350</v>
      </c>
      <c r="D2964" s="769">
        <v>7</v>
      </c>
      <c r="E2964" s="769">
        <v>50</v>
      </c>
      <c r="F2964" s="199">
        <f>40</f>
        <v>40</v>
      </c>
      <c r="G2964" s="144" t="s">
        <v>276</v>
      </c>
      <c r="H2964" s="167">
        <v>0.30208333333333331</v>
      </c>
      <c r="I2964" s="167">
        <v>0.79166666666666663</v>
      </c>
      <c r="J2964" s="181">
        <v>0.1111111111111111</v>
      </c>
      <c r="K2964" s="179">
        <f t="shared" si="190"/>
        <v>0.37847222222222221</v>
      </c>
      <c r="L2964" s="769">
        <v>39</v>
      </c>
      <c r="M2964" s="769">
        <v>1</v>
      </c>
      <c r="N2964" s="958">
        <v>528</v>
      </c>
      <c r="O2964" s="769"/>
      <c r="P2964" s="769"/>
      <c r="Q2964" s="963"/>
      <c r="R2964" s="772" t="str">
        <f t="shared" si="191"/>
        <v>fx</v>
      </c>
      <c r="S2964" s="959"/>
      <c r="T2964" s="959"/>
      <c r="U2964" s="965"/>
    </row>
    <row r="2965" spans="1:21" ht="15.75" thickBot="1" x14ac:dyDescent="0.3">
      <c r="A2965" s="187" t="str">
        <f t="shared" si="189"/>
        <v>روز</v>
      </c>
      <c r="B2965" s="175">
        <v>14030530</v>
      </c>
      <c r="C2965" s="96">
        <v>350</v>
      </c>
      <c r="D2965" s="769">
        <v>7</v>
      </c>
      <c r="E2965" s="769">
        <v>50</v>
      </c>
      <c r="F2965" s="199">
        <f>40</f>
        <v>40</v>
      </c>
      <c r="G2965" s="144" t="s">
        <v>276</v>
      </c>
      <c r="H2965" s="167">
        <v>0.30208333333333331</v>
      </c>
      <c r="I2965" s="167">
        <v>0.79166666666666663</v>
      </c>
      <c r="J2965" s="181">
        <v>0.1111111111111111</v>
      </c>
      <c r="K2965" s="179">
        <f t="shared" si="190"/>
        <v>0.37847222222222221</v>
      </c>
      <c r="L2965" s="769">
        <v>40</v>
      </c>
      <c r="M2965" s="769">
        <v>1</v>
      </c>
      <c r="N2965" s="959"/>
      <c r="O2965" s="769"/>
      <c r="P2965" s="769"/>
      <c r="Q2965" s="963"/>
      <c r="R2965" s="772" t="str">
        <f t="shared" si="191"/>
        <v>fx</v>
      </c>
      <c r="S2965" s="959"/>
      <c r="T2965" s="959"/>
      <c r="U2965" s="965"/>
    </row>
    <row r="2966" spans="1:21" ht="15.75" thickBot="1" x14ac:dyDescent="0.3">
      <c r="A2966" s="187" t="str">
        <f t="shared" si="189"/>
        <v>روز</v>
      </c>
      <c r="B2966" s="175">
        <v>14030530</v>
      </c>
      <c r="C2966" s="96">
        <v>350</v>
      </c>
      <c r="D2966" s="769">
        <v>7</v>
      </c>
      <c r="E2966" s="769">
        <v>50</v>
      </c>
      <c r="F2966" s="199">
        <f>40</f>
        <v>40</v>
      </c>
      <c r="G2966" s="144" t="s">
        <v>276</v>
      </c>
      <c r="H2966" s="167">
        <v>0.30208333333333331</v>
      </c>
      <c r="I2966" s="167">
        <v>0.79166666666666663</v>
      </c>
      <c r="J2966" s="181">
        <v>0.1111111111111111</v>
      </c>
      <c r="K2966" s="179">
        <f t="shared" si="190"/>
        <v>0.37847222222222221</v>
      </c>
      <c r="L2966" s="769">
        <v>41</v>
      </c>
      <c r="M2966" s="769">
        <v>1</v>
      </c>
      <c r="N2966" s="959"/>
      <c r="O2966" s="769"/>
      <c r="P2966" s="769"/>
      <c r="Q2966" s="963"/>
      <c r="R2966" s="772" t="str">
        <f t="shared" si="191"/>
        <v>fx</v>
      </c>
      <c r="S2966" s="959"/>
      <c r="T2966" s="959"/>
      <c r="U2966" s="965"/>
    </row>
    <row r="2967" spans="1:21" ht="15.75" thickBot="1" x14ac:dyDescent="0.3">
      <c r="A2967" s="187" t="str">
        <f t="shared" si="189"/>
        <v>روز</v>
      </c>
      <c r="B2967" s="175">
        <v>14030530</v>
      </c>
      <c r="C2967" s="96">
        <v>350</v>
      </c>
      <c r="D2967" s="769">
        <v>7</v>
      </c>
      <c r="E2967" s="769">
        <v>50</v>
      </c>
      <c r="F2967" s="199">
        <f>40</f>
        <v>40</v>
      </c>
      <c r="G2967" s="144" t="s">
        <v>276</v>
      </c>
      <c r="H2967" s="167">
        <v>0.30208333333333331</v>
      </c>
      <c r="I2967" s="167">
        <v>0.79166666666666663</v>
      </c>
      <c r="J2967" s="181">
        <v>0.1111111111111111</v>
      </c>
      <c r="K2967" s="179">
        <f t="shared" si="190"/>
        <v>0.37847222222222221</v>
      </c>
      <c r="L2967" s="769">
        <v>42</v>
      </c>
      <c r="M2967" s="769">
        <v>2</v>
      </c>
      <c r="N2967" s="959"/>
      <c r="O2967" s="769"/>
      <c r="P2967" s="769"/>
      <c r="Q2967" s="963"/>
      <c r="R2967" s="772" t="str">
        <f t="shared" si="191"/>
        <v>fx</v>
      </c>
      <c r="S2967" s="959"/>
      <c r="T2967" s="959"/>
      <c r="U2967" s="965"/>
    </row>
    <row r="2968" spans="1:21" ht="15.75" thickBot="1" x14ac:dyDescent="0.3">
      <c r="A2968" s="187" t="str">
        <f t="shared" si="189"/>
        <v>روز</v>
      </c>
      <c r="B2968" s="175">
        <v>14030530</v>
      </c>
      <c r="C2968" s="96">
        <v>350</v>
      </c>
      <c r="D2968" s="769">
        <v>7</v>
      </c>
      <c r="E2968" s="769">
        <v>50</v>
      </c>
      <c r="F2968" s="199">
        <f>40</f>
        <v>40</v>
      </c>
      <c r="G2968" s="144" t="s">
        <v>276</v>
      </c>
      <c r="H2968" s="167">
        <v>0.30208333333333331</v>
      </c>
      <c r="I2968" s="167">
        <v>0.79166666666666663</v>
      </c>
      <c r="J2968" s="181">
        <v>0.1111111111111111</v>
      </c>
      <c r="K2968" s="179">
        <f t="shared" si="190"/>
        <v>0.37847222222222221</v>
      </c>
      <c r="L2968" s="769">
        <v>43</v>
      </c>
      <c r="M2968" s="769">
        <v>2</v>
      </c>
      <c r="N2968" s="959"/>
      <c r="O2968" s="769"/>
      <c r="P2968" s="769"/>
      <c r="Q2968" s="963"/>
      <c r="R2968" s="772" t="str">
        <f t="shared" si="191"/>
        <v>fx</v>
      </c>
      <c r="S2968" s="959"/>
      <c r="T2968" s="959"/>
      <c r="U2968" s="965"/>
    </row>
    <row r="2969" spans="1:21" ht="15.75" thickBot="1" x14ac:dyDescent="0.3">
      <c r="A2969" s="187" t="str">
        <f t="shared" si="189"/>
        <v>روز</v>
      </c>
      <c r="B2969" s="766">
        <v>14030530</v>
      </c>
      <c r="C2969" s="96">
        <v>350</v>
      </c>
      <c r="D2969" s="769">
        <v>7</v>
      </c>
      <c r="E2969" s="769">
        <v>50</v>
      </c>
      <c r="F2969" s="199">
        <f>40</f>
        <v>40</v>
      </c>
      <c r="G2969" s="144" t="s">
        <v>276</v>
      </c>
      <c r="H2969" s="167">
        <v>0.30208333333333331</v>
      </c>
      <c r="I2969" s="167">
        <v>0.79166666666666663</v>
      </c>
      <c r="J2969" s="181">
        <v>0.1111111111111111</v>
      </c>
      <c r="K2969" s="179">
        <f t="shared" si="190"/>
        <v>0.37847222222222221</v>
      </c>
      <c r="L2969" s="769">
        <v>44</v>
      </c>
      <c r="M2969" s="769">
        <v>1</v>
      </c>
      <c r="N2969" s="960"/>
      <c r="O2969" s="769"/>
      <c r="P2969" s="769"/>
      <c r="Q2969" s="963"/>
      <c r="R2969" s="772" t="str">
        <f t="shared" si="191"/>
        <v>fx</v>
      </c>
      <c r="S2969" s="959"/>
      <c r="T2969" s="959"/>
      <c r="U2969" s="965"/>
    </row>
    <row r="2970" spans="1:21" ht="15.75" thickBot="1" x14ac:dyDescent="0.3">
      <c r="A2970" s="187" t="str">
        <f t="shared" si="189"/>
        <v>روز</v>
      </c>
      <c r="B2970" s="174">
        <v>14030530</v>
      </c>
      <c r="C2970" s="96">
        <v>370</v>
      </c>
      <c r="D2970" s="769">
        <v>7</v>
      </c>
      <c r="E2970" s="769">
        <v>50</v>
      </c>
      <c r="F2970" s="199">
        <f>40</f>
        <v>40</v>
      </c>
      <c r="G2970" s="144" t="s">
        <v>276</v>
      </c>
      <c r="H2970" s="167">
        <v>0.30208333333333331</v>
      </c>
      <c r="I2970" s="167">
        <v>0.79166666666666663</v>
      </c>
      <c r="J2970" s="181">
        <v>0.1111111111111111</v>
      </c>
      <c r="K2970" s="179">
        <f t="shared" si="190"/>
        <v>0.37847222222222221</v>
      </c>
      <c r="L2970" s="769">
        <v>39</v>
      </c>
      <c r="M2970" s="769">
        <v>1</v>
      </c>
      <c r="N2970" s="958">
        <v>528</v>
      </c>
      <c r="O2970" s="769"/>
      <c r="P2970" s="769"/>
      <c r="Q2970" s="963"/>
      <c r="R2970" s="772" t="str">
        <f t="shared" si="191"/>
        <v>p500</v>
      </c>
      <c r="S2970" s="959"/>
      <c r="T2970" s="959"/>
      <c r="U2970" s="965"/>
    </row>
    <row r="2971" spans="1:21" ht="15.75" thickBot="1" x14ac:dyDescent="0.3">
      <c r="A2971" s="187" t="str">
        <f t="shared" si="189"/>
        <v>روز</v>
      </c>
      <c r="B2971" s="175">
        <v>14030530</v>
      </c>
      <c r="C2971" s="96">
        <v>370</v>
      </c>
      <c r="D2971" s="769">
        <v>7</v>
      </c>
      <c r="E2971" s="769">
        <v>50</v>
      </c>
      <c r="F2971" s="199">
        <f>40</f>
        <v>40</v>
      </c>
      <c r="G2971" s="144" t="s">
        <v>276</v>
      </c>
      <c r="H2971" s="167">
        <v>0.30208333333333331</v>
      </c>
      <c r="I2971" s="167">
        <v>0.79166666666666663</v>
      </c>
      <c r="J2971" s="181">
        <v>0.1111111111111111</v>
      </c>
      <c r="K2971" s="179">
        <f t="shared" si="190"/>
        <v>0.37847222222222221</v>
      </c>
      <c r="L2971" s="769">
        <v>40</v>
      </c>
      <c r="M2971" s="769">
        <v>1</v>
      </c>
      <c r="N2971" s="959"/>
      <c r="O2971" s="769"/>
      <c r="P2971" s="769"/>
      <c r="Q2971" s="963"/>
      <c r="R2971" s="772" t="str">
        <f t="shared" si="191"/>
        <v>p500</v>
      </c>
      <c r="S2971" s="959"/>
      <c r="T2971" s="959"/>
      <c r="U2971" s="965"/>
    </row>
    <row r="2972" spans="1:21" ht="15.75" thickBot="1" x14ac:dyDescent="0.3">
      <c r="A2972" s="187" t="str">
        <f t="shared" si="189"/>
        <v>روز</v>
      </c>
      <c r="B2972" s="175">
        <v>14030530</v>
      </c>
      <c r="C2972" s="96">
        <v>370</v>
      </c>
      <c r="D2972" s="769">
        <v>7</v>
      </c>
      <c r="E2972" s="769">
        <v>50</v>
      </c>
      <c r="F2972" s="199">
        <f>40</f>
        <v>40</v>
      </c>
      <c r="G2972" s="144" t="s">
        <v>276</v>
      </c>
      <c r="H2972" s="167">
        <v>0.30208333333333331</v>
      </c>
      <c r="I2972" s="167">
        <v>0.79166666666666663</v>
      </c>
      <c r="J2972" s="181">
        <v>0.1111111111111111</v>
      </c>
      <c r="K2972" s="179">
        <f t="shared" si="190"/>
        <v>0.37847222222222221</v>
      </c>
      <c r="L2972" s="769">
        <v>42</v>
      </c>
      <c r="M2972" s="769">
        <v>2</v>
      </c>
      <c r="N2972" s="959"/>
      <c r="O2972" s="769"/>
      <c r="P2972" s="769"/>
      <c r="Q2972" s="963"/>
      <c r="R2972" s="772" t="str">
        <f t="shared" si="191"/>
        <v>p500</v>
      </c>
      <c r="S2972" s="959"/>
      <c r="T2972" s="959"/>
      <c r="U2972" s="965"/>
    </row>
    <row r="2973" spans="1:21" ht="15.75" thickBot="1" x14ac:dyDescent="0.3">
      <c r="A2973" s="187" t="str">
        <f t="shared" si="189"/>
        <v>روز</v>
      </c>
      <c r="B2973" s="175">
        <v>14030530</v>
      </c>
      <c r="C2973" s="96">
        <v>370</v>
      </c>
      <c r="D2973" s="769">
        <v>7</v>
      </c>
      <c r="E2973" s="769">
        <v>50</v>
      </c>
      <c r="F2973" s="199">
        <f>40</f>
        <v>40</v>
      </c>
      <c r="G2973" s="144" t="s">
        <v>276</v>
      </c>
      <c r="H2973" s="167">
        <v>0.30208333333333331</v>
      </c>
      <c r="I2973" s="167">
        <v>0.79166666666666663</v>
      </c>
      <c r="J2973" s="181">
        <v>0.1111111111111111</v>
      </c>
      <c r="K2973" s="179">
        <f t="shared" si="190"/>
        <v>0.37847222222222221</v>
      </c>
      <c r="L2973" s="769">
        <v>43</v>
      </c>
      <c r="M2973" s="769">
        <v>2</v>
      </c>
      <c r="N2973" s="959"/>
      <c r="O2973" s="769"/>
      <c r="P2973" s="769"/>
      <c r="Q2973" s="963"/>
      <c r="R2973" s="772" t="str">
        <f t="shared" si="191"/>
        <v>p500</v>
      </c>
      <c r="S2973" s="959"/>
      <c r="T2973" s="959"/>
      <c r="U2973" s="965"/>
    </row>
    <row r="2974" spans="1:21" ht="15.75" thickBot="1" x14ac:dyDescent="0.3">
      <c r="A2974" s="187" t="str">
        <f t="shared" si="189"/>
        <v>روز</v>
      </c>
      <c r="B2974" s="766">
        <v>14030530</v>
      </c>
      <c r="C2974" s="96">
        <v>370</v>
      </c>
      <c r="D2974" s="769">
        <v>7</v>
      </c>
      <c r="E2974" s="769">
        <v>50</v>
      </c>
      <c r="F2974" s="199">
        <f>40</f>
        <v>40</v>
      </c>
      <c r="G2974" s="144" t="s">
        <v>276</v>
      </c>
      <c r="H2974" s="167">
        <v>0.30208333333333331</v>
      </c>
      <c r="I2974" s="167">
        <v>0.79166666666666663</v>
      </c>
      <c r="J2974" s="181">
        <v>0.1111111111111111</v>
      </c>
      <c r="K2974" s="179">
        <f t="shared" si="190"/>
        <v>0.37847222222222221</v>
      </c>
      <c r="L2974" s="769">
        <v>44</v>
      </c>
      <c r="M2974" s="769">
        <v>2</v>
      </c>
      <c r="N2974" s="960"/>
      <c r="O2974" s="769"/>
      <c r="P2974" s="769"/>
      <c r="Q2974" s="963"/>
      <c r="R2974" s="772" t="str">
        <f t="shared" si="191"/>
        <v>p500</v>
      </c>
      <c r="S2974" s="959"/>
      <c r="T2974" s="959"/>
      <c r="U2974" s="965"/>
    </row>
    <row r="2975" spans="1:21" ht="15.75" thickBot="1" x14ac:dyDescent="0.3">
      <c r="A2975" s="187" t="str">
        <f t="shared" si="189"/>
        <v>روز</v>
      </c>
      <c r="B2975" s="174">
        <v>14030530</v>
      </c>
      <c r="C2975" s="96">
        <v>268</v>
      </c>
      <c r="D2975" s="769">
        <v>7</v>
      </c>
      <c r="E2975" s="769">
        <v>50</v>
      </c>
      <c r="F2975" s="199">
        <f>40</f>
        <v>40</v>
      </c>
      <c r="G2975" s="144" t="s">
        <v>276</v>
      </c>
      <c r="H2975" s="167">
        <v>0.30208333333333331</v>
      </c>
      <c r="I2975" s="167">
        <v>0.79166666666666663</v>
      </c>
      <c r="J2975" s="181">
        <v>0.1111111111111111</v>
      </c>
      <c r="K2975" s="179">
        <f t="shared" si="190"/>
        <v>0.37847222222222221</v>
      </c>
      <c r="L2975" s="769">
        <v>36</v>
      </c>
      <c r="M2975" s="769">
        <v>2</v>
      </c>
      <c r="N2975" s="958">
        <v>264</v>
      </c>
      <c r="O2975" s="769"/>
      <c r="P2975" s="769"/>
      <c r="Q2975" s="963"/>
      <c r="R2975" s="772" t="str">
        <f t="shared" si="191"/>
        <v>fx</v>
      </c>
      <c r="S2975" s="959"/>
      <c r="T2975" s="959"/>
      <c r="U2975" s="965"/>
    </row>
    <row r="2976" spans="1:21" ht="15.75" thickBot="1" x14ac:dyDescent="0.3">
      <c r="A2976" s="187" t="str">
        <f t="shared" si="189"/>
        <v>روز</v>
      </c>
      <c r="B2976" s="175">
        <v>14030530</v>
      </c>
      <c r="C2976" s="96">
        <v>268</v>
      </c>
      <c r="D2976" s="769">
        <v>7</v>
      </c>
      <c r="E2976" s="769">
        <v>50</v>
      </c>
      <c r="F2976" s="199">
        <f>40</f>
        <v>40</v>
      </c>
      <c r="G2976" s="144" t="s">
        <v>276</v>
      </c>
      <c r="H2976" s="167">
        <v>0.30208333333333331</v>
      </c>
      <c r="I2976" s="167">
        <v>0.79166666666666663</v>
      </c>
      <c r="J2976" s="181">
        <v>0.1111111111111111</v>
      </c>
      <c r="K2976" s="179">
        <f t="shared" si="190"/>
        <v>0.37847222222222221</v>
      </c>
      <c r="L2976" s="769">
        <v>37</v>
      </c>
      <c r="M2976" s="769">
        <v>2</v>
      </c>
      <c r="N2976" s="959"/>
      <c r="O2976" s="769"/>
      <c r="P2976" s="769"/>
      <c r="Q2976" s="963"/>
      <c r="R2976" s="772" t="str">
        <f t="shared" si="191"/>
        <v>fx</v>
      </c>
      <c r="S2976" s="959"/>
      <c r="T2976" s="959"/>
      <c r="U2976" s="965"/>
    </row>
    <row r="2977" spans="1:21" ht="15.75" thickBot="1" x14ac:dyDescent="0.3">
      <c r="A2977" s="187" t="str">
        <f t="shared" si="189"/>
        <v>روز</v>
      </c>
      <c r="B2977" s="175">
        <v>14030530</v>
      </c>
      <c r="C2977" s="96">
        <v>268</v>
      </c>
      <c r="D2977" s="769">
        <v>7</v>
      </c>
      <c r="E2977" s="769">
        <v>50</v>
      </c>
      <c r="F2977" s="199">
        <f>40</f>
        <v>40</v>
      </c>
      <c r="G2977" s="144" t="s">
        <v>276</v>
      </c>
      <c r="H2977" s="167">
        <v>0.30208333333333331</v>
      </c>
      <c r="I2977" s="167">
        <v>0.79166666666666663</v>
      </c>
      <c r="J2977" s="181">
        <v>0.1111111111111111</v>
      </c>
      <c r="K2977" s="179">
        <f t="shared" si="190"/>
        <v>0.37847222222222221</v>
      </c>
      <c r="L2977" s="769">
        <v>38</v>
      </c>
      <c r="M2977" s="769">
        <v>2</v>
      </c>
      <c r="N2977" s="959"/>
      <c r="O2977" s="769"/>
      <c r="P2977" s="769"/>
      <c r="Q2977" s="963"/>
      <c r="R2977" s="772" t="str">
        <f t="shared" si="191"/>
        <v>fx</v>
      </c>
      <c r="S2977" s="959"/>
      <c r="T2977" s="959"/>
      <c r="U2977" s="965"/>
    </row>
    <row r="2978" spans="1:21" ht="15.75" thickBot="1" x14ac:dyDescent="0.3">
      <c r="A2978" s="187" t="str">
        <f t="shared" si="189"/>
        <v>روز</v>
      </c>
      <c r="B2978" s="766">
        <v>14030530</v>
      </c>
      <c r="C2978" s="96">
        <v>268</v>
      </c>
      <c r="D2978" s="769">
        <v>7</v>
      </c>
      <c r="E2978" s="769">
        <v>50</v>
      </c>
      <c r="F2978" s="199">
        <f>40</f>
        <v>40</v>
      </c>
      <c r="G2978" s="144" t="s">
        <v>276</v>
      </c>
      <c r="H2978" s="167">
        <v>0.30208333333333331</v>
      </c>
      <c r="I2978" s="167">
        <v>0.79166666666666663</v>
      </c>
      <c r="J2978" s="181">
        <v>0.1111111111111111</v>
      </c>
      <c r="K2978" s="179">
        <f t="shared" si="190"/>
        <v>0.37847222222222221</v>
      </c>
      <c r="L2978" s="769">
        <v>39</v>
      </c>
      <c r="M2978" s="769">
        <v>2</v>
      </c>
      <c r="N2978" s="960"/>
      <c r="O2978" s="769"/>
      <c r="P2978" s="769"/>
      <c r="Q2978" s="963"/>
      <c r="R2978" s="772" t="str">
        <f t="shared" si="191"/>
        <v>fx</v>
      </c>
      <c r="S2978" s="959"/>
      <c r="T2978" s="959"/>
      <c r="U2978" s="965"/>
    </row>
    <row r="2979" spans="1:21" ht="15.75" thickBot="1" x14ac:dyDescent="0.3">
      <c r="A2979" s="187" t="str">
        <f t="shared" si="189"/>
        <v>روز</v>
      </c>
      <c r="B2979" s="174">
        <v>14030530</v>
      </c>
      <c r="C2979" s="96">
        <v>352</v>
      </c>
      <c r="D2979" s="769">
        <v>7</v>
      </c>
      <c r="E2979" s="769">
        <v>50</v>
      </c>
      <c r="F2979" s="199">
        <f>40</f>
        <v>40</v>
      </c>
      <c r="G2979" s="144" t="s">
        <v>276</v>
      </c>
      <c r="H2979" s="167">
        <v>0.30208333333333331</v>
      </c>
      <c r="I2979" s="167">
        <v>0.79166666666666663</v>
      </c>
      <c r="J2979" s="181">
        <v>0.1111111111111111</v>
      </c>
      <c r="K2979" s="179">
        <f t="shared" si="190"/>
        <v>0.37847222222222221</v>
      </c>
      <c r="L2979" s="769">
        <v>36</v>
      </c>
      <c r="M2979" s="769">
        <v>1</v>
      </c>
      <c r="N2979" s="958">
        <v>24</v>
      </c>
      <c r="O2979" s="769"/>
      <c r="P2979" s="769"/>
      <c r="Q2979" s="963"/>
      <c r="R2979" s="772" t="str">
        <f t="shared" si="191"/>
        <v>fx</v>
      </c>
      <c r="S2979" s="959"/>
      <c r="T2979" s="959"/>
      <c r="U2979" s="965"/>
    </row>
    <row r="2980" spans="1:21" ht="15.75" thickBot="1" x14ac:dyDescent="0.3">
      <c r="A2980" s="187" t="str">
        <f t="shared" si="189"/>
        <v>روز</v>
      </c>
      <c r="B2980" s="175">
        <v>14030530</v>
      </c>
      <c r="C2980" s="96">
        <v>352</v>
      </c>
      <c r="D2980" s="769">
        <v>7</v>
      </c>
      <c r="E2980" s="769">
        <v>50</v>
      </c>
      <c r="F2980" s="199">
        <f>40</f>
        <v>40</v>
      </c>
      <c r="G2980" s="144" t="s">
        <v>276</v>
      </c>
      <c r="H2980" s="167">
        <v>0.30208333333333331</v>
      </c>
      <c r="I2980" s="167">
        <v>0.79166666666666663</v>
      </c>
      <c r="J2980" s="181">
        <v>0.1111111111111111</v>
      </c>
      <c r="K2980" s="179">
        <f t="shared" si="190"/>
        <v>0.37847222222222221</v>
      </c>
      <c r="L2980" s="769">
        <v>37</v>
      </c>
      <c r="M2980" s="769">
        <v>1</v>
      </c>
      <c r="N2980" s="959"/>
      <c r="O2980" s="769"/>
      <c r="P2980" s="769"/>
      <c r="Q2980" s="963"/>
      <c r="R2980" s="772" t="str">
        <f t="shared" si="191"/>
        <v>fx</v>
      </c>
      <c r="S2980" s="959"/>
      <c r="T2980" s="959"/>
      <c r="U2980" s="965"/>
    </row>
    <row r="2981" spans="1:21" ht="15.75" thickBot="1" x14ac:dyDescent="0.3">
      <c r="A2981" s="187" t="str">
        <f t="shared" si="189"/>
        <v>روز</v>
      </c>
      <c r="B2981" s="175">
        <v>14030530</v>
      </c>
      <c r="C2981" s="96">
        <v>352</v>
      </c>
      <c r="D2981" s="769">
        <v>7</v>
      </c>
      <c r="E2981" s="769">
        <v>50</v>
      </c>
      <c r="F2981" s="199">
        <f>40</f>
        <v>40</v>
      </c>
      <c r="G2981" s="144" t="s">
        <v>276</v>
      </c>
      <c r="H2981" s="167">
        <v>0.30208333333333331</v>
      </c>
      <c r="I2981" s="167">
        <v>0.79166666666666663</v>
      </c>
      <c r="J2981" s="181">
        <v>0.1111111111111111</v>
      </c>
      <c r="K2981" s="179">
        <f t="shared" si="190"/>
        <v>0.37847222222222221</v>
      </c>
      <c r="L2981" s="769">
        <v>38</v>
      </c>
      <c r="M2981" s="769">
        <v>1</v>
      </c>
      <c r="N2981" s="959"/>
      <c r="O2981" s="769"/>
      <c r="P2981" s="769"/>
      <c r="Q2981" s="963"/>
      <c r="R2981" s="772" t="str">
        <f t="shared" si="191"/>
        <v>fx</v>
      </c>
      <c r="S2981" s="959"/>
      <c r="T2981" s="959"/>
      <c r="U2981" s="965"/>
    </row>
    <row r="2982" spans="1:21" ht="15.75" thickBot="1" x14ac:dyDescent="0.3">
      <c r="A2982" s="187" t="str">
        <f t="shared" si="189"/>
        <v>روز</v>
      </c>
      <c r="B2982" s="175">
        <v>14030530</v>
      </c>
      <c r="C2982" s="96">
        <v>352</v>
      </c>
      <c r="D2982" s="769">
        <v>7</v>
      </c>
      <c r="E2982" s="769">
        <v>50</v>
      </c>
      <c r="F2982" s="199">
        <f>40</f>
        <v>40</v>
      </c>
      <c r="G2982" s="144" t="s">
        <v>276</v>
      </c>
      <c r="H2982" s="167">
        <v>0.30208333333333331</v>
      </c>
      <c r="I2982" s="167">
        <v>0.79166666666666663</v>
      </c>
      <c r="J2982" s="181">
        <v>0.1111111111111111</v>
      </c>
      <c r="K2982" s="179">
        <f t="shared" si="190"/>
        <v>0.37847222222222221</v>
      </c>
      <c r="L2982" s="769">
        <v>39</v>
      </c>
      <c r="M2982" s="769">
        <v>2</v>
      </c>
      <c r="N2982" s="959"/>
      <c r="O2982" s="769"/>
      <c r="P2982" s="769"/>
      <c r="Q2982" s="963"/>
      <c r="R2982" s="772" t="str">
        <f t="shared" si="191"/>
        <v>fx</v>
      </c>
      <c r="S2982" s="959"/>
      <c r="T2982" s="959"/>
      <c r="U2982" s="965"/>
    </row>
    <row r="2983" spans="1:21" ht="15.75" thickBot="1" x14ac:dyDescent="0.3">
      <c r="A2983" s="187" t="str">
        <f t="shared" si="189"/>
        <v>روز</v>
      </c>
      <c r="B2983" s="175">
        <v>14030530</v>
      </c>
      <c r="C2983" s="96">
        <v>352</v>
      </c>
      <c r="D2983" s="769">
        <v>7</v>
      </c>
      <c r="E2983" s="769">
        <v>50</v>
      </c>
      <c r="F2983" s="199">
        <f>40</f>
        <v>40</v>
      </c>
      <c r="G2983" s="144" t="s">
        <v>276</v>
      </c>
      <c r="H2983" s="167">
        <v>0.30208333333333331</v>
      </c>
      <c r="I2983" s="167">
        <v>0.79166666666666663</v>
      </c>
      <c r="J2983" s="181">
        <v>0.1111111111111111</v>
      </c>
      <c r="K2983" s="179">
        <f t="shared" si="190"/>
        <v>0.37847222222222221</v>
      </c>
      <c r="L2983" s="769">
        <v>40</v>
      </c>
      <c r="M2983" s="769">
        <v>2</v>
      </c>
      <c r="N2983" s="959"/>
      <c r="O2983" s="769"/>
      <c r="P2983" s="769"/>
      <c r="Q2983" s="963"/>
      <c r="R2983" s="772" t="str">
        <f t="shared" si="191"/>
        <v>fx</v>
      </c>
      <c r="S2983" s="959"/>
      <c r="T2983" s="959"/>
      <c r="U2983" s="965"/>
    </row>
    <row r="2984" spans="1:21" ht="15.75" thickBot="1" x14ac:dyDescent="0.3">
      <c r="A2984" s="768" t="str">
        <f t="shared" si="189"/>
        <v>روز</v>
      </c>
      <c r="B2984" s="766">
        <v>14030530</v>
      </c>
      <c r="C2984" s="164">
        <v>352</v>
      </c>
      <c r="D2984" s="770">
        <v>7</v>
      </c>
      <c r="E2984" s="770">
        <v>50</v>
      </c>
      <c r="F2984" s="388">
        <f>40</f>
        <v>40</v>
      </c>
      <c r="G2984" s="764" t="s">
        <v>276</v>
      </c>
      <c r="H2984" s="171">
        <v>0.30208333333333331</v>
      </c>
      <c r="I2984" s="171">
        <v>0.79166666666666663</v>
      </c>
      <c r="J2984" s="185">
        <v>0.1111111111111111</v>
      </c>
      <c r="K2984" s="186">
        <f t="shared" si="190"/>
        <v>0.37847222222222221</v>
      </c>
      <c r="L2984" s="770">
        <v>41</v>
      </c>
      <c r="M2984" s="770">
        <v>1</v>
      </c>
      <c r="N2984" s="966"/>
      <c r="O2984" s="770"/>
      <c r="P2984" s="770"/>
      <c r="Q2984" s="967"/>
      <c r="R2984" s="151" t="str">
        <f t="shared" si="191"/>
        <v>fx</v>
      </c>
      <c r="S2984" s="966"/>
      <c r="T2984" s="966"/>
      <c r="U2984" s="968"/>
    </row>
    <row r="2985" spans="1:21" ht="15.75" thickBot="1" x14ac:dyDescent="0.3">
      <c r="A2985" s="183" t="str">
        <f t="shared" si="189"/>
        <v>روز</v>
      </c>
      <c r="B2985" s="771">
        <v>14030531</v>
      </c>
      <c r="C2985" s="771">
        <v>30</v>
      </c>
      <c r="D2985" s="771">
        <v>7</v>
      </c>
      <c r="E2985" s="771">
        <v>50</v>
      </c>
      <c r="F2985" s="150">
        <v>6</v>
      </c>
      <c r="G2985" s="159" t="s">
        <v>368</v>
      </c>
      <c r="H2985" s="168">
        <v>0.30208333333333331</v>
      </c>
      <c r="I2985" s="168">
        <v>0.625</v>
      </c>
      <c r="J2985" s="179">
        <v>2.0833333333333332E-2</v>
      </c>
      <c r="K2985" s="179">
        <f t="shared" si="190"/>
        <v>0.30208333333333337</v>
      </c>
      <c r="L2985" s="771">
        <v>30</v>
      </c>
      <c r="M2985" s="771">
        <v>1</v>
      </c>
      <c r="N2985" s="961">
        <v>180</v>
      </c>
      <c r="O2985" s="771"/>
      <c r="P2985" s="771"/>
      <c r="Q2985" s="962">
        <f>27.82+0.42+19.28</f>
        <v>47.52</v>
      </c>
      <c r="R2985" s="150" t="str">
        <f t="shared" si="191"/>
        <v>fx</v>
      </c>
      <c r="S2985" s="961">
        <v>1.3</v>
      </c>
      <c r="T2985" s="961">
        <v>7.4</v>
      </c>
      <c r="U2985" s="964" t="s">
        <v>692</v>
      </c>
    </row>
    <row r="2986" spans="1:21" ht="15.75" thickBot="1" x14ac:dyDescent="0.3">
      <c r="A2986" s="187" t="str">
        <f t="shared" si="189"/>
        <v>روز</v>
      </c>
      <c r="B2986" s="762">
        <v>14030531</v>
      </c>
      <c r="C2986" s="769">
        <v>31</v>
      </c>
      <c r="D2986" s="769">
        <v>7</v>
      </c>
      <c r="E2986" s="769">
        <v>50</v>
      </c>
      <c r="F2986" s="772">
        <v>6</v>
      </c>
      <c r="G2986" s="144" t="s">
        <v>368</v>
      </c>
      <c r="H2986" s="167">
        <v>0.30208333333333331</v>
      </c>
      <c r="I2986" s="167">
        <v>0.625</v>
      </c>
      <c r="J2986" s="181">
        <v>2.0833333333333332E-2</v>
      </c>
      <c r="K2986" s="179">
        <f t="shared" si="190"/>
        <v>0.30208333333333337</v>
      </c>
      <c r="L2986" s="769">
        <v>31</v>
      </c>
      <c r="M2986" s="769">
        <v>1</v>
      </c>
      <c r="N2986" s="959"/>
      <c r="O2986" s="769"/>
      <c r="P2986" s="769"/>
      <c r="Q2986" s="963"/>
      <c r="R2986" s="772" t="str">
        <f t="shared" si="191"/>
        <v>fx</v>
      </c>
      <c r="S2986" s="959"/>
      <c r="T2986" s="959"/>
      <c r="U2986" s="965"/>
    </row>
    <row r="2987" spans="1:21" ht="15.75" thickBot="1" x14ac:dyDescent="0.3">
      <c r="A2987" s="187" t="str">
        <f t="shared" si="189"/>
        <v>روز</v>
      </c>
      <c r="B2987" s="762">
        <v>14030531</v>
      </c>
      <c r="C2987" s="769">
        <v>32</v>
      </c>
      <c r="D2987" s="769">
        <v>7</v>
      </c>
      <c r="E2987" s="769">
        <v>50</v>
      </c>
      <c r="F2987" s="772">
        <v>6</v>
      </c>
      <c r="G2987" s="144" t="s">
        <v>368</v>
      </c>
      <c r="H2987" s="167">
        <v>0.30208333333333331</v>
      </c>
      <c r="I2987" s="167">
        <v>0.625</v>
      </c>
      <c r="J2987" s="181">
        <v>2.0833333333333332E-2</v>
      </c>
      <c r="K2987" s="179">
        <f t="shared" si="190"/>
        <v>0.30208333333333337</v>
      </c>
      <c r="L2987" s="769">
        <v>32</v>
      </c>
      <c r="M2987" s="769">
        <v>1</v>
      </c>
      <c r="N2987" s="959"/>
      <c r="O2987" s="769"/>
      <c r="P2987" s="769"/>
      <c r="Q2987" s="963"/>
      <c r="R2987" s="772" t="str">
        <f t="shared" si="191"/>
        <v>fx</v>
      </c>
      <c r="S2987" s="959"/>
      <c r="T2987" s="959"/>
      <c r="U2987" s="965"/>
    </row>
    <row r="2988" spans="1:21" ht="15.75" thickBot="1" x14ac:dyDescent="0.3">
      <c r="A2988" s="187" t="str">
        <f t="shared" si="189"/>
        <v>روز</v>
      </c>
      <c r="B2988" s="762">
        <v>14030531</v>
      </c>
      <c r="C2988" s="769">
        <v>33</v>
      </c>
      <c r="D2988" s="769">
        <v>7</v>
      </c>
      <c r="E2988" s="769">
        <v>50</v>
      </c>
      <c r="F2988" s="772">
        <v>6</v>
      </c>
      <c r="G2988" s="144" t="s">
        <v>368</v>
      </c>
      <c r="H2988" s="167">
        <v>0.30208333333333331</v>
      </c>
      <c r="I2988" s="167">
        <v>0.625</v>
      </c>
      <c r="J2988" s="181">
        <v>2.0833333333333332E-2</v>
      </c>
      <c r="K2988" s="179">
        <f t="shared" si="190"/>
        <v>0.30208333333333337</v>
      </c>
      <c r="L2988" s="769">
        <v>33</v>
      </c>
      <c r="M2988" s="769">
        <v>1</v>
      </c>
      <c r="N2988" s="959"/>
      <c r="O2988" s="769"/>
      <c r="P2988" s="769"/>
      <c r="Q2988" s="963"/>
      <c r="R2988" s="772" t="str">
        <f t="shared" si="191"/>
        <v>fx</v>
      </c>
      <c r="S2988" s="959"/>
      <c r="T2988" s="959"/>
      <c r="U2988" s="965"/>
    </row>
    <row r="2989" spans="1:21" ht="15.75" thickBot="1" x14ac:dyDescent="0.3">
      <c r="A2989" s="187" t="str">
        <f t="shared" si="189"/>
        <v>روز</v>
      </c>
      <c r="B2989" s="762">
        <v>14030531</v>
      </c>
      <c r="C2989" s="769">
        <v>34</v>
      </c>
      <c r="D2989" s="769">
        <v>7</v>
      </c>
      <c r="E2989" s="769">
        <v>50</v>
      </c>
      <c r="F2989" s="772">
        <v>6</v>
      </c>
      <c r="G2989" s="144" t="s">
        <v>368</v>
      </c>
      <c r="H2989" s="167">
        <v>0.30208333333333331</v>
      </c>
      <c r="I2989" s="167">
        <v>0.625</v>
      </c>
      <c r="J2989" s="181">
        <v>2.0833333333333332E-2</v>
      </c>
      <c r="K2989" s="179">
        <f t="shared" si="190"/>
        <v>0.30208333333333337</v>
      </c>
      <c r="L2989" s="769">
        <v>34</v>
      </c>
      <c r="M2989" s="769">
        <v>1</v>
      </c>
      <c r="N2989" s="959"/>
      <c r="O2989" s="769"/>
      <c r="P2989" s="769"/>
      <c r="Q2989" s="963"/>
      <c r="R2989" s="772" t="str">
        <f t="shared" si="191"/>
        <v>fx</v>
      </c>
      <c r="S2989" s="959"/>
      <c r="T2989" s="959"/>
      <c r="U2989" s="965"/>
    </row>
    <row r="2990" spans="1:21" ht="15.75" thickBot="1" x14ac:dyDescent="0.3">
      <c r="A2990" s="768" t="str">
        <f t="shared" si="189"/>
        <v>روز</v>
      </c>
      <c r="B2990" s="761">
        <v>14030531</v>
      </c>
      <c r="C2990" s="770">
        <v>35</v>
      </c>
      <c r="D2990" s="770">
        <v>7</v>
      </c>
      <c r="E2990" s="770">
        <v>50</v>
      </c>
      <c r="F2990" s="151">
        <v>6</v>
      </c>
      <c r="G2990" s="764" t="s">
        <v>368</v>
      </c>
      <c r="H2990" s="171">
        <v>0.30208333333333331</v>
      </c>
      <c r="I2990" s="171">
        <v>0.625</v>
      </c>
      <c r="J2990" s="185">
        <v>2.0833333333333332E-2</v>
      </c>
      <c r="K2990" s="186">
        <f t="shared" si="190"/>
        <v>0.30208333333333337</v>
      </c>
      <c r="L2990" s="770">
        <v>35</v>
      </c>
      <c r="M2990" s="770">
        <v>1</v>
      </c>
      <c r="N2990" s="966"/>
      <c r="O2990" s="770"/>
      <c r="P2990" s="770"/>
      <c r="Q2990" s="967"/>
      <c r="R2990" s="151" t="str">
        <f t="shared" si="191"/>
        <v>fx</v>
      </c>
      <c r="S2990" s="966"/>
      <c r="T2990" s="966"/>
      <c r="U2990" s="968"/>
    </row>
    <row r="2991" spans="1:21" ht="15.75" thickBot="1" x14ac:dyDescent="0.3">
      <c r="A2991" s="183" t="str">
        <f t="shared" si="189"/>
        <v>روز</v>
      </c>
      <c r="B2991" s="174">
        <v>14030531</v>
      </c>
      <c r="C2991" s="163">
        <v>309</v>
      </c>
      <c r="D2991" s="771">
        <v>7</v>
      </c>
      <c r="E2991" s="771">
        <v>50</v>
      </c>
      <c r="F2991" s="150">
        <v>26</v>
      </c>
      <c r="G2991" s="159" t="s">
        <v>401</v>
      </c>
      <c r="H2991" s="168">
        <v>0.30208333333333331</v>
      </c>
      <c r="I2991" s="168">
        <v>0.79166666666666663</v>
      </c>
      <c r="J2991" s="179">
        <v>0.1111111111111111</v>
      </c>
      <c r="K2991" s="179">
        <f t="shared" si="190"/>
        <v>0.37847222222222221</v>
      </c>
      <c r="L2991" s="771">
        <v>36</v>
      </c>
      <c r="M2991" s="771">
        <v>1</v>
      </c>
      <c r="N2991" s="961">
        <v>446</v>
      </c>
      <c r="O2991" s="771"/>
      <c r="P2991" s="771"/>
      <c r="Q2991" s="962">
        <f>209.08+9.515+203.587</f>
        <v>422.18200000000002</v>
      </c>
      <c r="R2991" s="150" t="str">
        <f t="shared" si="191"/>
        <v>fx</v>
      </c>
      <c r="S2991" s="961">
        <v>2</v>
      </c>
      <c r="T2991" s="961">
        <v>25</v>
      </c>
      <c r="U2991" s="964">
        <v>2000</v>
      </c>
    </row>
    <row r="2992" spans="1:21" ht="15.75" thickBot="1" x14ac:dyDescent="0.3">
      <c r="A2992" s="187" t="str">
        <f t="shared" si="189"/>
        <v>روز</v>
      </c>
      <c r="B2992" s="175">
        <v>14030531</v>
      </c>
      <c r="C2992" s="96">
        <v>309</v>
      </c>
      <c r="D2992" s="769">
        <v>7</v>
      </c>
      <c r="E2992" s="769">
        <v>50</v>
      </c>
      <c r="F2992" s="199">
        <v>26</v>
      </c>
      <c r="G2992" s="144" t="s">
        <v>401</v>
      </c>
      <c r="H2992" s="167">
        <v>0.30208333333333331</v>
      </c>
      <c r="I2992" s="167">
        <v>0.79166666666666663</v>
      </c>
      <c r="J2992" s="181">
        <v>0.1111111111111111</v>
      </c>
      <c r="K2992" s="179">
        <f t="shared" si="190"/>
        <v>0.37847222222222221</v>
      </c>
      <c r="L2992" s="769">
        <v>37</v>
      </c>
      <c r="M2992" s="769">
        <v>1</v>
      </c>
      <c r="N2992" s="959"/>
      <c r="O2992" s="769"/>
      <c r="P2992" s="769"/>
      <c r="Q2992" s="963"/>
      <c r="R2992" s="772" t="str">
        <f t="shared" si="191"/>
        <v>fx</v>
      </c>
      <c r="S2992" s="959"/>
      <c r="T2992" s="959"/>
      <c r="U2992" s="965"/>
    </row>
    <row r="2993" spans="1:21" ht="15.75" thickBot="1" x14ac:dyDescent="0.3">
      <c r="A2993" s="187" t="str">
        <f t="shared" si="189"/>
        <v>روز</v>
      </c>
      <c r="B2993" s="175">
        <v>14030531</v>
      </c>
      <c r="C2993" s="96">
        <v>309</v>
      </c>
      <c r="D2993" s="769">
        <v>7</v>
      </c>
      <c r="E2993" s="769">
        <v>50</v>
      </c>
      <c r="F2993" s="199">
        <v>26</v>
      </c>
      <c r="G2993" s="144" t="s">
        <v>401</v>
      </c>
      <c r="H2993" s="167">
        <v>0.30208333333333331</v>
      </c>
      <c r="I2993" s="167">
        <v>0.79166666666666663</v>
      </c>
      <c r="J2993" s="181">
        <v>0.1111111111111111</v>
      </c>
      <c r="K2993" s="179">
        <f t="shared" si="190"/>
        <v>0.37847222222222221</v>
      </c>
      <c r="L2993" s="769">
        <v>38</v>
      </c>
      <c r="M2993" s="769">
        <v>1</v>
      </c>
      <c r="N2993" s="959"/>
      <c r="O2993" s="769"/>
      <c r="P2993" s="769"/>
      <c r="Q2993" s="963"/>
      <c r="R2993" s="772" t="str">
        <f t="shared" si="191"/>
        <v>fx</v>
      </c>
      <c r="S2993" s="959"/>
      <c r="T2993" s="959"/>
      <c r="U2993" s="965"/>
    </row>
    <row r="2994" spans="1:21" ht="15.75" thickBot="1" x14ac:dyDescent="0.3">
      <c r="A2994" s="187" t="str">
        <f t="shared" si="189"/>
        <v>روز</v>
      </c>
      <c r="B2994" s="175">
        <v>14030531</v>
      </c>
      <c r="C2994" s="96">
        <v>309</v>
      </c>
      <c r="D2994" s="769">
        <v>7</v>
      </c>
      <c r="E2994" s="769">
        <v>50</v>
      </c>
      <c r="F2994" s="199">
        <v>26</v>
      </c>
      <c r="G2994" s="144" t="s">
        <v>401</v>
      </c>
      <c r="H2994" s="167">
        <v>0.30208333333333331</v>
      </c>
      <c r="I2994" s="167">
        <v>0.79166666666666663</v>
      </c>
      <c r="J2994" s="181">
        <v>0.1111111111111111</v>
      </c>
      <c r="K2994" s="179">
        <f t="shared" si="190"/>
        <v>0.37847222222222221</v>
      </c>
      <c r="L2994" s="769">
        <v>39</v>
      </c>
      <c r="M2994" s="769">
        <v>2</v>
      </c>
      <c r="N2994" s="959"/>
      <c r="O2994" s="769"/>
      <c r="P2994" s="769"/>
      <c r="Q2994" s="963"/>
      <c r="R2994" s="772" t="str">
        <f t="shared" si="191"/>
        <v>fx</v>
      </c>
      <c r="S2994" s="959"/>
      <c r="T2994" s="959"/>
      <c r="U2994" s="965"/>
    </row>
    <row r="2995" spans="1:21" ht="15.75" thickBot="1" x14ac:dyDescent="0.3">
      <c r="A2995" s="187" t="str">
        <f t="shared" si="189"/>
        <v>روز</v>
      </c>
      <c r="B2995" s="175">
        <v>14030531</v>
      </c>
      <c r="C2995" s="96">
        <v>309</v>
      </c>
      <c r="D2995" s="769">
        <v>7</v>
      </c>
      <c r="E2995" s="769">
        <v>50</v>
      </c>
      <c r="F2995" s="199">
        <v>26</v>
      </c>
      <c r="G2995" s="144" t="s">
        <v>401</v>
      </c>
      <c r="H2995" s="167">
        <v>0.30208333333333331</v>
      </c>
      <c r="I2995" s="167">
        <v>0.79166666666666663</v>
      </c>
      <c r="J2995" s="181">
        <v>0.1111111111111111</v>
      </c>
      <c r="K2995" s="179">
        <f t="shared" si="190"/>
        <v>0.37847222222222221</v>
      </c>
      <c r="L2995" s="769">
        <v>40</v>
      </c>
      <c r="M2995" s="769">
        <v>2</v>
      </c>
      <c r="N2995" s="959"/>
      <c r="O2995" s="769"/>
      <c r="P2995" s="769"/>
      <c r="Q2995" s="963"/>
      <c r="R2995" s="772" t="str">
        <f t="shared" si="191"/>
        <v>fx</v>
      </c>
      <c r="S2995" s="959"/>
      <c r="T2995" s="959"/>
      <c r="U2995" s="965"/>
    </row>
    <row r="2996" spans="1:21" ht="15.75" thickBot="1" x14ac:dyDescent="0.3">
      <c r="A2996" s="187" t="str">
        <f t="shared" si="189"/>
        <v>روز</v>
      </c>
      <c r="B2996" s="766">
        <v>14030531</v>
      </c>
      <c r="C2996" s="96">
        <v>309</v>
      </c>
      <c r="D2996" s="769">
        <v>7</v>
      </c>
      <c r="E2996" s="769">
        <v>50</v>
      </c>
      <c r="F2996" s="199">
        <v>26</v>
      </c>
      <c r="G2996" s="144" t="s">
        <v>401</v>
      </c>
      <c r="H2996" s="167">
        <v>0.30208333333333331</v>
      </c>
      <c r="I2996" s="167">
        <v>0.79166666666666663</v>
      </c>
      <c r="J2996" s="181">
        <v>0.1111111111111111</v>
      </c>
      <c r="K2996" s="179">
        <f t="shared" si="190"/>
        <v>0.37847222222222221</v>
      </c>
      <c r="L2996" s="769">
        <v>41</v>
      </c>
      <c r="M2996" s="769">
        <v>1</v>
      </c>
      <c r="N2996" s="960"/>
      <c r="O2996" s="769"/>
      <c r="P2996" s="769"/>
      <c r="Q2996" s="963"/>
      <c r="R2996" s="772" t="str">
        <f t="shared" si="191"/>
        <v>fx</v>
      </c>
      <c r="S2996" s="959"/>
      <c r="T2996" s="959"/>
      <c r="U2996" s="965"/>
    </row>
    <row r="2997" spans="1:21" ht="15.75" thickBot="1" x14ac:dyDescent="0.3">
      <c r="A2997" s="187" t="str">
        <f t="shared" si="189"/>
        <v>روز</v>
      </c>
      <c r="B2997" s="174">
        <v>14030531</v>
      </c>
      <c r="C2997" s="96">
        <v>350</v>
      </c>
      <c r="D2997" s="769">
        <v>7</v>
      </c>
      <c r="E2997" s="769">
        <v>50</v>
      </c>
      <c r="F2997" s="199">
        <v>26</v>
      </c>
      <c r="G2997" s="144" t="s">
        <v>401</v>
      </c>
      <c r="H2997" s="167">
        <v>0.30208333333333331</v>
      </c>
      <c r="I2997" s="167">
        <v>0.79166666666666663</v>
      </c>
      <c r="J2997" s="181">
        <v>0.1111111111111111</v>
      </c>
      <c r="K2997" s="179">
        <f t="shared" si="190"/>
        <v>0.37847222222222221</v>
      </c>
      <c r="L2997" s="769">
        <v>39</v>
      </c>
      <c r="M2997" s="769">
        <v>1</v>
      </c>
      <c r="N2997" s="958">
        <v>552</v>
      </c>
      <c r="O2997" s="769"/>
      <c r="P2997" s="769"/>
      <c r="Q2997" s="963"/>
      <c r="R2997" s="772" t="str">
        <f t="shared" si="191"/>
        <v>fx</v>
      </c>
      <c r="S2997" s="959"/>
      <c r="T2997" s="959"/>
      <c r="U2997" s="965"/>
    </row>
    <row r="2998" spans="1:21" ht="15.75" thickBot="1" x14ac:dyDescent="0.3">
      <c r="A2998" s="187" t="str">
        <f t="shared" si="189"/>
        <v>روز</v>
      </c>
      <c r="B2998" s="175">
        <v>14030531</v>
      </c>
      <c r="C2998" s="96">
        <v>350</v>
      </c>
      <c r="D2998" s="769">
        <v>7</v>
      </c>
      <c r="E2998" s="769">
        <v>50</v>
      </c>
      <c r="F2998" s="199">
        <v>26</v>
      </c>
      <c r="G2998" s="144" t="s">
        <v>401</v>
      </c>
      <c r="H2998" s="167">
        <v>0.30208333333333331</v>
      </c>
      <c r="I2998" s="167">
        <v>0.79166666666666663</v>
      </c>
      <c r="J2998" s="181">
        <v>0.1111111111111111</v>
      </c>
      <c r="K2998" s="179">
        <f t="shared" si="190"/>
        <v>0.37847222222222221</v>
      </c>
      <c r="L2998" s="769">
        <v>40</v>
      </c>
      <c r="M2998" s="769">
        <v>1</v>
      </c>
      <c r="N2998" s="959"/>
      <c r="O2998" s="769"/>
      <c r="P2998" s="769"/>
      <c r="Q2998" s="963"/>
      <c r="R2998" s="772" t="str">
        <f t="shared" si="191"/>
        <v>fx</v>
      </c>
      <c r="S2998" s="959"/>
      <c r="T2998" s="959"/>
      <c r="U2998" s="965"/>
    </row>
    <row r="2999" spans="1:21" ht="15.75" thickBot="1" x14ac:dyDescent="0.3">
      <c r="A2999" s="187" t="str">
        <f t="shared" si="189"/>
        <v>روز</v>
      </c>
      <c r="B2999" s="175">
        <v>14030531</v>
      </c>
      <c r="C2999" s="96">
        <v>350</v>
      </c>
      <c r="D2999" s="769">
        <v>7</v>
      </c>
      <c r="E2999" s="769">
        <v>50</v>
      </c>
      <c r="F2999" s="199">
        <v>26</v>
      </c>
      <c r="G2999" s="144" t="s">
        <v>401</v>
      </c>
      <c r="H2999" s="167">
        <v>0.30208333333333331</v>
      </c>
      <c r="I2999" s="167">
        <v>0.79166666666666663</v>
      </c>
      <c r="J2999" s="181">
        <v>0.1111111111111111</v>
      </c>
      <c r="K2999" s="179">
        <f t="shared" si="190"/>
        <v>0.37847222222222221</v>
      </c>
      <c r="L2999" s="769">
        <v>41</v>
      </c>
      <c r="M2999" s="769">
        <v>1</v>
      </c>
      <c r="N2999" s="959"/>
      <c r="O2999" s="769"/>
      <c r="P2999" s="769"/>
      <c r="Q2999" s="963"/>
      <c r="R2999" s="772" t="str">
        <f t="shared" si="191"/>
        <v>fx</v>
      </c>
      <c r="S2999" s="959"/>
      <c r="T2999" s="959"/>
      <c r="U2999" s="965"/>
    </row>
    <row r="3000" spans="1:21" ht="15.75" thickBot="1" x14ac:dyDescent="0.3">
      <c r="A3000" s="187" t="str">
        <f t="shared" si="189"/>
        <v>روز</v>
      </c>
      <c r="B3000" s="175">
        <v>14030531</v>
      </c>
      <c r="C3000" s="96">
        <v>350</v>
      </c>
      <c r="D3000" s="769">
        <v>7</v>
      </c>
      <c r="E3000" s="769">
        <v>50</v>
      </c>
      <c r="F3000" s="199">
        <v>26</v>
      </c>
      <c r="G3000" s="144" t="s">
        <v>401</v>
      </c>
      <c r="H3000" s="167">
        <v>0.30208333333333331</v>
      </c>
      <c r="I3000" s="167">
        <v>0.79166666666666663</v>
      </c>
      <c r="J3000" s="181">
        <v>0.1111111111111111</v>
      </c>
      <c r="K3000" s="179">
        <f t="shared" si="190"/>
        <v>0.37847222222222221</v>
      </c>
      <c r="L3000" s="769">
        <v>42</v>
      </c>
      <c r="M3000" s="769">
        <v>2</v>
      </c>
      <c r="N3000" s="959"/>
      <c r="O3000" s="769"/>
      <c r="P3000" s="769"/>
      <c r="Q3000" s="963"/>
      <c r="R3000" s="772" t="str">
        <f t="shared" si="191"/>
        <v>fx</v>
      </c>
      <c r="S3000" s="959"/>
      <c r="T3000" s="959"/>
      <c r="U3000" s="965"/>
    </row>
    <row r="3001" spans="1:21" ht="15.75" thickBot="1" x14ac:dyDescent="0.3">
      <c r="A3001" s="187" t="str">
        <f t="shared" si="189"/>
        <v>روز</v>
      </c>
      <c r="B3001" s="175">
        <v>14030531</v>
      </c>
      <c r="C3001" s="96">
        <v>350</v>
      </c>
      <c r="D3001" s="769">
        <v>7</v>
      </c>
      <c r="E3001" s="769">
        <v>50</v>
      </c>
      <c r="F3001" s="199">
        <v>26</v>
      </c>
      <c r="G3001" s="144" t="s">
        <v>401</v>
      </c>
      <c r="H3001" s="167">
        <v>0.30208333333333331</v>
      </c>
      <c r="I3001" s="167">
        <v>0.79166666666666663</v>
      </c>
      <c r="J3001" s="181">
        <v>0.1111111111111111</v>
      </c>
      <c r="K3001" s="179">
        <f t="shared" si="190"/>
        <v>0.37847222222222221</v>
      </c>
      <c r="L3001" s="769">
        <v>43</v>
      </c>
      <c r="M3001" s="769">
        <v>2</v>
      </c>
      <c r="N3001" s="959"/>
      <c r="O3001" s="769"/>
      <c r="P3001" s="769"/>
      <c r="Q3001" s="963"/>
      <c r="R3001" s="772" t="str">
        <f t="shared" si="191"/>
        <v>fx</v>
      </c>
      <c r="S3001" s="959"/>
      <c r="T3001" s="959"/>
      <c r="U3001" s="965"/>
    </row>
    <row r="3002" spans="1:21" ht="15.75" thickBot="1" x14ac:dyDescent="0.3">
      <c r="A3002" s="187" t="str">
        <f t="shared" si="189"/>
        <v>روز</v>
      </c>
      <c r="B3002" s="766">
        <v>14030531</v>
      </c>
      <c r="C3002" s="96">
        <v>350</v>
      </c>
      <c r="D3002" s="769">
        <v>7</v>
      </c>
      <c r="E3002" s="769">
        <v>50</v>
      </c>
      <c r="F3002" s="199">
        <v>26</v>
      </c>
      <c r="G3002" s="144" t="s">
        <v>401</v>
      </c>
      <c r="H3002" s="167">
        <v>0.30208333333333331</v>
      </c>
      <c r="I3002" s="167">
        <v>0.79166666666666663</v>
      </c>
      <c r="J3002" s="181">
        <v>0.1111111111111111</v>
      </c>
      <c r="K3002" s="179">
        <f t="shared" si="190"/>
        <v>0.37847222222222221</v>
      </c>
      <c r="L3002" s="769">
        <v>44</v>
      </c>
      <c r="M3002" s="769">
        <v>1</v>
      </c>
      <c r="N3002" s="960"/>
      <c r="O3002" s="769"/>
      <c r="P3002" s="769"/>
      <c r="Q3002" s="963"/>
      <c r="R3002" s="772" t="str">
        <f t="shared" si="191"/>
        <v>fx</v>
      </c>
      <c r="S3002" s="959"/>
      <c r="T3002" s="959"/>
      <c r="U3002" s="965"/>
    </row>
    <row r="3003" spans="1:21" ht="15.75" thickBot="1" x14ac:dyDescent="0.3">
      <c r="A3003" s="187" t="str">
        <f t="shared" si="189"/>
        <v>روز</v>
      </c>
      <c r="B3003" s="174">
        <v>14030531</v>
      </c>
      <c r="C3003" s="96">
        <v>370</v>
      </c>
      <c r="D3003" s="769">
        <v>7</v>
      </c>
      <c r="E3003" s="769">
        <v>50</v>
      </c>
      <c r="F3003" s="199">
        <v>26</v>
      </c>
      <c r="G3003" s="144" t="s">
        <v>401</v>
      </c>
      <c r="H3003" s="167">
        <v>0.30208333333333331</v>
      </c>
      <c r="I3003" s="167">
        <v>0.79166666666666663</v>
      </c>
      <c r="J3003" s="181">
        <v>0.1111111111111111</v>
      </c>
      <c r="K3003" s="179">
        <f t="shared" si="190"/>
        <v>0.37847222222222221</v>
      </c>
      <c r="L3003" s="769">
        <v>39</v>
      </c>
      <c r="M3003" s="769">
        <v>1</v>
      </c>
      <c r="N3003" s="958">
        <v>552</v>
      </c>
      <c r="O3003" s="769"/>
      <c r="P3003" s="769"/>
      <c r="Q3003" s="963"/>
      <c r="R3003" s="772" t="str">
        <f t="shared" si="191"/>
        <v>p500</v>
      </c>
      <c r="S3003" s="959"/>
      <c r="T3003" s="959"/>
      <c r="U3003" s="965"/>
    </row>
    <row r="3004" spans="1:21" ht="15.75" thickBot="1" x14ac:dyDescent="0.3">
      <c r="A3004" s="187" t="str">
        <f t="shared" si="189"/>
        <v>روز</v>
      </c>
      <c r="B3004" s="175">
        <v>14030531</v>
      </c>
      <c r="C3004" s="96">
        <v>370</v>
      </c>
      <c r="D3004" s="769">
        <v>7</v>
      </c>
      <c r="E3004" s="769">
        <v>50</v>
      </c>
      <c r="F3004" s="199">
        <v>26</v>
      </c>
      <c r="G3004" s="144" t="s">
        <v>401</v>
      </c>
      <c r="H3004" s="167">
        <v>0.30208333333333331</v>
      </c>
      <c r="I3004" s="167">
        <v>0.79166666666666663</v>
      </c>
      <c r="J3004" s="181">
        <v>0.1111111111111111</v>
      </c>
      <c r="K3004" s="179">
        <f t="shared" si="190"/>
        <v>0.37847222222222221</v>
      </c>
      <c r="L3004" s="769">
        <v>40</v>
      </c>
      <c r="M3004" s="769">
        <v>1</v>
      </c>
      <c r="N3004" s="959"/>
      <c r="O3004" s="769"/>
      <c r="P3004" s="769"/>
      <c r="Q3004" s="963"/>
      <c r="R3004" s="772" t="str">
        <f t="shared" si="191"/>
        <v>p500</v>
      </c>
      <c r="S3004" s="959"/>
      <c r="T3004" s="959"/>
      <c r="U3004" s="965"/>
    </row>
    <row r="3005" spans="1:21" ht="15.75" thickBot="1" x14ac:dyDescent="0.3">
      <c r="A3005" s="187" t="str">
        <f t="shared" si="189"/>
        <v>روز</v>
      </c>
      <c r="B3005" s="175">
        <v>14030531</v>
      </c>
      <c r="C3005" s="96">
        <v>370</v>
      </c>
      <c r="D3005" s="769">
        <v>7</v>
      </c>
      <c r="E3005" s="769">
        <v>50</v>
      </c>
      <c r="F3005" s="199">
        <v>26</v>
      </c>
      <c r="G3005" s="144" t="s">
        <v>401</v>
      </c>
      <c r="H3005" s="167">
        <v>0.30208333333333331</v>
      </c>
      <c r="I3005" s="167">
        <v>0.79166666666666663</v>
      </c>
      <c r="J3005" s="181">
        <v>0.1111111111111111</v>
      </c>
      <c r="K3005" s="179">
        <f t="shared" si="190"/>
        <v>0.37847222222222221</v>
      </c>
      <c r="L3005" s="769">
        <v>42</v>
      </c>
      <c r="M3005" s="769">
        <v>2</v>
      </c>
      <c r="N3005" s="959"/>
      <c r="O3005" s="769"/>
      <c r="P3005" s="769"/>
      <c r="Q3005" s="963"/>
      <c r="R3005" s="772" t="str">
        <f t="shared" si="191"/>
        <v>p500</v>
      </c>
      <c r="S3005" s="959"/>
      <c r="T3005" s="959"/>
      <c r="U3005" s="965"/>
    </row>
    <row r="3006" spans="1:21" ht="15.75" thickBot="1" x14ac:dyDescent="0.3">
      <c r="A3006" s="187" t="str">
        <f t="shared" si="189"/>
        <v>روز</v>
      </c>
      <c r="B3006" s="175">
        <v>14030531</v>
      </c>
      <c r="C3006" s="96">
        <v>370</v>
      </c>
      <c r="D3006" s="769">
        <v>7</v>
      </c>
      <c r="E3006" s="769">
        <v>50</v>
      </c>
      <c r="F3006" s="199">
        <v>26</v>
      </c>
      <c r="G3006" s="144" t="s">
        <v>401</v>
      </c>
      <c r="H3006" s="167">
        <v>0.30208333333333331</v>
      </c>
      <c r="I3006" s="167">
        <v>0.79166666666666663</v>
      </c>
      <c r="J3006" s="181">
        <v>0.1111111111111111</v>
      </c>
      <c r="K3006" s="179">
        <f t="shared" si="190"/>
        <v>0.37847222222222221</v>
      </c>
      <c r="L3006" s="769">
        <v>43</v>
      </c>
      <c r="M3006" s="769">
        <v>2</v>
      </c>
      <c r="N3006" s="959"/>
      <c r="O3006" s="769"/>
      <c r="P3006" s="769"/>
      <c r="Q3006" s="963"/>
      <c r="R3006" s="772" t="str">
        <f t="shared" si="191"/>
        <v>p500</v>
      </c>
      <c r="S3006" s="959"/>
      <c r="T3006" s="959"/>
      <c r="U3006" s="965"/>
    </row>
    <row r="3007" spans="1:21" ht="15.75" thickBot="1" x14ac:dyDescent="0.3">
      <c r="A3007" s="187" t="str">
        <f t="shared" si="189"/>
        <v>روز</v>
      </c>
      <c r="B3007" s="766">
        <v>14030531</v>
      </c>
      <c r="C3007" s="96">
        <v>370</v>
      </c>
      <c r="D3007" s="769">
        <v>7</v>
      </c>
      <c r="E3007" s="769">
        <v>50</v>
      </c>
      <c r="F3007" s="199">
        <v>26</v>
      </c>
      <c r="G3007" s="144" t="s">
        <v>401</v>
      </c>
      <c r="H3007" s="167">
        <v>0.30208333333333331</v>
      </c>
      <c r="I3007" s="167">
        <v>0.79166666666666663</v>
      </c>
      <c r="J3007" s="181">
        <v>0.1111111111111111</v>
      </c>
      <c r="K3007" s="179">
        <f t="shared" si="190"/>
        <v>0.37847222222222221</v>
      </c>
      <c r="L3007" s="769">
        <v>44</v>
      </c>
      <c r="M3007" s="769">
        <v>2</v>
      </c>
      <c r="N3007" s="960"/>
      <c r="O3007" s="769"/>
      <c r="P3007" s="769"/>
      <c r="Q3007" s="963"/>
      <c r="R3007" s="772" t="str">
        <f t="shared" si="191"/>
        <v>p500</v>
      </c>
      <c r="S3007" s="959"/>
      <c r="T3007" s="959"/>
      <c r="U3007" s="965"/>
    </row>
    <row r="3008" spans="1:21" ht="15.75" thickBot="1" x14ac:dyDescent="0.3">
      <c r="A3008" s="768" t="str">
        <f t="shared" si="189"/>
        <v>روز</v>
      </c>
      <c r="B3008" s="203">
        <v>14030531</v>
      </c>
      <c r="C3008" s="164">
        <v>268</v>
      </c>
      <c r="D3008" s="770">
        <v>7</v>
      </c>
      <c r="E3008" s="770">
        <v>50</v>
      </c>
      <c r="F3008" s="388">
        <v>26</v>
      </c>
      <c r="G3008" s="764" t="s">
        <v>401</v>
      </c>
      <c r="H3008" s="171">
        <v>0.30208333333333331</v>
      </c>
      <c r="I3008" s="171">
        <v>0.79166666666666663</v>
      </c>
      <c r="J3008" s="185">
        <v>0.1111111111111111</v>
      </c>
      <c r="K3008" s="186">
        <f t="shared" si="190"/>
        <v>0.37847222222222221</v>
      </c>
      <c r="L3008" s="770">
        <v>39</v>
      </c>
      <c r="M3008" s="770">
        <v>2</v>
      </c>
      <c r="N3008" s="770">
        <v>56</v>
      </c>
      <c r="O3008" s="770"/>
      <c r="P3008" s="770"/>
      <c r="Q3008" s="967"/>
      <c r="R3008" s="151" t="str">
        <f t="shared" si="191"/>
        <v>fx</v>
      </c>
      <c r="S3008" s="966"/>
      <c r="T3008" s="966"/>
      <c r="U3008" s="968"/>
    </row>
    <row r="3009" spans="1:21" ht="15.75" thickBot="1" x14ac:dyDescent="0.3">
      <c r="A3009" s="183" t="str">
        <f t="shared" si="189"/>
        <v>روز</v>
      </c>
      <c r="B3009" s="771">
        <v>14030601</v>
      </c>
      <c r="C3009" s="771" t="s">
        <v>634</v>
      </c>
      <c r="D3009" s="771">
        <v>7</v>
      </c>
      <c r="E3009" s="771">
        <v>50</v>
      </c>
      <c r="F3009" s="150">
        <v>6</v>
      </c>
      <c r="G3009" s="159" t="s">
        <v>401</v>
      </c>
      <c r="H3009" s="168">
        <v>0.30208333333333331</v>
      </c>
      <c r="I3009" s="168">
        <v>0.625</v>
      </c>
      <c r="J3009" s="179">
        <v>2.0833333333333332E-2</v>
      </c>
      <c r="K3009" s="179">
        <f t="shared" si="190"/>
        <v>0.30208333333333337</v>
      </c>
      <c r="L3009" s="771">
        <v>30</v>
      </c>
      <c r="M3009" s="771">
        <v>1</v>
      </c>
      <c r="N3009" s="961">
        <v>120</v>
      </c>
      <c r="O3009" s="771"/>
      <c r="P3009" s="771"/>
      <c r="Q3009" s="962">
        <f>18.552+0.281+15.488</f>
        <v>34.320999999999998</v>
      </c>
      <c r="R3009" s="150" t="str">
        <f t="shared" si="191"/>
        <v>fx</v>
      </c>
      <c r="S3009" s="961">
        <v>2.5</v>
      </c>
      <c r="T3009" s="961">
        <v>7.5</v>
      </c>
      <c r="U3009" s="964">
        <v>0</v>
      </c>
    </row>
    <row r="3010" spans="1:21" ht="15.75" thickBot="1" x14ac:dyDescent="0.3">
      <c r="A3010" s="187" t="str">
        <f t="shared" si="189"/>
        <v>روز</v>
      </c>
      <c r="B3010" s="762">
        <v>14030601</v>
      </c>
      <c r="C3010" s="762" t="s">
        <v>634</v>
      </c>
      <c r="D3010" s="769">
        <v>7</v>
      </c>
      <c r="E3010" s="769">
        <v>50</v>
      </c>
      <c r="F3010" s="772">
        <v>6</v>
      </c>
      <c r="G3010" s="144" t="s">
        <v>401</v>
      </c>
      <c r="H3010" s="167">
        <v>0.30208333333333331</v>
      </c>
      <c r="I3010" s="167">
        <v>0.625</v>
      </c>
      <c r="J3010" s="181">
        <v>2.0833333333333332E-2</v>
      </c>
      <c r="K3010" s="179">
        <f t="shared" si="190"/>
        <v>0.30208333333333337</v>
      </c>
      <c r="L3010" s="769">
        <v>31</v>
      </c>
      <c r="M3010" s="769">
        <v>1</v>
      </c>
      <c r="N3010" s="959"/>
      <c r="O3010" s="769"/>
      <c r="P3010" s="769"/>
      <c r="Q3010" s="963"/>
      <c r="R3010" s="772" t="str">
        <f t="shared" si="191"/>
        <v>fx</v>
      </c>
      <c r="S3010" s="959"/>
      <c r="T3010" s="959"/>
      <c r="U3010" s="965"/>
    </row>
    <row r="3011" spans="1:21" ht="15.75" thickBot="1" x14ac:dyDescent="0.3">
      <c r="A3011" s="187" t="str">
        <f t="shared" si="189"/>
        <v>روز</v>
      </c>
      <c r="B3011" s="762">
        <v>14030601</v>
      </c>
      <c r="C3011" s="762" t="s">
        <v>634</v>
      </c>
      <c r="D3011" s="769">
        <v>7</v>
      </c>
      <c r="E3011" s="769">
        <v>50</v>
      </c>
      <c r="F3011" s="772">
        <v>6</v>
      </c>
      <c r="G3011" s="144" t="s">
        <v>401</v>
      </c>
      <c r="H3011" s="167">
        <v>0.30208333333333331</v>
      </c>
      <c r="I3011" s="167">
        <v>0.625</v>
      </c>
      <c r="J3011" s="181">
        <v>2.0833333333333332E-2</v>
      </c>
      <c r="K3011" s="179">
        <f t="shared" si="190"/>
        <v>0.30208333333333337</v>
      </c>
      <c r="L3011" s="769">
        <v>32</v>
      </c>
      <c r="M3011" s="769">
        <v>1</v>
      </c>
      <c r="N3011" s="959"/>
      <c r="O3011" s="769"/>
      <c r="P3011" s="769"/>
      <c r="Q3011" s="963"/>
      <c r="R3011" s="772" t="str">
        <f t="shared" si="191"/>
        <v>fx</v>
      </c>
      <c r="S3011" s="959"/>
      <c r="T3011" s="959"/>
      <c r="U3011" s="965"/>
    </row>
    <row r="3012" spans="1:21" ht="15.75" thickBot="1" x14ac:dyDescent="0.3">
      <c r="A3012" s="187" t="str">
        <f t="shared" si="189"/>
        <v>روز</v>
      </c>
      <c r="B3012" s="762">
        <v>14030601</v>
      </c>
      <c r="C3012" s="762" t="s">
        <v>634</v>
      </c>
      <c r="D3012" s="769">
        <v>7</v>
      </c>
      <c r="E3012" s="769">
        <v>50</v>
      </c>
      <c r="F3012" s="772">
        <v>6</v>
      </c>
      <c r="G3012" s="144" t="s">
        <v>401</v>
      </c>
      <c r="H3012" s="167">
        <v>0.30208333333333331</v>
      </c>
      <c r="I3012" s="167">
        <v>0.625</v>
      </c>
      <c r="J3012" s="181">
        <v>2.0833333333333332E-2</v>
      </c>
      <c r="K3012" s="179">
        <f t="shared" si="190"/>
        <v>0.30208333333333337</v>
      </c>
      <c r="L3012" s="769">
        <v>33</v>
      </c>
      <c r="M3012" s="769">
        <v>1</v>
      </c>
      <c r="N3012" s="959"/>
      <c r="O3012" s="769"/>
      <c r="P3012" s="769"/>
      <c r="Q3012" s="963"/>
      <c r="R3012" s="772" t="str">
        <f t="shared" si="191"/>
        <v>fx</v>
      </c>
      <c r="S3012" s="959"/>
      <c r="T3012" s="959"/>
      <c r="U3012" s="965"/>
    </row>
    <row r="3013" spans="1:21" ht="15.75" thickBot="1" x14ac:dyDescent="0.3">
      <c r="A3013" s="187" t="str">
        <f t="shared" si="189"/>
        <v>روز</v>
      </c>
      <c r="B3013" s="762">
        <v>14030601</v>
      </c>
      <c r="C3013" s="762" t="s">
        <v>634</v>
      </c>
      <c r="D3013" s="769">
        <v>7</v>
      </c>
      <c r="E3013" s="769">
        <v>50</v>
      </c>
      <c r="F3013" s="772">
        <v>6</v>
      </c>
      <c r="G3013" s="144" t="s">
        <v>401</v>
      </c>
      <c r="H3013" s="167">
        <v>0.30208333333333331</v>
      </c>
      <c r="I3013" s="167">
        <v>0.625</v>
      </c>
      <c r="J3013" s="181">
        <v>2.0833333333333332E-2</v>
      </c>
      <c r="K3013" s="179">
        <f t="shared" si="190"/>
        <v>0.30208333333333337</v>
      </c>
      <c r="L3013" s="769">
        <v>34</v>
      </c>
      <c r="M3013" s="769">
        <v>1</v>
      </c>
      <c r="N3013" s="959"/>
      <c r="O3013" s="769"/>
      <c r="P3013" s="769"/>
      <c r="Q3013" s="963"/>
      <c r="R3013" s="772" t="str">
        <f t="shared" si="191"/>
        <v>fx</v>
      </c>
      <c r="S3013" s="959"/>
      <c r="T3013" s="959"/>
      <c r="U3013" s="965"/>
    </row>
    <row r="3014" spans="1:21" ht="15.75" thickBot="1" x14ac:dyDescent="0.3">
      <c r="A3014" s="768" t="str">
        <f t="shared" si="189"/>
        <v>روز</v>
      </c>
      <c r="B3014" s="761">
        <v>14030601</v>
      </c>
      <c r="C3014" s="761" t="s">
        <v>634</v>
      </c>
      <c r="D3014" s="770">
        <v>7</v>
      </c>
      <c r="E3014" s="770">
        <v>50</v>
      </c>
      <c r="F3014" s="151">
        <v>6</v>
      </c>
      <c r="G3014" s="764" t="s">
        <v>401</v>
      </c>
      <c r="H3014" s="171">
        <v>0.30208333333333331</v>
      </c>
      <c r="I3014" s="171">
        <v>0.625</v>
      </c>
      <c r="J3014" s="185">
        <v>2.0833333333333332E-2</v>
      </c>
      <c r="K3014" s="186">
        <f t="shared" si="190"/>
        <v>0.30208333333333337</v>
      </c>
      <c r="L3014" s="770">
        <v>35</v>
      </c>
      <c r="M3014" s="770">
        <v>1</v>
      </c>
      <c r="N3014" s="966"/>
      <c r="O3014" s="770"/>
      <c r="P3014" s="770"/>
      <c r="Q3014" s="967"/>
      <c r="R3014" s="151" t="str">
        <f t="shared" si="191"/>
        <v>fx</v>
      </c>
      <c r="S3014" s="966"/>
      <c r="T3014" s="966"/>
      <c r="U3014" s="968"/>
    </row>
    <row r="3015" spans="1:21" ht="15.75" thickBot="1" x14ac:dyDescent="0.3">
      <c r="A3015" s="183" t="str">
        <f t="shared" si="189"/>
        <v>روز</v>
      </c>
      <c r="B3015" s="174">
        <v>14030601</v>
      </c>
      <c r="C3015" s="163">
        <v>309</v>
      </c>
      <c r="D3015" s="771">
        <v>7</v>
      </c>
      <c r="E3015" s="771">
        <v>50</v>
      </c>
      <c r="F3015" s="150">
        <v>24</v>
      </c>
      <c r="G3015" s="159" t="s">
        <v>412</v>
      </c>
      <c r="H3015" s="168">
        <v>0.30208333333333331</v>
      </c>
      <c r="I3015" s="168">
        <v>0.625</v>
      </c>
      <c r="J3015" s="179">
        <v>6.9444444444444434E-2</v>
      </c>
      <c r="K3015" s="179">
        <f t="shared" si="190"/>
        <v>0.25347222222222227</v>
      </c>
      <c r="L3015" s="771">
        <v>36</v>
      </c>
      <c r="M3015" s="771">
        <v>1</v>
      </c>
      <c r="N3015" s="961">
        <v>284</v>
      </c>
      <c r="O3015" s="771"/>
      <c r="P3015" s="771"/>
      <c r="Q3015" s="962">
        <f>136.646+6.37+134.202</f>
        <v>277.21799999999996</v>
      </c>
      <c r="R3015" s="150" t="str">
        <f t="shared" si="191"/>
        <v>fx</v>
      </c>
      <c r="S3015" s="961">
        <v>2</v>
      </c>
      <c r="T3015" s="961">
        <v>20</v>
      </c>
      <c r="U3015" s="964">
        <v>1000</v>
      </c>
    </row>
    <row r="3016" spans="1:21" ht="15.75" thickBot="1" x14ac:dyDescent="0.3">
      <c r="A3016" s="187" t="str">
        <f t="shared" si="189"/>
        <v>روز</v>
      </c>
      <c r="B3016" s="175">
        <v>14030601</v>
      </c>
      <c r="C3016" s="96">
        <v>309</v>
      </c>
      <c r="D3016" s="769">
        <v>7</v>
      </c>
      <c r="E3016" s="769">
        <v>50</v>
      </c>
      <c r="F3016" s="199">
        <v>24</v>
      </c>
      <c r="G3016" s="144" t="s">
        <v>693</v>
      </c>
      <c r="H3016" s="167">
        <v>0.30208333333333331</v>
      </c>
      <c r="I3016" s="167">
        <v>0.625</v>
      </c>
      <c r="J3016" s="181">
        <v>6.9444444444444434E-2</v>
      </c>
      <c r="K3016" s="179">
        <f t="shared" si="190"/>
        <v>0.25347222222222227</v>
      </c>
      <c r="L3016" s="769">
        <v>37</v>
      </c>
      <c r="M3016" s="769">
        <v>1</v>
      </c>
      <c r="N3016" s="959"/>
      <c r="O3016" s="769"/>
      <c r="P3016" s="769"/>
      <c r="Q3016" s="963"/>
      <c r="R3016" s="772" t="str">
        <f t="shared" si="191"/>
        <v>fx</v>
      </c>
      <c r="S3016" s="959"/>
      <c r="T3016" s="959"/>
      <c r="U3016" s="965"/>
    </row>
    <row r="3017" spans="1:21" ht="15.75" thickBot="1" x14ac:dyDescent="0.3">
      <c r="A3017" s="187" t="str">
        <f t="shared" ref="A3017:A3080" si="192">IF(H3017&gt;I3017,"شب","روز")</f>
        <v>روز</v>
      </c>
      <c r="B3017" s="175">
        <v>14030601</v>
      </c>
      <c r="C3017" s="96">
        <v>309</v>
      </c>
      <c r="D3017" s="769">
        <v>7</v>
      </c>
      <c r="E3017" s="769">
        <v>50</v>
      </c>
      <c r="F3017" s="199">
        <v>24</v>
      </c>
      <c r="G3017" s="144" t="s">
        <v>694</v>
      </c>
      <c r="H3017" s="167">
        <v>0.30208333333333331</v>
      </c>
      <c r="I3017" s="167">
        <v>0.625</v>
      </c>
      <c r="J3017" s="181">
        <v>6.9444444444444434E-2</v>
      </c>
      <c r="K3017" s="179">
        <f t="shared" ref="K3017:K3080" si="193">IF(H3017&gt;I3017,(H3017-I3017)-J3017,(I3017-H3017)-J3017)</f>
        <v>0.25347222222222227</v>
      </c>
      <c r="L3017" s="769">
        <v>38</v>
      </c>
      <c r="M3017" s="769">
        <v>1</v>
      </c>
      <c r="N3017" s="959"/>
      <c r="O3017" s="769"/>
      <c r="P3017" s="769"/>
      <c r="Q3017" s="963"/>
      <c r="R3017" s="772" t="str">
        <f t="shared" ref="R3017:R3080" si="194">IF(C3017=370,"p500","fx")</f>
        <v>fx</v>
      </c>
      <c r="S3017" s="959"/>
      <c r="T3017" s="959"/>
      <c r="U3017" s="965"/>
    </row>
    <row r="3018" spans="1:21" ht="15.75" thickBot="1" x14ac:dyDescent="0.3">
      <c r="A3018" s="187" t="str">
        <f t="shared" si="192"/>
        <v>روز</v>
      </c>
      <c r="B3018" s="175">
        <v>14030601</v>
      </c>
      <c r="C3018" s="96">
        <v>309</v>
      </c>
      <c r="D3018" s="769">
        <v>7</v>
      </c>
      <c r="E3018" s="769">
        <v>50</v>
      </c>
      <c r="F3018" s="199">
        <v>24</v>
      </c>
      <c r="G3018" s="144" t="s">
        <v>695</v>
      </c>
      <c r="H3018" s="167">
        <v>0.30208333333333331</v>
      </c>
      <c r="I3018" s="167">
        <v>0.625</v>
      </c>
      <c r="J3018" s="181">
        <v>6.9444444444444434E-2</v>
      </c>
      <c r="K3018" s="179">
        <f t="shared" si="193"/>
        <v>0.25347222222222227</v>
      </c>
      <c r="L3018" s="769">
        <v>39</v>
      </c>
      <c r="M3018" s="769">
        <v>2</v>
      </c>
      <c r="N3018" s="959"/>
      <c r="O3018" s="769"/>
      <c r="P3018" s="769"/>
      <c r="Q3018" s="963"/>
      <c r="R3018" s="772" t="str">
        <f t="shared" si="194"/>
        <v>fx</v>
      </c>
      <c r="S3018" s="959"/>
      <c r="T3018" s="959"/>
      <c r="U3018" s="965"/>
    </row>
    <row r="3019" spans="1:21" ht="15.75" thickBot="1" x14ac:dyDescent="0.3">
      <c r="A3019" s="187" t="str">
        <f t="shared" si="192"/>
        <v>روز</v>
      </c>
      <c r="B3019" s="175">
        <v>14030601</v>
      </c>
      <c r="C3019" s="96">
        <v>309</v>
      </c>
      <c r="D3019" s="769">
        <v>7</v>
      </c>
      <c r="E3019" s="769">
        <v>50</v>
      </c>
      <c r="F3019" s="199">
        <v>24</v>
      </c>
      <c r="G3019" s="144" t="s">
        <v>696</v>
      </c>
      <c r="H3019" s="167">
        <v>0.30208333333333331</v>
      </c>
      <c r="I3019" s="167">
        <v>0.625</v>
      </c>
      <c r="J3019" s="181">
        <v>6.9444444444444434E-2</v>
      </c>
      <c r="K3019" s="179">
        <f t="shared" si="193"/>
        <v>0.25347222222222227</v>
      </c>
      <c r="L3019" s="769">
        <v>40</v>
      </c>
      <c r="M3019" s="769">
        <v>2</v>
      </c>
      <c r="N3019" s="959"/>
      <c r="O3019" s="769"/>
      <c r="P3019" s="769"/>
      <c r="Q3019" s="963"/>
      <c r="R3019" s="772" t="str">
        <f t="shared" si="194"/>
        <v>fx</v>
      </c>
      <c r="S3019" s="959"/>
      <c r="T3019" s="959"/>
      <c r="U3019" s="965"/>
    </row>
    <row r="3020" spans="1:21" ht="15.75" thickBot="1" x14ac:dyDescent="0.3">
      <c r="A3020" s="187" t="str">
        <f t="shared" si="192"/>
        <v>روز</v>
      </c>
      <c r="B3020" s="766">
        <v>14030601</v>
      </c>
      <c r="C3020" s="96">
        <v>309</v>
      </c>
      <c r="D3020" s="769">
        <v>7</v>
      </c>
      <c r="E3020" s="769">
        <v>50</v>
      </c>
      <c r="F3020" s="199">
        <v>24</v>
      </c>
      <c r="G3020" s="144" t="s">
        <v>413</v>
      </c>
      <c r="H3020" s="167">
        <v>0.30208333333333331</v>
      </c>
      <c r="I3020" s="167">
        <v>0.625</v>
      </c>
      <c r="J3020" s="181">
        <v>6.9444444444444434E-2</v>
      </c>
      <c r="K3020" s="179">
        <f t="shared" si="193"/>
        <v>0.25347222222222227</v>
      </c>
      <c r="L3020" s="769">
        <v>41</v>
      </c>
      <c r="M3020" s="769">
        <v>1</v>
      </c>
      <c r="N3020" s="960"/>
      <c r="O3020" s="769"/>
      <c r="P3020" s="769"/>
      <c r="Q3020" s="963"/>
      <c r="R3020" s="772" t="str">
        <f t="shared" si="194"/>
        <v>fx</v>
      </c>
      <c r="S3020" s="959"/>
      <c r="T3020" s="959"/>
      <c r="U3020" s="965"/>
    </row>
    <row r="3021" spans="1:21" ht="15.75" thickBot="1" x14ac:dyDescent="0.3">
      <c r="A3021" s="187" t="str">
        <f t="shared" si="192"/>
        <v>روز</v>
      </c>
      <c r="B3021" s="174">
        <v>14030601</v>
      </c>
      <c r="C3021" s="96">
        <v>350</v>
      </c>
      <c r="D3021" s="769">
        <v>7</v>
      </c>
      <c r="E3021" s="769">
        <v>50</v>
      </c>
      <c r="F3021" s="199">
        <v>24</v>
      </c>
      <c r="G3021" s="144" t="s">
        <v>697</v>
      </c>
      <c r="H3021" s="167">
        <v>0.30208333333333331</v>
      </c>
      <c r="I3021" s="167">
        <v>0.625</v>
      </c>
      <c r="J3021" s="181">
        <v>6.9444444444444434E-2</v>
      </c>
      <c r="K3021" s="179">
        <f t="shared" si="193"/>
        <v>0.25347222222222227</v>
      </c>
      <c r="L3021" s="769">
        <v>39</v>
      </c>
      <c r="M3021" s="769">
        <v>1</v>
      </c>
      <c r="N3021" s="958">
        <v>392</v>
      </c>
      <c r="O3021" s="769"/>
      <c r="P3021" s="769"/>
      <c r="Q3021" s="963"/>
      <c r="R3021" s="772" t="str">
        <f t="shared" si="194"/>
        <v>fx</v>
      </c>
      <c r="S3021" s="959"/>
      <c r="T3021" s="959"/>
      <c r="U3021" s="965"/>
    </row>
    <row r="3022" spans="1:21" ht="15.75" thickBot="1" x14ac:dyDescent="0.3">
      <c r="A3022" s="187" t="str">
        <f t="shared" si="192"/>
        <v>روز</v>
      </c>
      <c r="B3022" s="175">
        <v>14030601</v>
      </c>
      <c r="C3022" s="96">
        <v>350</v>
      </c>
      <c r="D3022" s="769">
        <v>7</v>
      </c>
      <c r="E3022" s="769">
        <v>50</v>
      </c>
      <c r="F3022" s="199">
        <v>24</v>
      </c>
      <c r="G3022" s="144" t="s">
        <v>691</v>
      </c>
      <c r="H3022" s="167">
        <v>0.30208333333333331</v>
      </c>
      <c r="I3022" s="167">
        <v>0.625</v>
      </c>
      <c r="J3022" s="181">
        <v>6.9444444444444434E-2</v>
      </c>
      <c r="K3022" s="179">
        <f t="shared" si="193"/>
        <v>0.25347222222222227</v>
      </c>
      <c r="L3022" s="769">
        <v>40</v>
      </c>
      <c r="M3022" s="769">
        <v>1</v>
      </c>
      <c r="N3022" s="959"/>
      <c r="O3022" s="769"/>
      <c r="P3022" s="769"/>
      <c r="Q3022" s="963"/>
      <c r="R3022" s="772" t="str">
        <f t="shared" si="194"/>
        <v>fx</v>
      </c>
      <c r="S3022" s="959"/>
      <c r="T3022" s="959"/>
      <c r="U3022" s="965"/>
    </row>
    <row r="3023" spans="1:21" ht="15.75" thickBot="1" x14ac:dyDescent="0.3">
      <c r="A3023" s="187" t="str">
        <f t="shared" si="192"/>
        <v>روز</v>
      </c>
      <c r="B3023" s="175">
        <v>14030601</v>
      </c>
      <c r="C3023" s="96">
        <v>350</v>
      </c>
      <c r="D3023" s="769">
        <v>7</v>
      </c>
      <c r="E3023" s="769">
        <v>50</v>
      </c>
      <c r="F3023" s="199">
        <v>24</v>
      </c>
      <c r="G3023" s="144" t="s">
        <v>698</v>
      </c>
      <c r="H3023" s="167">
        <v>0.30208333333333331</v>
      </c>
      <c r="I3023" s="167">
        <v>0.625</v>
      </c>
      <c r="J3023" s="181">
        <v>6.9444444444444434E-2</v>
      </c>
      <c r="K3023" s="179">
        <f t="shared" si="193"/>
        <v>0.25347222222222227</v>
      </c>
      <c r="L3023" s="769">
        <v>41</v>
      </c>
      <c r="M3023" s="769">
        <v>1</v>
      </c>
      <c r="N3023" s="959"/>
      <c r="O3023" s="769"/>
      <c r="P3023" s="769"/>
      <c r="Q3023" s="963"/>
      <c r="R3023" s="772" t="str">
        <f t="shared" si="194"/>
        <v>fx</v>
      </c>
      <c r="S3023" s="959"/>
      <c r="T3023" s="959"/>
      <c r="U3023" s="965"/>
    </row>
    <row r="3024" spans="1:21" ht="15.75" thickBot="1" x14ac:dyDescent="0.3">
      <c r="A3024" s="187" t="str">
        <f t="shared" si="192"/>
        <v>روز</v>
      </c>
      <c r="B3024" s="175">
        <v>14030601</v>
      </c>
      <c r="C3024" s="96">
        <v>350</v>
      </c>
      <c r="D3024" s="769">
        <v>7</v>
      </c>
      <c r="E3024" s="769">
        <v>50</v>
      </c>
      <c r="F3024" s="199">
        <v>24</v>
      </c>
      <c r="G3024" s="144" t="s">
        <v>699</v>
      </c>
      <c r="H3024" s="167">
        <v>0.30208333333333331</v>
      </c>
      <c r="I3024" s="167">
        <v>0.625</v>
      </c>
      <c r="J3024" s="181">
        <v>6.9444444444444434E-2</v>
      </c>
      <c r="K3024" s="179">
        <f t="shared" si="193"/>
        <v>0.25347222222222227</v>
      </c>
      <c r="L3024" s="769">
        <v>42</v>
      </c>
      <c r="M3024" s="769">
        <v>2</v>
      </c>
      <c r="N3024" s="959"/>
      <c r="O3024" s="769"/>
      <c r="P3024" s="769"/>
      <c r="Q3024" s="963"/>
      <c r="R3024" s="772" t="str">
        <f t="shared" si="194"/>
        <v>fx</v>
      </c>
      <c r="S3024" s="959"/>
      <c r="T3024" s="959"/>
      <c r="U3024" s="965"/>
    </row>
    <row r="3025" spans="1:21" ht="15.75" thickBot="1" x14ac:dyDescent="0.3">
      <c r="A3025" s="187" t="str">
        <f t="shared" si="192"/>
        <v>روز</v>
      </c>
      <c r="B3025" s="175">
        <v>14030601</v>
      </c>
      <c r="C3025" s="96">
        <v>350</v>
      </c>
      <c r="D3025" s="769">
        <v>7</v>
      </c>
      <c r="E3025" s="769">
        <v>50</v>
      </c>
      <c r="F3025" s="199">
        <v>24</v>
      </c>
      <c r="G3025" s="144" t="s">
        <v>488</v>
      </c>
      <c r="H3025" s="167">
        <v>0.30208333333333331</v>
      </c>
      <c r="I3025" s="167">
        <v>0.625</v>
      </c>
      <c r="J3025" s="181">
        <v>6.9444444444444434E-2</v>
      </c>
      <c r="K3025" s="179">
        <f t="shared" si="193"/>
        <v>0.25347222222222227</v>
      </c>
      <c r="L3025" s="769">
        <v>43</v>
      </c>
      <c r="M3025" s="769">
        <v>2</v>
      </c>
      <c r="N3025" s="959"/>
      <c r="O3025" s="769"/>
      <c r="P3025" s="769"/>
      <c r="Q3025" s="963"/>
      <c r="R3025" s="772" t="str">
        <f t="shared" si="194"/>
        <v>fx</v>
      </c>
      <c r="S3025" s="959"/>
      <c r="T3025" s="959"/>
      <c r="U3025" s="965"/>
    </row>
    <row r="3026" spans="1:21" ht="15.75" thickBot="1" x14ac:dyDescent="0.3">
      <c r="A3026" s="187" t="str">
        <f t="shared" si="192"/>
        <v>روز</v>
      </c>
      <c r="B3026" s="766">
        <v>14030601</v>
      </c>
      <c r="C3026" s="96">
        <v>350</v>
      </c>
      <c r="D3026" s="769">
        <v>7</v>
      </c>
      <c r="E3026" s="769">
        <v>50</v>
      </c>
      <c r="F3026" s="199">
        <v>24</v>
      </c>
      <c r="G3026" s="144" t="s">
        <v>700</v>
      </c>
      <c r="H3026" s="167">
        <v>0.30208333333333331</v>
      </c>
      <c r="I3026" s="167">
        <v>0.625</v>
      </c>
      <c r="J3026" s="181">
        <v>6.9444444444444434E-2</v>
      </c>
      <c r="K3026" s="179">
        <f t="shared" si="193"/>
        <v>0.25347222222222227</v>
      </c>
      <c r="L3026" s="769">
        <v>44</v>
      </c>
      <c r="M3026" s="769">
        <v>1</v>
      </c>
      <c r="N3026" s="960"/>
      <c r="O3026" s="769"/>
      <c r="P3026" s="769"/>
      <c r="Q3026" s="963"/>
      <c r="R3026" s="772" t="str">
        <f t="shared" si="194"/>
        <v>fx</v>
      </c>
      <c r="S3026" s="959"/>
      <c r="T3026" s="959"/>
      <c r="U3026" s="965"/>
    </row>
    <row r="3027" spans="1:21" ht="15.75" thickBot="1" x14ac:dyDescent="0.3">
      <c r="A3027" s="187" t="str">
        <f t="shared" si="192"/>
        <v>روز</v>
      </c>
      <c r="B3027" s="787">
        <v>14030601</v>
      </c>
      <c r="C3027" s="609">
        <v>370</v>
      </c>
      <c r="D3027" s="769">
        <v>7</v>
      </c>
      <c r="E3027" s="769">
        <v>50</v>
      </c>
      <c r="F3027" s="199">
        <v>24</v>
      </c>
      <c r="G3027" s="144" t="s">
        <v>701</v>
      </c>
      <c r="H3027" s="167">
        <v>0.30208333333333331</v>
      </c>
      <c r="I3027" s="167">
        <v>0.625</v>
      </c>
      <c r="J3027" s="181">
        <v>6.9444444444444434E-2</v>
      </c>
      <c r="K3027" s="179">
        <f t="shared" si="193"/>
        <v>0.25347222222222227</v>
      </c>
      <c r="L3027" s="769">
        <v>39</v>
      </c>
      <c r="M3027" s="769">
        <v>1</v>
      </c>
      <c r="N3027" s="958">
        <v>392</v>
      </c>
      <c r="O3027" s="769"/>
      <c r="P3027" s="769"/>
      <c r="Q3027" s="963"/>
      <c r="R3027" s="772" t="str">
        <f t="shared" si="194"/>
        <v>p500</v>
      </c>
      <c r="S3027" s="959"/>
      <c r="T3027" s="959"/>
      <c r="U3027" s="965"/>
    </row>
    <row r="3028" spans="1:21" ht="15.75" thickBot="1" x14ac:dyDescent="0.3">
      <c r="A3028" s="187" t="str">
        <f t="shared" si="192"/>
        <v>روز</v>
      </c>
      <c r="B3028" s="788">
        <v>14030601</v>
      </c>
      <c r="C3028" s="609">
        <v>370</v>
      </c>
      <c r="D3028" s="769">
        <v>7</v>
      </c>
      <c r="E3028" s="769">
        <v>50</v>
      </c>
      <c r="F3028" s="199">
        <v>24</v>
      </c>
      <c r="G3028" s="144" t="s">
        <v>702</v>
      </c>
      <c r="H3028" s="167">
        <v>0.30208333333333331</v>
      </c>
      <c r="I3028" s="167">
        <v>0.625</v>
      </c>
      <c r="J3028" s="181">
        <v>6.9444444444444434E-2</v>
      </c>
      <c r="K3028" s="179">
        <f t="shared" si="193"/>
        <v>0.25347222222222227</v>
      </c>
      <c r="L3028" s="769">
        <v>40</v>
      </c>
      <c r="M3028" s="769">
        <v>1</v>
      </c>
      <c r="N3028" s="959"/>
      <c r="O3028" s="769"/>
      <c r="P3028" s="769"/>
      <c r="Q3028" s="963"/>
      <c r="R3028" s="772" t="str">
        <f t="shared" si="194"/>
        <v>p500</v>
      </c>
      <c r="S3028" s="959"/>
      <c r="T3028" s="959"/>
      <c r="U3028" s="965"/>
    </row>
    <row r="3029" spans="1:21" ht="15.75" thickBot="1" x14ac:dyDescent="0.3">
      <c r="A3029" s="187" t="str">
        <f t="shared" si="192"/>
        <v>روز</v>
      </c>
      <c r="B3029" s="788">
        <v>14030601</v>
      </c>
      <c r="C3029" s="609">
        <v>370</v>
      </c>
      <c r="D3029" s="769">
        <v>7</v>
      </c>
      <c r="E3029" s="769">
        <v>50</v>
      </c>
      <c r="F3029" s="199">
        <v>24</v>
      </c>
      <c r="G3029" s="144" t="s">
        <v>703</v>
      </c>
      <c r="H3029" s="167">
        <v>0.30208333333333331</v>
      </c>
      <c r="I3029" s="167">
        <v>0.625</v>
      </c>
      <c r="J3029" s="181">
        <v>6.9444444444444434E-2</v>
      </c>
      <c r="K3029" s="179">
        <f t="shared" si="193"/>
        <v>0.25347222222222227</v>
      </c>
      <c r="L3029" s="769">
        <v>42</v>
      </c>
      <c r="M3029" s="769">
        <v>2</v>
      </c>
      <c r="N3029" s="959"/>
      <c r="O3029" s="769"/>
      <c r="P3029" s="769"/>
      <c r="Q3029" s="963"/>
      <c r="R3029" s="772" t="str">
        <f t="shared" si="194"/>
        <v>p500</v>
      </c>
      <c r="S3029" s="959"/>
      <c r="T3029" s="959"/>
      <c r="U3029" s="965"/>
    </row>
    <row r="3030" spans="1:21" ht="15.75" thickBot="1" x14ac:dyDescent="0.3">
      <c r="A3030" s="187" t="str">
        <f t="shared" si="192"/>
        <v>روز</v>
      </c>
      <c r="B3030" s="788">
        <v>14030601</v>
      </c>
      <c r="C3030" s="609">
        <v>370</v>
      </c>
      <c r="D3030" s="769">
        <v>7</v>
      </c>
      <c r="E3030" s="769">
        <v>50</v>
      </c>
      <c r="F3030" s="199">
        <v>24</v>
      </c>
      <c r="G3030" s="144" t="s">
        <v>404</v>
      </c>
      <c r="H3030" s="167">
        <v>0.30208333333333331</v>
      </c>
      <c r="I3030" s="167">
        <v>0.625</v>
      </c>
      <c r="J3030" s="181">
        <v>6.9444444444444434E-2</v>
      </c>
      <c r="K3030" s="179">
        <f t="shared" si="193"/>
        <v>0.25347222222222227</v>
      </c>
      <c r="L3030" s="769">
        <v>43</v>
      </c>
      <c r="M3030" s="769">
        <v>2</v>
      </c>
      <c r="N3030" s="959"/>
      <c r="O3030" s="769"/>
      <c r="P3030" s="769"/>
      <c r="Q3030" s="963"/>
      <c r="R3030" s="772" t="str">
        <f t="shared" si="194"/>
        <v>p500</v>
      </c>
      <c r="S3030" s="959"/>
      <c r="T3030" s="959"/>
      <c r="U3030" s="965"/>
    </row>
    <row r="3031" spans="1:21" ht="15.75" thickBot="1" x14ac:dyDescent="0.3">
      <c r="A3031" s="768" t="str">
        <f t="shared" si="192"/>
        <v>روز</v>
      </c>
      <c r="B3031" s="789">
        <v>14030601</v>
      </c>
      <c r="C3031" s="631">
        <v>370</v>
      </c>
      <c r="D3031" s="770">
        <v>7</v>
      </c>
      <c r="E3031" s="770">
        <v>50</v>
      </c>
      <c r="F3031" s="388">
        <v>24</v>
      </c>
      <c r="G3031" s="764" t="s">
        <v>615</v>
      </c>
      <c r="H3031" s="171">
        <v>0.30208333333333331</v>
      </c>
      <c r="I3031" s="171">
        <v>0.625</v>
      </c>
      <c r="J3031" s="185">
        <v>6.9444444444444434E-2</v>
      </c>
      <c r="K3031" s="186">
        <f t="shared" si="193"/>
        <v>0.25347222222222227</v>
      </c>
      <c r="L3031" s="770">
        <v>44</v>
      </c>
      <c r="M3031" s="770">
        <v>2</v>
      </c>
      <c r="N3031" s="966"/>
      <c r="O3031" s="770"/>
      <c r="P3031" s="770"/>
      <c r="Q3031" s="967"/>
      <c r="R3031" s="151" t="str">
        <f t="shared" si="194"/>
        <v>p500</v>
      </c>
      <c r="S3031" s="966"/>
      <c r="T3031" s="966"/>
      <c r="U3031" s="968"/>
    </row>
    <row r="3032" spans="1:21" ht="15.75" thickBot="1" x14ac:dyDescent="0.3">
      <c r="A3032" s="183" t="str">
        <f t="shared" si="192"/>
        <v>روز</v>
      </c>
      <c r="B3032" s="174">
        <v>14030605</v>
      </c>
      <c r="C3032" s="163">
        <v>309</v>
      </c>
      <c r="D3032" s="815">
        <v>7</v>
      </c>
      <c r="E3032" s="815">
        <v>50</v>
      </c>
      <c r="F3032" s="150"/>
      <c r="G3032" s="159"/>
      <c r="H3032" s="168">
        <v>0.30208333333333331</v>
      </c>
      <c r="I3032" s="168">
        <v>0.625</v>
      </c>
      <c r="J3032" s="179">
        <v>0.10416666666666667</v>
      </c>
      <c r="K3032" s="179">
        <f t="shared" si="193"/>
        <v>0.21875</v>
      </c>
      <c r="L3032" s="815">
        <v>36</v>
      </c>
      <c r="M3032" s="815">
        <v>1</v>
      </c>
      <c r="N3032" s="961">
        <v>320</v>
      </c>
      <c r="O3032" s="815"/>
      <c r="P3032" s="815"/>
      <c r="Q3032" s="962">
        <f>129.426+5.01+119.324</f>
        <v>253.76</v>
      </c>
      <c r="R3032" s="150" t="str">
        <f t="shared" si="194"/>
        <v>fx</v>
      </c>
      <c r="S3032" s="961">
        <v>2</v>
      </c>
      <c r="T3032" s="961">
        <v>20</v>
      </c>
      <c r="U3032" s="964">
        <v>1000</v>
      </c>
    </row>
    <row r="3033" spans="1:21" ht="15.75" thickBot="1" x14ac:dyDescent="0.3">
      <c r="A3033" s="187" t="str">
        <f t="shared" si="192"/>
        <v>روز</v>
      </c>
      <c r="B3033" s="175">
        <v>14030605</v>
      </c>
      <c r="C3033" s="96">
        <v>309</v>
      </c>
      <c r="D3033" s="813">
        <v>7</v>
      </c>
      <c r="E3033" s="813">
        <v>50</v>
      </c>
      <c r="F3033" s="816"/>
      <c r="G3033" s="88"/>
      <c r="H3033" s="167">
        <v>0.30208333333333331</v>
      </c>
      <c r="I3033" s="167">
        <v>0.625</v>
      </c>
      <c r="J3033" s="181">
        <v>0.10416666666666667</v>
      </c>
      <c r="K3033" s="179">
        <f t="shared" si="193"/>
        <v>0.21875</v>
      </c>
      <c r="L3033" s="813">
        <v>37</v>
      </c>
      <c r="M3033" s="813">
        <v>1</v>
      </c>
      <c r="N3033" s="959"/>
      <c r="O3033" s="813"/>
      <c r="P3033" s="813"/>
      <c r="Q3033" s="963"/>
      <c r="R3033" s="816" t="str">
        <f t="shared" si="194"/>
        <v>fx</v>
      </c>
      <c r="S3033" s="959"/>
      <c r="T3033" s="959"/>
      <c r="U3033" s="965"/>
    </row>
    <row r="3034" spans="1:21" ht="15.75" thickBot="1" x14ac:dyDescent="0.3">
      <c r="A3034" s="187" t="str">
        <f t="shared" si="192"/>
        <v>روز</v>
      </c>
      <c r="B3034" s="175">
        <v>14030605</v>
      </c>
      <c r="C3034" s="96">
        <v>309</v>
      </c>
      <c r="D3034" s="813">
        <v>7</v>
      </c>
      <c r="E3034" s="813">
        <v>50</v>
      </c>
      <c r="F3034" s="816"/>
      <c r="G3034" s="88"/>
      <c r="H3034" s="167">
        <v>0.30208333333333331</v>
      </c>
      <c r="I3034" s="167">
        <v>0.625</v>
      </c>
      <c r="J3034" s="181">
        <v>0.10416666666666667</v>
      </c>
      <c r="K3034" s="179">
        <f t="shared" si="193"/>
        <v>0.21875</v>
      </c>
      <c r="L3034" s="813">
        <v>38</v>
      </c>
      <c r="M3034" s="813">
        <v>1</v>
      </c>
      <c r="N3034" s="959"/>
      <c r="O3034" s="813"/>
      <c r="P3034" s="813"/>
      <c r="Q3034" s="963"/>
      <c r="R3034" s="816" t="str">
        <f t="shared" si="194"/>
        <v>fx</v>
      </c>
      <c r="S3034" s="959"/>
      <c r="T3034" s="959"/>
      <c r="U3034" s="965"/>
    </row>
    <row r="3035" spans="1:21" ht="15.75" thickBot="1" x14ac:dyDescent="0.3">
      <c r="A3035" s="187" t="str">
        <f t="shared" si="192"/>
        <v>روز</v>
      </c>
      <c r="B3035" s="175">
        <v>14030605</v>
      </c>
      <c r="C3035" s="96">
        <v>309</v>
      </c>
      <c r="D3035" s="813">
        <v>7</v>
      </c>
      <c r="E3035" s="813">
        <v>50</v>
      </c>
      <c r="F3035" s="816"/>
      <c r="G3035" s="88"/>
      <c r="H3035" s="167">
        <v>0.30208333333333331</v>
      </c>
      <c r="I3035" s="167">
        <v>0.625</v>
      </c>
      <c r="J3035" s="181">
        <v>0.10416666666666667</v>
      </c>
      <c r="K3035" s="179">
        <f t="shared" si="193"/>
        <v>0.21875</v>
      </c>
      <c r="L3035" s="813">
        <v>39</v>
      </c>
      <c r="M3035" s="813">
        <v>2</v>
      </c>
      <c r="N3035" s="959"/>
      <c r="O3035" s="813"/>
      <c r="P3035" s="813"/>
      <c r="Q3035" s="963"/>
      <c r="R3035" s="816" t="str">
        <f t="shared" si="194"/>
        <v>fx</v>
      </c>
      <c r="S3035" s="959"/>
      <c r="T3035" s="959"/>
      <c r="U3035" s="965"/>
    </row>
    <row r="3036" spans="1:21" ht="15.75" thickBot="1" x14ac:dyDescent="0.3">
      <c r="A3036" s="187" t="str">
        <f t="shared" si="192"/>
        <v>روز</v>
      </c>
      <c r="B3036" s="175">
        <v>14030605</v>
      </c>
      <c r="C3036" s="96">
        <v>309</v>
      </c>
      <c r="D3036" s="813">
        <v>7</v>
      </c>
      <c r="E3036" s="813">
        <v>50</v>
      </c>
      <c r="F3036" s="816"/>
      <c r="G3036" s="88"/>
      <c r="H3036" s="167">
        <v>0.30208333333333331</v>
      </c>
      <c r="I3036" s="167">
        <v>0.625</v>
      </c>
      <c r="J3036" s="181">
        <v>0.10416666666666667</v>
      </c>
      <c r="K3036" s="179">
        <f t="shared" si="193"/>
        <v>0.21875</v>
      </c>
      <c r="L3036" s="813">
        <v>40</v>
      </c>
      <c r="M3036" s="813">
        <v>2</v>
      </c>
      <c r="N3036" s="959"/>
      <c r="O3036" s="813"/>
      <c r="P3036" s="813"/>
      <c r="Q3036" s="963"/>
      <c r="R3036" s="816" t="str">
        <f t="shared" si="194"/>
        <v>fx</v>
      </c>
      <c r="S3036" s="959"/>
      <c r="T3036" s="959"/>
      <c r="U3036" s="965"/>
    </row>
    <row r="3037" spans="1:21" ht="15.75" thickBot="1" x14ac:dyDescent="0.3">
      <c r="A3037" s="187" t="str">
        <f t="shared" si="192"/>
        <v>روز</v>
      </c>
      <c r="B3037" s="810">
        <v>14030605</v>
      </c>
      <c r="C3037" s="96">
        <v>309</v>
      </c>
      <c r="D3037" s="813">
        <v>7</v>
      </c>
      <c r="E3037" s="813">
        <v>50</v>
      </c>
      <c r="F3037" s="816"/>
      <c r="G3037" s="88"/>
      <c r="H3037" s="167">
        <v>0.30208333333333331</v>
      </c>
      <c r="I3037" s="167">
        <v>0.625</v>
      </c>
      <c r="J3037" s="181">
        <v>0.10416666666666667</v>
      </c>
      <c r="K3037" s="179">
        <f t="shared" si="193"/>
        <v>0.21875</v>
      </c>
      <c r="L3037" s="813">
        <v>41</v>
      </c>
      <c r="M3037" s="813">
        <v>1</v>
      </c>
      <c r="N3037" s="960"/>
      <c r="O3037" s="813"/>
      <c r="P3037" s="813"/>
      <c r="Q3037" s="963"/>
      <c r="R3037" s="816" t="str">
        <f t="shared" si="194"/>
        <v>fx</v>
      </c>
      <c r="S3037" s="959"/>
      <c r="T3037" s="959"/>
      <c r="U3037" s="965"/>
    </row>
    <row r="3038" spans="1:21" ht="15.75" thickBot="1" x14ac:dyDescent="0.3">
      <c r="A3038" s="187" t="str">
        <f t="shared" si="192"/>
        <v>روز</v>
      </c>
      <c r="B3038" s="174">
        <v>14030605</v>
      </c>
      <c r="C3038" s="96">
        <v>350</v>
      </c>
      <c r="D3038" s="813">
        <v>7</v>
      </c>
      <c r="E3038" s="813">
        <v>50</v>
      </c>
      <c r="F3038" s="816"/>
      <c r="G3038" s="88"/>
      <c r="H3038" s="167">
        <v>0.30208333333333331</v>
      </c>
      <c r="I3038" s="167">
        <v>0.625</v>
      </c>
      <c r="J3038" s="181">
        <v>0.10416666666666667</v>
      </c>
      <c r="K3038" s="179">
        <f t="shared" si="193"/>
        <v>0.21875</v>
      </c>
      <c r="L3038" s="813">
        <v>39</v>
      </c>
      <c r="M3038" s="813">
        <v>1</v>
      </c>
      <c r="N3038" s="958">
        <v>320</v>
      </c>
      <c r="O3038" s="813"/>
      <c r="P3038" s="813"/>
      <c r="Q3038" s="963"/>
      <c r="R3038" s="816" t="str">
        <f t="shared" si="194"/>
        <v>fx</v>
      </c>
      <c r="S3038" s="959"/>
      <c r="T3038" s="959"/>
      <c r="U3038" s="965"/>
    </row>
    <row r="3039" spans="1:21" ht="15.75" thickBot="1" x14ac:dyDescent="0.3">
      <c r="A3039" s="187" t="str">
        <f t="shared" si="192"/>
        <v>روز</v>
      </c>
      <c r="B3039" s="175">
        <v>14030605</v>
      </c>
      <c r="C3039" s="96">
        <v>350</v>
      </c>
      <c r="D3039" s="813">
        <v>7</v>
      </c>
      <c r="E3039" s="813">
        <v>50</v>
      </c>
      <c r="F3039" s="816"/>
      <c r="G3039" s="88"/>
      <c r="H3039" s="167">
        <v>0.30208333333333331</v>
      </c>
      <c r="I3039" s="167">
        <v>0.625</v>
      </c>
      <c r="J3039" s="181">
        <v>0.10416666666666667</v>
      </c>
      <c r="K3039" s="179">
        <f t="shared" si="193"/>
        <v>0.21875</v>
      </c>
      <c r="L3039" s="813">
        <v>40</v>
      </c>
      <c r="M3039" s="813">
        <v>1</v>
      </c>
      <c r="N3039" s="959"/>
      <c r="O3039" s="813"/>
      <c r="P3039" s="813"/>
      <c r="Q3039" s="963"/>
      <c r="R3039" s="816" t="str">
        <f t="shared" si="194"/>
        <v>fx</v>
      </c>
      <c r="S3039" s="959"/>
      <c r="T3039" s="959"/>
      <c r="U3039" s="965"/>
    </row>
    <row r="3040" spans="1:21" ht="15.75" thickBot="1" x14ac:dyDescent="0.3">
      <c r="A3040" s="187" t="str">
        <f t="shared" si="192"/>
        <v>روز</v>
      </c>
      <c r="B3040" s="175">
        <v>14030605</v>
      </c>
      <c r="C3040" s="96">
        <v>350</v>
      </c>
      <c r="D3040" s="813">
        <v>7</v>
      </c>
      <c r="E3040" s="813">
        <v>50</v>
      </c>
      <c r="F3040" s="816"/>
      <c r="G3040" s="88"/>
      <c r="H3040" s="167">
        <v>0.30208333333333331</v>
      </c>
      <c r="I3040" s="167">
        <v>0.625</v>
      </c>
      <c r="J3040" s="181">
        <v>0.10416666666666667</v>
      </c>
      <c r="K3040" s="179">
        <f t="shared" si="193"/>
        <v>0.21875</v>
      </c>
      <c r="L3040" s="813">
        <v>41</v>
      </c>
      <c r="M3040" s="813">
        <v>1</v>
      </c>
      <c r="N3040" s="959"/>
      <c r="O3040" s="813"/>
      <c r="P3040" s="813"/>
      <c r="Q3040" s="963"/>
      <c r="R3040" s="816" t="str">
        <f t="shared" si="194"/>
        <v>fx</v>
      </c>
      <c r="S3040" s="959"/>
      <c r="T3040" s="959"/>
      <c r="U3040" s="965"/>
    </row>
    <row r="3041" spans="1:21" ht="15.75" thickBot="1" x14ac:dyDescent="0.3">
      <c r="A3041" s="187" t="str">
        <f t="shared" si="192"/>
        <v>روز</v>
      </c>
      <c r="B3041" s="175">
        <v>14030605</v>
      </c>
      <c r="C3041" s="96">
        <v>350</v>
      </c>
      <c r="D3041" s="813">
        <v>7</v>
      </c>
      <c r="E3041" s="813">
        <v>50</v>
      </c>
      <c r="F3041" s="816"/>
      <c r="G3041" s="88"/>
      <c r="H3041" s="167">
        <v>0.30208333333333331</v>
      </c>
      <c r="I3041" s="167">
        <v>0.625</v>
      </c>
      <c r="J3041" s="181">
        <v>0.10416666666666667</v>
      </c>
      <c r="K3041" s="179">
        <f t="shared" si="193"/>
        <v>0.21875</v>
      </c>
      <c r="L3041" s="813">
        <v>42</v>
      </c>
      <c r="M3041" s="813">
        <v>2</v>
      </c>
      <c r="N3041" s="959"/>
      <c r="O3041" s="813"/>
      <c r="P3041" s="813"/>
      <c r="Q3041" s="963"/>
      <c r="R3041" s="816" t="str">
        <f t="shared" si="194"/>
        <v>fx</v>
      </c>
      <c r="S3041" s="959"/>
      <c r="T3041" s="959"/>
      <c r="U3041" s="965"/>
    </row>
    <row r="3042" spans="1:21" ht="15.75" thickBot="1" x14ac:dyDescent="0.3">
      <c r="A3042" s="187" t="str">
        <f t="shared" si="192"/>
        <v>روز</v>
      </c>
      <c r="B3042" s="175">
        <v>14030605</v>
      </c>
      <c r="C3042" s="96">
        <v>350</v>
      </c>
      <c r="D3042" s="813">
        <v>7</v>
      </c>
      <c r="E3042" s="813">
        <v>50</v>
      </c>
      <c r="F3042" s="816"/>
      <c r="G3042" s="88"/>
      <c r="H3042" s="167">
        <v>0.30208333333333331</v>
      </c>
      <c r="I3042" s="167">
        <v>0.625</v>
      </c>
      <c r="J3042" s="181">
        <v>0.10416666666666667</v>
      </c>
      <c r="K3042" s="179">
        <f t="shared" si="193"/>
        <v>0.21875</v>
      </c>
      <c r="L3042" s="813">
        <v>43</v>
      </c>
      <c r="M3042" s="813">
        <v>2</v>
      </c>
      <c r="N3042" s="959"/>
      <c r="O3042" s="813"/>
      <c r="P3042" s="813"/>
      <c r="Q3042" s="963"/>
      <c r="R3042" s="816" t="str">
        <f t="shared" si="194"/>
        <v>fx</v>
      </c>
      <c r="S3042" s="959"/>
      <c r="T3042" s="959"/>
      <c r="U3042" s="965"/>
    </row>
    <row r="3043" spans="1:21" ht="15.75" thickBot="1" x14ac:dyDescent="0.3">
      <c r="A3043" s="187" t="str">
        <f t="shared" si="192"/>
        <v>روز</v>
      </c>
      <c r="B3043" s="810">
        <v>14030605</v>
      </c>
      <c r="C3043" s="96">
        <v>350</v>
      </c>
      <c r="D3043" s="813">
        <v>7</v>
      </c>
      <c r="E3043" s="813">
        <v>50</v>
      </c>
      <c r="F3043" s="816"/>
      <c r="G3043" s="88"/>
      <c r="H3043" s="167">
        <v>0.30208333333333331</v>
      </c>
      <c r="I3043" s="167">
        <v>0.625</v>
      </c>
      <c r="J3043" s="181">
        <v>0.10416666666666667</v>
      </c>
      <c r="K3043" s="179">
        <f t="shared" si="193"/>
        <v>0.21875</v>
      </c>
      <c r="L3043" s="813">
        <v>44</v>
      </c>
      <c r="M3043" s="813">
        <v>1</v>
      </c>
      <c r="N3043" s="960"/>
      <c r="O3043" s="813"/>
      <c r="P3043" s="813"/>
      <c r="Q3043" s="963"/>
      <c r="R3043" s="816" t="str">
        <f t="shared" si="194"/>
        <v>fx</v>
      </c>
      <c r="S3043" s="959"/>
      <c r="T3043" s="959"/>
      <c r="U3043" s="965"/>
    </row>
    <row r="3044" spans="1:21" ht="15.75" thickBot="1" x14ac:dyDescent="0.3">
      <c r="A3044" s="187" t="str">
        <f t="shared" si="192"/>
        <v>روز</v>
      </c>
      <c r="B3044" s="174">
        <v>14030605</v>
      </c>
      <c r="C3044" s="96">
        <v>307</v>
      </c>
      <c r="D3044" s="813">
        <v>7</v>
      </c>
      <c r="E3044" s="813">
        <v>50</v>
      </c>
      <c r="F3044" s="816"/>
      <c r="G3044" s="88"/>
      <c r="H3044" s="167">
        <v>0.30208333333333331</v>
      </c>
      <c r="I3044" s="167">
        <v>0.625</v>
      </c>
      <c r="J3044" s="181">
        <v>0.10416666666666667</v>
      </c>
      <c r="K3044" s="179">
        <f t="shared" si="193"/>
        <v>0.21875</v>
      </c>
      <c r="L3044" s="813">
        <v>36</v>
      </c>
      <c r="M3044" s="813">
        <v>1</v>
      </c>
      <c r="N3044" s="958">
        <v>120</v>
      </c>
      <c r="O3044" s="813"/>
      <c r="P3044" s="813"/>
      <c r="Q3044" s="963"/>
      <c r="R3044" s="816" t="str">
        <f t="shared" si="194"/>
        <v>fx</v>
      </c>
      <c r="S3044" s="959"/>
      <c r="T3044" s="959"/>
      <c r="U3044" s="965"/>
    </row>
    <row r="3045" spans="1:21" ht="15.75" thickBot="1" x14ac:dyDescent="0.3">
      <c r="A3045" s="187" t="str">
        <f t="shared" si="192"/>
        <v>روز</v>
      </c>
      <c r="B3045" s="175">
        <v>14030605</v>
      </c>
      <c r="C3045" s="96">
        <v>307</v>
      </c>
      <c r="D3045" s="813">
        <v>7</v>
      </c>
      <c r="E3045" s="813">
        <v>50</v>
      </c>
      <c r="F3045" s="816"/>
      <c r="G3045" s="88"/>
      <c r="H3045" s="167">
        <v>0.30208333333333331</v>
      </c>
      <c r="I3045" s="167">
        <v>0.625</v>
      </c>
      <c r="J3045" s="181">
        <v>0.10416666666666667</v>
      </c>
      <c r="K3045" s="179">
        <f t="shared" si="193"/>
        <v>0.21875</v>
      </c>
      <c r="L3045" s="813">
        <v>37</v>
      </c>
      <c r="M3045" s="813">
        <v>1</v>
      </c>
      <c r="N3045" s="959"/>
      <c r="O3045" s="813"/>
      <c r="P3045" s="813"/>
      <c r="Q3045" s="963"/>
      <c r="R3045" s="816" t="str">
        <f t="shared" si="194"/>
        <v>fx</v>
      </c>
      <c r="S3045" s="959"/>
      <c r="T3045" s="959"/>
      <c r="U3045" s="965"/>
    </row>
    <row r="3046" spans="1:21" ht="15.75" thickBot="1" x14ac:dyDescent="0.3">
      <c r="A3046" s="187" t="str">
        <f t="shared" si="192"/>
        <v>روز</v>
      </c>
      <c r="B3046" s="175">
        <v>14030605</v>
      </c>
      <c r="C3046" s="96">
        <v>307</v>
      </c>
      <c r="D3046" s="813">
        <v>7</v>
      </c>
      <c r="E3046" s="813">
        <v>50</v>
      </c>
      <c r="F3046" s="816"/>
      <c r="G3046" s="88"/>
      <c r="H3046" s="167">
        <v>0.30208333333333331</v>
      </c>
      <c r="I3046" s="167">
        <v>0.625</v>
      </c>
      <c r="J3046" s="181">
        <v>0.10416666666666667</v>
      </c>
      <c r="K3046" s="179">
        <f t="shared" si="193"/>
        <v>0.21875</v>
      </c>
      <c r="L3046" s="813">
        <v>38</v>
      </c>
      <c r="M3046" s="813">
        <v>1</v>
      </c>
      <c r="N3046" s="959"/>
      <c r="O3046" s="813"/>
      <c r="P3046" s="813"/>
      <c r="Q3046" s="963"/>
      <c r="R3046" s="816" t="str">
        <f t="shared" si="194"/>
        <v>fx</v>
      </c>
      <c r="S3046" s="959"/>
      <c r="T3046" s="959"/>
      <c r="U3046" s="965"/>
    </row>
    <row r="3047" spans="1:21" ht="15.75" thickBot="1" x14ac:dyDescent="0.3">
      <c r="A3047" s="811" t="str">
        <f t="shared" si="192"/>
        <v>روز</v>
      </c>
      <c r="B3047" s="810">
        <v>14030605</v>
      </c>
      <c r="C3047" s="164">
        <v>307</v>
      </c>
      <c r="D3047" s="814">
        <v>7</v>
      </c>
      <c r="E3047" s="814">
        <v>50</v>
      </c>
      <c r="F3047" s="151"/>
      <c r="G3047" s="160"/>
      <c r="H3047" s="171">
        <v>0.30208333333333331</v>
      </c>
      <c r="I3047" s="171">
        <v>0.625</v>
      </c>
      <c r="J3047" s="185">
        <v>0.10416666666666667</v>
      </c>
      <c r="K3047" s="186">
        <f t="shared" si="193"/>
        <v>0.21875</v>
      </c>
      <c r="L3047" s="814">
        <v>39</v>
      </c>
      <c r="M3047" s="814">
        <v>1</v>
      </c>
      <c r="N3047" s="966"/>
      <c r="O3047" s="814"/>
      <c r="P3047" s="814"/>
      <c r="Q3047" s="967"/>
      <c r="R3047" s="151" t="str">
        <f t="shared" si="194"/>
        <v>fx</v>
      </c>
      <c r="S3047" s="966"/>
      <c r="T3047" s="966"/>
      <c r="U3047" s="968"/>
    </row>
    <row r="3048" spans="1:21" ht="15.75" thickBot="1" x14ac:dyDescent="0.3">
      <c r="A3048" s="162" t="str">
        <f t="shared" si="192"/>
        <v>روز</v>
      </c>
      <c r="B3048" s="809"/>
      <c r="C3048" s="809"/>
      <c r="D3048" s="809">
        <v>7</v>
      </c>
      <c r="E3048" s="809">
        <v>50</v>
      </c>
      <c r="F3048" s="199"/>
      <c r="G3048" s="144"/>
      <c r="H3048" s="167"/>
      <c r="I3048" s="167"/>
      <c r="J3048" s="181"/>
      <c r="K3048" s="181">
        <f t="shared" si="193"/>
        <v>0</v>
      </c>
      <c r="L3048" s="809"/>
      <c r="M3048" s="809"/>
      <c r="N3048" s="809"/>
      <c r="O3048" s="809"/>
      <c r="P3048" s="809"/>
      <c r="Q3048" s="812"/>
      <c r="R3048" s="199" t="str">
        <f t="shared" si="194"/>
        <v>fx</v>
      </c>
      <c r="S3048" s="809"/>
      <c r="T3048" s="809"/>
      <c r="U3048" s="809"/>
    </row>
    <row r="3049" spans="1:21" ht="15.75" thickBot="1" x14ac:dyDescent="0.3">
      <c r="A3049" s="162" t="str">
        <f t="shared" si="192"/>
        <v>روز</v>
      </c>
      <c r="B3049" s="809"/>
      <c r="C3049" s="726"/>
      <c r="D3049" s="726">
        <v>7</v>
      </c>
      <c r="E3049" s="726">
        <v>50</v>
      </c>
      <c r="F3049" s="730"/>
      <c r="G3049" s="88"/>
      <c r="H3049" s="169"/>
      <c r="I3049" s="169"/>
      <c r="J3049" s="178"/>
      <c r="K3049" s="179">
        <f t="shared" si="193"/>
        <v>0</v>
      </c>
      <c r="L3049" s="726"/>
      <c r="M3049" s="726"/>
      <c r="N3049" s="726"/>
      <c r="O3049" s="726"/>
      <c r="P3049" s="726"/>
      <c r="Q3049" s="727"/>
      <c r="R3049" s="730" t="str">
        <f t="shared" si="194"/>
        <v>fx</v>
      </c>
      <c r="S3049" s="726"/>
      <c r="T3049" s="726"/>
      <c r="U3049" s="726"/>
    </row>
    <row r="3050" spans="1:21" ht="15.75" thickBot="1" x14ac:dyDescent="0.3">
      <c r="A3050" s="162" t="str">
        <f t="shared" si="192"/>
        <v>روز</v>
      </c>
      <c r="B3050" s="809"/>
      <c r="C3050" s="726"/>
      <c r="D3050" s="726">
        <v>7</v>
      </c>
      <c r="E3050" s="726">
        <v>50</v>
      </c>
      <c r="F3050" s="730"/>
      <c r="G3050" s="88"/>
      <c r="H3050" s="169"/>
      <c r="I3050" s="169"/>
      <c r="J3050" s="178"/>
      <c r="K3050" s="179">
        <f t="shared" si="193"/>
        <v>0</v>
      </c>
      <c r="L3050" s="726"/>
      <c r="M3050" s="726"/>
      <c r="N3050" s="726"/>
      <c r="O3050" s="726"/>
      <c r="P3050" s="726"/>
      <c r="Q3050" s="727"/>
      <c r="R3050" s="730" t="str">
        <f t="shared" si="194"/>
        <v>fx</v>
      </c>
      <c r="S3050" s="726"/>
      <c r="T3050" s="726"/>
      <c r="U3050" s="726"/>
    </row>
    <row r="3051" spans="1:21" ht="15.75" thickBot="1" x14ac:dyDescent="0.3">
      <c r="A3051" s="162" t="str">
        <f t="shared" si="192"/>
        <v>روز</v>
      </c>
      <c r="B3051" s="809"/>
      <c r="C3051" s="726"/>
      <c r="D3051" s="726">
        <v>7</v>
      </c>
      <c r="E3051" s="726">
        <v>50</v>
      </c>
      <c r="F3051" s="730"/>
      <c r="G3051" s="88"/>
      <c r="H3051" s="169"/>
      <c r="I3051" s="169"/>
      <c r="J3051" s="178"/>
      <c r="K3051" s="179">
        <f t="shared" si="193"/>
        <v>0</v>
      </c>
      <c r="L3051" s="726"/>
      <c r="M3051" s="726"/>
      <c r="N3051" s="726"/>
      <c r="O3051" s="726"/>
      <c r="P3051" s="726"/>
      <c r="Q3051" s="727"/>
      <c r="R3051" s="730" t="str">
        <f t="shared" si="194"/>
        <v>fx</v>
      </c>
      <c r="S3051" s="726"/>
      <c r="T3051" s="726"/>
      <c r="U3051" s="726"/>
    </row>
    <row r="3052" spans="1:21" ht="15.75" thickBot="1" x14ac:dyDescent="0.3">
      <c r="A3052" s="162" t="str">
        <f t="shared" si="192"/>
        <v>روز</v>
      </c>
      <c r="B3052" s="809"/>
      <c r="C3052" s="726"/>
      <c r="D3052" s="726">
        <v>7</v>
      </c>
      <c r="E3052" s="726">
        <v>50</v>
      </c>
      <c r="F3052" s="730"/>
      <c r="G3052" s="88"/>
      <c r="H3052" s="169"/>
      <c r="I3052" s="169"/>
      <c r="J3052" s="178"/>
      <c r="K3052" s="179">
        <f t="shared" si="193"/>
        <v>0</v>
      </c>
      <c r="L3052" s="726"/>
      <c r="M3052" s="726"/>
      <c r="N3052" s="726"/>
      <c r="O3052" s="726"/>
      <c r="P3052" s="726"/>
      <c r="Q3052" s="727"/>
      <c r="R3052" s="730" t="str">
        <f t="shared" si="194"/>
        <v>fx</v>
      </c>
      <c r="S3052" s="726"/>
      <c r="T3052" s="726"/>
      <c r="U3052" s="726"/>
    </row>
    <row r="3053" spans="1:21" ht="15.75" thickBot="1" x14ac:dyDescent="0.3">
      <c r="A3053" s="162" t="str">
        <f t="shared" si="192"/>
        <v>روز</v>
      </c>
      <c r="B3053" s="809"/>
      <c r="C3053" s="726"/>
      <c r="D3053" s="726">
        <v>7</v>
      </c>
      <c r="E3053" s="726">
        <v>50</v>
      </c>
      <c r="F3053" s="730"/>
      <c r="G3053" s="88"/>
      <c r="H3053" s="169"/>
      <c r="I3053" s="169"/>
      <c r="J3053" s="178"/>
      <c r="K3053" s="179">
        <f t="shared" si="193"/>
        <v>0</v>
      </c>
      <c r="L3053" s="726"/>
      <c r="M3053" s="726"/>
      <c r="N3053" s="726"/>
      <c r="O3053" s="726"/>
      <c r="P3053" s="726"/>
      <c r="Q3053" s="727"/>
      <c r="R3053" s="730" t="str">
        <f t="shared" si="194"/>
        <v>fx</v>
      </c>
      <c r="S3053" s="726"/>
      <c r="T3053" s="726"/>
      <c r="U3053" s="726"/>
    </row>
    <row r="3054" spans="1:21" ht="15.75" thickBot="1" x14ac:dyDescent="0.3">
      <c r="A3054" s="162" t="str">
        <f t="shared" si="192"/>
        <v>روز</v>
      </c>
      <c r="B3054" s="809"/>
      <c r="C3054" s="726"/>
      <c r="D3054" s="726">
        <v>7</v>
      </c>
      <c r="E3054" s="726">
        <v>50</v>
      </c>
      <c r="F3054" s="730"/>
      <c r="G3054" s="88"/>
      <c r="H3054" s="169"/>
      <c r="I3054" s="169"/>
      <c r="J3054" s="178"/>
      <c r="K3054" s="179">
        <f t="shared" si="193"/>
        <v>0</v>
      </c>
      <c r="L3054" s="726"/>
      <c r="M3054" s="726"/>
      <c r="N3054" s="726"/>
      <c r="O3054" s="726"/>
      <c r="P3054" s="726"/>
      <c r="Q3054" s="727"/>
      <c r="R3054" s="730" t="str">
        <f t="shared" si="194"/>
        <v>fx</v>
      </c>
      <c r="S3054" s="726"/>
      <c r="T3054" s="726"/>
      <c r="U3054" s="726"/>
    </row>
    <row r="3055" spans="1:21" ht="15.75" thickBot="1" x14ac:dyDescent="0.3">
      <c r="A3055" s="162" t="str">
        <f t="shared" si="192"/>
        <v>روز</v>
      </c>
      <c r="B3055" s="809"/>
      <c r="C3055" s="726"/>
      <c r="D3055" s="726">
        <v>7</v>
      </c>
      <c r="E3055" s="726">
        <v>50</v>
      </c>
      <c r="F3055" s="730"/>
      <c r="G3055" s="88"/>
      <c r="H3055" s="169"/>
      <c r="I3055" s="169"/>
      <c r="J3055" s="178"/>
      <c r="K3055" s="179">
        <f t="shared" si="193"/>
        <v>0</v>
      </c>
      <c r="L3055" s="726"/>
      <c r="M3055" s="726"/>
      <c r="N3055" s="726"/>
      <c r="O3055" s="726"/>
      <c r="P3055" s="726"/>
      <c r="Q3055" s="727"/>
      <c r="R3055" s="730" t="str">
        <f t="shared" si="194"/>
        <v>fx</v>
      </c>
      <c r="S3055" s="726"/>
      <c r="T3055" s="726"/>
      <c r="U3055" s="726"/>
    </row>
    <row r="3056" spans="1:21" ht="15.75" thickBot="1" x14ac:dyDescent="0.3">
      <c r="A3056" s="162" t="str">
        <f t="shared" si="192"/>
        <v>روز</v>
      </c>
      <c r="B3056" s="809"/>
      <c r="C3056" s="726"/>
      <c r="D3056" s="726">
        <v>7</v>
      </c>
      <c r="E3056" s="726">
        <v>50</v>
      </c>
      <c r="F3056" s="730"/>
      <c r="G3056" s="88"/>
      <c r="H3056" s="169"/>
      <c r="I3056" s="169"/>
      <c r="J3056" s="178"/>
      <c r="K3056" s="179">
        <f t="shared" si="193"/>
        <v>0</v>
      </c>
      <c r="L3056" s="726"/>
      <c r="M3056" s="726"/>
      <c r="N3056" s="726"/>
      <c r="O3056" s="726"/>
      <c r="P3056" s="726"/>
      <c r="Q3056" s="727"/>
      <c r="R3056" s="730" t="str">
        <f t="shared" si="194"/>
        <v>fx</v>
      </c>
      <c r="S3056" s="726"/>
      <c r="T3056" s="726"/>
      <c r="U3056" s="726"/>
    </row>
    <row r="3057" spans="1:21" ht="15.75" thickBot="1" x14ac:dyDescent="0.3">
      <c r="A3057" s="162" t="str">
        <f t="shared" si="192"/>
        <v>روز</v>
      </c>
      <c r="B3057" s="726"/>
      <c r="C3057" s="726"/>
      <c r="D3057" s="726">
        <v>7</v>
      </c>
      <c r="E3057" s="726">
        <v>50</v>
      </c>
      <c r="F3057" s="730"/>
      <c r="G3057" s="88"/>
      <c r="H3057" s="169"/>
      <c r="I3057" s="169"/>
      <c r="J3057" s="178"/>
      <c r="K3057" s="179">
        <f t="shared" si="193"/>
        <v>0</v>
      </c>
      <c r="L3057" s="726"/>
      <c r="M3057" s="726"/>
      <c r="N3057" s="726"/>
      <c r="O3057" s="726"/>
      <c r="P3057" s="726"/>
      <c r="Q3057" s="727"/>
      <c r="R3057" s="730" t="str">
        <f t="shared" si="194"/>
        <v>fx</v>
      </c>
      <c r="S3057" s="726"/>
      <c r="T3057" s="726"/>
      <c r="U3057" s="726"/>
    </row>
    <row r="3058" spans="1:21" ht="15.75" thickBot="1" x14ac:dyDescent="0.3">
      <c r="A3058" s="162" t="str">
        <f t="shared" si="192"/>
        <v>روز</v>
      </c>
      <c r="B3058" s="726"/>
      <c r="C3058" s="726"/>
      <c r="D3058" s="726">
        <v>7</v>
      </c>
      <c r="E3058" s="726">
        <v>50</v>
      </c>
      <c r="F3058" s="730"/>
      <c r="G3058" s="88"/>
      <c r="H3058" s="169"/>
      <c r="I3058" s="169"/>
      <c r="J3058" s="178"/>
      <c r="K3058" s="179">
        <f t="shared" si="193"/>
        <v>0</v>
      </c>
      <c r="L3058" s="726"/>
      <c r="M3058" s="726"/>
      <c r="N3058" s="726"/>
      <c r="O3058" s="726"/>
      <c r="P3058" s="726"/>
      <c r="Q3058" s="727"/>
      <c r="R3058" s="730" t="str">
        <f t="shared" si="194"/>
        <v>fx</v>
      </c>
      <c r="S3058" s="726"/>
      <c r="T3058" s="726"/>
      <c r="U3058" s="726"/>
    </row>
    <row r="3059" spans="1:21" ht="15.75" thickBot="1" x14ac:dyDescent="0.3">
      <c r="A3059" s="162" t="str">
        <f t="shared" si="192"/>
        <v>روز</v>
      </c>
      <c r="B3059" s="726"/>
      <c r="C3059" s="726"/>
      <c r="D3059" s="726">
        <v>7</v>
      </c>
      <c r="E3059" s="726">
        <v>50</v>
      </c>
      <c r="F3059" s="730"/>
      <c r="G3059" s="88"/>
      <c r="H3059" s="169"/>
      <c r="I3059" s="169"/>
      <c r="J3059" s="178"/>
      <c r="K3059" s="179">
        <f t="shared" si="193"/>
        <v>0</v>
      </c>
      <c r="L3059" s="726"/>
      <c r="M3059" s="726"/>
      <c r="N3059" s="726"/>
      <c r="O3059" s="726"/>
      <c r="P3059" s="726"/>
      <c r="Q3059" s="727"/>
      <c r="R3059" s="730" t="str">
        <f t="shared" si="194"/>
        <v>fx</v>
      </c>
      <c r="S3059" s="726"/>
      <c r="T3059" s="726"/>
      <c r="U3059" s="726"/>
    </row>
    <row r="3060" spans="1:21" ht="15.75" thickBot="1" x14ac:dyDescent="0.3">
      <c r="A3060" s="162" t="str">
        <f t="shared" si="192"/>
        <v>روز</v>
      </c>
      <c r="B3060" s="726"/>
      <c r="C3060" s="726"/>
      <c r="D3060" s="726">
        <v>7</v>
      </c>
      <c r="E3060" s="726">
        <v>50</v>
      </c>
      <c r="F3060" s="730"/>
      <c r="G3060" s="88"/>
      <c r="H3060" s="169"/>
      <c r="I3060" s="169"/>
      <c r="J3060" s="178"/>
      <c r="K3060" s="179">
        <f t="shared" si="193"/>
        <v>0</v>
      </c>
      <c r="L3060" s="726"/>
      <c r="M3060" s="726"/>
      <c r="N3060" s="726"/>
      <c r="O3060" s="726"/>
      <c r="P3060" s="726"/>
      <c r="Q3060" s="727"/>
      <c r="R3060" s="730" t="str">
        <f t="shared" si="194"/>
        <v>fx</v>
      </c>
      <c r="S3060" s="726"/>
      <c r="T3060" s="726"/>
      <c r="U3060" s="726"/>
    </row>
    <row r="3061" spans="1:21" ht="15.75" thickBot="1" x14ac:dyDescent="0.3">
      <c r="A3061" s="162" t="str">
        <f t="shared" si="192"/>
        <v>روز</v>
      </c>
      <c r="B3061" s="726"/>
      <c r="C3061" s="726"/>
      <c r="D3061" s="726">
        <v>7</v>
      </c>
      <c r="E3061" s="726">
        <v>50</v>
      </c>
      <c r="F3061" s="730"/>
      <c r="G3061" s="88"/>
      <c r="H3061" s="169"/>
      <c r="I3061" s="169"/>
      <c r="J3061" s="178"/>
      <c r="K3061" s="179">
        <f t="shared" si="193"/>
        <v>0</v>
      </c>
      <c r="L3061" s="726"/>
      <c r="M3061" s="726"/>
      <c r="N3061" s="726"/>
      <c r="O3061" s="726"/>
      <c r="P3061" s="726"/>
      <c r="Q3061" s="727"/>
      <c r="R3061" s="730" t="str">
        <f t="shared" si="194"/>
        <v>fx</v>
      </c>
      <c r="S3061" s="726"/>
      <c r="T3061" s="726"/>
      <c r="U3061" s="726"/>
    </row>
    <row r="3062" spans="1:21" ht="15.75" thickBot="1" x14ac:dyDescent="0.3">
      <c r="A3062" s="162" t="str">
        <f t="shared" si="192"/>
        <v>روز</v>
      </c>
      <c r="B3062" s="726"/>
      <c r="C3062" s="726"/>
      <c r="D3062" s="726">
        <v>7</v>
      </c>
      <c r="E3062" s="726">
        <v>50</v>
      </c>
      <c r="F3062" s="730"/>
      <c r="G3062" s="88"/>
      <c r="H3062" s="169"/>
      <c r="I3062" s="169"/>
      <c r="J3062" s="178"/>
      <c r="K3062" s="179">
        <f t="shared" si="193"/>
        <v>0</v>
      </c>
      <c r="L3062" s="726"/>
      <c r="M3062" s="726"/>
      <c r="N3062" s="726"/>
      <c r="O3062" s="726"/>
      <c r="P3062" s="726"/>
      <c r="Q3062" s="727"/>
      <c r="R3062" s="730" t="str">
        <f t="shared" si="194"/>
        <v>fx</v>
      </c>
      <c r="S3062" s="726"/>
      <c r="T3062" s="726"/>
      <c r="U3062" s="726"/>
    </row>
    <row r="3063" spans="1:21" ht="15.75" thickBot="1" x14ac:dyDescent="0.3">
      <c r="A3063" s="162" t="str">
        <f t="shared" si="192"/>
        <v>روز</v>
      </c>
      <c r="B3063" s="726"/>
      <c r="C3063" s="726"/>
      <c r="D3063" s="726">
        <v>7</v>
      </c>
      <c r="E3063" s="726">
        <v>50</v>
      </c>
      <c r="F3063" s="730"/>
      <c r="G3063" s="88"/>
      <c r="H3063" s="169"/>
      <c r="I3063" s="169"/>
      <c r="J3063" s="178"/>
      <c r="K3063" s="179">
        <f t="shared" si="193"/>
        <v>0</v>
      </c>
      <c r="L3063" s="726"/>
      <c r="M3063" s="726"/>
      <c r="N3063" s="726"/>
      <c r="O3063" s="726"/>
      <c r="P3063" s="726"/>
      <c r="Q3063" s="727"/>
      <c r="R3063" s="730" t="str">
        <f t="shared" si="194"/>
        <v>fx</v>
      </c>
      <c r="S3063" s="726"/>
      <c r="T3063" s="726"/>
      <c r="U3063" s="726"/>
    </row>
    <row r="3064" spans="1:21" ht="15.75" thickBot="1" x14ac:dyDescent="0.3">
      <c r="A3064" s="162" t="str">
        <f t="shared" si="192"/>
        <v>روز</v>
      </c>
      <c r="B3064" s="726"/>
      <c r="C3064" s="726"/>
      <c r="D3064" s="726">
        <v>7</v>
      </c>
      <c r="E3064" s="726">
        <v>50</v>
      </c>
      <c r="F3064" s="730"/>
      <c r="G3064" s="88"/>
      <c r="H3064" s="169"/>
      <c r="I3064" s="169"/>
      <c r="J3064" s="178"/>
      <c r="K3064" s="179">
        <f t="shared" si="193"/>
        <v>0</v>
      </c>
      <c r="L3064" s="726"/>
      <c r="M3064" s="726"/>
      <c r="N3064" s="726"/>
      <c r="O3064" s="726"/>
      <c r="P3064" s="726"/>
      <c r="Q3064" s="727"/>
      <c r="R3064" s="730" t="str">
        <f t="shared" si="194"/>
        <v>fx</v>
      </c>
      <c r="S3064" s="726"/>
      <c r="T3064" s="726"/>
      <c r="U3064" s="726"/>
    </row>
    <row r="3065" spans="1:21" ht="15.75" thickBot="1" x14ac:dyDescent="0.3">
      <c r="A3065" s="162" t="str">
        <f t="shared" si="192"/>
        <v>روز</v>
      </c>
      <c r="B3065" s="726"/>
      <c r="C3065" s="726"/>
      <c r="D3065" s="726">
        <v>7</v>
      </c>
      <c r="E3065" s="726">
        <v>50</v>
      </c>
      <c r="F3065" s="730"/>
      <c r="G3065" s="88"/>
      <c r="H3065" s="169"/>
      <c r="I3065" s="169"/>
      <c r="J3065" s="178"/>
      <c r="K3065" s="179">
        <f t="shared" si="193"/>
        <v>0</v>
      </c>
      <c r="L3065" s="726"/>
      <c r="M3065" s="726"/>
      <c r="N3065" s="726"/>
      <c r="O3065" s="726"/>
      <c r="P3065" s="726"/>
      <c r="Q3065" s="727"/>
      <c r="R3065" s="730" t="str">
        <f t="shared" si="194"/>
        <v>fx</v>
      </c>
      <c r="S3065" s="726"/>
      <c r="T3065" s="726"/>
      <c r="U3065" s="726"/>
    </row>
    <row r="3066" spans="1:21" ht="15.75" thickBot="1" x14ac:dyDescent="0.3">
      <c r="A3066" s="162" t="str">
        <f t="shared" si="192"/>
        <v>روز</v>
      </c>
      <c r="B3066" s="726"/>
      <c r="C3066" s="726"/>
      <c r="D3066" s="726">
        <v>7</v>
      </c>
      <c r="E3066" s="726">
        <v>50</v>
      </c>
      <c r="F3066" s="730"/>
      <c r="G3066" s="88"/>
      <c r="H3066" s="169"/>
      <c r="I3066" s="169"/>
      <c r="J3066" s="178"/>
      <c r="K3066" s="179">
        <f t="shared" si="193"/>
        <v>0</v>
      </c>
      <c r="L3066" s="726"/>
      <c r="M3066" s="726"/>
      <c r="N3066" s="726"/>
      <c r="O3066" s="726"/>
      <c r="P3066" s="726"/>
      <c r="Q3066" s="727"/>
      <c r="R3066" s="730" t="str">
        <f t="shared" si="194"/>
        <v>fx</v>
      </c>
      <c r="S3066" s="726"/>
      <c r="T3066" s="726"/>
      <c r="U3066" s="726"/>
    </row>
    <row r="3067" spans="1:21" ht="15.75" thickBot="1" x14ac:dyDescent="0.3">
      <c r="A3067" s="162" t="str">
        <f t="shared" si="192"/>
        <v>روز</v>
      </c>
      <c r="B3067" s="726"/>
      <c r="C3067" s="726"/>
      <c r="D3067" s="726">
        <v>7</v>
      </c>
      <c r="E3067" s="726">
        <v>50</v>
      </c>
      <c r="F3067" s="730"/>
      <c r="G3067" s="88"/>
      <c r="H3067" s="169"/>
      <c r="I3067" s="169"/>
      <c r="J3067" s="178"/>
      <c r="K3067" s="179">
        <f t="shared" si="193"/>
        <v>0</v>
      </c>
      <c r="L3067" s="726"/>
      <c r="M3067" s="726"/>
      <c r="N3067" s="726"/>
      <c r="O3067" s="726"/>
      <c r="P3067" s="726"/>
      <c r="Q3067" s="727"/>
      <c r="R3067" s="730" t="str">
        <f t="shared" si="194"/>
        <v>fx</v>
      </c>
      <c r="S3067" s="726"/>
      <c r="T3067" s="726"/>
      <c r="U3067" s="726"/>
    </row>
    <row r="3068" spans="1:21" ht="15.75" thickBot="1" x14ac:dyDescent="0.3">
      <c r="A3068" s="162" t="str">
        <f t="shared" si="192"/>
        <v>روز</v>
      </c>
      <c r="B3068" s="726"/>
      <c r="C3068" s="726"/>
      <c r="D3068" s="726">
        <v>7</v>
      </c>
      <c r="E3068" s="726">
        <v>50</v>
      </c>
      <c r="F3068" s="730"/>
      <c r="G3068" s="88"/>
      <c r="H3068" s="169"/>
      <c r="I3068" s="169"/>
      <c r="J3068" s="178"/>
      <c r="K3068" s="179">
        <f t="shared" si="193"/>
        <v>0</v>
      </c>
      <c r="L3068" s="726"/>
      <c r="M3068" s="726"/>
      <c r="N3068" s="726"/>
      <c r="O3068" s="726"/>
      <c r="P3068" s="726"/>
      <c r="Q3068" s="727"/>
      <c r="R3068" s="730" t="str">
        <f t="shared" si="194"/>
        <v>fx</v>
      </c>
      <c r="S3068" s="726"/>
      <c r="T3068" s="726"/>
      <c r="U3068" s="726"/>
    </row>
    <row r="3069" spans="1:21" ht="15.75" thickBot="1" x14ac:dyDescent="0.3">
      <c r="A3069" s="162" t="str">
        <f t="shared" si="192"/>
        <v>روز</v>
      </c>
      <c r="B3069" s="726"/>
      <c r="C3069" s="726"/>
      <c r="D3069" s="726">
        <v>7</v>
      </c>
      <c r="E3069" s="726">
        <v>50</v>
      </c>
      <c r="F3069" s="730"/>
      <c r="G3069" s="88"/>
      <c r="H3069" s="169"/>
      <c r="I3069" s="169"/>
      <c r="J3069" s="178"/>
      <c r="K3069" s="179">
        <f t="shared" si="193"/>
        <v>0</v>
      </c>
      <c r="L3069" s="726"/>
      <c r="M3069" s="726"/>
      <c r="N3069" s="726"/>
      <c r="O3069" s="726"/>
      <c r="P3069" s="726"/>
      <c r="Q3069" s="727"/>
      <c r="R3069" s="730" t="str">
        <f t="shared" si="194"/>
        <v>fx</v>
      </c>
      <c r="S3069" s="726"/>
      <c r="T3069" s="726"/>
      <c r="U3069" s="726"/>
    </row>
    <row r="3070" spans="1:21" ht="15.75" thickBot="1" x14ac:dyDescent="0.3">
      <c r="A3070" s="162" t="str">
        <f t="shared" si="192"/>
        <v>روز</v>
      </c>
      <c r="B3070" s="726"/>
      <c r="C3070" s="726"/>
      <c r="D3070" s="726">
        <v>7</v>
      </c>
      <c r="E3070" s="726">
        <v>50</v>
      </c>
      <c r="F3070" s="730"/>
      <c r="G3070" s="88"/>
      <c r="H3070" s="169"/>
      <c r="I3070" s="169"/>
      <c r="J3070" s="178"/>
      <c r="K3070" s="179">
        <f t="shared" si="193"/>
        <v>0</v>
      </c>
      <c r="L3070" s="726"/>
      <c r="M3070" s="726"/>
      <c r="N3070" s="726"/>
      <c r="O3070" s="726"/>
      <c r="P3070" s="726"/>
      <c r="Q3070" s="727"/>
      <c r="R3070" s="730" t="str">
        <f t="shared" si="194"/>
        <v>fx</v>
      </c>
      <c r="S3070" s="726"/>
      <c r="T3070" s="726"/>
      <c r="U3070" s="726"/>
    </row>
    <row r="3071" spans="1:21" ht="15.75" thickBot="1" x14ac:dyDescent="0.3">
      <c r="A3071" s="162" t="str">
        <f t="shared" si="192"/>
        <v>روز</v>
      </c>
      <c r="B3071" s="726"/>
      <c r="C3071" s="726"/>
      <c r="D3071" s="726">
        <v>7</v>
      </c>
      <c r="E3071" s="726">
        <v>50</v>
      </c>
      <c r="F3071" s="730"/>
      <c r="G3071" s="88"/>
      <c r="H3071" s="169"/>
      <c r="I3071" s="169"/>
      <c r="J3071" s="178"/>
      <c r="K3071" s="179">
        <f t="shared" si="193"/>
        <v>0</v>
      </c>
      <c r="L3071" s="726"/>
      <c r="M3071" s="726"/>
      <c r="N3071" s="726"/>
      <c r="O3071" s="726"/>
      <c r="P3071" s="726"/>
      <c r="Q3071" s="727"/>
      <c r="R3071" s="730" t="str">
        <f t="shared" si="194"/>
        <v>fx</v>
      </c>
      <c r="S3071" s="726"/>
      <c r="T3071" s="726"/>
      <c r="U3071" s="726"/>
    </row>
    <row r="3072" spans="1:21" ht="15.75" thickBot="1" x14ac:dyDescent="0.3">
      <c r="A3072" s="162" t="str">
        <f t="shared" si="192"/>
        <v>روز</v>
      </c>
      <c r="B3072" s="726"/>
      <c r="C3072" s="726"/>
      <c r="D3072" s="726">
        <v>7</v>
      </c>
      <c r="E3072" s="726">
        <v>50</v>
      </c>
      <c r="F3072" s="730"/>
      <c r="G3072" s="88"/>
      <c r="H3072" s="169"/>
      <c r="I3072" s="169"/>
      <c r="J3072" s="178"/>
      <c r="K3072" s="179">
        <f t="shared" si="193"/>
        <v>0</v>
      </c>
      <c r="L3072" s="726"/>
      <c r="M3072" s="726"/>
      <c r="N3072" s="726"/>
      <c r="O3072" s="726"/>
      <c r="P3072" s="726"/>
      <c r="Q3072" s="727"/>
      <c r="R3072" s="730" t="str">
        <f t="shared" si="194"/>
        <v>fx</v>
      </c>
      <c r="S3072" s="726"/>
      <c r="T3072" s="726"/>
      <c r="U3072" s="726"/>
    </row>
    <row r="3073" spans="1:21" ht="15.75" thickBot="1" x14ac:dyDescent="0.3">
      <c r="A3073" s="162" t="str">
        <f t="shared" si="192"/>
        <v>روز</v>
      </c>
      <c r="B3073" s="726"/>
      <c r="C3073" s="726"/>
      <c r="D3073" s="726">
        <v>7</v>
      </c>
      <c r="E3073" s="726">
        <v>50</v>
      </c>
      <c r="F3073" s="730"/>
      <c r="G3073" s="88"/>
      <c r="H3073" s="169"/>
      <c r="I3073" s="169"/>
      <c r="J3073" s="178"/>
      <c r="K3073" s="179">
        <f t="shared" si="193"/>
        <v>0</v>
      </c>
      <c r="L3073" s="726"/>
      <c r="M3073" s="726"/>
      <c r="N3073" s="726"/>
      <c r="O3073" s="726"/>
      <c r="P3073" s="726"/>
      <c r="Q3073" s="727"/>
      <c r="R3073" s="730" t="str">
        <f t="shared" si="194"/>
        <v>fx</v>
      </c>
      <c r="S3073" s="726"/>
      <c r="T3073" s="726"/>
      <c r="U3073" s="726"/>
    </row>
    <row r="3074" spans="1:21" ht="15.75" thickBot="1" x14ac:dyDescent="0.3">
      <c r="A3074" s="162" t="str">
        <f t="shared" si="192"/>
        <v>روز</v>
      </c>
      <c r="B3074" s="726"/>
      <c r="C3074" s="726"/>
      <c r="D3074" s="726">
        <v>7</v>
      </c>
      <c r="E3074" s="726">
        <v>50</v>
      </c>
      <c r="F3074" s="730"/>
      <c r="G3074" s="88"/>
      <c r="H3074" s="169"/>
      <c r="I3074" s="169"/>
      <c r="J3074" s="178"/>
      <c r="K3074" s="179">
        <f t="shared" si="193"/>
        <v>0</v>
      </c>
      <c r="L3074" s="726"/>
      <c r="M3074" s="726"/>
      <c r="N3074" s="726"/>
      <c r="O3074" s="726"/>
      <c r="P3074" s="726"/>
      <c r="Q3074" s="727"/>
      <c r="R3074" s="730" t="str">
        <f t="shared" si="194"/>
        <v>fx</v>
      </c>
      <c r="S3074" s="726"/>
      <c r="T3074" s="726"/>
      <c r="U3074" s="726"/>
    </row>
    <row r="3075" spans="1:21" ht="15.75" thickBot="1" x14ac:dyDescent="0.3">
      <c r="A3075" s="162" t="str">
        <f t="shared" si="192"/>
        <v>روز</v>
      </c>
      <c r="B3075" s="726"/>
      <c r="C3075" s="726"/>
      <c r="D3075" s="726">
        <v>7</v>
      </c>
      <c r="E3075" s="726">
        <v>50</v>
      </c>
      <c r="F3075" s="730"/>
      <c r="G3075" s="88"/>
      <c r="H3075" s="169"/>
      <c r="I3075" s="169"/>
      <c r="J3075" s="178"/>
      <c r="K3075" s="179">
        <f t="shared" si="193"/>
        <v>0</v>
      </c>
      <c r="L3075" s="726"/>
      <c r="M3075" s="726"/>
      <c r="N3075" s="726"/>
      <c r="O3075" s="726"/>
      <c r="P3075" s="726"/>
      <c r="Q3075" s="727"/>
      <c r="R3075" s="730" t="str">
        <f t="shared" si="194"/>
        <v>fx</v>
      </c>
      <c r="S3075" s="726"/>
      <c r="T3075" s="726"/>
      <c r="U3075" s="726"/>
    </row>
    <row r="3076" spans="1:21" ht="15.75" thickBot="1" x14ac:dyDescent="0.3">
      <c r="A3076" s="162" t="str">
        <f t="shared" si="192"/>
        <v>روز</v>
      </c>
      <c r="B3076" s="726"/>
      <c r="C3076" s="726"/>
      <c r="D3076" s="726">
        <v>7</v>
      </c>
      <c r="E3076" s="726">
        <v>50</v>
      </c>
      <c r="F3076" s="730"/>
      <c r="G3076" s="88"/>
      <c r="H3076" s="169"/>
      <c r="I3076" s="169"/>
      <c r="J3076" s="178"/>
      <c r="K3076" s="179">
        <f t="shared" si="193"/>
        <v>0</v>
      </c>
      <c r="L3076" s="726"/>
      <c r="M3076" s="726"/>
      <c r="N3076" s="726"/>
      <c r="O3076" s="726"/>
      <c r="P3076" s="726"/>
      <c r="Q3076" s="727"/>
      <c r="R3076" s="730" t="str">
        <f t="shared" si="194"/>
        <v>fx</v>
      </c>
      <c r="S3076" s="726"/>
      <c r="T3076" s="726"/>
      <c r="U3076" s="726"/>
    </row>
    <row r="3077" spans="1:21" ht="15.75" thickBot="1" x14ac:dyDescent="0.3">
      <c r="A3077" s="162" t="str">
        <f t="shared" si="192"/>
        <v>روز</v>
      </c>
      <c r="B3077" s="726"/>
      <c r="C3077" s="726"/>
      <c r="D3077" s="726">
        <v>7</v>
      </c>
      <c r="E3077" s="726">
        <v>50</v>
      </c>
      <c r="F3077" s="730"/>
      <c r="G3077" s="88"/>
      <c r="H3077" s="169"/>
      <c r="I3077" s="169"/>
      <c r="J3077" s="178"/>
      <c r="K3077" s="179">
        <f t="shared" si="193"/>
        <v>0</v>
      </c>
      <c r="L3077" s="726"/>
      <c r="M3077" s="726"/>
      <c r="N3077" s="726"/>
      <c r="O3077" s="726"/>
      <c r="P3077" s="726"/>
      <c r="Q3077" s="727"/>
      <c r="R3077" s="730" t="str">
        <f t="shared" si="194"/>
        <v>fx</v>
      </c>
      <c r="S3077" s="726"/>
      <c r="T3077" s="726"/>
      <c r="U3077" s="726"/>
    </row>
    <row r="3078" spans="1:21" ht="15.75" thickBot="1" x14ac:dyDescent="0.3">
      <c r="A3078" s="162" t="str">
        <f t="shared" si="192"/>
        <v>روز</v>
      </c>
      <c r="B3078" s="726"/>
      <c r="C3078" s="726"/>
      <c r="D3078" s="726">
        <v>7</v>
      </c>
      <c r="E3078" s="726">
        <v>50</v>
      </c>
      <c r="F3078" s="730"/>
      <c r="G3078" s="88"/>
      <c r="H3078" s="169"/>
      <c r="I3078" s="169"/>
      <c r="J3078" s="178"/>
      <c r="K3078" s="179">
        <f t="shared" si="193"/>
        <v>0</v>
      </c>
      <c r="L3078" s="726"/>
      <c r="M3078" s="726"/>
      <c r="N3078" s="726"/>
      <c r="O3078" s="726"/>
      <c r="P3078" s="726"/>
      <c r="Q3078" s="727"/>
      <c r="R3078" s="730" t="str">
        <f t="shared" si="194"/>
        <v>fx</v>
      </c>
      <c r="S3078" s="726"/>
      <c r="T3078" s="726"/>
      <c r="U3078" s="726"/>
    </row>
    <row r="3079" spans="1:21" ht="15.75" thickBot="1" x14ac:dyDescent="0.3">
      <c r="A3079" s="162" t="str">
        <f t="shared" si="192"/>
        <v>روز</v>
      </c>
      <c r="B3079" s="726"/>
      <c r="C3079" s="726"/>
      <c r="D3079" s="726">
        <v>7</v>
      </c>
      <c r="E3079" s="726">
        <v>50</v>
      </c>
      <c r="F3079" s="730"/>
      <c r="G3079" s="88"/>
      <c r="H3079" s="169"/>
      <c r="I3079" s="169"/>
      <c r="J3079" s="178"/>
      <c r="K3079" s="179">
        <f t="shared" si="193"/>
        <v>0</v>
      </c>
      <c r="L3079" s="726"/>
      <c r="M3079" s="726"/>
      <c r="N3079" s="726"/>
      <c r="O3079" s="726"/>
      <c r="P3079" s="726"/>
      <c r="Q3079" s="727"/>
      <c r="R3079" s="730" t="str">
        <f t="shared" si="194"/>
        <v>fx</v>
      </c>
      <c r="S3079" s="726"/>
      <c r="T3079" s="726"/>
      <c r="U3079" s="726"/>
    </row>
    <row r="3080" spans="1:21" ht="15.75" thickBot="1" x14ac:dyDescent="0.3">
      <c r="A3080" s="162" t="str">
        <f t="shared" si="192"/>
        <v>روز</v>
      </c>
      <c r="B3080" s="726"/>
      <c r="C3080" s="726"/>
      <c r="D3080" s="726">
        <v>7</v>
      </c>
      <c r="E3080" s="726">
        <v>50</v>
      </c>
      <c r="F3080" s="730"/>
      <c r="G3080" s="88"/>
      <c r="H3080" s="169"/>
      <c r="I3080" s="169"/>
      <c r="J3080" s="178"/>
      <c r="K3080" s="179">
        <f t="shared" si="193"/>
        <v>0</v>
      </c>
      <c r="L3080" s="726"/>
      <c r="M3080" s="726"/>
      <c r="N3080" s="726"/>
      <c r="O3080" s="726"/>
      <c r="P3080" s="726"/>
      <c r="Q3080" s="727"/>
      <c r="R3080" s="730" t="str">
        <f t="shared" si="194"/>
        <v>fx</v>
      </c>
      <c r="S3080" s="726"/>
      <c r="T3080" s="726"/>
      <c r="U3080" s="726"/>
    </row>
    <row r="3081" spans="1:21" ht="15.75" thickBot="1" x14ac:dyDescent="0.3">
      <c r="A3081" s="162" t="str">
        <f t="shared" ref="A3081:A3144" si="195">IF(H3081&gt;I3081,"شب","روز")</f>
        <v>روز</v>
      </c>
      <c r="B3081" s="726"/>
      <c r="C3081" s="726"/>
      <c r="D3081" s="726">
        <v>7</v>
      </c>
      <c r="E3081" s="726">
        <v>50</v>
      </c>
      <c r="F3081" s="730"/>
      <c r="G3081" s="88"/>
      <c r="H3081" s="169"/>
      <c r="I3081" s="169"/>
      <c r="J3081" s="178"/>
      <c r="K3081" s="179">
        <f t="shared" ref="K3081:K3144" si="196">IF(H3081&gt;I3081,(H3081-I3081)-J3081,(I3081-H3081)-J3081)</f>
        <v>0</v>
      </c>
      <c r="L3081" s="726"/>
      <c r="M3081" s="726"/>
      <c r="N3081" s="726"/>
      <c r="O3081" s="726"/>
      <c r="P3081" s="726"/>
      <c r="Q3081" s="727"/>
      <c r="R3081" s="730" t="str">
        <f t="shared" ref="R3081:R3144" si="197">IF(C3081=370,"p500","fx")</f>
        <v>fx</v>
      </c>
      <c r="S3081" s="726"/>
      <c r="T3081" s="726"/>
      <c r="U3081" s="726"/>
    </row>
    <row r="3082" spans="1:21" ht="15.75" thickBot="1" x14ac:dyDescent="0.3">
      <c r="A3082" s="162" t="str">
        <f t="shared" si="195"/>
        <v>روز</v>
      </c>
      <c r="B3082" s="726"/>
      <c r="C3082" s="726"/>
      <c r="D3082" s="726">
        <v>7</v>
      </c>
      <c r="E3082" s="726">
        <v>50</v>
      </c>
      <c r="F3082" s="730"/>
      <c r="G3082" s="88"/>
      <c r="H3082" s="169"/>
      <c r="I3082" s="169"/>
      <c r="J3082" s="178"/>
      <c r="K3082" s="179">
        <f t="shared" si="196"/>
        <v>0</v>
      </c>
      <c r="L3082" s="726"/>
      <c r="M3082" s="726"/>
      <c r="N3082" s="726"/>
      <c r="O3082" s="726"/>
      <c r="P3082" s="726"/>
      <c r="Q3082" s="727"/>
      <c r="R3082" s="730" t="str">
        <f t="shared" si="197"/>
        <v>fx</v>
      </c>
      <c r="S3082" s="726"/>
      <c r="T3082" s="726"/>
      <c r="U3082" s="726"/>
    </row>
    <row r="3083" spans="1:21" ht="15.75" thickBot="1" x14ac:dyDescent="0.3">
      <c r="A3083" s="162" t="str">
        <f t="shared" si="195"/>
        <v>روز</v>
      </c>
      <c r="B3083" s="726"/>
      <c r="C3083" s="726"/>
      <c r="D3083" s="726">
        <v>7</v>
      </c>
      <c r="E3083" s="726">
        <v>50</v>
      </c>
      <c r="F3083" s="730"/>
      <c r="G3083" s="88"/>
      <c r="H3083" s="169"/>
      <c r="I3083" s="169"/>
      <c r="J3083" s="178"/>
      <c r="K3083" s="179">
        <f t="shared" si="196"/>
        <v>0</v>
      </c>
      <c r="L3083" s="726"/>
      <c r="M3083" s="726"/>
      <c r="N3083" s="726"/>
      <c r="O3083" s="726"/>
      <c r="P3083" s="726"/>
      <c r="Q3083" s="727"/>
      <c r="R3083" s="730" t="str">
        <f t="shared" si="197"/>
        <v>fx</v>
      </c>
      <c r="S3083" s="726"/>
      <c r="T3083" s="726"/>
      <c r="U3083" s="726"/>
    </row>
    <row r="3084" spans="1:21" ht="15.75" thickBot="1" x14ac:dyDescent="0.3">
      <c r="A3084" s="162" t="str">
        <f t="shared" si="195"/>
        <v>روز</v>
      </c>
      <c r="B3084" s="726"/>
      <c r="C3084" s="726"/>
      <c r="D3084" s="726">
        <v>7</v>
      </c>
      <c r="E3084" s="726">
        <v>50</v>
      </c>
      <c r="F3084" s="730"/>
      <c r="G3084" s="88"/>
      <c r="H3084" s="169"/>
      <c r="I3084" s="169"/>
      <c r="J3084" s="178"/>
      <c r="K3084" s="179">
        <f t="shared" si="196"/>
        <v>0</v>
      </c>
      <c r="L3084" s="726"/>
      <c r="M3084" s="726"/>
      <c r="N3084" s="726"/>
      <c r="O3084" s="726"/>
      <c r="P3084" s="726"/>
      <c r="Q3084" s="727"/>
      <c r="R3084" s="730" t="str">
        <f t="shared" si="197"/>
        <v>fx</v>
      </c>
      <c r="S3084" s="726"/>
      <c r="T3084" s="726"/>
      <c r="U3084" s="726"/>
    </row>
    <row r="3085" spans="1:21" ht="15.75" thickBot="1" x14ac:dyDescent="0.3">
      <c r="A3085" s="162" t="str">
        <f t="shared" si="195"/>
        <v>روز</v>
      </c>
      <c r="B3085" s="726"/>
      <c r="C3085" s="726"/>
      <c r="D3085" s="726">
        <v>7</v>
      </c>
      <c r="E3085" s="726">
        <v>50</v>
      </c>
      <c r="F3085" s="730"/>
      <c r="G3085" s="88"/>
      <c r="H3085" s="169"/>
      <c r="I3085" s="169"/>
      <c r="J3085" s="178"/>
      <c r="K3085" s="179">
        <f t="shared" si="196"/>
        <v>0</v>
      </c>
      <c r="L3085" s="726"/>
      <c r="M3085" s="726"/>
      <c r="N3085" s="726"/>
      <c r="O3085" s="726"/>
      <c r="P3085" s="726"/>
      <c r="Q3085" s="727"/>
      <c r="R3085" s="730" t="str">
        <f t="shared" si="197"/>
        <v>fx</v>
      </c>
      <c r="S3085" s="726"/>
      <c r="T3085" s="726"/>
      <c r="U3085" s="726"/>
    </row>
    <row r="3086" spans="1:21" ht="15.75" thickBot="1" x14ac:dyDescent="0.3">
      <c r="A3086" s="162" t="str">
        <f t="shared" si="195"/>
        <v>روز</v>
      </c>
      <c r="B3086" s="726"/>
      <c r="C3086" s="726"/>
      <c r="D3086" s="726">
        <v>7</v>
      </c>
      <c r="E3086" s="726">
        <v>50</v>
      </c>
      <c r="F3086" s="730"/>
      <c r="G3086" s="88"/>
      <c r="H3086" s="169"/>
      <c r="I3086" s="169"/>
      <c r="J3086" s="178"/>
      <c r="K3086" s="179">
        <f t="shared" si="196"/>
        <v>0</v>
      </c>
      <c r="L3086" s="726"/>
      <c r="M3086" s="726"/>
      <c r="N3086" s="726"/>
      <c r="O3086" s="726"/>
      <c r="P3086" s="726"/>
      <c r="Q3086" s="727"/>
      <c r="R3086" s="730" t="str">
        <f t="shared" si="197"/>
        <v>fx</v>
      </c>
      <c r="S3086" s="726"/>
      <c r="T3086" s="726"/>
      <c r="U3086" s="726"/>
    </row>
    <row r="3087" spans="1:21" ht="15.75" thickBot="1" x14ac:dyDescent="0.3">
      <c r="A3087" s="162" t="str">
        <f t="shared" si="195"/>
        <v>روز</v>
      </c>
      <c r="B3087" s="726"/>
      <c r="C3087" s="726"/>
      <c r="D3087" s="726">
        <v>7</v>
      </c>
      <c r="E3087" s="726">
        <v>50</v>
      </c>
      <c r="F3087" s="730"/>
      <c r="G3087" s="88"/>
      <c r="H3087" s="169"/>
      <c r="I3087" s="169"/>
      <c r="J3087" s="178"/>
      <c r="K3087" s="179">
        <f t="shared" si="196"/>
        <v>0</v>
      </c>
      <c r="L3087" s="726"/>
      <c r="M3087" s="726"/>
      <c r="N3087" s="726"/>
      <c r="O3087" s="726"/>
      <c r="P3087" s="726"/>
      <c r="Q3087" s="727"/>
      <c r="R3087" s="730" t="str">
        <f t="shared" si="197"/>
        <v>fx</v>
      </c>
      <c r="S3087" s="726"/>
      <c r="T3087" s="726"/>
      <c r="U3087" s="726"/>
    </row>
    <row r="3088" spans="1:21" ht="15.75" thickBot="1" x14ac:dyDescent="0.3">
      <c r="A3088" s="162" t="str">
        <f t="shared" si="195"/>
        <v>روز</v>
      </c>
      <c r="B3088" s="726"/>
      <c r="C3088" s="726"/>
      <c r="D3088" s="726">
        <v>7</v>
      </c>
      <c r="E3088" s="726">
        <v>50</v>
      </c>
      <c r="F3088" s="730"/>
      <c r="G3088" s="88"/>
      <c r="H3088" s="169"/>
      <c r="I3088" s="169"/>
      <c r="J3088" s="178"/>
      <c r="K3088" s="179">
        <f t="shared" si="196"/>
        <v>0</v>
      </c>
      <c r="L3088" s="726"/>
      <c r="M3088" s="726"/>
      <c r="N3088" s="726"/>
      <c r="O3088" s="726"/>
      <c r="P3088" s="726"/>
      <c r="Q3088" s="727"/>
      <c r="R3088" s="730" t="str">
        <f t="shared" si="197"/>
        <v>fx</v>
      </c>
      <c r="S3088" s="726"/>
      <c r="T3088" s="726"/>
      <c r="U3088" s="726"/>
    </row>
    <row r="3089" spans="1:21" ht="15.75" thickBot="1" x14ac:dyDescent="0.3">
      <c r="A3089" s="162" t="str">
        <f t="shared" si="195"/>
        <v>روز</v>
      </c>
      <c r="B3089" s="726"/>
      <c r="C3089" s="726"/>
      <c r="D3089" s="726">
        <v>7</v>
      </c>
      <c r="E3089" s="726">
        <v>50</v>
      </c>
      <c r="F3089" s="730"/>
      <c r="G3089" s="88"/>
      <c r="H3089" s="169"/>
      <c r="I3089" s="169"/>
      <c r="J3089" s="178"/>
      <c r="K3089" s="179">
        <f t="shared" si="196"/>
        <v>0</v>
      </c>
      <c r="L3089" s="726"/>
      <c r="M3089" s="726"/>
      <c r="N3089" s="726"/>
      <c r="O3089" s="726"/>
      <c r="P3089" s="726"/>
      <c r="Q3089" s="727"/>
      <c r="R3089" s="730" t="str">
        <f t="shared" si="197"/>
        <v>fx</v>
      </c>
      <c r="S3089" s="726"/>
      <c r="T3089" s="726"/>
      <c r="U3089" s="726"/>
    </row>
    <row r="3090" spans="1:21" ht="15.75" thickBot="1" x14ac:dyDescent="0.3">
      <c r="A3090" s="162" t="str">
        <f t="shared" si="195"/>
        <v>روز</v>
      </c>
      <c r="B3090" s="726"/>
      <c r="C3090" s="726"/>
      <c r="D3090" s="726">
        <v>7</v>
      </c>
      <c r="E3090" s="726">
        <v>50</v>
      </c>
      <c r="F3090" s="730"/>
      <c r="G3090" s="88"/>
      <c r="H3090" s="169"/>
      <c r="I3090" s="169"/>
      <c r="J3090" s="178"/>
      <c r="K3090" s="179">
        <f t="shared" si="196"/>
        <v>0</v>
      </c>
      <c r="L3090" s="726"/>
      <c r="M3090" s="726"/>
      <c r="N3090" s="726"/>
      <c r="O3090" s="726"/>
      <c r="P3090" s="726"/>
      <c r="Q3090" s="727"/>
      <c r="R3090" s="730" t="str">
        <f t="shared" si="197"/>
        <v>fx</v>
      </c>
      <c r="S3090" s="726"/>
      <c r="T3090" s="726"/>
      <c r="U3090" s="726"/>
    </row>
    <row r="3091" spans="1:21" ht="15.75" thickBot="1" x14ac:dyDescent="0.3">
      <c r="A3091" s="162" t="str">
        <f t="shared" si="195"/>
        <v>روز</v>
      </c>
      <c r="B3091" s="726"/>
      <c r="C3091" s="726"/>
      <c r="D3091" s="726">
        <v>7</v>
      </c>
      <c r="E3091" s="726">
        <v>50</v>
      </c>
      <c r="F3091" s="730"/>
      <c r="G3091" s="88"/>
      <c r="H3091" s="169"/>
      <c r="I3091" s="169"/>
      <c r="J3091" s="178"/>
      <c r="K3091" s="179">
        <f t="shared" si="196"/>
        <v>0</v>
      </c>
      <c r="L3091" s="726"/>
      <c r="M3091" s="726"/>
      <c r="N3091" s="726"/>
      <c r="O3091" s="726"/>
      <c r="P3091" s="726"/>
      <c r="Q3091" s="727"/>
      <c r="R3091" s="730" t="str">
        <f t="shared" si="197"/>
        <v>fx</v>
      </c>
      <c r="S3091" s="726"/>
      <c r="T3091" s="726"/>
      <c r="U3091" s="726"/>
    </row>
    <row r="3092" spans="1:21" ht="15.75" thickBot="1" x14ac:dyDescent="0.3">
      <c r="A3092" s="162" t="str">
        <f t="shared" si="195"/>
        <v>روز</v>
      </c>
      <c r="B3092" s="726"/>
      <c r="C3092" s="726"/>
      <c r="D3092" s="726">
        <v>7</v>
      </c>
      <c r="E3092" s="726">
        <v>50</v>
      </c>
      <c r="F3092" s="730"/>
      <c r="G3092" s="88"/>
      <c r="H3092" s="169"/>
      <c r="I3092" s="169"/>
      <c r="J3092" s="178"/>
      <c r="K3092" s="179">
        <f t="shared" si="196"/>
        <v>0</v>
      </c>
      <c r="L3092" s="726"/>
      <c r="M3092" s="726"/>
      <c r="N3092" s="726"/>
      <c r="O3092" s="726"/>
      <c r="P3092" s="726"/>
      <c r="Q3092" s="727"/>
      <c r="R3092" s="730" t="str">
        <f t="shared" si="197"/>
        <v>fx</v>
      </c>
      <c r="S3092" s="726"/>
      <c r="T3092" s="726"/>
      <c r="U3092" s="726"/>
    </row>
    <row r="3093" spans="1:21" ht="15.75" thickBot="1" x14ac:dyDescent="0.3">
      <c r="A3093" s="162" t="str">
        <f t="shared" si="195"/>
        <v>روز</v>
      </c>
      <c r="B3093" s="726"/>
      <c r="C3093" s="726"/>
      <c r="D3093" s="726">
        <v>7</v>
      </c>
      <c r="E3093" s="726">
        <v>50</v>
      </c>
      <c r="F3093" s="730"/>
      <c r="G3093" s="88"/>
      <c r="H3093" s="169"/>
      <c r="I3093" s="169"/>
      <c r="J3093" s="178"/>
      <c r="K3093" s="179">
        <f t="shared" si="196"/>
        <v>0</v>
      </c>
      <c r="L3093" s="726"/>
      <c r="M3093" s="726"/>
      <c r="N3093" s="726"/>
      <c r="O3093" s="726"/>
      <c r="P3093" s="726"/>
      <c r="Q3093" s="727"/>
      <c r="R3093" s="730" t="str">
        <f t="shared" si="197"/>
        <v>fx</v>
      </c>
      <c r="S3093" s="726"/>
      <c r="T3093" s="726"/>
      <c r="U3093" s="726"/>
    </row>
    <row r="3094" spans="1:21" ht="15.75" thickBot="1" x14ac:dyDescent="0.3">
      <c r="A3094" s="162" t="str">
        <f t="shared" si="195"/>
        <v>روز</v>
      </c>
      <c r="B3094" s="726"/>
      <c r="C3094" s="726"/>
      <c r="D3094" s="726">
        <v>7</v>
      </c>
      <c r="E3094" s="726">
        <v>50</v>
      </c>
      <c r="F3094" s="730"/>
      <c r="G3094" s="88"/>
      <c r="H3094" s="169"/>
      <c r="I3094" s="169"/>
      <c r="J3094" s="178"/>
      <c r="K3094" s="179">
        <f t="shared" si="196"/>
        <v>0</v>
      </c>
      <c r="L3094" s="726"/>
      <c r="M3094" s="726"/>
      <c r="N3094" s="726"/>
      <c r="O3094" s="726"/>
      <c r="P3094" s="726"/>
      <c r="Q3094" s="727"/>
      <c r="R3094" s="730" t="str">
        <f t="shared" si="197"/>
        <v>fx</v>
      </c>
      <c r="S3094" s="726"/>
      <c r="T3094" s="726"/>
      <c r="U3094" s="726"/>
    </row>
    <row r="3095" spans="1:21" ht="15.75" thickBot="1" x14ac:dyDescent="0.3">
      <c r="A3095" s="162" t="str">
        <f t="shared" si="195"/>
        <v>روز</v>
      </c>
      <c r="B3095" s="726"/>
      <c r="C3095" s="726"/>
      <c r="D3095" s="726">
        <v>7</v>
      </c>
      <c r="E3095" s="726">
        <v>50</v>
      </c>
      <c r="F3095" s="730"/>
      <c r="G3095" s="88"/>
      <c r="H3095" s="169"/>
      <c r="I3095" s="169"/>
      <c r="J3095" s="178"/>
      <c r="K3095" s="179">
        <f t="shared" si="196"/>
        <v>0</v>
      </c>
      <c r="L3095" s="726"/>
      <c r="M3095" s="726"/>
      <c r="N3095" s="726"/>
      <c r="O3095" s="726"/>
      <c r="P3095" s="726"/>
      <c r="Q3095" s="727"/>
      <c r="R3095" s="730" t="str">
        <f t="shared" si="197"/>
        <v>fx</v>
      </c>
      <c r="S3095" s="726"/>
      <c r="T3095" s="726"/>
      <c r="U3095" s="726"/>
    </row>
    <row r="3096" spans="1:21" ht="15.75" thickBot="1" x14ac:dyDescent="0.3">
      <c r="A3096" s="162" t="str">
        <f t="shared" si="195"/>
        <v>روز</v>
      </c>
      <c r="B3096" s="726"/>
      <c r="C3096" s="726"/>
      <c r="D3096" s="726">
        <v>7</v>
      </c>
      <c r="E3096" s="726">
        <v>50</v>
      </c>
      <c r="F3096" s="730"/>
      <c r="G3096" s="88"/>
      <c r="H3096" s="169"/>
      <c r="I3096" s="169"/>
      <c r="J3096" s="178"/>
      <c r="K3096" s="179">
        <f t="shared" si="196"/>
        <v>0</v>
      </c>
      <c r="L3096" s="726"/>
      <c r="M3096" s="726"/>
      <c r="N3096" s="726"/>
      <c r="O3096" s="726"/>
      <c r="P3096" s="726"/>
      <c r="Q3096" s="727"/>
      <c r="R3096" s="730" t="str">
        <f t="shared" si="197"/>
        <v>fx</v>
      </c>
      <c r="S3096" s="726"/>
      <c r="T3096" s="726"/>
      <c r="U3096" s="726"/>
    </row>
    <row r="3097" spans="1:21" ht="15.75" thickBot="1" x14ac:dyDescent="0.3">
      <c r="A3097" s="162" t="str">
        <f t="shared" si="195"/>
        <v>روز</v>
      </c>
      <c r="B3097" s="726"/>
      <c r="C3097" s="726"/>
      <c r="D3097" s="726">
        <v>7</v>
      </c>
      <c r="E3097" s="726">
        <v>50</v>
      </c>
      <c r="F3097" s="730"/>
      <c r="G3097" s="88"/>
      <c r="H3097" s="169"/>
      <c r="I3097" s="169"/>
      <c r="J3097" s="178"/>
      <c r="K3097" s="179">
        <f t="shared" si="196"/>
        <v>0</v>
      </c>
      <c r="L3097" s="726"/>
      <c r="M3097" s="726"/>
      <c r="N3097" s="726"/>
      <c r="O3097" s="726"/>
      <c r="P3097" s="726"/>
      <c r="Q3097" s="727"/>
      <c r="R3097" s="730" t="str">
        <f t="shared" si="197"/>
        <v>fx</v>
      </c>
      <c r="S3097" s="726"/>
      <c r="T3097" s="726"/>
      <c r="U3097" s="726"/>
    </row>
    <row r="3098" spans="1:21" ht="15.75" thickBot="1" x14ac:dyDescent="0.3">
      <c r="A3098" s="162" t="str">
        <f t="shared" si="195"/>
        <v>روز</v>
      </c>
      <c r="B3098" s="726"/>
      <c r="C3098" s="726"/>
      <c r="D3098" s="726">
        <v>7</v>
      </c>
      <c r="E3098" s="726">
        <v>50</v>
      </c>
      <c r="F3098" s="730"/>
      <c r="G3098" s="88"/>
      <c r="H3098" s="169"/>
      <c r="I3098" s="169"/>
      <c r="J3098" s="178"/>
      <c r="K3098" s="179">
        <f t="shared" si="196"/>
        <v>0</v>
      </c>
      <c r="L3098" s="726"/>
      <c r="M3098" s="726"/>
      <c r="N3098" s="726"/>
      <c r="O3098" s="726"/>
      <c r="P3098" s="726"/>
      <c r="Q3098" s="727"/>
      <c r="R3098" s="730" t="str">
        <f t="shared" si="197"/>
        <v>fx</v>
      </c>
      <c r="S3098" s="726"/>
      <c r="T3098" s="726"/>
      <c r="U3098" s="726"/>
    </row>
    <row r="3099" spans="1:21" ht="15.75" thickBot="1" x14ac:dyDescent="0.3">
      <c r="A3099" s="162" t="str">
        <f t="shared" si="195"/>
        <v>روز</v>
      </c>
      <c r="B3099" s="726"/>
      <c r="C3099" s="726"/>
      <c r="D3099" s="726">
        <v>7</v>
      </c>
      <c r="E3099" s="726">
        <v>50</v>
      </c>
      <c r="F3099" s="730"/>
      <c r="G3099" s="88"/>
      <c r="H3099" s="169"/>
      <c r="I3099" s="169"/>
      <c r="J3099" s="178"/>
      <c r="K3099" s="179">
        <f t="shared" si="196"/>
        <v>0</v>
      </c>
      <c r="L3099" s="726"/>
      <c r="M3099" s="726"/>
      <c r="N3099" s="726"/>
      <c r="O3099" s="726"/>
      <c r="P3099" s="726"/>
      <c r="Q3099" s="727"/>
      <c r="R3099" s="730" t="str">
        <f t="shared" si="197"/>
        <v>fx</v>
      </c>
      <c r="S3099" s="726"/>
      <c r="T3099" s="726"/>
      <c r="U3099" s="726"/>
    </row>
    <row r="3100" spans="1:21" ht="15.75" thickBot="1" x14ac:dyDescent="0.3">
      <c r="A3100" s="162" t="str">
        <f t="shared" si="195"/>
        <v>روز</v>
      </c>
      <c r="B3100" s="726"/>
      <c r="C3100" s="726"/>
      <c r="D3100" s="726">
        <v>7</v>
      </c>
      <c r="E3100" s="726">
        <v>50</v>
      </c>
      <c r="F3100" s="730"/>
      <c r="G3100" s="88"/>
      <c r="H3100" s="169"/>
      <c r="I3100" s="169"/>
      <c r="J3100" s="178"/>
      <c r="K3100" s="179">
        <f t="shared" si="196"/>
        <v>0</v>
      </c>
      <c r="L3100" s="726"/>
      <c r="M3100" s="726"/>
      <c r="N3100" s="726"/>
      <c r="O3100" s="726"/>
      <c r="P3100" s="726"/>
      <c r="Q3100" s="727"/>
      <c r="R3100" s="730" t="str">
        <f t="shared" si="197"/>
        <v>fx</v>
      </c>
      <c r="S3100" s="726"/>
      <c r="T3100" s="726"/>
      <c r="U3100" s="726"/>
    </row>
    <row r="3101" spans="1:21" ht="15.75" thickBot="1" x14ac:dyDescent="0.3">
      <c r="A3101" s="162" t="str">
        <f t="shared" si="195"/>
        <v>روز</v>
      </c>
      <c r="B3101" s="726"/>
      <c r="C3101" s="726"/>
      <c r="D3101" s="726">
        <v>7</v>
      </c>
      <c r="E3101" s="726">
        <v>50</v>
      </c>
      <c r="F3101" s="730"/>
      <c r="G3101" s="88"/>
      <c r="H3101" s="169"/>
      <c r="I3101" s="169"/>
      <c r="J3101" s="178"/>
      <c r="K3101" s="179">
        <f t="shared" si="196"/>
        <v>0</v>
      </c>
      <c r="L3101" s="726"/>
      <c r="M3101" s="726"/>
      <c r="N3101" s="726"/>
      <c r="O3101" s="726"/>
      <c r="P3101" s="726"/>
      <c r="Q3101" s="727"/>
      <c r="R3101" s="730" t="str">
        <f t="shared" si="197"/>
        <v>fx</v>
      </c>
      <c r="S3101" s="726"/>
      <c r="T3101" s="726"/>
      <c r="U3101" s="726"/>
    </row>
    <row r="3102" spans="1:21" ht="15.75" thickBot="1" x14ac:dyDescent="0.3">
      <c r="A3102" s="162" t="str">
        <f t="shared" si="195"/>
        <v>روز</v>
      </c>
      <c r="B3102" s="726"/>
      <c r="C3102" s="726"/>
      <c r="D3102" s="726">
        <v>7</v>
      </c>
      <c r="E3102" s="726">
        <v>50</v>
      </c>
      <c r="F3102" s="730"/>
      <c r="G3102" s="88"/>
      <c r="H3102" s="169"/>
      <c r="I3102" s="169"/>
      <c r="J3102" s="178"/>
      <c r="K3102" s="179">
        <f t="shared" si="196"/>
        <v>0</v>
      </c>
      <c r="L3102" s="726"/>
      <c r="M3102" s="726"/>
      <c r="N3102" s="726"/>
      <c r="O3102" s="726"/>
      <c r="P3102" s="726"/>
      <c r="Q3102" s="727"/>
      <c r="R3102" s="730" t="str">
        <f t="shared" si="197"/>
        <v>fx</v>
      </c>
      <c r="S3102" s="726"/>
      <c r="T3102" s="726"/>
      <c r="U3102" s="726"/>
    </row>
    <row r="3103" spans="1:21" ht="15.75" thickBot="1" x14ac:dyDescent="0.3">
      <c r="A3103" s="162" t="str">
        <f t="shared" si="195"/>
        <v>روز</v>
      </c>
      <c r="B3103" s="726"/>
      <c r="C3103" s="726"/>
      <c r="D3103" s="726">
        <v>7</v>
      </c>
      <c r="E3103" s="726">
        <v>50</v>
      </c>
      <c r="F3103" s="730"/>
      <c r="G3103" s="88"/>
      <c r="H3103" s="169"/>
      <c r="I3103" s="169"/>
      <c r="J3103" s="178"/>
      <c r="K3103" s="179">
        <f t="shared" si="196"/>
        <v>0</v>
      </c>
      <c r="L3103" s="726"/>
      <c r="M3103" s="726"/>
      <c r="N3103" s="726"/>
      <c r="O3103" s="726"/>
      <c r="P3103" s="726"/>
      <c r="Q3103" s="727"/>
      <c r="R3103" s="730" t="str">
        <f t="shared" si="197"/>
        <v>fx</v>
      </c>
      <c r="S3103" s="726"/>
      <c r="T3103" s="726"/>
      <c r="U3103" s="726"/>
    </row>
    <row r="3104" spans="1:21" ht="15.75" thickBot="1" x14ac:dyDescent="0.3">
      <c r="A3104" s="162" t="str">
        <f t="shared" si="195"/>
        <v>روز</v>
      </c>
      <c r="B3104" s="726"/>
      <c r="C3104" s="726"/>
      <c r="D3104" s="726">
        <v>7</v>
      </c>
      <c r="E3104" s="726">
        <v>50</v>
      </c>
      <c r="F3104" s="730"/>
      <c r="G3104" s="88"/>
      <c r="H3104" s="169"/>
      <c r="I3104" s="169"/>
      <c r="J3104" s="178"/>
      <c r="K3104" s="179">
        <f t="shared" si="196"/>
        <v>0</v>
      </c>
      <c r="L3104" s="726"/>
      <c r="M3104" s="726"/>
      <c r="N3104" s="726"/>
      <c r="O3104" s="726"/>
      <c r="P3104" s="726"/>
      <c r="Q3104" s="727"/>
      <c r="R3104" s="730" t="str">
        <f t="shared" si="197"/>
        <v>fx</v>
      </c>
      <c r="S3104" s="726"/>
      <c r="T3104" s="726"/>
      <c r="U3104" s="726"/>
    </row>
    <row r="3105" spans="1:21" ht="15.75" thickBot="1" x14ac:dyDescent="0.3">
      <c r="A3105" s="162" t="str">
        <f t="shared" si="195"/>
        <v>روز</v>
      </c>
      <c r="B3105" s="726"/>
      <c r="C3105" s="726"/>
      <c r="D3105" s="726">
        <v>7</v>
      </c>
      <c r="E3105" s="726">
        <v>50</v>
      </c>
      <c r="F3105" s="730"/>
      <c r="G3105" s="88"/>
      <c r="H3105" s="169"/>
      <c r="I3105" s="169"/>
      <c r="J3105" s="178"/>
      <c r="K3105" s="179">
        <f t="shared" si="196"/>
        <v>0</v>
      </c>
      <c r="L3105" s="726"/>
      <c r="M3105" s="726"/>
      <c r="N3105" s="726"/>
      <c r="O3105" s="726"/>
      <c r="P3105" s="726"/>
      <c r="Q3105" s="727"/>
      <c r="R3105" s="730" t="str">
        <f t="shared" si="197"/>
        <v>fx</v>
      </c>
      <c r="S3105" s="726"/>
      <c r="T3105" s="726"/>
      <c r="U3105" s="726"/>
    </row>
    <row r="3106" spans="1:21" ht="15.75" thickBot="1" x14ac:dyDescent="0.3">
      <c r="A3106" s="162" t="str">
        <f t="shared" si="195"/>
        <v>روز</v>
      </c>
      <c r="B3106" s="726"/>
      <c r="C3106" s="726"/>
      <c r="D3106" s="726">
        <v>7</v>
      </c>
      <c r="E3106" s="726">
        <v>50</v>
      </c>
      <c r="F3106" s="730"/>
      <c r="G3106" s="88"/>
      <c r="H3106" s="169"/>
      <c r="I3106" s="169"/>
      <c r="J3106" s="178"/>
      <c r="K3106" s="179">
        <f t="shared" si="196"/>
        <v>0</v>
      </c>
      <c r="L3106" s="726"/>
      <c r="M3106" s="726"/>
      <c r="N3106" s="726"/>
      <c r="O3106" s="726"/>
      <c r="P3106" s="726"/>
      <c r="Q3106" s="727"/>
      <c r="R3106" s="730" t="str">
        <f t="shared" si="197"/>
        <v>fx</v>
      </c>
      <c r="S3106" s="726"/>
      <c r="T3106" s="726"/>
      <c r="U3106" s="726"/>
    </row>
    <row r="3107" spans="1:21" ht="15.75" thickBot="1" x14ac:dyDescent="0.3">
      <c r="A3107" s="162" t="str">
        <f t="shared" si="195"/>
        <v>روز</v>
      </c>
      <c r="B3107" s="726"/>
      <c r="C3107" s="726"/>
      <c r="D3107" s="726">
        <v>7</v>
      </c>
      <c r="E3107" s="726">
        <v>50</v>
      </c>
      <c r="F3107" s="730"/>
      <c r="G3107" s="88"/>
      <c r="H3107" s="169"/>
      <c r="I3107" s="169"/>
      <c r="J3107" s="178"/>
      <c r="K3107" s="179">
        <f t="shared" si="196"/>
        <v>0</v>
      </c>
      <c r="L3107" s="726"/>
      <c r="M3107" s="726"/>
      <c r="N3107" s="726"/>
      <c r="O3107" s="726"/>
      <c r="P3107" s="726"/>
      <c r="Q3107" s="727"/>
      <c r="R3107" s="730" t="str">
        <f t="shared" si="197"/>
        <v>fx</v>
      </c>
      <c r="S3107" s="726"/>
      <c r="T3107" s="726"/>
      <c r="U3107" s="726"/>
    </row>
    <row r="3108" spans="1:21" ht="15.75" thickBot="1" x14ac:dyDescent="0.3">
      <c r="A3108" s="162" t="str">
        <f t="shared" si="195"/>
        <v>روز</v>
      </c>
      <c r="B3108" s="726"/>
      <c r="C3108" s="726"/>
      <c r="D3108" s="726">
        <v>7</v>
      </c>
      <c r="E3108" s="726">
        <v>50</v>
      </c>
      <c r="F3108" s="730"/>
      <c r="G3108" s="88"/>
      <c r="H3108" s="169"/>
      <c r="I3108" s="169"/>
      <c r="J3108" s="178"/>
      <c r="K3108" s="179">
        <f t="shared" si="196"/>
        <v>0</v>
      </c>
      <c r="L3108" s="726"/>
      <c r="M3108" s="726"/>
      <c r="N3108" s="726"/>
      <c r="O3108" s="726"/>
      <c r="P3108" s="726"/>
      <c r="Q3108" s="727"/>
      <c r="R3108" s="730" t="str">
        <f t="shared" si="197"/>
        <v>fx</v>
      </c>
      <c r="S3108" s="726"/>
      <c r="T3108" s="726"/>
      <c r="U3108" s="726"/>
    </row>
    <row r="3109" spans="1:21" ht="15.75" thickBot="1" x14ac:dyDescent="0.3">
      <c r="A3109" s="162" t="str">
        <f t="shared" si="195"/>
        <v>روز</v>
      </c>
      <c r="B3109" s="726"/>
      <c r="C3109" s="726"/>
      <c r="D3109" s="726">
        <v>7</v>
      </c>
      <c r="E3109" s="726">
        <v>50</v>
      </c>
      <c r="F3109" s="730"/>
      <c r="G3109" s="88"/>
      <c r="H3109" s="169"/>
      <c r="I3109" s="169"/>
      <c r="J3109" s="178"/>
      <c r="K3109" s="179">
        <f t="shared" si="196"/>
        <v>0</v>
      </c>
      <c r="L3109" s="726"/>
      <c r="M3109" s="726"/>
      <c r="N3109" s="726"/>
      <c r="O3109" s="726"/>
      <c r="P3109" s="726"/>
      <c r="Q3109" s="727"/>
      <c r="R3109" s="730" t="str">
        <f t="shared" si="197"/>
        <v>fx</v>
      </c>
      <c r="S3109" s="726"/>
      <c r="T3109" s="726"/>
      <c r="U3109" s="726"/>
    </row>
    <row r="3110" spans="1:21" ht="15.75" thickBot="1" x14ac:dyDescent="0.3">
      <c r="A3110" s="162" t="str">
        <f t="shared" si="195"/>
        <v>روز</v>
      </c>
      <c r="B3110" s="726"/>
      <c r="C3110" s="726"/>
      <c r="D3110" s="726">
        <v>7</v>
      </c>
      <c r="E3110" s="726">
        <v>50</v>
      </c>
      <c r="F3110" s="730"/>
      <c r="G3110" s="88"/>
      <c r="H3110" s="169"/>
      <c r="I3110" s="169"/>
      <c r="J3110" s="178"/>
      <c r="K3110" s="179">
        <f t="shared" si="196"/>
        <v>0</v>
      </c>
      <c r="L3110" s="726"/>
      <c r="M3110" s="726"/>
      <c r="N3110" s="726"/>
      <c r="O3110" s="726"/>
      <c r="P3110" s="726"/>
      <c r="Q3110" s="727"/>
      <c r="R3110" s="730" t="str">
        <f t="shared" si="197"/>
        <v>fx</v>
      </c>
      <c r="S3110" s="726"/>
      <c r="T3110" s="726"/>
      <c r="U3110" s="726"/>
    </row>
    <row r="3111" spans="1:21" ht="15.75" thickBot="1" x14ac:dyDescent="0.3">
      <c r="A3111" s="162" t="str">
        <f t="shared" si="195"/>
        <v>روز</v>
      </c>
      <c r="B3111" s="726"/>
      <c r="C3111" s="726"/>
      <c r="D3111" s="726">
        <v>7</v>
      </c>
      <c r="E3111" s="726">
        <v>50</v>
      </c>
      <c r="F3111" s="730"/>
      <c r="G3111" s="88"/>
      <c r="H3111" s="169"/>
      <c r="I3111" s="169"/>
      <c r="J3111" s="178"/>
      <c r="K3111" s="179">
        <f t="shared" si="196"/>
        <v>0</v>
      </c>
      <c r="L3111" s="726"/>
      <c r="M3111" s="726"/>
      <c r="N3111" s="726"/>
      <c r="O3111" s="726"/>
      <c r="P3111" s="726"/>
      <c r="Q3111" s="727"/>
      <c r="R3111" s="730" t="str">
        <f t="shared" si="197"/>
        <v>fx</v>
      </c>
      <c r="S3111" s="726"/>
      <c r="T3111" s="726"/>
      <c r="U3111" s="726"/>
    </row>
    <row r="3112" spans="1:21" ht="15.75" thickBot="1" x14ac:dyDescent="0.3">
      <c r="A3112" s="162" t="str">
        <f t="shared" si="195"/>
        <v>روز</v>
      </c>
      <c r="B3112" s="726"/>
      <c r="C3112" s="726"/>
      <c r="D3112" s="726">
        <v>7</v>
      </c>
      <c r="E3112" s="726">
        <v>50</v>
      </c>
      <c r="F3112" s="730"/>
      <c r="G3112" s="88"/>
      <c r="H3112" s="169"/>
      <c r="I3112" s="169"/>
      <c r="J3112" s="178"/>
      <c r="K3112" s="179">
        <f t="shared" si="196"/>
        <v>0</v>
      </c>
      <c r="L3112" s="726"/>
      <c r="M3112" s="726"/>
      <c r="N3112" s="726"/>
      <c r="O3112" s="726"/>
      <c r="P3112" s="726"/>
      <c r="Q3112" s="727"/>
      <c r="R3112" s="730" t="str">
        <f t="shared" si="197"/>
        <v>fx</v>
      </c>
      <c r="S3112" s="726"/>
      <c r="T3112" s="726"/>
      <c r="U3112" s="726"/>
    </row>
    <row r="3113" spans="1:21" ht="15.75" thickBot="1" x14ac:dyDescent="0.3">
      <c r="A3113" s="162" t="str">
        <f t="shared" si="195"/>
        <v>روز</v>
      </c>
      <c r="B3113" s="726"/>
      <c r="C3113" s="726"/>
      <c r="D3113" s="726">
        <v>7</v>
      </c>
      <c r="E3113" s="726">
        <v>50</v>
      </c>
      <c r="F3113" s="730"/>
      <c r="G3113" s="88"/>
      <c r="H3113" s="169"/>
      <c r="I3113" s="169"/>
      <c r="J3113" s="178"/>
      <c r="K3113" s="179">
        <f t="shared" si="196"/>
        <v>0</v>
      </c>
      <c r="L3113" s="726"/>
      <c r="M3113" s="726"/>
      <c r="N3113" s="726"/>
      <c r="O3113" s="726"/>
      <c r="P3113" s="726"/>
      <c r="Q3113" s="727"/>
      <c r="R3113" s="730" t="str">
        <f t="shared" si="197"/>
        <v>fx</v>
      </c>
      <c r="S3113" s="726"/>
      <c r="T3113" s="726"/>
      <c r="U3113" s="726"/>
    </row>
    <row r="3114" spans="1:21" ht="15.75" thickBot="1" x14ac:dyDescent="0.3">
      <c r="A3114" s="162" t="str">
        <f t="shared" si="195"/>
        <v>روز</v>
      </c>
      <c r="B3114" s="726"/>
      <c r="C3114" s="726"/>
      <c r="D3114" s="726">
        <v>7</v>
      </c>
      <c r="E3114" s="726">
        <v>50</v>
      </c>
      <c r="F3114" s="730"/>
      <c r="G3114" s="88"/>
      <c r="H3114" s="169"/>
      <c r="I3114" s="169"/>
      <c r="J3114" s="178"/>
      <c r="K3114" s="179">
        <f t="shared" si="196"/>
        <v>0</v>
      </c>
      <c r="L3114" s="726"/>
      <c r="M3114" s="726"/>
      <c r="N3114" s="726"/>
      <c r="O3114" s="726"/>
      <c r="P3114" s="726"/>
      <c r="Q3114" s="727"/>
      <c r="R3114" s="730" t="str">
        <f t="shared" si="197"/>
        <v>fx</v>
      </c>
      <c r="S3114" s="726"/>
      <c r="T3114" s="726"/>
      <c r="U3114" s="726"/>
    </row>
    <row r="3115" spans="1:21" ht="15.75" thickBot="1" x14ac:dyDescent="0.3">
      <c r="A3115" s="162" t="str">
        <f t="shared" si="195"/>
        <v>روز</v>
      </c>
      <c r="B3115" s="726"/>
      <c r="C3115" s="726"/>
      <c r="D3115" s="726">
        <v>7</v>
      </c>
      <c r="E3115" s="726">
        <v>50</v>
      </c>
      <c r="F3115" s="730"/>
      <c r="G3115" s="88"/>
      <c r="H3115" s="169"/>
      <c r="I3115" s="169"/>
      <c r="J3115" s="178"/>
      <c r="K3115" s="179">
        <f t="shared" si="196"/>
        <v>0</v>
      </c>
      <c r="L3115" s="726"/>
      <c r="M3115" s="726"/>
      <c r="N3115" s="726"/>
      <c r="O3115" s="726"/>
      <c r="P3115" s="726"/>
      <c r="Q3115" s="727"/>
      <c r="R3115" s="730" t="str">
        <f t="shared" si="197"/>
        <v>fx</v>
      </c>
      <c r="S3115" s="726"/>
      <c r="T3115" s="726"/>
      <c r="U3115" s="726"/>
    </row>
    <row r="3116" spans="1:21" ht="15.75" thickBot="1" x14ac:dyDescent="0.3">
      <c r="A3116" s="162" t="str">
        <f t="shared" si="195"/>
        <v>روز</v>
      </c>
      <c r="B3116" s="726"/>
      <c r="C3116" s="726"/>
      <c r="D3116" s="726">
        <v>7</v>
      </c>
      <c r="E3116" s="726">
        <v>50</v>
      </c>
      <c r="F3116" s="730"/>
      <c r="G3116" s="88"/>
      <c r="H3116" s="169"/>
      <c r="I3116" s="169"/>
      <c r="J3116" s="178"/>
      <c r="K3116" s="179">
        <f t="shared" si="196"/>
        <v>0</v>
      </c>
      <c r="L3116" s="726"/>
      <c r="M3116" s="726"/>
      <c r="N3116" s="726"/>
      <c r="O3116" s="726"/>
      <c r="P3116" s="726"/>
      <c r="Q3116" s="727"/>
      <c r="R3116" s="730" t="str">
        <f t="shared" si="197"/>
        <v>fx</v>
      </c>
      <c r="S3116" s="726"/>
      <c r="T3116" s="726"/>
      <c r="U3116" s="726"/>
    </row>
    <row r="3117" spans="1:21" ht="15.75" thickBot="1" x14ac:dyDescent="0.3">
      <c r="A3117" s="162" t="str">
        <f t="shared" si="195"/>
        <v>روز</v>
      </c>
      <c r="B3117" s="726"/>
      <c r="C3117" s="726"/>
      <c r="D3117" s="726">
        <v>7</v>
      </c>
      <c r="E3117" s="726">
        <v>50</v>
      </c>
      <c r="F3117" s="730"/>
      <c r="G3117" s="88"/>
      <c r="H3117" s="169"/>
      <c r="I3117" s="169"/>
      <c r="J3117" s="178"/>
      <c r="K3117" s="179">
        <f t="shared" si="196"/>
        <v>0</v>
      </c>
      <c r="L3117" s="726"/>
      <c r="M3117" s="726"/>
      <c r="N3117" s="726"/>
      <c r="O3117" s="726"/>
      <c r="P3117" s="726"/>
      <c r="Q3117" s="727"/>
      <c r="R3117" s="730" t="str">
        <f t="shared" si="197"/>
        <v>fx</v>
      </c>
      <c r="S3117" s="726"/>
      <c r="T3117" s="726"/>
      <c r="U3117" s="726"/>
    </row>
    <row r="3118" spans="1:21" ht="15.75" thickBot="1" x14ac:dyDescent="0.3">
      <c r="A3118" s="162" t="str">
        <f t="shared" si="195"/>
        <v>روز</v>
      </c>
      <c r="B3118" s="726"/>
      <c r="C3118" s="726"/>
      <c r="D3118" s="726">
        <v>7</v>
      </c>
      <c r="E3118" s="726">
        <v>50</v>
      </c>
      <c r="F3118" s="730"/>
      <c r="G3118" s="88"/>
      <c r="H3118" s="169"/>
      <c r="I3118" s="169"/>
      <c r="J3118" s="178"/>
      <c r="K3118" s="179">
        <f t="shared" si="196"/>
        <v>0</v>
      </c>
      <c r="L3118" s="726"/>
      <c r="M3118" s="726"/>
      <c r="N3118" s="726"/>
      <c r="O3118" s="726"/>
      <c r="P3118" s="726"/>
      <c r="Q3118" s="727"/>
      <c r="R3118" s="730" t="str">
        <f t="shared" si="197"/>
        <v>fx</v>
      </c>
      <c r="S3118" s="726"/>
      <c r="T3118" s="726"/>
      <c r="U3118" s="726"/>
    </row>
    <row r="3119" spans="1:21" ht="15.75" thickBot="1" x14ac:dyDescent="0.3">
      <c r="A3119" s="162" t="str">
        <f t="shared" si="195"/>
        <v>روز</v>
      </c>
      <c r="B3119" s="726"/>
      <c r="C3119" s="726"/>
      <c r="D3119" s="726">
        <v>7</v>
      </c>
      <c r="E3119" s="726">
        <v>50</v>
      </c>
      <c r="F3119" s="730"/>
      <c r="G3119" s="88"/>
      <c r="H3119" s="169"/>
      <c r="I3119" s="169"/>
      <c r="J3119" s="178"/>
      <c r="K3119" s="179">
        <f t="shared" si="196"/>
        <v>0</v>
      </c>
      <c r="L3119" s="726"/>
      <c r="M3119" s="726"/>
      <c r="N3119" s="726"/>
      <c r="O3119" s="726"/>
      <c r="P3119" s="726"/>
      <c r="Q3119" s="727"/>
      <c r="R3119" s="730" t="str">
        <f t="shared" si="197"/>
        <v>fx</v>
      </c>
      <c r="S3119" s="726"/>
      <c r="T3119" s="726"/>
      <c r="U3119" s="726"/>
    </row>
    <row r="3120" spans="1:21" ht="15.75" thickBot="1" x14ac:dyDescent="0.3">
      <c r="A3120" s="162" t="str">
        <f t="shared" si="195"/>
        <v>روز</v>
      </c>
      <c r="B3120" s="726"/>
      <c r="C3120" s="726"/>
      <c r="D3120" s="726">
        <v>7</v>
      </c>
      <c r="E3120" s="726">
        <v>50</v>
      </c>
      <c r="F3120" s="730"/>
      <c r="G3120" s="88"/>
      <c r="H3120" s="169"/>
      <c r="I3120" s="169"/>
      <c r="J3120" s="178"/>
      <c r="K3120" s="179">
        <f t="shared" si="196"/>
        <v>0</v>
      </c>
      <c r="L3120" s="726"/>
      <c r="M3120" s="726"/>
      <c r="N3120" s="726"/>
      <c r="O3120" s="726"/>
      <c r="P3120" s="726"/>
      <c r="Q3120" s="727"/>
      <c r="R3120" s="730" t="str">
        <f t="shared" si="197"/>
        <v>fx</v>
      </c>
      <c r="S3120" s="726"/>
      <c r="T3120" s="726"/>
      <c r="U3120" s="726"/>
    </row>
    <row r="3121" spans="1:21" ht="15.75" thickBot="1" x14ac:dyDescent="0.3">
      <c r="A3121" s="162" t="str">
        <f t="shared" si="195"/>
        <v>روز</v>
      </c>
      <c r="B3121" s="726"/>
      <c r="C3121" s="726"/>
      <c r="D3121" s="726">
        <v>7</v>
      </c>
      <c r="E3121" s="726">
        <v>50</v>
      </c>
      <c r="F3121" s="730"/>
      <c r="G3121" s="88"/>
      <c r="H3121" s="169"/>
      <c r="I3121" s="169"/>
      <c r="J3121" s="178"/>
      <c r="K3121" s="179">
        <f t="shared" si="196"/>
        <v>0</v>
      </c>
      <c r="L3121" s="726"/>
      <c r="M3121" s="726"/>
      <c r="N3121" s="726"/>
      <c r="O3121" s="726"/>
      <c r="P3121" s="726"/>
      <c r="Q3121" s="727"/>
      <c r="R3121" s="730" t="str">
        <f t="shared" si="197"/>
        <v>fx</v>
      </c>
      <c r="S3121" s="726"/>
      <c r="T3121" s="726"/>
      <c r="U3121" s="726"/>
    </row>
    <row r="3122" spans="1:21" ht="15.75" thickBot="1" x14ac:dyDescent="0.3">
      <c r="A3122" s="162" t="str">
        <f t="shared" si="195"/>
        <v>روز</v>
      </c>
      <c r="B3122" s="726"/>
      <c r="C3122" s="726"/>
      <c r="D3122" s="726">
        <v>7</v>
      </c>
      <c r="E3122" s="726">
        <v>50</v>
      </c>
      <c r="F3122" s="730"/>
      <c r="G3122" s="88"/>
      <c r="H3122" s="169"/>
      <c r="I3122" s="169"/>
      <c r="J3122" s="178"/>
      <c r="K3122" s="179">
        <f t="shared" si="196"/>
        <v>0</v>
      </c>
      <c r="L3122" s="726"/>
      <c r="M3122" s="726"/>
      <c r="N3122" s="726"/>
      <c r="O3122" s="726"/>
      <c r="P3122" s="726"/>
      <c r="Q3122" s="727"/>
      <c r="R3122" s="730" t="str">
        <f t="shared" si="197"/>
        <v>fx</v>
      </c>
      <c r="S3122" s="726"/>
      <c r="T3122" s="726"/>
      <c r="U3122" s="726"/>
    </row>
    <row r="3123" spans="1:21" ht="15.75" thickBot="1" x14ac:dyDescent="0.3">
      <c r="A3123" s="162" t="str">
        <f t="shared" si="195"/>
        <v>روز</v>
      </c>
      <c r="B3123" s="726"/>
      <c r="C3123" s="726"/>
      <c r="D3123" s="726">
        <v>7</v>
      </c>
      <c r="E3123" s="726">
        <v>50</v>
      </c>
      <c r="F3123" s="730"/>
      <c r="G3123" s="88"/>
      <c r="H3123" s="169"/>
      <c r="I3123" s="169"/>
      <c r="J3123" s="178"/>
      <c r="K3123" s="179">
        <f t="shared" si="196"/>
        <v>0</v>
      </c>
      <c r="L3123" s="726"/>
      <c r="M3123" s="726"/>
      <c r="N3123" s="726"/>
      <c r="O3123" s="726"/>
      <c r="P3123" s="726"/>
      <c r="Q3123" s="727"/>
      <c r="R3123" s="730" t="str">
        <f t="shared" si="197"/>
        <v>fx</v>
      </c>
      <c r="S3123" s="726"/>
      <c r="T3123" s="726"/>
      <c r="U3123" s="726"/>
    </row>
    <row r="3124" spans="1:21" ht="15.75" thickBot="1" x14ac:dyDescent="0.3">
      <c r="A3124" s="162" t="str">
        <f t="shared" si="195"/>
        <v>روز</v>
      </c>
      <c r="B3124" s="726"/>
      <c r="C3124" s="726"/>
      <c r="D3124" s="726">
        <v>7</v>
      </c>
      <c r="E3124" s="726">
        <v>50</v>
      </c>
      <c r="F3124" s="730"/>
      <c r="G3124" s="88"/>
      <c r="H3124" s="169"/>
      <c r="I3124" s="169"/>
      <c r="J3124" s="178"/>
      <c r="K3124" s="179">
        <f t="shared" si="196"/>
        <v>0</v>
      </c>
      <c r="L3124" s="726"/>
      <c r="M3124" s="726"/>
      <c r="N3124" s="726"/>
      <c r="O3124" s="726"/>
      <c r="P3124" s="726"/>
      <c r="Q3124" s="727"/>
      <c r="R3124" s="730" t="str">
        <f t="shared" si="197"/>
        <v>fx</v>
      </c>
      <c r="S3124" s="726"/>
      <c r="T3124" s="726"/>
      <c r="U3124" s="726"/>
    </row>
    <row r="3125" spans="1:21" ht="15.75" thickBot="1" x14ac:dyDescent="0.3">
      <c r="A3125" s="162" t="str">
        <f t="shared" si="195"/>
        <v>روز</v>
      </c>
      <c r="B3125" s="726"/>
      <c r="C3125" s="726"/>
      <c r="D3125" s="726">
        <v>7</v>
      </c>
      <c r="E3125" s="726">
        <v>50</v>
      </c>
      <c r="F3125" s="730"/>
      <c r="G3125" s="88"/>
      <c r="H3125" s="169"/>
      <c r="I3125" s="169"/>
      <c r="J3125" s="178"/>
      <c r="K3125" s="179">
        <f t="shared" si="196"/>
        <v>0</v>
      </c>
      <c r="L3125" s="726"/>
      <c r="M3125" s="726"/>
      <c r="N3125" s="726"/>
      <c r="O3125" s="726"/>
      <c r="P3125" s="726"/>
      <c r="Q3125" s="727"/>
      <c r="R3125" s="730" t="str">
        <f t="shared" si="197"/>
        <v>fx</v>
      </c>
      <c r="S3125" s="726"/>
      <c r="T3125" s="726"/>
      <c r="U3125" s="726"/>
    </row>
    <row r="3126" spans="1:21" ht="15.75" thickBot="1" x14ac:dyDescent="0.3">
      <c r="A3126" s="162" t="str">
        <f t="shared" si="195"/>
        <v>روز</v>
      </c>
      <c r="B3126" s="726"/>
      <c r="C3126" s="726"/>
      <c r="D3126" s="726">
        <v>7</v>
      </c>
      <c r="E3126" s="726">
        <v>50</v>
      </c>
      <c r="F3126" s="730"/>
      <c r="G3126" s="88"/>
      <c r="H3126" s="169"/>
      <c r="I3126" s="169"/>
      <c r="J3126" s="178"/>
      <c r="K3126" s="179">
        <f t="shared" si="196"/>
        <v>0</v>
      </c>
      <c r="L3126" s="726"/>
      <c r="M3126" s="726"/>
      <c r="N3126" s="726"/>
      <c r="O3126" s="726"/>
      <c r="P3126" s="726"/>
      <c r="Q3126" s="727"/>
      <c r="R3126" s="730" t="str">
        <f t="shared" si="197"/>
        <v>fx</v>
      </c>
      <c r="S3126" s="726"/>
      <c r="T3126" s="726"/>
      <c r="U3126" s="726"/>
    </row>
    <row r="3127" spans="1:21" ht="15.75" thickBot="1" x14ac:dyDescent="0.3">
      <c r="A3127" s="162" t="str">
        <f t="shared" si="195"/>
        <v>روز</v>
      </c>
      <c r="B3127" s="726"/>
      <c r="C3127" s="726"/>
      <c r="D3127" s="726">
        <v>7</v>
      </c>
      <c r="E3127" s="726">
        <v>50</v>
      </c>
      <c r="F3127" s="730"/>
      <c r="G3127" s="88"/>
      <c r="H3127" s="169"/>
      <c r="I3127" s="169"/>
      <c r="J3127" s="178"/>
      <c r="K3127" s="179">
        <f t="shared" si="196"/>
        <v>0</v>
      </c>
      <c r="L3127" s="726"/>
      <c r="M3127" s="726"/>
      <c r="N3127" s="726"/>
      <c r="O3127" s="726"/>
      <c r="P3127" s="726"/>
      <c r="Q3127" s="727"/>
      <c r="R3127" s="730" t="str">
        <f t="shared" si="197"/>
        <v>fx</v>
      </c>
      <c r="S3127" s="726"/>
      <c r="T3127" s="726"/>
      <c r="U3127" s="726"/>
    </row>
    <row r="3128" spans="1:21" ht="15.75" thickBot="1" x14ac:dyDescent="0.3">
      <c r="A3128" s="162" t="str">
        <f t="shared" si="195"/>
        <v>روز</v>
      </c>
      <c r="B3128" s="726"/>
      <c r="C3128" s="726"/>
      <c r="D3128" s="726">
        <v>7</v>
      </c>
      <c r="E3128" s="726">
        <v>50</v>
      </c>
      <c r="F3128" s="730"/>
      <c r="G3128" s="88"/>
      <c r="H3128" s="169"/>
      <c r="I3128" s="169"/>
      <c r="J3128" s="178"/>
      <c r="K3128" s="179">
        <f t="shared" si="196"/>
        <v>0</v>
      </c>
      <c r="L3128" s="726"/>
      <c r="M3128" s="726"/>
      <c r="N3128" s="726"/>
      <c r="O3128" s="726"/>
      <c r="P3128" s="726"/>
      <c r="Q3128" s="727"/>
      <c r="R3128" s="730" t="str">
        <f t="shared" si="197"/>
        <v>fx</v>
      </c>
      <c r="S3128" s="726"/>
      <c r="T3128" s="726"/>
      <c r="U3128" s="726"/>
    </row>
    <row r="3129" spans="1:21" ht="15.75" thickBot="1" x14ac:dyDescent="0.3">
      <c r="A3129" s="162" t="str">
        <f t="shared" si="195"/>
        <v>روز</v>
      </c>
      <c r="B3129" s="726"/>
      <c r="C3129" s="726"/>
      <c r="D3129" s="726">
        <v>7</v>
      </c>
      <c r="E3129" s="726">
        <v>50</v>
      </c>
      <c r="F3129" s="730"/>
      <c r="G3129" s="88"/>
      <c r="H3129" s="169"/>
      <c r="I3129" s="169"/>
      <c r="J3129" s="178"/>
      <c r="K3129" s="179">
        <f t="shared" si="196"/>
        <v>0</v>
      </c>
      <c r="L3129" s="726"/>
      <c r="M3129" s="726"/>
      <c r="N3129" s="726"/>
      <c r="O3129" s="726"/>
      <c r="P3129" s="726"/>
      <c r="Q3129" s="727"/>
      <c r="R3129" s="730" t="str">
        <f t="shared" si="197"/>
        <v>fx</v>
      </c>
      <c r="S3129" s="726"/>
      <c r="T3129" s="726"/>
      <c r="U3129" s="726"/>
    </row>
    <row r="3130" spans="1:21" ht="15.75" thickBot="1" x14ac:dyDescent="0.3">
      <c r="A3130" s="162" t="str">
        <f t="shared" si="195"/>
        <v>روز</v>
      </c>
      <c r="B3130" s="726"/>
      <c r="C3130" s="726"/>
      <c r="D3130" s="726">
        <v>7</v>
      </c>
      <c r="E3130" s="726">
        <v>50</v>
      </c>
      <c r="F3130" s="730"/>
      <c r="G3130" s="88"/>
      <c r="H3130" s="169"/>
      <c r="I3130" s="169"/>
      <c r="J3130" s="178"/>
      <c r="K3130" s="179">
        <f t="shared" si="196"/>
        <v>0</v>
      </c>
      <c r="L3130" s="726"/>
      <c r="M3130" s="726"/>
      <c r="N3130" s="726"/>
      <c r="O3130" s="726"/>
      <c r="P3130" s="726"/>
      <c r="Q3130" s="727"/>
      <c r="R3130" s="730" t="str">
        <f t="shared" si="197"/>
        <v>fx</v>
      </c>
      <c r="S3130" s="726"/>
      <c r="T3130" s="726"/>
      <c r="U3130" s="726"/>
    </row>
    <row r="3131" spans="1:21" ht="15.75" thickBot="1" x14ac:dyDescent="0.3">
      <c r="A3131" s="162" t="str">
        <f t="shared" si="195"/>
        <v>روز</v>
      </c>
      <c r="B3131" s="726"/>
      <c r="C3131" s="726"/>
      <c r="D3131" s="726">
        <v>7</v>
      </c>
      <c r="E3131" s="726">
        <v>50</v>
      </c>
      <c r="F3131" s="730"/>
      <c r="G3131" s="88"/>
      <c r="H3131" s="169"/>
      <c r="I3131" s="169"/>
      <c r="J3131" s="178"/>
      <c r="K3131" s="179">
        <f t="shared" si="196"/>
        <v>0</v>
      </c>
      <c r="L3131" s="726"/>
      <c r="M3131" s="726"/>
      <c r="N3131" s="726"/>
      <c r="O3131" s="726"/>
      <c r="P3131" s="726"/>
      <c r="Q3131" s="727"/>
      <c r="R3131" s="730" t="str">
        <f t="shared" si="197"/>
        <v>fx</v>
      </c>
      <c r="S3131" s="726"/>
      <c r="T3131" s="726"/>
      <c r="U3131" s="726"/>
    </row>
    <row r="3132" spans="1:21" ht="15.75" thickBot="1" x14ac:dyDescent="0.3">
      <c r="A3132" s="162" t="str">
        <f t="shared" si="195"/>
        <v>روز</v>
      </c>
      <c r="B3132" s="726"/>
      <c r="C3132" s="726"/>
      <c r="D3132" s="726">
        <v>7</v>
      </c>
      <c r="E3132" s="726">
        <v>50</v>
      </c>
      <c r="F3132" s="730"/>
      <c r="G3132" s="88"/>
      <c r="H3132" s="169"/>
      <c r="I3132" s="169"/>
      <c r="J3132" s="178"/>
      <c r="K3132" s="179">
        <f t="shared" si="196"/>
        <v>0</v>
      </c>
      <c r="L3132" s="726"/>
      <c r="M3132" s="726"/>
      <c r="N3132" s="726"/>
      <c r="O3132" s="726"/>
      <c r="P3132" s="726"/>
      <c r="Q3132" s="727"/>
      <c r="R3132" s="730" t="str">
        <f t="shared" si="197"/>
        <v>fx</v>
      </c>
      <c r="S3132" s="726"/>
      <c r="T3132" s="726"/>
      <c r="U3132" s="726"/>
    </row>
    <row r="3133" spans="1:21" ht="15.75" thickBot="1" x14ac:dyDescent="0.3">
      <c r="A3133" s="162" t="str">
        <f t="shared" si="195"/>
        <v>روز</v>
      </c>
      <c r="B3133" s="726"/>
      <c r="C3133" s="726"/>
      <c r="D3133" s="726">
        <v>7</v>
      </c>
      <c r="E3133" s="726">
        <v>50</v>
      </c>
      <c r="F3133" s="730"/>
      <c r="G3133" s="88"/>
      <c r="H3133" s="169"/>
      <c r="I3133" s="169"/>
      <c r="J3133" s="178"/>
      <c r="K3133" s="179">
        <f t="shared" si="196"/>
        <v>0</v>
      </c>
      <c r="L3133" s="726"/>
      <c r="M3133" s="726"/>
      <c r="N3133" s="726"/>
      <c r="O3133" s="726"/>
      <c r="P3133" s="726"/>
      <c r="Q3133" s="727"/>
      <c r="R3133" s="730" t="str">
        <f t="shared" si="197"/>
        <v>fx</v>
      </c>
      <c r="S3133" s="726"/>
      <c r="T3133" s="726"/>
      <c r="U3133" s="726"/>
    </row>
    <row r="3134" spans="1:21" ht="15.75" thickBot="1" x14ac:dyDescent="0.3">
      <c r="A3134" s="162" t="str">
        <f t="shared" si="195"/>
        <v>روز</v>
      </c>
      <c r="B3134" s="726"/>
      <c r="C3134" s="726"/>
      <c r="D3134" s="726">
        <v>7</v>
      </c>
      <c r="E3134" s="726">
        <v>50</v>
      </c>
      <c r="F3134" s="730"/>
      <c r="G3134" s="88"/>
      <c r="H3134" s="169"/>
      <c r="I3134" s="169"/>
      <c r="J3134" s="178"/>
      <c r="K3134" s="179">
        <f t="shared" si="196"/>
        <v>0</v>
      </c>
      <c r="L3134" s="726"/>
      <c r="M3134" s="726"/>
      <c r="N3134" s="726"/>
      <c r="O3134" s="726"/>
      <c r="P3134" s="726"/>
      <c r="Q3134" s="727"/>
      <c r="R3134" s="730" t="str">
        <f t="shared" si="197"/>
        <v>fx</v>
      </c>
      <c r="S3134" s="726"/>
      <c r="T3134" s="726"/>
      <c r="U3134" s="726"/>
    </row>
    <row r="3135" spans="1:21" ht="15.75" thickBot="1" x14ac:dyDescent="0.3">
      <c r="A3135" s="162" t="str">
        <f t="shared" si="195"/>
        <v>روز</v>
      </c>
      <c r="B3135" s="726"/>
      <c r="C3135" s="726"/>
      <c r="D3135" s="726">
        <v>7</v>
      </c>
      <c r="E3135" s="726">
        <v>50</v>
      </c>
      <c r="F3135" s="730"/>
      <c r="G3135" s="88"/>
      <c r="H3135" s="169"/>
      <c r="I3135" s="169"/>
      <c r="J3135" s="178"/>
      <c r="K3135" s="179">
        <f t="shared" si="196"/>
        <v>0</v>
      </c>
      <c r="L3135" s="726"/>
      <c r="M3135" s="726"/>
      <c r="N3135" s="726"/>
      <c r="O3135" s="726"/>
      <c r="P3135" s="726"/>
      <c r="Q3135" s="727"/>
      <c r="R3135" s="730" t="str">
        <f t="shared" si="197"/>
        <v>fx</v>
      </c>
      <c r="S3135" s="726"/>
      <c r="T3135" s="726"/>
      <c r="U3135" s="726"/>
    </row>
    <row r="3136" spans="1:21" ht="15.75" thickBot="1" x14ac:dyDescent="0.3">
      <c r="A3136" s="162" t="str">
        <f t="shared" si="195"/>
        <v>روز</v>
      </c>
      <c r="B3136" s="726"/>
      <c r="C3136" s="726"/>
      <c r="D3136" s="726">
        <v>7</v>
      </c>
      <c r="E3136" s="726">
        <v>50</v>
      </c>
      <c r="F3136" s="730"/>
      <c r="G3136" s="88"/>
      <c r="H3136" s="169"/>
      <c r="I3136" s="169"/>
      <c r="J3136" s="178"/>
      <c r="K3136" s="179">
        <f t="shared" si="196"/>
        <v>0</v>
      </c>
      <c r="L3136" s="726"/>
      <c r="M3136" s="726"/>
      <c r="N3136" s="726"/>
      <c r="O3136" s="726"/>
      <c r="P3136" s="726"/>
      <c r="Q3136" s="727"/>
      <c r="R3136" s="730" t="str">
        <f t="shared" si="197"/>
        <v>fx</v>
      </c>
      <c r="S3136" s="726"/>
      <c r="T3136" s="726"/>
      <c r="U3136" s="726"/>
    </row>
    <row r="3137" spans="1:21" ht="15.75" thickBot="1" x14ac:dyDescent="0.3">
      <c r="A3137" s="162" t="str">
        <f t="shared" si="195"/>
        <v>روز</v>
      </c>
      <c r="B3137" s="726"/>
      <c r="C3137" s="726"/>
      <c r="D3137" s="726">
        <v>7</v>
      </c>
      <c r="E3137" s="726">
        <v>50</v>
      </c>
      <c r="F3137" s="730"/>
      <c r="G3137" s="88"/>
      <c r="H3137" s="169"/>
      <c r="I3137" s="169"/>
      <c r="J3137" s="178"/>
      <c r="K3137" s="179">
        <f t="shared" si="196"/>
        <v>0</v>
      </c>
      <c r="L3137" s="726"/>
      <c r="M3137" s="726"/>
      <c r="N3137" s="726"/>
      <c r="O3137" s="726"/>
      <c r="P3137" s="726"/>
      <c r="Q3137" s="727"/>
      <c r="R3137" s="730" t="str">
        <f t="shared" si="197"/>
        <v>fx</v>
      </c>
      <c r="S3137" s="726"/>
      <c r="T3137" s="726"/>
      <c r="U3137" s="726"/>
    </row>
    <row r="3138" spans="1:21" ht="15.75" thickBot="1" x14ac:dyDescent="0.3">
      <c r="A3138" s="162" t="str">
        <f t="shared" si="195"/>
        <v>روز</v>
      </c>
      <c r="B3138" s="726"/>
      <c r="C3138" s="726"/>
      <c r="D3138" s="726">
        <v>7</v>
      </c>
      <c r="E3138" s="726">
        <v>50</v>
      </c>
      <c r="F3138" s="730"/>
      <c r="G3138" s="88"/>
      <c r="H3138" s="169"/>
      <c r="I3138" s="169"/>
      <c r="J3138" s="178"/>
      <c r="K3138" s="179">
        <f t="shared" si="196"/>
        <v>0</v>
      </c>
      <c r="L3138" s="726"/>
      <c r="M3138" s="726"/>
      <c r="N3138" s="726"/>
      <c r="O3138" s="726"/>
      <c r="P3138" s="726"/>
      <c r="Q3138" s="727"/>
      <c r="R3138" s="730" t="str">
        <f t="shared" si="197"/>
        <v>fx</v>
      </c>
      <c r="S3138" s="726"/>
      <c r="T3138" s="726"/>
      <c r="U3138" s="726"/>
    </row>
    <row r="3139" spans="1:21" ht="15.75" thickBot="1" x14ac:dyDescent="0.3">
      <c r="A3139" s="162" t="str">
        <f t="shared" si="195"/>
        <v>روز</v>
      </c>
      <c r="B3139" s="726"/>
      <c r="C3139" s="726"/>
      <c r="D3139" s="726">
        <v>7</v>
      </c>
      <c r="E3139" s="726">
        <v>50</v>
      </c>
      <c r="F3139" s="730"/>
      <c r="G3139" s="88"/>
      <c r="H3139" s="169"/>
      <c r="I3139" s="169"/>
      <c r="J3139" s="178"/>
      <c r="K3139" s="179">
        <f t="shared" si="196"/>
        <v>0</v>
      </c>
      <c r="L3139" s="726"/>
      <c r="M3139" s="726"/>
      <c r="N3139" s="726"/>
      <c r="O3139" s="726"/>
      <c r="P3139" s="726"/>
      <c r="Q3139" s="727"/>
      <c r="R3139" s="730" t="str">
        <f t="shared" si="197"/>
        <v>fx</v>
      </c>
      <c r="S3139" s="726"/>
      <c r="T3139" s="726"/>
      <c r="U3139" s="726"/>
    </row>
    <row r="3140" spans="1:21" ht="15.75" thickBot="1" x14ac:dyDescent="0.3">
      <c r="A3140" s="162" t="str">
        <f t="shared" si="195"/>
        <v>روز</v>
      </c>
      <c r="B3140" s="726"/>
      <c r="C3140" s="726"/>
      <c r="D3140" s="726">
        <v>7</v>
      </c>
      <c r="E3140" s="726">
        <v>50</v>
      </c>
      <c r="F3140" s="730"/>
      <c r="G3140" s="88"/>
      <c r="H3140" s="169"/>
      <c r="I3140" s="169"/>
      <c r="J3140" s="178"/>
      <c r="K3140" s="179">
        <f t="shared" si="196"/>
        <v>0</v>
      </c>
      <c r="L3140" s="726"/>
      <c r="M3140" s="726"/>
      <c r="N3140" s="726"/>
      <c r="O3140" s="726"/>
      <c r="P3140" s="726"/>
      <c r="Q3140" s="727"/>
      <c r="R3140" s="730" t="str">
        <f t="shared" si="197"/>
        <v>fx</v>
      </c>
      <c r="S3140" s="726"/>
      <c r="T3140" s="726"/>
      <c r="U3140" s="726"/>
    </row>
    <row r="3141" spans="1:21" ht="15.75" thickBot="1" x14ac:dyDescent="0.3">
      <c r="A3141" s="162" t="str">
        <f t="shared" si="195"/>
        <v>روز</v>
      </c>
      <c r="B3141" s="726"/>
      <c r="C3141" s="726"/>
      <c r="D3141" s="726">
        <v>7</v>
      </c>
      <c r="E3141" s="726">
        <v>50</v>
      </c>
      <c r="F3141" s="730"/>
      <c r="G3141" s="88"/>
      <c r="H3141" s="169"/>
      <c r="I3141" s="169"/>
      <c r="J3141" s="178"/>
      <c r="K3141" s="179">
        <f t="shared" si="196"/>
        <v>0</v>
      </c>
      <c r="L3141" s="726"/>
      <c r="M3141" s="726"/>
      <c r="N3141" s="726"/>
      <c r="O3141" s="726"/>
      <c r="P3141" s="726"/>
      <c r="Q3141" s="727"/>
      <c r="R3141" s="730" t="str">
        <f t="shared" si="197"/>
        <v>fx</v>
      </c>
      <c r="S3141" s="726"/>
      <c r="T3141" s="726"/>
      <c r="U3141" s="726"/>
    </row>
    <row r="3142" spans="1:21" ht="15.75" thickBot="1" x14ac:dyDescent="0.3">
      <c r="A3142" s="162" t="str">
        <f t="shared" si="195"/>
        <v>روز</v>
      </c>
      <c r="B3142" s="726"/>
      <c r="C3142" s="726"/>
      <c r="D3142" s="726">
        <v>7</v>
      </c>
      <c r="E3142" s="726">
        <v>50</v>
      </c>
      <c r="F3142" s="730"/>
      <c r="G3142" s="88"/>
      <c r="H3142" s="169"/>
      <c r="I3142" s="169"/>
      <c r="J3142" s="178"/>
      <c r="K3142" s="179">
        <f t="shared" si="196"/>
        <v>0</v>
      </c>
      <c r="L3142" s="726"/>
      <c r="M3142" s="726"/>
      <c r="N3142" s="726"/>
      <c r="O3142" s="726"/>
      <c r="P3142" s="726"/>
      <c r="Q3142" s="727"/>
      <c r="R3142" s="730" t="str">
        <f t="shared" si="197"/>
        <v>fx</v>
      </c>
      <c r="S3142" s="726"/>
      <c r="T3142" s="726"/>
      <c r="U3142" s="726"/>
    </row>
    <row r="3143" spans="1:21" ht="15.75" thickBot="1" x14ac:dyDescent="0.3">
      <c r="A3143" s="162" t="str">
        <f t="shared" si="195"/>
        <v>روز</v>
      </c>
      <c r="B3143" s="726"/>
      <c r="C3143" s="726"/>
      <c r="D3143" s="726">
        <v>7</v>
      </c>
      <c r="E3143" s="726">
        <v>50</v>
      </c>
      <c r="F3143" s="730"/>
      <c r="G3143" s="88"/>
      <c r="H3143" s="169"/>
      <c r="I3143" s="169"/>
      <c r="J3143" s="178"/>
      <c r="K3143" s="179">
        <f t="shared" si="196"/>
        <v>0</v>
      </c>
      <c r="L3143" s="726"/>
      <c r="M3143" s="726"/>
      <c r="N3143" s="726"/>
      <c r="O3143" s="726"/>
      <c r="P3143" s="726"/>
      <c r="Q3143" s="727"/>
      <c r="R3143" s="730" t="str">
        <f t="shared" si="197"/>
        <v>fx</v>
      </c>
      <c r="S3143" s="726"/>
      <c r="T3143" s="726"/>
      <c r="U3143" s="726"/>
    </row>
    <row r="3144" spans="1:21" ht="15.75" thickBot="1" x14ac:dyDescent="0.3">
      <c r="A3144" s="162" t="str">
        <f t="shared" si="195"/>
        <v>روز</v>
      </c>
      <c r="B3144" s="726"/>
      <c r="C3144" s="726"/>
      <c r="D3144" s="726">
        <v>7</v>
      </c>
      <c r="E3144" s="726">
        <v>50</v>
      </c>
      <c r="F3144" s="730"/>
      <c r="G3144" s="88"/>
      <c r="H3144" s="169"/>
      <c r="I3144" s="169"/>
      <c r="J3144" s="178"/>
      <c r="K3144" s="179">
        <f t="shared" si="196"/>
        <v>0</v>
      </c>
      <c r="L3144" s="726"/>
      <c r="M3144" s="726"/>
      <c r="N3144" s="726"/>
      <c r="O3144" s="726"/>
      <c r="P3144" s="726"/>
      <c r="Q3144" s="727"/>
      <c r="R3144" s="730" t="str">
        <f t="shared" si="197"/>
        <v>fx</v>
      </c>
      <c r="S3144" s="726"/>
      <c r="T3144" s="726"/>
      <c r="U3144" s="726"/>
    </row>
    <row r="3145" spans="1:21" ht="15.75" thickBot="1" x14ac:dyDescent="0.3">
      <c r="A3145" s="162" t="str">
        <f t="shared" ref="A3145:A3208" si="198">IF(H3145&gt;I3145,"شب","روز")</f>
        <v>روز</v>
      </c>
      <c r="B3145" s="726"/>
      <c r="C3145" s="726"/>
      <c r="D3145" s="726">
        <v>7</v>
      </c>
      <c r="E3145" s="726">
        <v>50</v>
      </c>
      <c r="F3145" s="730"/>
      <c r="G3145" s="88"/>
      <c r="H3145" s="169"/>
      <c r="I3145" s="169"/>
      <c r="J3145" s="178"/>
      <c r="K3145" s="179">
        <f t="shared" ref="K3145:K3208" si="199">IF(H3145&gt;I3145,(H3145-I3145)-J3145,(I3145-H3145)-J3145)</f>
        <v>0</v>
      </c>
      <c r="L3145" s="726"/>
      <c r="M3145" s="726"/>
      <c r="N3145" s="726"/>
      <c r="O3145" s="726"/>
      <c r="P3145" s="726"/>
      <c r="Q3145" s="727"/>
      <c r="R3145" s="730" t="str">
        <f t="shared" ref="R3145:R3208" si="200">IF(C3145=370,"p500","fx")</f>
        <v>fx</v>
      </c>
      <c r="S3145" s="726"/>
      <c r="T3145" s="726"/>
      <c r="U3145" s="726"/>
    </row>
    <row r="3146" spans="1:21" ht="15.75" thickBot="1" x14ac:dyDescent="0.3">
      <c r="A3146" s="162" t="str">
        <f t="shared" si="198"/>
        <v>روز</v>
      </c>
      <c r="B3146" s="726"/>
      <c r="C3146" s="726"/>
      <c r="D3146" s="726">
        <v>7</v>
      </c>
      <c r="E3146" s="726">
        <v>50</v>
      </c>
      <c r="F3146" s="730"/>
      <c r="G3146" s="88"/>
      <c r="H3146" s="169"/>
      <c r="I3146" s="169"/>
      <c r="J3146" s="178"/>
      <c r="K3146" s="179">
        <f t="shared" si="199"/>
        <v>0</v>
      </c>
      <c r="L3146" s="726"/>
      <c r="M3146" s="726"/>
      <c r="N3146" s="726"/>
      <c r="O3146" s="726"/>
      <c r="P3146" s="726"/>
      <c r="Q3146" s="727"/>
      <c r="R3146" s="730" t="str">
        <f t="shared" si="200"/>
        <v>fx</v>
      </c>
      <c r="S3146" s="726"/>
      <c r="T3146" s="726"/>
      <c r="U3146" s="726"/>
    </row>
    <row r="3147" spans="1:21" ht="15.75" thickBot="1" x14ac:dyDescent="0.3">
      <c r="A3147" s="162" t="str">
        <f t="shared" si="198"/>
        <v>روز</v>
      </c>
      <c r="B3147" s="726"/>
      <c r="C3147" s="726"/>
      <c r="D3147" s="726">
        <v>7</v>
      </c>
      <c r="E3147" s="726">
        <v>50</v>
      </c>
      <c r="F3147" s="730"/>
      <c r="G3147" s="88"/>
      <c r="H3147" s="169"/>
      <c r="I3147" s="169"/>
      <c r="J3147" s="178"/>
      <c r="K3147" s="179">
        <f t="shared" si="199"/>
        <v>0</v>
      </c>
      <c r="L3147" s="726"/>
      <c r="M3147" s="726"/>
      <c r="N3147" s="726"/>
      <c r="O3147" s="726"/>
      <c r="P3147" s="726"/>
      <c r="Q3147" s="727"/>
      <c r="R3147" s="730" t="str">
        <f t="shared" si="200"/>
        <v>fx</v>
      </c>
      <c r="S3147" s="726"/>
      <c r="T3147" s="726"/>
      <c r="U3147" s="726"/>
    </row>
    <row r="3148" spans="1:21" ht="15.75" thickBot="1" x14ac:dyDescent="0.3">
      <c r="A3148" s="162" t="str">
        <f t="shared" si="198"/>
        <v>روز</v>
      </c>
      <c r="B3148" s="726"/>
      <c r="C3148" s="726"/>
      <c r="D3148" s="726">
        <v>7</v>
      </c>
      <c r="E3148" s="726">
        <v>50</v>
      </c>
      <c r="F3148" s="730"/>
      <c r="G3148" s="88"/>
      <c r="H3148" s="169"/>
      <c r="I3148" s="169"/>
      <c r="J3148" s="178"/>
      <c r="K3148" s="179">
        <f t="shared" si="199"/>
        <v>0</v>
      </c>
      <c r="L3148" s="726"/>
      <c r="M3148" s="726"/>
      <c r="N3148" s="726"/>
      <c r="O3148" s="726"/>
      <c r="P3148" s="726"/>
      <c r="Q3148" s="727"/>
      <c r="R3148" s="730" t="str">
        <f t="shared" si="200"/>
        <v>fx</v>
      </c>
      <c r="S3148" s="726"/>
      <c r="T3148" s="726"/>
      <c r="U3148" s="726"/>
    </row>
    <row r="3149" spans="1:21" ht="15.75" thickBot="1" x14ac:dyDescent="0.3">
      <c r="A3149" s="162" t="str">
        <f t="shared" si="198"/>
        <v>روز</v>
      </c>
      <c r="B3149" s="726"/>
      <c r="C3149" s="726"/>
      <c r="D3149" s="726">
        <v>7</v>
      </c>
      <c r="E3149" s="726">
        <v>50</v>
      </c>
      <c r="F3149" s="730"/>
      <c r="G3149" s="88"/>
      <c r="H3149" s="169"/>
      <c r="I3149" s="169"/>
      <c r="J3149" s="178"/>
      <c r="K3149" s="179">
        <f t="shared" si="199"/>
        <v>0</v>
      </c>
      <c r="L3149" s="726"/>
      <c r="M3149" s="726"/>
      <c r="N3149" s="726"/>
      <c r="O3149" s="726"/>
      <c r="P3149" s="726"/>
      <c r="Q3149" s="727"/>
      <c r="R3149" s="730" t="str">
        <f t="shared" si="200"/>
        <v>fx</v>
      </c>
      <c r="S3149" s="726"/>
      <c r="T3149" s="726"/>
      <c r="U3149" s="726"/>
    </row>
    <row r="3150" spans="1:21" ht="15.75" thickBot="1" x14ac:dyDescent="0.3">
      <c r="A3150" s="162" t="str">
        <f t="shared" si="198"/>
        <v>روز</v>
      </c>
      <c r="B3150" s="726"/>
      <c r="C3150" s="726"/>
      <c r="D3150" s="726">
        <v>7</v>
      </c>
      <c r="E3150" s="726">
        <v>50</v>
      </c>
      <c r="F3150" s="730"/>
      <c r="G3150" s="88"/>
      <c r="H3150" s="169"/>
      <c r="I3150" s="169"/>
      <c r="J3150" s="178"/>
      <c r="K3150" s="179">
        <f t="shared" si="199"/>
        <v>0</v>
      </c>
      <c r="L3150" s="726"/>
      <c r="M3150" s="726"/>
      <c r="N3150" s="726"/>
      <c r="O3150" s="726"/>
      <c r="P3150" s="726"/>
      <c r="Q3150" s="727"/>
      <c r="R3150" s="730" t="str">
        <f t="shared" si="200"/>
        <v>fx</v>
      </c>
      <c r="S3150" s="726"/>
      <c r="T3150" s="726"/>
      <c r="U3150" s="726"/>
    </row>
    <row r="3151" spans="1:21" ht="15.75" thickBot="1" x14ac:dyDescent="0.3">
      <c r="A3151" s="162" t="str">
        <f t="shared" si="198"/>
        <v>روز</v>
      </c>
      <c r="B3151" s="726"/>
      <c r="C3151" s="726"/>
      <c r="D3151" s="726">
        <v>7</v>
      </c>
      <c r="E3151" s="726">
        <v>50</v>
      </c>
      <c r="F3151" s="730"/>
      <c r="G3151" s="88"/>
      <c r="H3151" s="169"/>
      <c r="I3151" s="169"/>
      <c r="J3151" s="178"/>
      <c r="K3151" s="179">
        <f t="shared" si="199"/>
        <v>0</v>
      </c>
      <c r="L3151" s="726"/>
      <c r="M3151" s="726"/>
      <c r="N3151" s="726"/>
      <c r="O3151" s="726"/>
      <c r="P3151" s="726"/>
      <c r="Q3151" s="727"/>
      <c r="R3151" s="730" t="str">
        <f t="shared" si="200"/>
        <v>fx</v>
      </c>
      <c r="S3151" s="726"/>
      <c r="T3151" s="726"/>
      <c r="U3151" s="726"/>
    </row>
    <row r="3152" spans="1:21" ht="15.75" thickBot="1" x14ac:dyDescent="0.3">
      <c r="A3152" s="162" t="str">
        <f t="shared" si="198"/>
        <v>روز</v>
      </c>
      <c r="B3152" s="726"/>
      <c r="C3152" s="726"/>
      <c r="D3152" s="726">
        <v>7</v>
      </c>
      <c r="E3152" s="726">
        <v>50</v>
      </c>
      <c r="F3152" s="730"/>
      <c r="G3152" s="88"/>
      <c r="H3152" s="169"/>
      <c r="I3152" s="169"/>
      <c r="J3152" s="178"/>
      <c r="K3152" s="179">
        <f t="shared" si="199"/>
        <v>0</v>
      </c>
      <c r="L3152" s="726"/>
      <c r="M3152" s="726"/>
      <c r="N3152" s="726"/>
      <c r="O3152" s="726"/>
      <c r="P3152" s="726"/>
      <c r="Q3152" s="727"/>
      <c r="R3152" s="730" t="str">
        <f t="shared" si="200"/>
        <v>fx</v>
      </c>
      <c r="S3152" s="726"/>
      <c r="T3152" s="726"/>
      <c r="U3152" s="726"/>
    </row>
    <row r="3153" spans="1:21" ht="15.75" thickBot="1" x14ac:dyDescent="0.3">
      <c r="A3153" s="162" t="str">
        <f t="shared" si="198"/>
        <v>روز</v>
      </c>
      <c r="B3153" s="726"/>
      <c r="C3153" s="726"/>
      <c r="D3153" s="726">
        <v>7</v>
      </c>
      <c r="E3153" s="726">
        <v>50</v>
      </c>
      <c r="F3153" s="730"/>
      <c r="G3153" s="88"/>
      <c r="H3153" s="169"/>
      <c r="I3153" s="169"/>
      <c r="J3153" s="178"/>
      <c r="K3153" s="179">
        <f t="shared" si="199"/>
        <v>0</v>
      </c>
      <c r="L3153" s="726"/>
      <c r="M3153" s="726"/>
      <c r="N3153" s="726"/>
      <c r="O3153" s="726"/>
      <c r="P3153" s="726"/>
      <c r="Q3153" s="727"/>
      <c r="R3153" s="730" t="str">
        <f t="shared" si="200"/>
        <v>fx</v>
      </c>
      <c r="S3153" s="726"/>
      <c r="T3153" s="726"/>
      <c r="U3153" s="726"/>
    </row>
    <row r="3154" spans="1:21" ht="15.75" thickBot="1" x14ac:dyDescent="0.3">
      <c r="A3154" s="162" t="str">
        <f t="shared" si="198"/>
        <v>روز</v>
      </c>
      <c r="B3154" s="726"/>
      <c r="C3154" s="726"/>
      <c r="D3154" s="726">
        <v>7</v>
      </c>
      <c r="E3154" s="726">
        <v>50</v>
      </c>
      <c r="F3154" s="730"/>
      <c r="G3154" s="88"/>
      <c r="H3154" s="169"/>
      <c r="I3154" s="169"/>
      <c r="J3154" s="178"/>
      <c r="K3154" s="179">
        <f t="shared" si="199"/>
        <v>0</v>
      </c>
      <c r="L3154" s="726"/>
      <c r="M3154" s="726"/>
      <c r="N3154" s="726"/>
      <c r="O3154" s="726"/>
      <c r="P3154" s="726"/>
      <c r="Q3154" s="727"/>
      <c r="R3154" s="730" t="str">
        <f t="shared" si="200"/>
        <v>fx</v>
      </c>
      <c r="S3154" s="726"/>
      <c r="T3154" s="726"/>
      <c r="U3154" s="726"/>
    </row>
    <row r="3155" spans="1:21" ht="15.75" thickBot="1" x14ac:dyDescent="0.3">
      <c r="A3155" s="162" t="str">
        <f t="shared" si="198"/>
        <v>روز</v>
      </c>
      <c r="B3155" s="726"/>
      <c r="C3155" s="726"/>
      <c r="D3155" s="726">
        <v>7</v>
      </c>
      <c r="E3155" s="726">
        <v>50</v>
      </c>
      <c r="F3155" s="730"/>
      <c r="G3155" s="88"/>
      <c r="H3155" s="169"/>
      <c r="I3155" s="169"/>
      <c r="J3155" s="178"/>
      <c r="K3155" s="179">
        <f t="shared" si="199"/>
        <v>0</v>
      </c>
      <c r="L3155" s="726"/>
      <c r="M3155" s="726"/>
      <c r="N3155" s="726"/>
      <c r="O3155" s="726"/>
      <c r="P3155" s="726"/>
      <c r="Q3155" s="727"/>
      <c r="R3155" s="730" t="str">
        <f t="shared" si="200"/>
        <v>fx</v>
      </c>
      <c r="S3155" s="726"/>
      <c r="T3155" s="726"/>
      <c r="U3155" s="726"/>
    </row>
    <row r="3156" spans="1:21" ht="15.75" thickBot="1" x14ac:dyDescent="0.3">
      <c r="A3156" s="162" t="str">
        <f t="shared" si="198"/>
        <v>روز</v>
      </c>
      <c r="B3156" s="726"/>
      <c r="C3156" s="726"/>
      <c r="D3156" s="726">
        <v>7</v>
      </c>
      <c r="E3156" s="726">
        <v>50</v>
      </c>
      <c r="F3156" s="730"/>
      <c r="G3156" s="88"/>
      <c r="H3156" s="169"/>
      <c r="I3156" s="169"/>
      <c r="J3156" s="178"/>
      <c r="K3156" s="179">
        <f t="shared" si="199"/>
        <v>0</v>
      </c>
      <c r="L3156" s="726"/>
      <c r="M3156" s="726"/>
      <c r="N3156" s="726"/>
      <c r="O3156" s="726"/>
      <c r="P3156" s="726"/>
      <c r="Q3156" s="727"/>
      <c r="R3156" s="730" t="str">
        <f t="shared" si="200"/>
        <v>fx</v>
      </c>
      <c r="S3156" s="726"/>
      <c r="T3156" s="726"/>
      <c r="U3156" s="726"/>
    </row>
    <row r="3157" spans="1:21" ht="15.75" thickBot="1" x14ac:dyDescent="0.3">
      <c r="A3157" s="162" t="str">
        <f t="shared" si="198"/>
        <v>روز</v>
      </c>
      <c r="B3157" s="726"/>
      <c r="C3157" s="726"/>
      <c r="D3157" s="726">
        <v>7</v>
      </c>
      <c r="E3157" s="726">
        <v>50</v>
      </c>
      <c r="F3157" s="730"/>
      <c r="G3157" s="88"/>
      <c r="H3157" s="169"/>
      <c r="I3157" s="169"/>
      <c r="J3157" s="178"/>
      <c r="K3157" s="179">
        <f t="shared" si="199"/>
        <v>0</v>
      </c>
      <c r="L3157" s="726"/>
      <c r="M3157" s="726"/>
      <c r="N3157" s="726"/>
      <c r="O3157" s="726"/>
      <c r="P3157" s="726"/>
      <c r="Q3157" s="727"/>
      <c r="R3157" s="730" t="str">
        <f t="shared" si="200"/>
        <v>fx</v>
      </c>
      <c r="S3157" s="726"/>
      <c r="T3157" s="726"/>
      <c r="U3157" s="726"/>
    </row>
    <row r="3158" spans="1:21" ht="15.75" thickBot="1" x14ac:dyDescent="0.3">
      <c r="A3158" s="162" t="str">
        <f t="shared" si="198"/>
        <v>روز</v>
      </c>
      <c r="B3158" s="726"/>
      <c r="C3158" s="726"/>
      <c r="D3158" s="726">
        <v>7</v>
      </c>
      <c r="E3158" s="726">
        <v>50</v>
      </c>
      <c r="F3158" s="730"/>
      <c r="G3158" s="88"/>
      <c r="H3158" s="169"/>
      <c r="I3158" s="169"/>
      <c r="J3158" s="178"/>
      <c r="K3158" s="179">
        <f t="shared" si="199"/>
        <v>0</v>
      </c>
      <c r="L3158" s="726"/>
      <c r="M3158" s="726"/>
      <c r="N3158" s="726"/>
      <c r="O3158" s="726"/>
      <c r="P3158" s="726"/>
      <c r="Q3158" s="727"/>
      <c r="R3158" s="730" t="str">
        <f t="shared" si="200"/>
        <v>fx</v>
      </c>
      <c r="S3158" s="726"/>
      <c r="T3158" s="726"/>
      <c r="U3158" s="726"/>
    </row>
    <row r="3159" spans="1:21" ht="15.75" thickBot="1" x14ac:dyDescent="0.3">
      <c r="A3159" s="162" t="str">
        <f t="shared" si="198"/>
        <v>روز</v>
      </c>
      <c r="B3159" s="726"/>
      <c r="C3159" s="726"/>
      <c r="D3159" s="726">
        <v>7</v>
      </c>
      <c r="E3159" s="726">
        <v>50</v>
      </c>
      <c r="F3159" s="730"/>
      <c r="G3159" s="88"/>
      <c r="H3159" s="169"/>
      <c r="I3159" s="169"/>
      <c r="J3159" s="178"/>
      <c r="K3159" s="179">
        <f t="shared" si="199"/>
        <v>0</v>
      </c>
      <c r="L3159" s="726"/>
      <c r="M3159" s="726"/>
      <c r="N3159" s="726"/>
      <c r="O3159" s="726"/>
      <c r="P3159" s="726"/>
      <c r="Q3159" s="727"/>
      <c r="R3159" s="730" t="str">
        <f t="shared" si="200"/>
        <v>fx</v>
      </c>
      <c r="S3159" s="726"/>
      <c r="T3159" s="726"/>
      <c r="U3159" s="726"/>
    </row>
    <row r="3160" spans="1:21" ht="15.75" thickBot="1" x14ac:dyDescent="0.3">
      <c r="A3160" s="162" t="str">
        <f t="shared" si="198"/>
        <v>روز</v>
      </c>
      <c r="B3160" s="726"/>
      <c r="C3160" s="726"/>
      <c r="D3160" s="726">
        <v>7</v>
      </c>
      <c r="E3160" s="726">
        <v>50</v>
      </c>
      <c r="F3160" s="730"/>
      <c r="G3160" s="88"/>
      <c r="H3160" s="169"/>
      <c r="I3160" s="169"/>
      <c r="J3160" s="178"/>
      <c r="K3160" s="179">
        <f t="shared" si="199"/>
        <v>0</v>
      </c>
      <c r="L3160" s="726"/>
      <c r="M3160" s="726"/>
      <c r="N3160" s="726"/>
      <c r="O3160" s="726"/>
      <c r="P3160" s="726"/>
      <c r="Q3160" s="727"/>
      <c r="R3160" s="730" t="str">
        <f t="shared" si="200"/>
        <v>fx</v>
      </c>
      <c r="S3160" s="726"/>
      <c r="T3160" s="726"/>
      <c r="U3160" s="726"/>
    </row>
    <row r="3161" spans="1:21" ht="15.75" thickBot="1" x14ac:dyDescent="0.3">
      <c r="A3161" s="162" t="str">
        <f t="shared" si="198"/>
        <v>روز</v>
      </c>
      <c r="B3161" s="726"/>
      <c r="C3161" s="726"/>
      <c r="D3161" s="726">
        <v>7</v>
      </c>
      <c r="E3161" s="726">
        <v>50</v>
      </c>
      <c r="F3161" s="730"/>
      <c r="G3161" s="88"/>
      <c r="H3161" s="169"/>
      <c r="I3161" s="169"/>
      <c r="J3161" s="178"/>
      <c r="K3161" s="179">
        <f t="shared" si="199"/>
        <v>0</v>
      </c>
      <c r="L3161" s="726"/>
      <c r="M3161" s="726"/>
      <c r="N3161" s="726"/>
      <c r="O3161" s="726"/>
      <c r="P3161" s="726"/>
      <c r="Q3161" s="727"/>
      <c r="R3161" s="730" t="str">
        <f t="shared" si="200"/>
        <v>fx</v>
      </c>
      <c r="S3161" s="726"/>
      <c r="T3161" s="726"/>
      <c r="U3161" s="726"/>
    </row>
    <row r="3162" spans="1:21" ht="15.75" thickBot="1" x14ac:dyDescent="0.3">
      <c r="A3162" s="162" t="str">
        <f t="shared" si="198"/>
        <v>روز</v>
      </c>
      <c r="B3162" s="726"/>
      <c r="C3162" s="726"/>
      <c r="D3162" s="726">
        <v>7</v>
      </c>
      <c r="E3162" s="726">
        <v>50</v>
      </c>
      <c r="F3162" s="730"/>
      <c r="G3162" s="88"/>
      <c r="H3162" s="169"/>
      <c r="I3162" s="169"/>
      <c r="J3162" s="178"/>
      <c r="K3162" s="179">
        <f t="shared" si="199"/>
        <v>0</v>
      </c>
      <c r="L3162" s="726"/>
      <c r="M3162" s="726"/>
      <c r="N3162" s="726"/>
      <c r="O3162" s="726"/>
      <c r="P3162" s="726"/>
      <c r="Q3162" s="727"/>
      <c r="R3162" s="730" t="str">
        <f t="shared" si="200"/>
        <v>fx</v>
      </c>
      <c r="S3162" s="726"/>
      <c r="T3162" s="726"/>
      <c r="U3162" s="726"/>
    </row>
    <row r="3163" spans="1:21" ht="15.75" thickBot="1" x14ac:dyDescent="0.3">
      <c r="A3163" s="162" t="str">
        <f t="shared" si="198"/>
        <v>روز</v>
      </c>
      <c r="B3163" s="726"/>
      <c r="C3163" s="726"/>
      <c r="D3163" s="726">
        <v>7</v>
      </c>
      <c r="E3163" s="726">
        <v>50</v>
      </c>
      <c r="F3163" s="730"/>
      <c r="G3163" s="88"/>
      <c r="H3163" s="169"/>
      <c r="I3163" s="169"/>
      <c r="J3163" s="178"/>
      <c r="K3163" s="179">
        <f t="shared" si="199"/>
        <v>0</v>
      </c>
      <c r="L3163" s="726"/>
      <c r="M3163" s="726"/>
      <c r="N3163" s="726"/>
      <c r="O3163" s="726"/>
      <c r="P3163" s="726"/>
      <c r="Q3163" s="727"/>
      <c r="R3163" s="730" t="str">
        <f t="shared" si="200"/>
        <v>fx</v>
      </c>
      <c r="S3163" s="726"/>
      <c r="T3163" s="726"/>
      <c r="U3163" s="726"/>
    </row>
    <row r="3164" spans="1:21" ht="15.75" thickBot="1" x14ac:dyDescent="0.3">
      <c r="A3164" s="162" t="str">
        <f t="shared" si="198"/>
        <v>روز</v>
      </c>
      <c r="B3164" s="726"/>
      <c r="C3164" s="726"/>
      <c r="D3164" s="726">
        <v>7</v>
      </c>
      <c r="E3164" s="726">
        <v>50</v>
      </c>
      <c r="F3164" s="730"/>
      <c r="G3164" s="88"/>
      <c r="H3164" s="169"/>
      <c r="I3164" s="169"/>
      <c r="J3164" s="178"/>
      <c r="K3164" s="179">
        <f t="shared" si="199"/>
        <v>0</v>
      </c>
      <c r="L3164" s="726"/>
      <c r="M3164" s="726"/>
      <c r="N3164" s="726"/>
      <c r="O3164" s="726"/>
      <c r="P3164" s="726"/>
      <c r="Q3164" s="727"/>
      <c r="R3164" s="730" t="str">
        <f t="shared" si="200"/>
        <v>fx</v>
      </c>
      <c r="S3164" s="726"/>
      <c r="T3164" s="726"/>
      <c r="U3164" s="726"/>
    </row>
    <row r="3165" spans="1:21" ht="15.75" thickBot="1" x14ac:dyDescent="0.3">
      <c r="A3165" s="162" t="str">
        <f t="shared" si="198"/>
        <v>روز</v>
      </c>
      <c r="B3165" s="726"/>
      <c r="C3165" s="726"/>
      <c r="D3165" s="726">
        <v>7</v>
      </c>
      <c r="E3165" s="726">
        <v>50</v>
      </c>
      <c r="F3165" s="730"/>
      <c r="G3165" s="88"/>
      <c r="H3165" s="169"/>
      <c r="I3165" s="169"/>
      <c r="J3165" s="178"/>
      <c r="K3165" s="179">
        <f t="shared" si="199"/>
        <v>0</v>
      </c>
      <c r="L3165" s="726"/>
      <c r="M3165" s="726"/>
      <c r="N3165" s="726"/>
      <c r="O3165" s="726"/>
      <c r="P3165" s="726"/>
      <c r="Q3165" s="727"/>
      <c r="R3165" s="730" t="str">
        <f t="shared" si="200"/>
        <v>fx</v>
      </c>
      <c r="S3165" s="726"/>
      <c r="T3165" s="726"/>
      <c r="U3165" s="726"/>
    </row>
    <row r="3166" spans="1:21" ht="15.75" thickBot="1" x14ac:dyDescent="0.3">
      <c r="A3166" s="162" t="str">
        <f t="shared" si="198"/>
        <v>روز</v>
      </c>
      <c r="B3166" s="726"/>
      <c r="C3166" s="726"/>
      <c r="D3166" s="726">
        <v>7</v>
      </c>
      <c r="E3166" s="726">
        <v>50</v>
      </c>
      <c r="F3166" s="730"/>
      <c r="G3166" s="88"/>
      <c r="H3166" s="169"/>
      <c r="I3166" s="169"/>
      <c r="J3166" s="178"/>
      <c r="K3166" s="179">
        <f t="shared" si="199"/>
        <v>0</v>
      </c>
      <c r="L3166" s="726"/>
      <c r="M3166" s="726"/>
      <c r="N3166" s="726"/>
      <c r="O3166" s="726"/>
      <c r="P3166" s="726"/>
      <c r="Q3166" s="727"/>
      <c r="R3166" s="730" t="str">
        <f t="shared" si="200"/>
        <v>fx</v>
      </c>
      <c r="S3166" s="726"/>
      <c r="T3166" s="726"/>
      <c r="U3166" s="726"/>
    </row>
    <row r="3167" spans="1:21" ht="15.75" thickBot="1" x14ac:dyDescent="0.3">
      <c r="A3167" s="162" t="str">
        <f t="shared" si="198"/>
        <v>روز</v>
      </c>
      <c r="B3167" s="726"/>
      <c r="C3167" s="726"/>
      <c r="D3167" s="726">
        <v>7</v>
      </c>
      <c r="E3167" s="726">
        <v>50</v>
      </c>
      <c r="F3167" s="730"/>
      <c r="G3167" s="88"/>
      <c r="H3167" s="169"/>
      <c r="I3167" s="169"/>
      <c r="J3167" s="178"/>
      <c r="K3167" s="179">
        <f t="shared" si="199"/>
        <v>0</v>
      </c>
      <c r="L3167" s="726"/>
      <c r="M3167" s="726"/>
      <c r="N3167" s="726"/>
      <c r="O3167" s="726"/>
      <c r="P3167" s="726"/>
      <c r="Q3167" s="727"/>
      <c r="R3167" s="730" t="str">
        <f t="shared" si="200"/>
        <v>fx</v>
      </c>
      <c r="S3167" s="726"/>
      <c r="T3167" s="726"/>
      <c r="U3167" s="726"/>
    </row>
    <row r="3168" spans="1:21" ht="15.75" thickBot="1" x14ac:dyDescent="0.3">
      <c r="A3168" s="162" t="str">
        <f t="shared" si="198"/>
        <v>روز</v>
      </c>
      <c r="B3168" s="726"/>
      <c r="C3168" s="726"/>
      <c r="D3168" s="726">
        <v>7</v>
      </c>
      <c r="E3168" s="726">
        <v>50</v>
      </c>
      <c r="F3168" s="730"/>
      <c r="G3168" s="88"/>
      <c r="H3168" s="169"/>
      <c r="I3168" s="169"/>
      <c r="J3168" s="178"/>
      <c r="K3168" s="179">
        <f t="shared" si="199"/>
        <v>0</v>
      </c>
      <c r="L3168" s="726"/>
      <c r="M3168" s="726"/>
      <c r="N3168" s="726"/>
      <c r="O3168" s="726"/>
      <c r="P3168" s="726"/>
      <c r="Q3168" s="727"/>
      <c r="R3168" s="730" t="str">
        <f t="shared" si="200"/>
        <v>fx</v>
      </c>
      <c r="S3168" s="726"/>
      <c r="T3168" s="726"/>
      <c r="U3168" s="726"/>
    </row>
    <row r="3169" spans="1:21" ht="15.75" thickBot="1" x14ac:dyDescent="0.3">
      <c r="A3169" s="162" t="str">
        <f t="shared" si="198"/>
        <v>روز</v>
      </c>
      <c r="B3169" s="726"/>
      <c r="C3169" s="726"/>
      <c r="D3169" s="726">
        <v>7</v>
      </c>
      <c r="E3169" s="726">
        <v>50</v>
      </c>
      <c r="F3169" s="730"/>
      <c r="G3169" s="88"/>
      <c r="H3169" s="169"/>
      <c r="I3169" s="169"/>
      <c r="J3169" s="178"/>
      <c r="K3169" s="179">
        <f t="shared" si="199"/>
        <v>0</v>
      </c>
      <c r="L3169" s="726"/>
      <c r="M3169" s="726"/>
      <c r="N3169" s="726"/>
      <c r="O3169" s="726"/>
      <c r="P3169" s="726"/>
      <c r="Q3169" s="727"/>
      <c r="R3169" s="730" t="str">
        <f t="shared" si="200"/>
        <v>fx</v>
      </c>
      <c r="S3169" s="726"/>
      <c r="T3169" s="726"/>
      <c r="U3169" s="726"/>
    </row>
    <row r="3170" spans="1:21" ht="15.75" thickBot="1" x14ac:dyDescent="0.3">
      <c r="A3170" s="162" t="str">
        <f t="shared" si="198"/>
        <v>روز</v>
      </c>
      <c r="B3170" s="726"/>
      <c r="C3170" s="726"/>
      <c r="D3170" s="726">
        <v>7</v>
      </c>
      <c r="E3170" s="726">
        <v>50</v>
      </c>
      <c r="F3170" s="730"/>
      <c r="G3170" s="88"/>
      <c r="H3170" s="169"/>
      <c r="I3170" s="169"/>
      <c r="J3170" s="178"/>
      <c r="K3170" s="179">
        <f t="shared" si="199"/>
        <v>0</v>
      </c>
      <c r="L3170" s="726"/>
      <c r="M3170" s="726"/>
      <c r="N3170" s="726"/>
      <c r="O3170" s="726"/>
      <c r="P3170" s="726"/>
      <c r="Q3170" s="727"/>
      <c r="R3170" s="730" t="str">
        <f t="shared" si="200"/>
        <v>fx</v>
      </c>
      <c r="S3170" s="726"/>
      <c r="T3170" s="726"/>
      <c r="U3170" s="726"/>
    </row>
    <row r="3171" spans="1:21" ht="15.75" thickBot="1" x14ac:dyDescent="0.3">
      <c r="A3171" s="162" t="str">
        <f t="shared" si="198"/>
        <v>روز</v>
      </c>
      <c r="B3171" s="726"/>
      <c r="C3171" s="726"/>
      <c r="D3171" s="726">
        <v>7</v>
      </c>
      <c r="E3171" s="726">
        <v>50</v>
      </c>
      <c r="F3171" s="730"/>
      <c r="G3171" s="88"/>
      <c r="H3171" s="169"/>
      <c r="I3171" s="169"/>
      <c r="J3171" s="178"/>
      <c r="K3171" s="179">
        <f t="shared" si="199"/>
        <v>0</v>
      </c>
      <c r="L3171" s="726"/>
      <c r="M3171" s="726"/>
      <c r="N3171" s="726"/>
      <c r="O3171" s="726"/>
      <c r="P3171" s="726"/>
      <c r="Q3171" s="727"/>
      <c r="R3171" s="730" t="str">
        <f t="shared" si="200"/>
        <v>fx</v>
      </c>
      <c r="S3171" s="726"/>
      <c r="T3171" s="726"/>
      <c r="U3171" s="726"/>
    </row>
    <row r="3172" spans="1:21" ht="15.75" thickBot="1" x14ac:dyDescent="0.3">
      <c r="A3172" s="162" t="str">
        <f t="shared" si="198"/>
        <v>روز</v>
      </c>
      <c r="B3172" s="726"/>
      <c r="C3172" s="726"/>
      <c r="D3172" s="726">
        <v>7</v>
      </c>
      <c r="E3172" s="726">
        <v>50</v>
      </c>
      <c r="F3172" s="730"/>
      <c r="G3172" s="88"/>
      <c r="H3172" s="169"/>
      <c r="I3172" s="169"/>
      <c r="J3172" s="178"/>
      <c r="K3172" s="179">
        <f t="shared" si="199"/>
        <v>0</v>
      </c>
      <c r="L3172" s="726"/>
      <c r="M3172" s="726"/>
      <c r="N3172" s="726"/>
      <c r="O3172" s="726"/>
      <c r="P3172" s="726"/>
      <c r="Q3172" s="727"/>
      <c r="R3172" s="730" t="str">
        <f t="shared" si="200"/>
        <v>fx</v>
      </c>
      <c r="S3172" s="726"/>
      <c r="T3172" s="726"/>
      <c r="U3172" s="726"/>
    </row>
    <row r="3173" spans="1:21" ht="15.75" thickBot="1" x14ac:dyDescent="0.3">
      <c r="A3173" s="162" t="str">
        <f t="shared" si="198"/>
        <v>روز</v>
      </c>
      <c r="B3173" s="726"/>
      <c r="C3173" s="726"/>
      <c r="D3173" s="726">
        <v>7</v>
      </c>
      <c r="E3173" s="726">
        <v>50</v>
      </c>
      <c r="F3173" s="730"/>
      <c r="G3173" s="88"/>
      <c r="H3173" s="169"/>
      <c r="I3173" s="169"/>
      <c r="J3173" s="178"/>
      <c r="K3173" s="179">
        <f t="shared" si="199"/>
        <v>0</v>
      </c>
      <c r="L3173" s="726"/>
      <c r="M3173" s="726"/>
      <c r="N3173" s="726"/>
      <c r="O3173" s="726"/>
      <c r="P3173" s="726"/>
      <c r="Q3173" s="727"/>
      <c r="R3173" s="730" t="str">
        <f t="shared" si="200"/>
        <v>fx</v>
      </c>
      <c r="S3173" s="726"/>
      <c r="T3173" s="726"/>
      <c r="U3173" s="726"/>
    </row>
    <row r="3174" spans="1:21" ht="15.75" thickBot="1" x14ac:dyDescent="0.3">
      <c r="A3174" s="162" t="str">
        <f t="shared" si="198"/>
        <v>روز</v>
      </c>
      <c r="B3174" s="726"/>
      <c r="C3174" s="726"/>
      <c r="D3174" s="726">
        <v>7</v>
      </c>
      <c r="E3174" s="726">
        <v>50</v>
      </c>
      <c r="F3174" s="730"/>
      <c r="G3174" s="88"/>
      <c r="H3174" s="169"/>
      <c r="I3174" s="169"/>
      <c r="J3174" s="178"/>
      <c r="K3174" s="179">
        <f t="shared" si="199"/>
        <v>0</v>
      </c>
      <c r="L3174" s="726"/>
      <c r="M3174" s="726"/>
      <c r="N3174" s="726"/>
      <c r="O3174" s="726"/>
      <c r="P3174" s="726"/>
      <c r="Q3174" s="727"/>
      <c r="R3174" s="730" t="str">
        <f t="shared" si="200"/>
        <v>fx</v>
      </c>
      <c r="S3174" s="726"/>
      <c r="T3174" s="726"/>
      <c r="U3174" s="726"/>
    </row>
    <row r="3175" spans="1:21" ht="15.75" thickBot="1" x14ac:dyDescent="0.3">
      <c r="A3175" s="162" t="str">
        <f t="shared" si="198"/>
        <v>روز</v>
      </c>
      <c r="B3175" s="726"/>
      <c r="C3175" s="726"/>
      <c r="D3175" s="726">
        <v>7</v>
      </c>
      <c r="E3175" s="726">
        <v>50</v>
      </c>
      <c r="F3175" s="730"/>
      <c r="G3175" s="88"/>
      <c r="H3175" s="169"/>
      <c r="I3175" s="169"/>
      <c r="J3175" s="178"/>
      <c r="K3175" s="179">
        <f t="shared" si="199"/>
        <v>0</v>
      </c>
      <c r="L3175" s="726"/>
      <c r="M3175" s="726"/>
      <c r="N3175" s="726"/>
      <c r="O3175" s="726"/>
      <c r="P3175" s="726"/>
      <c r="Q3175" s="727"/>
      <c r="R3175" s="730" t="str">
        <f t="shared" si="200"/>
        <v>fx</v>
      </c>
      <c r="S3175" s="726"/>
      <c r="T3175" s="726"/>
      <c r="U3175" s="726"/>
    </row>
    <row r="3176" spans="1:21" ht="15.75" thickBot="1" x14ac:dyDescent="0.3">
      <c r="A3176" s="162" t="str">
        <f t="shared" si="198"/>
        <v>روز</v>
      </c>
      <c r="B3176" s="726"/>
      <c r="C3176" s="726"/>
      <c r="D3176" s="726">
        <v>7</v>
      </c>
      <c r="E3176" s="726">
        <v>50</v>
      </c>
      <c r="F3176" s="730"/>
      <c r="G3176" s="88"/>
      <c r="H3176" s="169"/>
      <c r="I3176" s="169"/>
      <c r="J3176" s="178"/>
      <c r="K3176" s="179">
        <f t="shared" si="199"/>
        <v>0</v>
      </c>
      <c r="L3176" s="726"/>
      <c r="M3176" s="726"/>
      <c r="N3176" s="726"/>
      <c r="O3176" s="726"/>
      <c r="P3176" s="726"/>
      <c r="Q3176" s="727"/>
      <c r="R3176" s="730" t="str">
        <f t="shared" si="200"/>
        <v>fx</v>
      </c>
      <c r="S3176" s="726"/>
      <c r="T3176" s="726"/>
      <c r="U3176" s="726"/>
    </row>
    <row r="3177" spans="1:21" ht="15.75" thickBot="1" x14ac:dyDescent="0.3">
      <c r="A3177" s="162" t="str">
        <f t="shared" si="198"/>
        <v>روز</v>
      </c>
      <c r="B3177" s="726"/>
      <c r="C3177" s="726"/>
      <c r="D3177" s="726">
        <v>7</v>
      </c>
      <c r="E3177" s="726">
        <v>50</v>
      </c>
      <c r="F3177" s="730"/>
      <c r="G3177" s="88"/>
      <c r="H3177" s="169"/>
      <c r="I3177" s="169"/>
      <c r="J3177" s="178"/>
      <c r="K3177" s="179">
        <f t="shared" si="199"/>
        <v>0</v>
      </c>
      <c r="L3177" s="726"/>
      <c r="M3177" s="726"/>
      <c r="N3177" s="726"/>
      <c r="O3177" s="726"/>
      <c r="P3177" s="726"/>
      <c r="Q3177" s="727"/>
      <c r="R3177" s="730" t="str">
        <f t="shared" si="200"/>
        <v>fx</v>
      </c>
      <c r="S3177" s="726"/>
      <c r="T3177" s="726"/>
      <c r="U3177" s="726"/>
    </row>
    <row r="3178" spans="1:21" ht="15.75" thickBot="1" x14ac:dyDescent="0.3">
      <c r="A3178" s="162" t="str">
        <f t="shared" si="198"/>
        <v>روز</v>
      </c>
      <c r="B3178" s="726"/>
      <c r="C3178" s="726"/>
      <c r="D3178" s="726">
        <v>7</v>
      </c>
      <c r="E3178" s="726">
        <v>50</v>
      </c>
      <c r="F3178" s="730"/>
      <c r="G3178" s="88"/>
      <c r="H3178" s="169"/>
      <c r="I3178" s="169"/>
      <c r="J3178" s="178"/>
      <c r="K3178" s="179">
        <f t="shared" si="199"/>
        <v>0</v>
      </c>
      <c r="L3178" s="726"/>
      <c r="M3178" s="726"/>
      <c r="N3178" s="726"/>
      <c r="O3178" s="726"/>
      <c r="P3178" s="726"/>
      <c r="Q3178" s="727"/>
      <c r="R3178" s="730" t="str">
        <f t="shared" si="200"/>
        <v>fx</v>
      </c>
      <c r="S3178" s="726"/>
      <c r="T3178" s="726"/>
      <c r="U3178" s="726"/>
    </row>
    <row r="3179" spans="1:21" ht="15.75" thickBot="1" x14ac:dyDescent="0.3">
      <c r="A3179" s="162" t="str">
        <f t="shared" si="198"/>
        <v>روز</v>
      </c>
      <c r="B3179" s="726"/>
      <c r="C3179" s="726"/>
      <c r="D3179" s="726">
        <v>7</v>
      </c>
      <c r="E3179" s="726">
        <v>50</v>
      </c>
      <c r="F3179" s="730"/>
      <c r="G3179" s="88"/>
      <c r="H3179" s="169"/>
      <c r="I3179" s="169"/>
      <c r="J3179" s="178"/>
      <c r="K3179" s="179">
        <f t="shared" si="199"/>
        <v>0</v>
      </c>
      <c r="L3179" s="726"/>
      <c r="M3179" s="726"/>
      <c r="N3179" s="726"/>
      <c r="O3179" s="726"/>
      <c r="P3179" s="726"/>
      <c r="Q3179" s="727"/>
      <c r="R3179" s="730" t="str">
        <f t="shared" si="200"/>
        <v>fx</v>
      </c>
      <c r="S3179" s="726"/>
      <c r="T3179" s="726"/>
      <c r="U3179" s="726"/>
    </row>
    <row r="3180" spans="1:21" ht="15.75" thickBot="1" x14ac:dyDescent="0.3">
      <c r="A3180" s="162" t="str">
        <f t="shared" si="198"/>
        <v>روز</v>
      </c>
      <c r="B3180" s="726"/>
      <c r="C3180" s="726"/>
      <c r="D3180" s="726">
        <v>7</v>
      </c>
      <c r="E3180" s="726">
        <v>50</v>
      </c>
      <c r="F3180" s="730"/>
      <c r="G3180" s="88"/>
      <c r="H3180" s="169"/>
      <c r="I3180" s="169"/>
      <c r="J3180" s="178"/>
      <c r="K3180" s="179">
        <f t="shared" si="199"/>
        <v>0</v>
      </c>
      <c r="L3180" s="726"/>
      <c r="M3180" s="726"/>
      <c r="N3180" s="726"/>
      <c r="O3180" s="726"/>
      <c r="P3180" s="726"/>
      <c r="Q3180" s="727"/>
      <c r="R3180" s="730" t="str">
        <f t="shared" si="200"/>
        <v>fx</v>
      </c>
      <c r="S3180" s="726"/>
      <c r="T3180" s="726"/>
      <c r="U3180" s="726"/>
    </row>
    <row r="3181" spans="1:21" ht="15.75" thickBot="1" x14ac:dyDescent="0.3">
      <c r="A3181" s="162" t="str">
        <f t="shared" si="198"/>
        <v>روز</v>
      </c>
      <c r="B3181" s="726"/>
      <c r="C3181" s="726"/>
      <c r="D3181" s="726">
        <v>7</v>
      </c>
      <c r="E3181" s="726">
        <v>50</v>
      </c>
      <c r="F3181" s="730"/>
      <c r="G3181" s="88"/>
      <c r="H3181" s="169"/>
      <c r="I3181" s="169"/>
      <c r="J3181" s="178"/>
      <c r="K3181" s="179">
        <f t="shared" si="199"/>
        <v>0</v>
      </c>
      <c r="L3181" s="726"/>
      <c r="M3181" s="726"/>
      <c r="N3181" s="726"/>
      <c r="O3181" s="726"/>
      <c r="P3181" s="726"/>
      <c r="Q3181" s="727"/>
      <c r="R3181" s="730" t="str">
        <f t="shared" si="200"/>
        <v>fx</v>
      </c>
      <c r="S3181" s="726"/>
      <c r="T3181" s="726"/>
      <c r="U3181" s="726"/>
    </row>
    <row r="3182" spans="1:21" ht="15.75" thickBot="1" x14ac:dyDescent="0.3">
      <c r="A3182" s="162" t="str">
        <f t="shared" si="198"/>
        <v>روز</v>
      </c>
      <c r="B3182" s="726"/>
      <c r="C3182" s="726"/>
      <c r="D3182" s="726">
        <v>7</v>
      </c>
      <c r="E3182" s="726">
        <v>50</v>
      </c>
      <c r="F3182" s="730"/>
      <c r="G3182" s="88"/>
      <c r="H3182" s="169"/>
      <c r="I3182" s="169"/>
      <c r="J3182" s="178"/>
      <c r="K3182" s="179">
        <f t="shared" si="199"/>
        <v>0</v>
      </c>
      <c r="L3182" s="726"/>
      <c r="M3182" s="726"/>
      <c r="N3182" s="726"/>
      <c r="O3182" s="726"/>
      <c r="P3182" s="726"/>
      <c r="Q3182" s="727"/>
      <c r="R3182" s="730" t="str">
        <f t="shared" si="200"/>
        <v>fx</v>
      </c>
      <c r="S3182" s="726"/>
      <c r="T3182" s="726"/>
      <c r="U3182" s="726"/>
    </row>
    <row r="3183" spans="1:21" ht="15.75" thickBot="1" x14ac:dyDescent="0.3">
      <c r="A3183" s="162" t="str">
        <f t="shared" si="198"/>
        <v>روز</v>
      </c>
      <c r="B3183" s="726"/>
      <c r="C3183" s="726"/>
      <c r="D3183" s="726">
        <v>7</v>
      </c>
      <c r="E3183" s="726">
        <v>50</v>
      </c>
      <c r="F3183" s="730"/>
      <c r="G3183" s="88"/>
      <c r="H3183" s="169"/>
      <c r="I3183" s="169"/>
      <c r="J3183" s="178"/>
      <c r="K3183" s="179">
        <f t="shared" si="199"/>
        <v>0</v>
      </c>
      <c r="L3183" s="726"/>
      <c r="M3183" s="726"/>
      <c r="N3183" s="726"/>
      <c r="O3183" s="726"/>
      <c r="P3183" s="726"/>
      <c r="Q3183" s="727"/>
      <c r="R3183" s="730" t="str">
        <f t="shared" si="200"/>
        <v>fx</v>
      </c>
      <c r="S3183" s="726"/>
      <c r="T3183" s="726"/>
      <c r="U3183" s="726"/>
    </row>
    <row r="3184" spans="1:21" ht="15.75" thickBot="1" x14ac:dyDescent="0.3">
      <c r="A3184" s="162" t="str">
        <f t="shared" si="198"/>
        <v>روز</v>
      </c>
      <c r="B3184" s="726"/>
      <c r="C3184" s="726"/>
      <c r="D3184" s="726">
        <v>7</v>
      </c>
      <c r="E3184" s="726">
        <v>50</v>
      </c>
      <c r="F3184" s="730"/>
      <c r="G3184" s="88"/>
      <c r="H3184" s="169"/>
      <c r="I3184" s="169"/>
      <c r="J3184" s="178"/>
      <c r="K3184" s="179">
        <f t="shared" si="199"/>
        <v>0</v>
      </c>
      <c r="L3184" s="726"/>
      <c r="M3184" s="726"/>
      <c r="N3184" s="726"/>
      <c r="O3184" s="726"/>
      <c r="P3184" s="726"/>
      <c r="Q3184" s="727"/>
      <c r="R3184" s="730" t="str">
        <f t="shared" si="200"/>
        <v>fx</v>
      </c>
      <c r="S3184" s="726"/>
      <c r="T3184" s="726"/>
      <c r="U3184" s="726"/>
    </row>
    <row r="3185" spans="1:21" ht="15.75" thickBot="1" x14ac:dyDescent="0.3">
      <c r="A3185" s="162" t="str">
        <f t="shared" si="198"/>
        <v>روز</v>
      </c>
      <c r="B3185" s="726"/>
      <c r="C3185" s="726"/>
      <c r="D3185" s="726">
        <v>7</v>
      </c>
      <c r="E3185" s="726">
        <v>50</v>
      </c>
      <c r="F3185" s="730"/>
      <c r="G3185" s="88"/>
      <c r="H3185" s="169"/>
      <c r="I3185" s="169"/>
      <c r="J3185" s="178"/>
      <c r="K3185" s="179">
        <f t="shared" si="199"/>
        <v>0</v>
      </c>
      <c r="L3185" s="726"/>
      <c r="M3185" s="726"/>
      <c r="N3185" s="726"/>
      <c r="O3185" s="726"/>
      <c r="P3185" s="726"/>
      <c r="Q3185" s="727"/>
      <c r="R3185" s="730" t="str">
        <f t="shared" si="200"/>
        <v>fx</v>
      </c>
      <c r="S3185" s="726"/>
      <c r="T3185" s="726"/>
      <c r="U3185" s="726"/>
    </row>
    <row r="3186" spans="1:21" ht="15.75" thickBot="1" x14ac:dyDescent="0.3">
      <c r="A3186" s="162" t="str">
        <f t="shared" si="198"/>
        <v>روز</v>
      </c>
      <c r="B3186" s="726"/>
      <c r="C3186" s="726"/>
      <c r="D3186" s="726">
        <v>7</v>
      </c>
      <c r="E3186" s="726">
        <v>50</v>
      </c>
      <c r="F3186" s="730"/>
      <c r="G3186" s="88"/>
      <c r="H3186" s="169"/>
      <c r="I3186" s="169"/>
      <c r="J3186" s="178"/>
      <c r="K3186" s="179">
        <f t="shared" si="199"/>
        <v>0</v>
      </c>
      <c r="L3186" s="726"/>
      <c r="M3186" s="726"/>
      <c r="N3186" s="726"/>
      <c r="O3186" s="726"/>
      <c r="P3186" s="726"/>
      <c r="Q3186" s="727"/>
      <c r="R3186" s="730" t="str">
        <f t="shared" si="200"/>
        <v>fx</v>
      </c>
      <c r="S3186" s="726"/>
      <c r="T3186" s="726"/>
      <c r="U3186" s="726"/>
    </row>
    <row r="3187" spans="1:21" ht="15.75" thickBot="1" x14ac:dyDescent="0.3">
      <c r="A3187" s="162" t="str">
        <f t="shared" si="198"/>
        <v>روز</v>
      </c>
      <c r="B3187" s="726"/>
      <c r="C3187" s="726"/>
      <c r="D3187" s="726">
        <v>7</v>
      </c>
      <c r="E3187" s="726">
        <v>50</v>
      </c>
      <c r="F3187" s="730"/>
      <c r="G3187" s="88"/>
      <c r="H3187" s="169"/>
      <c r="I3187" s="169"/>
      <c r="J3187" s="178"/>
      <c r="K3187" s="179">
        <f t="shared" si="199"/>
        <v>0</v>
      </c>
      <c r="L3187" s="726"/>
      <c r="M3187" s="726"/>
      <c r="N3187" s="726"/>
      <c r="O3187" s="726"/>
      <c r="P3187" s="726"/>
      <c r="Q3187" s="727"/>
      <c r="R3187" s="730" t="str">
        <f t="shared" si="200"/>
        <v>fx</v>
      </c>
      <c r="S3187" s="726"/>
      <c r="T3187" s="726"/>
      <c r="U3187" s="726"/>
    </row>
    <row r="3188" spans="1:21" ht="15.75" thickBot="1" x14ac:dyDescent="0.3">
      <c r="A3188" s="162" t="str">
        <f t="shared" si="198"/>
        <v>روز</v>
      </c>
      <c r="B3188" s="726"/>
      <c r="C3188" s="726"/>
      <c r="D3188" s="726">
        <v>7</v>
      </c>
      <c r="E3188" s="726">
        <v>50</v>
      </c>
      <c r="F3188" s="730"/>
      <c r="G3188" s="88"/>
      <c r="H3188" s="169"/>
      <c r="I3188" s="169"/>
      <c r="J3188" s="178"/>
      <c r="K3188" s="179">
        <f t="shared" si="199"/>
        <v>0</v>
      </c>
      <c r="L3188" s="726"/>
      <c r="M3188" s="726"/>
      <c r="N3188" s="726"/>
      <c r="O3188" s="726"/>
      <c r="P3188" s="726"/>
      <c r="Q3188" s="727"/>
      <c r="R3188" s="730" t="str">
        <f t="shared" si="200"/>
        <v>fx</v>
      </c>
      <c r="S3188" s="726"/>
      <c r="T3188" s="726"/>
      <c r="U3188" s="726"/>
    </row>
    <row r="3189" spans="1:21" ht="15.75" thickBot="1" x14ac:dyDescent="0.3">
      <c r="A3189" s="162" t="str">
        <f t="shared" si="198"/>
        <v>روز</v>
      </c>
      <c r="B3189" s="726"/>
      <c r="C3189" s="726"/>
      <c r="D3189" s="726">
        <v>7</v>
      </c>
      <c r="E3189" s="726">
        <v>50</v>
      </c>
      <c r="F3189" s="730"/>
      <c r="G3189" s="88"/>
      <c r="H3189" s="169"/>
      <c r="I3189" s="169"/>
      <c r="J3189" s="178"/>
      <c r="K3189" s="179">
        <f t="shared" si="199"/>
        <v>0</v>
      </c>
      <c r="L3189" s="726"/>
      <c r="M3189" s="726"/>
      <c r="N3189" s="726"/>
      <c r="O3189" s="726"/>
      <c r="P3189" s="726"/>
      <c r="Q3189" s="727"/>
      <c r="R3189" s="730" t="str">
        <f t="shared" si="200"/>
        <v>fx</v>
      </c>
      <c r="S3189" s="726"/>
      <c r="T3189" s="726"/>
      <c r="U3189" s="726"/>
    </row>
    <row r="3190" spans="1:21" ht="15.75" thickBot="1" x14ac:dyDescent="0.3">
      <c r="A3190" s="162" t="str">
        <f t="shared" si="198"/>
        <v>روز</v>
      </c>
      <c r="B3190" s="726"/>
      <c r="C3190" s="726"/>
      <c r="D3190" s="726">
        <v>7</v>
      </c>
      <c r="E3190" s="726">
        <v>50</v>
      </c>
      <c r="F3190" s="730"/>
      <c r="G3190" s="88"/>
      <c r="H3190" s="169"/>
      <c r="I3190" s="169"/>
      <c r="J3190" s="178"/>
      <c r="K3190" s="179">
        <f t="shared" si="199"/>
        <v>0</v>
      </c>
      <c r="L3190" s="726"/>
      <c r="M3190" s="726"/>
      <c r="N3190" s="726"/>
      <c r="O3190" s="726"/>
      <c r="P3190" s="726"/>
      <c r="Q3190" s="727"/>
      <c r="R3190" s="730" t="str">
        <f t="shared" si="200"/>
        <v>fx</v>
      </c>
      <c r="S3190" s="726"/>
      <c r="T3190" s="726"/>
      <c r="U3190" s="726"/>
    </row>
    <row r="3191" spans="1:21" ht="15.75" thickBot="1" x14ac:dyDescent="0.3">
      <c r="A3191" s="162" t="str">
        <f t="shared" si="198"/>
        <v>روز</v>
      </c>
      <c r="B3191" s="726"/>
      <c r="C3191" s="726"/>
      <c r="D3191" s="726">
        <v>7</v>
      </c>
      <c r="E3191" s="726">
        <v>50</v>
      </c>
      <c r="F3191" s="730"/>
      <c r="G3191" s="88"/>
      <c r="H3191" s="169"/>
      <c r="I3191" s="169"/>
      <c r="J3191" s="178"/>
      <c r="K3191" s="179">
        <f t="shared" si="199"/>
        <v>0</v>
      </c>
      <c r="L3191" s="726"/>
      <c r="M3191" s="726"/>
      <c r="N3191" s="726"/>
      <c r="O3191" s="726"/>
      <c r="P3191" s="726"/>
      <c r="Q3191" s="727"/>
      <c r="R3191" s="730" t="str">
        <f t="shared" si="200"/>
        <v>fx</v>
      </c>
      <c r="S3191" s="726"/>
      <c r="T3191" s="726"/>
      <c r="U3191" s="726"/>
    </row>
    <row r="3192" spans="1:21" ht="15.75" thickBot="1" x14ac:dyDescent="0.3">
      <c r="A3192" s="162" t="str">
        <f t="shared" si="198"/>
        <v>روز</v>
      </c>
      <c r="B3192" s="726"/>
      <c r="C3192" s="726"/>
      <c r="D3192" s="726">
        <v>7</v>
      </c>
      <c r="E3192" s="726">
        <v>50</v>
      </c>
      <c r="F3192" s="730"/>
      <c r="G3192" s="88"/>
      <c r="H3192" s="169"/>
      <c r="I3192" s="169"/>
      <c r="J3192" s="178"/>
      <c r="K3192" s="179">
        <f t="shared" si="199"/>
        <v>0</v>
      </c>
      <c r="L3192" s="726"/>
      <c r="M3192" s="726"/>
      <c r="N3192" s="726"/>
      <c r="O3192" s="726"/>
      <c r="P3192" s="726"/>
      <c r="Q3192" s="727"/>
      <c r="R3192" s="730" t="str">
        <f t="shared" si="200"/>
        <v>fx</v>
      </c>
      <c r="S3192" s="726"/>
      <c r="T3192" s="726"/>
      <c r="U3192" s="726"/>
    </row>
    <row r="3193" spans="1:21" ht="15.75" thickBot="1" x14ac:dyDescent="0.3">
      <c r="A3193" s="162" t="str">
        <f t="shared" si="198"/>
        <v>روز</v>
      </c>
      <c r="B3193" s="726"/>
      <c r="C3193" s="726"/>
      <c r="D3193" s="726">
        <v>7</v>
      </c>
      <c r="E3193" s="726">
        <v>50</v>
      </c>
      <c r="F3193" s="730"/>
      <c r="G3193" s="88"/>
      <c r="H3193" s="169"/>
      <c r="I3193" s="169"/>
      <c r="J3193" s="178"/>
      <c r="K3193" s="179">
        <f t="shared" si="199"/>
        <v>0</v>
      </c>
      <c r="L3193" s="726"/>
      <c r="M3193" s="726"/>
      <c r="N3193" s="726"/>
      <c r="O3193" s="726"/>
      <c r="P3193" s="726"/>
      <c r="Q3193" s="727"/>
      <c r="R3193" s="730" t="str">
        <f t="shared" si="200"/>
        <v>fx</v>
      </c>
      <c r="S3193" s="726"/>
      <c r="T3193" s="726"/>
      <c r="U3193" s="726"/>
    </row>
    <row r="3194" spans="1:21" ht="15.75" thickBot="1" x14ac:dyDescent="0.3">
      <c r="A3194" s="162" t="str">
        <f t="shared" si="198"/>
        <v>روز</v>
      </c>
      <c r="B3194" s="726"/>
      <c r="C3194" s="726"/>
      <c r="D3194" s="726">
        <v>7</v>
      </c>
      <c r="E3194" s="726">
        <v>50</v>
      </c>
      <c r="F3194" s="730"/>
      <c r="G3194" s="88"/>
      <c r="H3194" s="169"/>
      <c r="I3194" s="169"/>
      <c r="J3194" s="178"/>
      <c r="K3194" s="179">
        <f t="shared" si="199"/>
        <v>0</v>
      </c>
      <c r="L3194" s="726"/>
      <c r="M3194" s="726"/>
      <c r="N3194" s="726"/>
      <c r="O3194" s="726"/>
      <c r="P3194" s="726"/>
      <c r="Q3194" s="727"/>
      <c r="R3194" s="730" t="str">
        <f t="shared" si="200"/>
        <v>fx</v>
      </c>
      <c r="S3194" s="726"/>
      <c r="T3194" s="726"/>
      <c r="U3194" s="726"/>
    </row>
    <row r="3195" spans="1:21" ht="15.75" thickBot="1" x14ac:dyDescent="0.3">
      <c r="A3195" s="162" t="str">
        <f t="shared" si="198"/>
        <v>روز</v>
      </c>
      <c r="B3195" s="726"/>
      <c r="C3195" s="726"/>
      <c r="D3195" s="726">
        <v>7</v>
      </c>
      <c r="E3195" s="726">
        <v>50</v>
      </c>
      <c r="F3195" s="730"/>
      <c r="G3195" s="88"/>
      <c r="H3195" s="169"/>
      <c r="I3195" s="169"/>
      <c r="J3195" s="178"/>
      <c r="K3195" s="179">
        <f t="shared" si="199"/>
        <v>0</v>
      </c>
      <c r="L3195" s="726"/>
      <c r="M3195" s="726"/>
      <c r="N3195" s="726"/>
      <c r="O3195" s="726"/>
      <c r="P3195" s="726"/>
      <c r="Q3195" s="727"/>
      <c r="R3195" s="730" t="str">
        <f t="shared" si="200"/>
        <v>fx</v>
      </c>
      <c r="S3195" s="726"/>
      <c r="T3195" s="726"/>
      <c r="U3195" s="726"/>
    </row>
    <row r="3196" spans="1:21" ht="15.75" thickBot="1" x14ac:dyDescent="0.3">
      <c r="A3196" s="162" t="str">
        <f t="shared" si="198"/>
        <v>روز</v>
      </c>
      <c r="B3196" s="726"/>
      <c r="C3196" s="726"/>
      <c r="D3196" s="726">
        <v>7</v>
      </c>
      <c r="E3196" s="726">
        <v>50</v>
      </c>
      <c r="F3196" s="730"/>
      <c r="G3196" s="88"/>
      <c r="H3196" s="169"/>
      <c r="I3196" s="169"/>
      <c r="J3196" s="178"/>
      <c r="K3196" s="179">
        <f t="shared" si="199"/>
        <v>0</v>
      </c>
      <c r="L3196" s="726"/>
      <c r="M3196" s="726"/>
      <c r="N3196" s="726"/>
      <c r="O3196" s="726"/>
      <c r="P3196" s="726"/>
      <c r="Q3196" s="727"/>
      <c r="R3196" s="730" t="str">
        <f t="shared" si="200"/>
        <v>fx</v>
      </c>
      <c r="S3196" s="726"/>
      <c r="T3196" s="726"/>
      <c r="U3196" s="726"/>
    </row>
    <row r="3197" spans="1:21" ht="15.75" thickBot="1" x14ac:dyDescent="0.3">
      <c r="A3197" s="162" t="str">
        <f t="shared" si="198"/>
        <v>روز</v>
      </c>
      <c r="B3197" s="726"/>
      <c r="C3197" s="726"/>
      <c r="D3197" s="726">
        <v>7</v>
      </c>
      <c r="E3197" s="726">
        <v>50</v>
      </c>
      <c r="F3197" s="730"/>
      <c r="G3197" s="88"/>
      <c r="H3197" s="169"/>
      <c r="I3197" s="169"/>
      <c r="J3197" s="178"/>
      <c r="K3197" s="179">
        <f t="shared" si="199"/>
        <v>0</v>
      </c>
      <c r="L3197" s="726"/>
      <c r="M3197" s="726"/>
      <c r="N3197" s="726"/>
      <c r="O3197" s="726"/>
      <c r="P3197" s="726"/>
      <c r="Q3197" s="727"/>
      <c r="R3197" s="730" t="str">
        <f t="shared" si="200"/>
        <v>fx</v>
      </c>
      <c r="S3197" s="726"/>
      <c r="T3197" s="726"/>
      <c r="U3197" s="726"/>
    </row>
    <row r="3198" spans="1:21" ht="15.75" thickBot="1" x14ac:dyDescent="0.3">
      <c r="A3198" s="162" t="str">
        <f t="shared" si="198"/>
        <v>روز</v>
      </c>
      <c r="B3198" s="726"/>
      <c r="C3198" s="726"/>
      <c r="D3198" s="726">
        <v>7</v>
      </c>
      <c r="E3198" s="726">
        <v>50</v>
      </c>
      <c r="F3198" s="730"/>
      <c r="G3198" s="88"/>
      <c r="H3198" s="169"/>
      <c r="I3198" s="169"/>
      <c r="J3198" s="178"/>
      <c r="K3198" s="179">
        <f t="shared" si="199"/>
        <v>0</v>
      </c>
      <c r="L3198" s="726"/>
      <c r="M3198" s="726"/>
      <c r="N3198" s="726"/>
      <c r="O3198" s="726"/>
      <c r="P3198" s="726"/>
      <c r="Q3198" s="727"/>
      <c r="R3198" s="730" t="str">
        <f t="shared" si="200"/>
        <v>fx</v>
      </c>
      <c r="S3198" s="726"/>
      <c r="T3198" s="726"/>
      <c r="U3198" s="726"/>
    </row>
    <row r="3199" spans="1:21" ht="15.75" thickBot="1" x14ac:dyDescent="0.3">
      <c r="A3199" s="162" t="str">
        <f t="shared" si="198"/>
        <v>روز</v>
      </c>
      <c r="B3199" s="726"/>
      <c r="C3199" s="726"/>
      <c r="D3199" s="726">
        <v>7</v>
      </c>
      <c r="E3199" s="726">
        <v>50</v>
      </c>
      <c r="F3199" s="730"/>
      <c r="G3199" s="88"/>
      <c r="H3199" s="169"/>
      <c r="I3199" s="169"/>
      <c r="J3199" s="178"/>
      <c r="K3199" s="179">
        <f t="shared" si="199"/>
        <v>0</v>
      </c>
      <c r="L3199" s="726"/>
      <c r="M3199" s="726"/>
      <c r="N3199" s="726"/>
      <c r="O3199" s="726"/>
      <c r="P3199" s="726"/>
      <c r="Q3199" s="727"/>
      <c r="R3199" s="730" t="str">
        <f t="shared" si="200"/>
        <v>fx</v>
      </c>
      <c r="S3199" s="726"/>
      <c r="T3199" s="726"/>
      <c r="U3199" s="726"/>
    </row>
    <row r="3200" spans="1:21" ht="15.75" thickBot="1" x14ac:dyDescent="0.3">
      <c r="A3200" s="162" t="str">
        <f t="shared" si="198"/>
        <v>روز</v>
      </c>
      <c r="B3200" s="726"/>
      <c r="C3200" s="726"/>
      <c r="D3200" s="726">
        <v>7</v>
      </c>
      <c r="E3200" s="726">
        <v>50</v>
      </c>
      <c r="F3200" s="730"/>
      <c r="G3200" s="88"/>
      <c r="H3200" s="169"/>
      <c r="I3200" s="169"/>
      <c r="J3200" s="178"/>
      <c r="K3200" s="179">
        <f t="shared" si="199"/>
        <v>0</v>
      </c>
      <c r="L3200" s="726"/>
      <c r="M3200" s="726"/>
      <c r="N3200" s="726"/>
      <c r="O3200" s="726"/>
      <c r="P3200" s="726"/>
      <c r="Q3200" s="727"/>
      <c r="R3200" s="730" t="str">
        <f t="shared" si="200"/>
        <v>fx</v>
      </c>
      <c r="S3200" s="726"/>
      <c r="T3200" s="726"/>
      <c r="U3200" s="726"/>
    </row>
    <row r="3201" spans="1:21" ht="15.75" thickBot="1" x14ac:dyDescent="0.3">
      <c r="A3201" s="162" t="str">
        <f t="shared" si="198"/>
        <v>روز</v>
      </c>
      <c r="B3201" s="726"/>
      <c r="C3201" s="726"/>
      <c r="D3201" s="726">
        <v>7</v>
      </c>
      <c r="E3201" s="726">
        <v>50</v>
      </c>
      <c r="F3201" s="730"/>
      <c r="G3201" s="88"/>
      <c r="H3201" s="169"/>
      <c r="I3201" s="169"/>
      <c r="J3201" s="178"/>
      <c r="K3201" s="179">
        <f t="shared" si="199"/>
        <v>0</v>
      </c>
      <c r="L3201" s="726"/>
      <c r="M3201" s="726"/>
      <c r="N3201" s="726"/>
      <c r="O3201" s="726"/>
      <c r="P3201" s="726"/>
      <c r="Q3201" s="727"/>
      <c r="R3201" s="730" t="str">
        <f t="shared" si="200"/>
        <v>fx</v>
      </c>
      <c r="S3201" s="726"/>
      <c r="T3201" s="726"/>
      <c r="U3201" s="726"/>
    </row>
    <row r="3202" spans="1:21" ht="15.75" thickBot="1" x14ac:dyDescent="0.3">
      <c r="A3202" s="162" t="str">
        <f t="shared" si="198"/>
        <v>روز</v>
      </c>
      <c r="B3202" s="726"/>
      <c r="C3202" s="726"/>
      <c r="D3202" s="726">
        <v>7</v>
      </c>
      <c r="E3202" s="726">
        <v>50</v>
      </c>
      <c r="F3202" s="730"/>
      <c r="G3202" s="88"/>
      <c r="H3202" s="169"/>
      <c r="I3202" s="169"/>
      <c r="J3202" s="178"/>
      <c r="K3202" s="179">
        <f t="shared" si="199"/>
        <v>0</v>
      </c>
      <c r="L3202" s="726"/>
      <c r="M3202" s="726"/>
      <c r="N3202" s="726"/>
      <c r="O3202" s="726"/>
      <c r="P3202" s="726"/>
      <c r="Q3202" s="727"/>
      <c r="R3202" s="730" t="str">
        <f t="shared" si="200"/>
        <v>fx</v>
      </c>
      <c r="S3202" s="726"/>
      <c r="T3202" s="726"/>
      <c r="U3202" s="726"/>
    </row>
    <row r="3203" spans="1:21" ht="15.75" thickBot="1" x14ac:dyDescent="0.3">
      <c r="A3203" s="162" t="str">
        <f t="shared" si="198"/>
        <v>روز</v>
      </c>
      <c r="B3203" s="726"/>
      <c r="C3203" s="726"/>
      <c r="D3203" s="726">
        <v>7</v>
      </c>
      <c r="E3203" s="726">
        <v>50</v>
      </c>
      <c r="F3203" s="730"/>
      <c r="G3203" s="88"/>
      <c r="H3203" s="169"/>
      <c r="I3203" s="169"/>
      <c r="J3203" s="178"/>
      <c r="K3203" s="179">
        <f t="shared" si="199"/>
        <v>0</v>
      </c>
      <c r="L3203" s="726"/>
      <c r="M3203" s="726"/>
      <c r="N3203" s="726"/>
      <c r="O3203" s="726"/>
      <c r="P3203" s="726"/>
      <c r="Q3203" s="727"/>
      <c r="R3203" s="730" t="str">
        <f t="shared" si="200"/>
        <v>fx</v>
      </c>
      <c r="S3203" s="726"/>
      <c r="T3203" s="726"/>
      <c r="U3203" s="726"/>
    </row>
    <row r="3204" spans="1:21" ht="15.75" thickBot="1" x14ac:dyDescent="0.3">
      <c r="A3204" s="162" t="str">
        <f t="shared" si="198"/>
        <v>روز</v>
      </c>
      <c r="B3204" s="726"/>
      <c r="C3204" s="726"/>
      <c r="D3204" s="726">
        <v>7</v>
      </c>
      <c r="E3204" s="726">
        <v>50</v>
      </c>
      <c r="F3204" s="730"/>
      <c r="G3204" s="88"/>
      <c r="H3204" s="169"/>
      <c r="I3204" s="169"/>
      <c r="J3204" s="178"/>
      <c r="K3204" s="179">
        <f t="shared" si="199"/>
        <v>0</v>
      </c>
      <c r="L3204" s="726"/>
      <c r="M3204" s="726"/>
      <c r="N3204" s="726"/>
      <c r="O3204" s="726"/>
      <c r="P3204" s="726"/>
      <c r="Q3204" s="727"/>
      <c r="R3204" s="730" t="str">
        <f t="shared" si="200"/>
        <v>fx</v>
      </c>
      <c r="S3204" s="726"/>
      <c r="T3204" s="726"/>
      <c r="U3204" s="726"/>
    </row>
    <row r="3205" spans="1:21" ht="15.75" thickBot="1" x14ac:dyDescent="0.3">
      <c r="A3205" s="162" t="str">
        <f t="shared" si="198"/>
        <v>روز</v>
      </c>
      <c r="B3205" s="726"/>
      <c r="C3205" s="726"/>
      <c r="D3205" s="726">
        <v>7</v>
      </c>
      <c r="E3205" s="726">
        <v>50</v>
      </c>
      <c r="F3205" s="730"/>
      <c r="G3205" s="88"/>
      <c r="H3205" s="169"/>
      <c r="I3205" s="169"/>
      <c r="J3205" s="178"/>
      <c r="K3205" s="179">
        <f t="shared" si="199"/>
        <v>0</v>
      </c>
      <c r="L3205" s="726"/>
      <c r="M3205" s="726"/>
      <c r="N3205" s="726"/>
      <c r="O3205" s="726"/>
      <c r="P3205" s="726"/>
      <c r="Q3205" s="727"/>
      <c r="R3205" s="730" t="str">
        <f t="shared" si="200"/>
        <v>fx</v>
      </c>
      <c r="S3205" s="726"/>
      <c r="T3205" s="726"/>
      <c r="U3205" s="726"/>
    </row>
    <row r="3206" spans="1:21" ht="15.75" thickBot="1" x14ac:dyDescent="0.3">
      <c r="A3206" s="162" t="str">
        <f t="shared" si="198"/>
        <v>روز</v>
      </c>
      <c r="B3206" s="726"/>
      <c r="C3206" s="726"/>
      <c r="D3206" s="726">
        <v>7</v>
      </c>
      <c r="E3206" s="726">
        <v>50</v>
      </c>
      <c r="F3206" s="730"/>
      <c r="G3206" s="88"/>
      <c r="H3206" s="169"/>
      <c r="I3206" s="169"/>
      <c r="J3206" s="178"/>
      <c r="K3206" s="179">
        <f t="shared" si="199"/>
        <v>0</v>
      </c>
      <c r="L3206" s="726"/>
      <c r="M3206" s="726"/>
      <c r="N3206" s="726"/>
      <c r="O3206" s="726"/>
      <c r="P3206" s="726"/>
      <c r="Q3206" s="727"/>
      <c r="R3206" s="730" t="str">
        <f t="shared" si="200"/>
        <v>fx</v>
      </c>
      <c r="S3206" s="726"/>
      <c r="T3206" s="726"/>
      <c r="U3206" s="726"/>
    </row>
    <row r="3207" spans="1:21" ht="15.75" thickBot="1" x14ac:dyDescent="0.3">
      <c r="A3207" s="162" t="str">
        <f t="shared" si="198"/>
        <v>روز</v>
      </c>
      <c r="B3207" s="726"/>
      <c r="C3207" s="726"/>
      <c r="D3207" s="726">
        <v>7</v>
      </c>
      <c r="E3207" s="726">
        <v>50</v>
      </c>
      <c r="F3207" s="730"/>
      <c r="G3207" s="88"/>
      <c r="H3207" s="169"/>
      <c r="I3207" s="169"/>
      <c r="J3207" s="178"/>
      <c r="K3207" s="179">
        <f t="shared" si="199"/>
        <v>0</v>
      </c>
      <c r="L3207" s="726"/>
      <c r="M3207" s="726"/>
      <c r="N3207" s="726"/>
      <c r="O3207" s="726"/>
      <c r="P3207" s="726"/>
      <c r="Q3207" s="727"/>
      <c r="R3207" s="730" t="str">
        <f t="shared" si="200"/>
        <v>fx</v>
      </c>
      <c r="S3207" s="726"/>
      <c r="T3207" s="726"/>
      <c r="U3207" s="726"/>
    </row>
    <row r="3208" spans="1:21" ht="15.75" thickBot="1" x14ac:dyDescent="0.3">
      <c r="A3208" s="162" t="str">
        <f t="shared" si="198"/>
        <v>روز</v>
      </c>
      <c r="B3208" s="726"/>
      <c r="C3208" s="726"/>
      <c r="D3208" s="726">
        <v>7</v>
      </c>
      <c r="E3208" s="726">
        <v>50</v>
      </c>
      <c r="F3208" s="730"/>
      <c r="G3208" s="88"/>
      <c r="H3208" s="169"/>
      <c r="I3208" s="169"/>
      <c r="J3208" s="178"/>
      <c r="K3208" s="179">
        <f t="shared" si="199"/>
        <v>0</v>
      </c>
      <c r="L3208" s="726"/>
      <c r="M3208" s="726"/>
      <c r="N3208" s="726"/>
      <c r="O3208" s="726"/>
      <c r="P3208" s="726"/>
      <c r="Q3208" s="727"/>
      <c r="R3208" s="730" t="str">
        <f t="shared" si="200"/>
        <v>fx</v>
      </c>
      <c r="S3208" s="726"/>
      <c r="T3208" s="726"/>
      <c r="U3208" s="726"/>
    </row>
    <row r="3209" spans="1:21" ht="15.75" thickBot="1" x14ac:dyDescent="0.3">
      <c r="A3209" s="162" t="str">
        <f t="shared" ref="A3209:A3272" si="201">IF(H3209&gt;I3209,"شب","روز")</f>
        <v>روز</v>
      </c>
      <c r="B3209" s="726"/>
      <c r="C3209" s="726"/>
      <c r="D3209" s="726">
        <v>7</v>
      </c>
      <c r="E3209" s="726">
        <v>50</v>
      </c>
      <c r="F3209" s="730"/>
      <c r="G3209" s="88"/>
      <c r="H3209" s="169"/>
      <c r="I3209" s="169"/>
      <c r="J3209" s="178"/>
      <c r="K3209" s="179">
        <f t="shared" ref="K3209:K3272" si="202">IF(H3209&gt;I3209,(H3209-I3209)-J3209,(I3209-H3209)-J3209)</f>
        <v>0</v>
      </c>
      <c r="L3209" s="726"/>
      <c r="M3209" s="726"/>
      <c r="N3209" s="726"/>
      <c r="O3209" s="726"/>
      <c r="P3209" s="726"/>
      <c r="Q3209" s="727"/>
      <c r="R3209" s="730" t="str">
        <f t="shared" ref="R3209:R3272" si="203">IF(C3209=370,"p500","fx")</f>
        <v>fx</v>
      </c>
      <c r="S3209" s="726"/>
      <c r="T3209" s="726"/>
      <c r="U3209" s="726"/>
    </row>
    <row r="3210" spans="1:21" ht="15.75" thickBot="1" x14ac:dyDescent="0.3">
      <c r="A3210" s="162" t="str">
        <f t="shared" si="201"/>
        <v>روز</v>
      </c>
      <c r="B3210" s="726"/>
      <c r="C3210" s="726"/>
      <c r="D3210" s="726">
        <v>7</v>
      </c>
      <c r="E3210" s="726">
        <v>50</v>
      </c>
      <c r="F3210" s="730"/>
      <c r="G3210" s="88"/>
      <c r="H3210" s="169"/>
      <c r="I3210" s="169"/>
      <c r="J3210" s="178"/>
      <c r="K3210" s="179">
        <f t="shared" si="202"/>
        <v>0</v>
      </c>
      <c r="L3210" s="726"/>
      <c r="M3210" s="726"/>
      <c r="N3210" s="726"/>
      <c r="O3210" s="726"/>
      <c r="P3210" s="726"/>
      <c r="Q3210" s="727"/>
      <c r="R3210" s="730" t="str">
        <f t="shared" si="203"/>
        <v>fx</v>
      </c>
      <c r="S3210" s="726"/>
      <c r="T3210" s="726"/>
      <c r="U3210" s="726"/>
    </row>
    <row r="3211" spans="1:21" ht="15.75" thickBot="1" x14ac:dyDescent="0.3">
      <c r="A3211" s="162" t="str">
        <f t="shared" si="201"/>
        <v>روز</v>
      </c>
      <c r="B3211" s="726"/>
      <c r="C3211" s="726"/>
      <c r="D3211" s="726">
        <v>7</v>
      </c>
      <c r="E3211" s="726">
        <v>50</v>
      </c>
      <c r="F3211" s="730"/>
      <c r="G3211" s="88"/>
      <c r="H3211" s="169"/>
      <c r="I3211" s="169"/>
      <c r="J3211" s="178"/>
      <c r="K3211" s="179">
        <f t="shared" si="202"/>
        <v>0</v>
      </c>
      <c r="L3211" s="726"/>
      <c r="M3211" s="726"/>
      <c r="N3211" s="726"/>
      <c r="O3211" s="726"/>
      <c r="P3211" s="726"/>
      <c r="Q3211" s="727"/>
      <c r="R3211" s="730" t="str">
        <f t="shared" si="203"/>
        <v>fx</v>
      </c>
      <c r="S3211" s="726"/>
      <c r="T3211" s="726"/>
      <c r="U3211" s="726"/>
    </row>
    <row r="3212" spans="1:21" ht="15.75" thickBot="1" x14ac:dyDescent="0.3">
      <c r="A3212" s="162" t="str">
        <f t="shared" si="201"/>
        <v>روز</v>
      </c>
      <c r="B3212" s="726"/>
      <c r="C3212" s="726"/>
      <c r="D3212" s="726">
        <v>7</v>
      </c>
      <c r="E3212" s="726">
        <v>50</v>
      </c>
      <c r="F3212" s="730"/>
      <c r="G3212" s="88"/>
      <c r="H3212" s="169"/>
      <c r="I3212" s="169"/>
      <c r="J3212" s="178"/>
      <c r="K3212" s="179">
        <f t="shared" si="202"/>
        <v>0</v>
      </c>
      <c r="L3212" s="726"/>
      <c r="M3212" s="726"/>
      <c r="N3212" s="726"/>
      <c r="O3212" s="726"/>
      <c r="P3212" s="726"/>
      <c r="Q3212" s="727"/>
      <c r="R3212" s="730" t="str">
        <f t="shared" si="203"/>
        <v>fx</v>
      </c>
      <c r="S3212" s="726"/>
      <c r="T3212" s="726"/>
      <c r="U3212" s="726"/>
    </row>
    <row r="3213" spans="1:21" ht="15.75" thickBot="1" x14ac:dyDescent="0.3">
      <c r="A3213" s="162" t="str">
        <f t="shared" si="201"/>
        <v>روز</v>
      </c>
      <c r="B3213" s="726"/>
      <c r="C3213" s="726"/>
      <c r="D3213" s="726">
        <v>7</v>
      </c>
      <c r="E3213" s="726">
        <v>50</v>
      </c>
      <c r="F3213" s="730"/>
      <c r="G3213" s="88"/>
      <c r="H3213" s="169"/>
      <c r="I3213" s="169"/>
      <c r="J3213" s="178"/>
      <c r="K3213" s="179">
        <f t="shared" si="202"/>
        <v>0</v>
      </c>
      <c r="L3213" s="726"/>
      <c r="M3213" s="726"/>
      <c r="N3213" s="726"/>
      <c r="O3213" s="726"/>
      <c r="P3213" s="726"/>
      <c r="Q3213" s="727"/>
      <c r="R3213" s="730" t="str">
        <f t="shared" si="203"/>
        <v>fx</v>
      </c>
      <c r="S3213" s="726"/>
      <c r="T3213" s="726"/>
      <c r="U3213" s="726"/>
    </row>
    <row r="3214" spans="1:21" ht="15.75" thickBot="1" x14ac:dyDescent="0.3">
      <c r="A3214" s="162" t="str">
        <f t="shared" si="201"/>
        <v>روز</v>
      </c>
      <c r="B3214" s="726"/>
      <c r="C3214" s="726"/>
      <c r="D3214" s="726">
        <v>7</v>
      </c>
      <c r="E3214" s="726">
        <v>50</v>
      </c>
      <c r="F3214" s="730"/>
      <c r="G3214" s="88"/>
      <c r="H3214" s="169"/>
      <c r="I3214" s="169"/>
      <c r="J3214" s="178"/>
      <c r="K3214" s="179">
        <f t="shared" si="202"/>
        <v>0</v>
      </c>
      <c r="L3214" s="726"/>
      <c r="M3214" s="726"/>
      <c r="N3214" s="726"/>
      <c r="O3214" s="726"/>
      <c r="P3214" s="726"/>
      <c r="Q3214" s="727"/>
      <c r="R3214" s="730" t="str">
        <f t="shared" si="203"/>
        <v>fx</v>
      </c>
      <c r="S3214" s="726"/>
      <c r="T3214" s="726"/>
      <c r="U3214" s="726"/>
    </row>
    <row r="3215" spans="1:21" ht="15.75" thickBot="1" x14ac:dyDescent="0.3">
      <c r="A3215" s="162" t="str">
        <f t="shared" si="201"/>
        <v>روز</v>
      </c>
      <c r="B3215" s="726"/>
      <c r="C3215" s="726"/>
      <c r="D3215" s="726">
        <v>7</v>
      </c>
      <c r="E3215" s="726">
        <v>50</v>
      </c>
      <c r="F3215" s="730"/>
      <c r="G3215" s="88"/>
      <c r="H3215" s="169"/>
      <c r="I3215" s="169"/>
      <c r="J3215" s="178"/>
      <c r="K3215" s="179">
        <f t="shared" si="202"/>
        <v>0</v>
      </c>
      <c r="L3215" s="726"/>
      <c r="M3215" s="726"/>
      <c r="N3215" s="726"/>
      <c r="O3215" s="726"/>
      <c r="P3215" s="726"/>
      <c r="Q3215" s="727"/>
      <c r="R3215" s="730" t="str">
        <f t="shared" si="203"/>
        <v>fx</v>
      </c>
      <c r="S3215" s="726"/>
      <c r="T3215" s="726"/>
      <c r="U3215" s="726"/>
    </row>
    <row r="3216" spans="1:21" ht="15.75" thickBot="1" x14ac:dyDescent="0.3">
      <c r="A3216" s="162" t="str">
        <f t="shared" si="201"/>
        <v>روز</v>
      </c>
      <c r="B3216" s="726"/>
      <c r="C3216" s="726"/>
      <c r="D3216" s="726">
        <v>7</v>
      </c>
      <c r="E3216" s="726">
        <v>50</v>
      </c>
      <c r="F3216" s="730"/>
      <c r="G3216" s="88"/>
      <c r="H3216" s="169"/>
      <c r="I3216" s="169"/>
      <c r="J3216" s="178"/>
      <c r="K3216" s="179">
        <f t="shared" si="202"/>
        <v>0</v>
      </c>
      <c r="L3216" s="726"/>
      <c r="M3216" s="726"/>
      <c r="N3216" s="726"/>
      <c r="O3216" s="726"/>
      <c r="P3216" s="726"/>
      <c r="Q3216" s="727"/>
      <c r="R3216" s="730" t="str">
        <f t="shared" si="203"/>
        <v>fx</v>
      </c>
      <c r="S3216" s="726"/>
      <c r="T3216" s="726"/>
      <c r="U3216" s="726"/>
    </row>
    <row r="3217" spans="1:21" ht="15.75" thickBot="1" x14ac:dyDescent="0.3">
      <c r="A3217" s="162" t="str">
        <f t="shared" si="201"/>
        <v>روز</v>
      </c>
      <c r="B3217" s="726"/>
      <c r="C3217" s="726"/>
      <c r="D3217" s="726">
        <v>7</v>
      </c>
      <c r="E3217" s="726">
        <v>50</v>
      </c>
      <c r="F3217" s="730"/>
      <c r="G3217" s="88"/>
      <c r="H3217" s="169"/>
      <c r="I3217" s="169"/>
      <c r="J3217" s="178"/>
      <c r="K3217" s="179">
        <f t="shared" si="202"/>
        <v>0</v>
      </c>
      <c r="L3217" s="726"/>
      <c r="M3217" s="726"/>
      <c r="N3217" s="726"/>
      <c r="O3217" s="726"/>
      <c r="P3217" s="726"/>
      <c r="Q3217" s="727"/>
      <c r="R3217" s="730" t="str">
        <f t="shared" si="203"/>
        <v>fx</v>
      </c>
      <c r="S3217" s="726"/>
      <c r="T3217" s="726"/>
      <c r="U3217" s="726"/>
    </row>
    <row r="3218" spans="1:21" ht="15.75" thickBot="1" x14ac:dyDescent="0.3">
      <c r="A3218" s="162" t="str">
        <f t="shared" si="201"/>
        <v>روز</v>
      </c>
      <c r="B3218" s="726"/>
      <c r="C3218" s="726"/>
      <c r="D3218" s="726">
        <v>7</v>
      </c>
      <c r="E3218" s="726">
        <v>50</v>
      </c>
      <c r="F3218" s="730"/>
      <c r="G3218" s="88"/>
      <c r="H3218" s="169"/>
      <c r="I3218" s="169"/>
      <c r="J3218" s="178"/>
      <c r="K3218" s="179">
        <f t="shared" si="202"/>
        <v>0</v>
      </c>
      <c r="L3218" s="726"/>
      <c r="M3218" s="726"/>
      <c r="N3218" s="726"/>
      <c r="O3218" s="726"/>
      <c r="P3218" s="726"/>
      <c r="Q3218" s="727"/>
      <c r="R3218" s="730" t="str">
        <f t="shared" si="203"/>
        <v>fx</v>
      </c>
      <c r="S3218" s="726"/>
      <c r="T3218" s="726"/>
      <c r="U3218" s="726"/>
    </row>
    <row r="3219" spans="1:21" ht="15.75" thickBot="1" x14ac:dyDescent="0.3">
      <c r="A3219" s="162" t="str">
        <f t="shared" si="201"/>
        <v>روز</v>
      </c>
      <c r="B3219" s="726"/>
      <c r="C3219" s="726"/>
      <c r="D3219" s="726">
        <v>7</v>
      </c>
      <c r="E3219" s="726">
        <v>50</v>
      </c>
      <c r="F3219" s="730"/>
      <c r="G3219" s="88"/>
      <c r="H3219" s="169"/>
      <c r="I3219" s="169"/>
      <c r="J3219" s="178"/>
      <c r="K3219" s="179">
        <f t="shared" si="202"/>
        <v>0</v>
      </c>
      <c r="L3219" s="726"/>
      <c r="M3219" s="726"/>
      <c r="N3219" s="726"/>
      <c r="O3219" s="726"/>
      <c r="P3219" s="726"/>
      <c r="Q3219" s="727"/>
      <c r="R3219" s="730" t="str">
        <f t="shared" si="203"/>
        <v>fx</v>
      </c>
      <c r="S3219" s="726"/>
      <c r="T3219" s="726"/>
      <c r="U3219" s="726"/>
    </row>
    <row r="3220" spans="1:21" ht="15.75" thickBot="1" x14ac:dyDescent="0.3">
      <c r="A3220" s="162" t="str">
        <f t="shared" si="201"/>
        <v>روز</v>
      </c>
      <c r="B3220" s="726"/>
      <c r="C3220" s="726"/>
      <c r="D3220" s="726">
        <v>7</v>
      </c>
      <c r="E3220" s="726">
        <v>50</v>
      </c>
      <c r="F3220" s="730"/>
      <c r="G3220" s="88"/>
      <c r="H3220" s="169"/>
      <c r="I3220" s="169"/>
      <c r="J3220" s="178"/>
      <c r="K3220" s="179">
        <f t="shared" si="202"/>
        <v>0</v>
      </c>
      <c r="L3220" s="726"/>
      <c r="M3220" s="726"/>
      <c r="N3220" s="726"/>
      <c r="O3220" s="726"/>
      <c r="P3220" s="726"/>
      <c r="Q3220" s="727"/>
      <c r="R3220" s="730" t="str">
        <f t="shared" si="203"/>
        <v>fx</v>
      </c>
      <c r="S3220" s="726"/>
      <c r="T3220" s="726"/>
      <c r="U3220" s="726"/>
    </row>
    <row r="3221" spans="1:21" ht="15.75" thickBot="1" x14ac:dyDescent="0.3">
      <c r="A3221" s="162" t="str">
        <f t="shared" si="201"/>
        <v>روز</v>
      </c>
      <c r="B3221" s="726"/>
      <c r="C3221" s="726"/>
      <c r="D3221" s="726">
        <v>7</v>
      </c>
      <c r="E3221" s="726">
        <v>50</v>
      </c>
      <c r="F3221" s="730"/>
      <c r="G3221" s="88"/>
      <c r="H3221" s="169"/>
      <c r="I3221" s="169"/>
      <c r="J3221" s="178"/>
      <c r="K3221" s="179">
        <f t="shared" si="202"/>
        <v>0</v>
      </c>
      <c r="L3221" s="726"/>
      <c r="M3221" s="726"/>
      <c r="N3221" s="726"/>
      <c r="O3221" s="726"/>
      <c r="P3221" s="726"/>
      <c r="Q3221" s="727"/>
      <c r="R3221" s="730" t="str">
        <f t="shared" si="203"/>
        <v>fx</v>
      </c>
      <c r="S3221" s="726"/>
      <c r="T3221" s="726"/>
      <c r="U3221" s="726"/>
    </row>
    <row r="3222" spans="1:21" ht="15.75" thickBot="1" x14ac:dyDescent="0.3">
      <c r="A3222" s="162" t="str">
        <f t="shared" si="201"/>
        <v>روز</v>
      </c>
      <c r="B3222" s="726"/>
      <c r="C3222" s="726"/>
      <c r="D3222" s="726">
        <v>7</v>
      </c>
      <c r="E3222" s="726">
        <v>50</v>
      </c>
      <c r="F3222" s="730"/>
      <c r="G3222" s="88"/>
      <c r="H3222" s="169"/>
      <c r="I3222" s="169"/>
      <c r="J3222" s="178"/>
      <c r="K3222" s="179">
        <f t="shared" si="202"/>
        <v>0</v>
      </c>
      <c r="L3222" s="726"/>
      <c r="M3222" s="726"/>
      <c r="N3222" s="726"/>
      <c r="O3222" s="726"/>
      <c r="P3222" s="726"/>
      <c r="Q3222" s="727"/>
      <c r="R3222" s="730" t="str">
        <f t="shared" si="203"/>
        <v>fx</v>
      </c>
      <c r="S3222" s="726"/>
      <c r="T3222" s="726"/>
      <c r="U3222" s="726"/>
    </row>
    <row r="3223" spans="1:21" ht="15.75" thickBot="1" x14ac:dyDescent="0.3">
      <c r="A3223" s="162" t="str">
        <f t="shared" si="201"/>
        <v>روز</v>
      </c>
      <c r="B3223" s="726"/>
      <c r="C3223" s="726"/>
      <c r="D3223" s="726">
        <v>7</v>
      </c>
      <c r="E3223" s="726">
        <v>50</v>
      </c>
      <c r="F3223" s="730"/>
      <c r="G3223" s="88"/>
      <c r="H3223" s="169"/>
      <c r="I3223" s="169"/>
      <c r="J3223" s="178"/>
      <c r="K3223" s="179">
        <f t="shared" si="202"/>
        <v>0</v>
      </c>
      <c r="L3223" s="726"/>
      <c r="M3223" s="726"/>
      <c r="N3223" s="726"/>
      <c r="O3223" s="726"/>
      <c r="P3223" s="726"/>
      <c r="Q3223" s="727"/>
      <c r="R3223" s="730" t="str">
        <f t="shared" si="203"/>
        <v>fx</v>
      </c>
      <c r="S3223" s="726"/>
      <c r="T3223" s="726"/>
      <c r="U3223" s="726"/>
    </row>
    <row r="3224" spans="1:21" ht="15.75" thickBot="1" x14ac:dyDescent="0.3">
      <c r="A3224" s="162" t="str">
        <f t="shared" si="201"/>
        <v>روز</v>
      </c>
      <c r="B3224" s="726"/>
      <c r="C3224" s="726"/>
      <c r="D3224" s="726">
        <v>7</v>
      </c>
      <c r="E3224" s="726">
        <v>50</v>
      </c>
      <c r="F3224" s="730"/>
      <c r="G3224" s="88"/>
      <c r="H3224" s="169"/>
      <c r="I3224" s="169"/>
      <c r="J3224" s="178"/>
      <c r="K3224" s="179">
        <f t="shared" si="202"/>
        <v>0</v>
      </c>
      <c r="L3224" s="726"/>
      <c r="M3224" s="726"/>
      <c r="N3224" s="726"/>
      <c r="O3224" s="726"/>
      <c r="P3224" s="726"/>
      <c r="Q3224" s="727"/>
      <c r="R3224" s="730" t="str">
        <f t="shared" si="203"/>
        <v>fx</v>
      </c>
      <c r="S3224" s="726"/>
      <c r="T3224" s="726"/>
      <c r="U3224" s="726"/>
    </row>
    <row r="3225" spans="1:21" ht="15.75" thickBot="1" x14ac:dyDescent="0.3">
      <c r="A3225" s="162" t="str">
        <f t="shared" si="201"/>
        <v>روز</v>
      </c>
      <c r="B3225" s="726"/>
      <c r="C3225" s="726"/>
      <c r="D3225" s="726">
        <v>7</v>
      </c>
      <c r="E3225" s="726">
        <v>50</v>
      </c>
      <c r="F3225" s="730"/>
      <c r="G3225" s="88"/>
      <c r="H3225" s="169"/>
      <c r="I3225" s="169"/>
      <c r="J3225" s="178"/>
      <c r="K3225" s="179">
        <f t="shared" si="202"/>
        <v>0</v>
      </c>
      <c r="L3225" s="726"/>
      <c r="M3225" s="726"/>
      <c r="N3225" s="726"/>
      <c r="O3225" s="726"/>
      <c r="P3225" s="726"/>
      <c r="Q3225" s="727"/>
      <c r="R3225" s="730" t="str">
        <f t="shared" si="203"/>
        <v>fx</v>
      </c>
      <c r="S3225" s="726"/>
      <c r="T3225" s="726"/>
      <c r="U3225" s="726"/>
    </row>
    <row r="3226" spans="1:21" ht="15.75" thickBot="1" x14ac:dyDescent="0.3">
      <c r="A3226" s="162" t="str">
        <f t="shared" si="201"/>
        <v>روز</v>
      </c>
      <c r="B3226" s="726"/>
      <c r="C3226" s="726"/>
      <c r="D3226" s="726">
        <v>7</v>
      </c>
      <c r="E3226" s="726">
        <v>50</v>
      </c>
      <c r="F3226" s="730"/>
      <c r="G3226" s="88"/>
      <c r="H3226" s="169"/>
      <c r="I3226" s="169"/>
      <c r="J3226" s="178"/>
      <c r="K3226" s="179">
        <f t="shared" si="202"/>
        <v>0</v>
      </c>
      <c r="L3226" s="726"/>
      <c r="M3226" s="726"/>
      <c r="N3226" s="726"/>
      <c r="O3226" s="726"/>
      <c r="P3226" s="726"/>
      <c r="Q3226" s="727"/>
      <c r="R3226" s="730" t="str">
        <f t="shared" si="203"/>
        <v>fx</v>
      </c>
      <c r="S3226" s="726"/>
      <c r="T3226" s="726"/>
      <c r="U3226" s="726"/>
    </row>
    <row r="3227" spans="1:21" ht="15.75" thickBot="1" x14ac:dyDescent="0.3">
      <c r="A3227" s="162" t="str">
        <f t="shared" si="201"/>
        <v>روز</v>
      </c>
      <c r="B3227" s="726"/>
      <c r="C3227" s="726"/>
      <c r="D3227" s="726">
        <v>7</v>
      </c>
      <c r="E3227" s="726">
        <v>50</v>
      </c>
      <c r="F3227" s="730"/>
      <c r="G3227" s="88"/>
      <c r="H3227" s="169"/>
      <c r="I3227" s="169"/>
      <c r="J3227" s="178"/>
      <c r="K3227" s="179">
        <f t="shared" si="202"/>
        <v>0</v>
      </c>
      <c r="L3227" s="726"/>
      <c r="M3227" s="726"/>
      <c r="N3227" s="726"/>
      <c r="O3227" s="726"/>
      <c r="P3227" s="726"/>
      <c r="Q3227" s="727"/>
      <c r="R3227" s="730" t="str">
        <f t="shared" si="203"/>
        <v>fx</v>
      </c>
      <c r="S3227" s="726"/>
      <c r="T3227" s="726"/>
      <c r="U3227" s="726"/>
    </row>
    <row r="3228" spans="1:21" ht="15.75" thickBot="1" x14ac:dyDescent="0.3">
      <c r="A3228" s="162" t="str">
        <f t="shared" si="201"/>
        <v>روز</v>
      </c>
      <c r="B3228" s="726"/>
      <c r="C3228" s="726"/>
      <c r="D3228" s="726">
        <v>7</v>
      </c>
      <c r="E3228" s="726">
        <v>50</v>
      </c>
      <c r="F3228" s="730"/>
      <c r="G3228" s="88"/>
      <c r="H3228" s="169"/>
      <c r="I3228" s="169"/>
      <c r="J3228" s="178"/>
      <c r="K3228" s="179">
        <f t="shared" si="202"/>
        <v>0</v>
      </c>
      <c r="L3228" s="726"/>
      <c r="M3228" s="726"/>
      <c r="N3228" s="726"/>
      <c r="O3228" s="726"/>
      <c r="P3228" s="726"/>
      <c r="Q3228" s="727"/>
      <c r="R3228" s="730" t="str">
        <f t="shared" si="203"/>
        <v>fx</v>
      </c>
      <c r="S3228" s="726"/>
      <c r="T3228" s="726"/>
      <c r="U3228" s="726"/>
    </row>
    <row r="3229" spans="1:21" ht="15.75" thickBot="1" x14ac:dyDescent="0.3">
      <c r="A3229" s="162" t="str">
        <f t="shared" si="201"/>
        <v>روز</v>
      </c>
      <c r="B3229" s="726"/>
      <c r="C3229" s="726"/>
      <c r="D3229" s="726">
        <v>7</v>
      </c>
      <c r="E3229" s="726">
        <v>50</v>
      </c>
      <c r="F3229" s="730"/>
      <c r="G3229" s="88"/>
      <c r="H3229" s="169"/>
      <c r="I3229" s="169"/>
      <c r="J3229" s="178"/>
      <c r="K3229" s="179">
        <f t="shared" si="202"/>
        <v>0</v>
      </c>
      <c r="L3229" s="726"/>
      <c r="M3229" s="726"/>
      <c r="N3229" s="726"/>
      <c r="O3229" s="726"/>
      <c r="P3229" s="726"/>
      <c r="Q3229" s="727"/>
      <c r="R3229" s="730" t="str">
        <f t="shared" si="203"/>
        <v>fx</v>
      </c>
      <c r="S3229" s="726"/>
      <c r="T3229" s="726"/>
      <c r="U3229" s="726"/>
    </row>
    <row r="3230" spans="1:21" ht="15.75" thickBot="1" x14ac:dyDescent="0.3">
      <c r="A3230" s="162" t="str">
        <f t="shared" si="201"/>
        <v>روز</v>
      </c>
      <c r="B3230" s="726"/>
      <c r="C3230" s="726"/>
      <c r="D3230" s="726">
        <v>7</v>
      </c>
      <c r="E3230" s="726">
        <v>50</v>
      </c>
      <c r="F3230" s="730"/>
      <c r="G3230" s="88"/>
      <c r="H3230" s="169"/>
      <c r="I3230" s="169"/>
      <c r="J3230" s="178"/>
      <c r="K3230" s="179">
        <f t="shared" si="202"/>
        <v>0</v>
      </c>
      <c r="L3230" s="726"/>
      <c r="M3230" s="726"/>
      <c r="N3230" s="726"/>
      <c r="O3230" s="726"/>
      <c r="P3230" s="726"/>
      <c r="Q3230" s="727"/>
      <c r="R3230" s="730" t="str">
        <f t="shared" si="203"/>
        <v>fx</v>
      </c>
      <c r="S3230" s="726"/>
      <c r="T3230" s="726"/>
      <c r="U3230" s="726"/>
    </row>
    <row r="3231" spans="1:21" ht="15.75" thickBot="1" x14ac:dyDescent="0.3">
      <c r="A3231" s="162" t="str">
        <f t="shared" si="201"/>
        <v>روز</v>
      </c>
      <c r="B3231" s="726"/>
      <c r="C3231" s="726"/>
      <c r="D3231" s="726">
        <v>7</v>
      </c>
      <c r="E3231" s="726">
        <v>50</v>
      </c>
      <c r="F3231" s="730"/>
      <c r="G3231" s="88"/>
      <c r="H3231" s="169"/>
      <c r="I3231" s="169"/>
      <c r="J3231" s="178"/>
      <c r="K3231" s="179">
        <f t="shared" si="202"/>
        <v>0</v>
      </c>
      <c r="L3231" s="726"/>
      <c r="M3231" s="726"/>
      <c r="N3231" s="726"/>
      <c r="O3231" s="726"/>
      <c r="P3231" s="726"/>
      <c r="Q3231" s="727"/>
      <c r="R3231" s="730" t="str">
        <f t="shared" si="203"/>
        <v>fx</v>
      </c>
      <c r="S3231" s="726"/>
      <c r="T3231" s="726"/>
      <c r="U3231" s="726"/>
    </row>
    <row r="3232" spans="1:21" ht="15.75" thickBot="1" x14ac:dyDescent="0.3">
      <c r="A3232" s="162" t="str">
        <f t="shared" si="201"/>
        <v>روز</v>
      </c>
      <c r="B3232" s="726"/>
      <c r="C3232" s="726"/>
      <c r="D3232" s="726">
        <v>7</v>
      </c>
      <c r="E3232" s="726">
        <v>50</v>
      </c>
      <c r="F3232" s="730"/>
      <c r="G3232" s="88"/>
      <c r="H3232" s="169"/>
      <c r="I3232" s="169"/>
      <c r="J3232" s="178"/>
      <c r="K3232" s="179">
        <f t="shared" si="202"/>
        <v>0</v>
      </c>
      <c r="L3232" s="726"/>
      <c r="M3232" s="726"/>
      <c r="N3232" s="726"/>
      <c r="O3232" s="726"/>
      <c r="P3232" s="726"/>
      <c r="Q3232" s="727"/>
      <c r="R3232" s="730" t="str">
        <f t="shared" si="203"/>
        <v>fx</v>
      </c>
      <c r="S3232" s="726"/>
      <c r="T3232" s="726"/>
      <c r="U3232" s="726"/>
    </row>
    <row r="3233" spans="1:21" ht="15.75" thickBot="1" x14ac:dyDescent="0.3">
      <c r="A3233" s="162" t="str">
        <f t="shared" si="201"/>
        <v>روز</v>
      </c>
      <c r="B3233" s="726"/>
      <c r="C3233" s="726"/>
      <c r="D3233" s="726">
        <v>7</v>
      </c>
      <c r="E3233" s="726">
        <v>50</v>
      </c>
      <c r="F3233" s="730"/>
      <c r="G3233" s="88"/>
      <c r="H3233" s="169"/>
      <c r="I3233" s="169"/>
      <c r="J3233" s="178"/>
      <c r="K3233" s="179">
        <f t="shared" si="202"/>
        <v>0</v>
      </c>
      <c r="L3233" s="726"/>
      <c r="M3233" s="726"/>
      <c r="N3233" s="726"/>
      <c r="O3233" s="726"/>
      <c r="P3233" s="726"/>
      <c r="Q3233" s="727"/>
      <c r="R3233" s="730" t="str">
        <f t="shared" si="203"/>
        <v>fx</v>
      </c>
      <c r="S3233" s="726"/>
      <c r="T3233" s="726"/>
      <c r="U3233" s="726"/>
    </row>
    <row r="3234" spans="1:21" ht="15.75" thickBot="1" x14ac:dyDescent="0.3">
      <c r="A3234" s="162" t="str">
        <f t="shared" si="201"/>
        <v>روز</v>
      </c>
      <c r="B3234" s="726"/>
      <c r="C3234" s="726"/>
      <c r="D3234" s="726">
        <v>7</v>
      </c>
      <c r="E3234" s="726">
        <v>50</v>
      </c>
      <c r="F3234" s="730"/>
      <c r="G3234" s="88"/>
      <c r="H3234" s="169"/>
      <c r="I3234" s="169"/>
      <c r="J3234" s="178"/>
      <c r="K3234" s="179">
        <f t="shared" si="202"/>
        <v>0</v>
      </c>
      <c r="L3234" s="726"/>
      <c r="M3234" s="726"/>
      <c r="N3234" s="726"/>
      <c r="O3234" s="726"/>
      <c r="P3234" s="726"/>
      <c r="Q3234" s="727"/>
      <c r="R3234" s="730" t="str">
        <f t="shared" si="203"/>
        <v>fx</v>
      </c>
      <c r="S3234" s="726"/>
      <c r="T3234" s="726"/>
      <c r="U3234" s="726"/>
    </row>
    <row r="3235" spans="1:21" ht="15.75" thickBot="1" x14ac:dyDescent="0.3">
      <c r="A3235" s="162" t="str">
        <f t="shared" si="201"/>
        <v>روز</v>
      </c>
      <c r="B3235" s="726"/>
      <c r="C3235" s="726"/>
      <c r="D3235" s="726">
        <v>7</v>
      </c>
      <c r="E3235" s="726">
        <v>50</v>
      </c>
      <c r="F3235" s="730"/>
      <c r="G3235" s="88"/>
      <c r="H3235" s="169"/>
      <c r="I3235" s="169"/>
      <c r="J3235" s="178"/>
      <c r="K3235" s="179">
        <f t="shared" si="202"/>
        <v>0</v>
      </c>
      <c r="L3235" s="726"/>
      <c r="M3235" s="726"/>
      <c r="N3235" s="726"/>
      <c r="O3235" s="726"/>
      <c r="P3235" s="726"/>
      <c r="Q3235" s="727"/>
      <c r="R3235" s="730" t="str">
        <f t="shared" si="203"/>
        <v>fx</v>
      </c>
      <c r="S3235" s="726"/>
      <c r="T3235" s="726"/>
      <c r="U3235" s="726"/>
    </row>
    <row r="3236" spans="1:21" ht="15.75" thickBot="1" x14ac:dyDescent="0.3">
      <c r="A3236" s="162" t="str">
        <f t="shared" si="201"/>
        <v>روز</v>
      </c>
      <c r="B3236" s="726"/>
      <c r="C3236" s="726"/>
      <c r="D3236" s="726">
        <v>7</v>
      </c>
      <c r="E3236" s="726">
        <v>50</v>
      </c>
      <c r="F3236" s="730"/>
      <c r="G3236" s="88"/>
      <c r="H3236" s="169"/>
      <c r="I3236" s="169"/>
      <c r="J3236" s="178"/>
      <c r="K3236" s="179">
        <f t="shared" si="202"/>
        <v>0</v>
      </c>
      <c r="L3236" s="726"/>
      <c r="M3236" s="726"/>
      <c r="N3236" s="726"/>
      <c r="O3236" s="726"/>
      <c r="P3236" s="726"/>
      <c r="Q3236" s="727"/>
      <c r="R3236" s="730" t="str">
        <f t="shared" si="203"/>
        <v>fx</v>
      </c>
      <c r="S3236" s="726"/>
      <c r="T3236" s="726"/>
      <c r="U3236" s="726"/>
    </row>
    <row r="3237" spans="1:21" ht="15.75" thickBot="1" x14ac:dyDescent="0.3">
      <c r="A3237" s="162" t="str">
        <f t="shared" si="201"/>
        <v>روز</v>
      </c>
      <c r="B3237" s="726"/>
      <c r="C3237" s="726"/>
      <c r="D3237" s="726">
        <v>7</v>
      </c>
      <c r="E3237" s="726">
        <v>50</v>
      </c>
      <c r="F3237" s="730"/>
      <c r="G3237" s="88"/>
      <c r="H3237" s="169"/>
      <c r="I3237" s="169"/>
      <c r="J3237" s="178"/>
      <c r="K3237" s="179">
        <f t="shared" si="202"/>
        <v>0</v>
      </c>
      <c r="L3237" s="726"/>
      <c r="M3237" s="726"/>
      <c r="N3237" s="726"/>
      <c r="O3237" s="726"/>
      <c r="P3237" s="726"/>
      <c r="Q3237" s="727"/>
      <c r="R3237" s="730" t="str">
        <f t="shared" si="203"/>
        <v>fx</v>
      </c>
      <c r="S3237" s="726"/>
      <c r="T3237" s="726"/>
      <c r="U3237" s="726"/>
    </row>
    <row r="3238" spans="1:21" ht="15.75" thickBot="1" x14ac:dyDescent="0.3">
      <c r="A3238" s="162" t="str">
        <f t="shared" si="201"/>
        <v>روز</v>
      </c>
      <c r="B3238" s="726"/>
      <c r="C3238" s="726"/>
      <c r="D3238" s="726">
        <v>7</v>
      </c>
      <c r="E3238" s="726">
        <v>50</v>
      </c>
      <c r="F3238" s="730"/>
      <c r="G3238" s="88"/>
      <c r="H3238" s="169"/>
      <c r="I3238" s="169"/>
      <c r="J3238" s="178"/>
      <c r="K3238" s="179">
        <f t="shared" si="202"/>
        <v>0</v>
      </c>
      <c r="L3238" s="726"/>
      <c r="M3238" s="726"/>
      <c r="N3238" s="726"/>
      <c r="O3238" s="726"/>
      <c r="P3238" s="726"/>
      <c r="Q3238" s="727"/>
      <c r="R3238" s="730" t="str">
        <f t="shared" si="203"/>
        <v>fx</v>
      </c>
      <c r="S3238" s="726"/>
      <c r="T3238" s="726"/>
      <c r="U3238" s="726"/>
    </row>
    <row r="3239" spans="1:21" ht="15.75" thickBot="1" x14ac:dyDescent="0.3">
      <c r="A3239" s="162" t="str">
        <f t="shared" si="201"/>
        <v>روز</v>
      </c>
      <c r="B3239" s="726"/>
      <c r="C3239" s="726"/>
      <c r="D3239" s="726">
        <v>7</v>
      </c>
      <c r="E3239" s="726">
        <v>50</v>
      </c>
      <c r="F3239" s="730"/>
      <c r="G3239" s="88"/>
      <c r="H3239" s="169"/>
      <c r="I3239" s="169"/>
      <c r="J3239" s="178"/>
      <c r="K3239" s="179">
        <f t="shared" si="202"/>
        <v>0</v>
      </c>
      <c r="L3239" s="726"/>
      <c r="M3239" s="726"/>
      <c r="N3239" s="726"/>
      <c r="O3239" s="726"/>
      <c r="P3239" s="726"/>
      <c r="Q3239" s="727"/>
      <c r="R3239" s="730" t="str">
        <f t="shared" si="203"/>
        <v>fx</v>
      </c>
      <c r="S3239" s="726"/>
      <c r="T3239" s="726"/>
      <c r="U3239" s="726"/>
    </row>
    <row r="3240" spans="1:21" ht="15.75" thickBot="1" x14ac:dyDescent="0.3">
      <c r="A3240" s="162" t="str">
        <f t="shared" si="201"/>
        <v>روز</v>
      </c>
      <c r="B3240" s="726"/>
      <c r="C3240" s="726"/>
      <c r="D3240" s="726">
        <v>7</v>
      </c>
      <c r="E3240" s="726">
        <v>50</v>
      </c>
      <c r="F3240" s="730"/>
      <c r="G3240" s="88"/>
      <c r="H3240" s="169"/>
      <c r="I3240" s="169"/>
      <c r="J3240" s="178"/>
      <c r="K3240" s="179">
        <f t="shared" si="202"/>
        <v>0</v>
      </c>
      <c r="L3240" s="726"/>
      <c r="M3240" s="726"/>
      <c r="N3240" s="726"/>
      <c r="O3240" s="726"/>
      <c r="P3240" s="726"/>
      <c r="Q3240" s="727"/>
      <c r="R3240" s="730" t="str">
        <f t="shared" si="203"/>
        <v>fx</v>
      </c>
      <c r="S3240" s="726"/>
      <c r="T3240" s="726"/>
      <c r="U3240" s="726"/>
    </row>
    <row r="3241" spans="1:21" ht="15.75" thickBot="1" x14ac:dyDescent="0.3">
      <c r="A3241" s="162" t="str">
        <f t="shared" si="201"/>
        <v>روز</v>
      </c>
      <c r="B3241" s="726"/>
      <c r="C3241" s="726"/>
      <c r="D3241" s="726">
        <v>7</v>
      </c>
      <c r="E3241" s="726">
        <v>50</v>
      </c>
      <c r="F3241" s="730"/>
      <c r="G3241" s="88"/>
      <c r="H3241" s="169"/>
      <c r="I3241" s="169"/>
      <c r="J3241" s="178"/>
      <c r="K3241" s="179">
        <f t="shared" si="202"/>
        <v>0</v>
      </c>
      <c r="L3241" s="726"/>
      <c r="M3241" s="726"/>
      <c r="N3241" s="726"/>
      <c r="O3241" s="726"/>
      <c r="P3241" s="726"/>
      <c r="Q3241" s="727"/>
      <c r="R3241" s="730" t="str">
        <f t="shared" si="203"/>
        <v>fx</v>
      </c>
      <c r="S3241" s="726"/>
      <c r="T3241" s="726"/>
      <c r="U3241" s="726"/>
    </row>
    <row r="3242" spans="1:21" ht="15.75" thickBot="1" x14ac:dyDescent="0.3">
      <c r="A3242" s="162" t="str">
        <f t="shared" si="201"/>
        <v>روز</v>
      </c>
      <c r="B3242" s="726"/>
      <c r="C3242" s="726"/>
      <c r="D3242" s="726">
        <v>7</v>
      </c>
      <c r="E3242" s="726">
        <v>50</v>
      </c>
      <c r="F3242" s="730"/>
      <c r="G3242" s="88"/>
      <c r="H3242" s="169"/>
      <c r="I3242" s="169"/>
      <c r="J3242" s="178"/>
      <c r="K3242" s="179">
        <f t="shared" si="202"/>
        <v>0</v>
      </c>
      <c r="L3242" s="726"/>
      <c r="M3242" s="726"/>
      <c r="N3242" s="726"/>
      <c r="O3242" s="726"/>
      <c r="P3242" s="726"/>
      <c r="Q3242" s="727"/>
      <c r="R3242" s="730" t="str">
        <f t="shared" si="203"/>
        <v>fx</v>
      </c>
      <c r="S3242" s="726"/>
      <c r="T3242" s="726"/>
      <c r="U3242" s="726"/>
    </row>
    <row r="3243" spans="1:21" ht="15.75" thickBot="1" x14ac:dyDescent="0.3">
      <c r="A3243" s="162" t="str">
        <f t="shared" si="201"/>
        <v>روز</v>
      </c>
      <c r="B3243" s="726"/>
      <c r="C3243" s="726"/>
      <c r="D3243" s="726">
        <v>7</v>
      </c>
      <c r="E3243" s="726">
        <v>50</v>
      </c>
      <c r="F3243" s="730"/>
      <c r="G3243" s="88"/>
      <c r="H3243" s="169"/>
      <c r="I3243" s="169"/>
      <c r="J3243" s="178"/>
      <c r="K3243" s="179">
        <f t="shared" si="202"/>
        <v>0</v>
      </c>
      <c r="L3243" s="726"/>
      <c r="M3243" s="726"/>
      <c r="N3243" s="726"/>
      <c r="O3243" s="726"/>
      <c r="P3243" s="726"/>
      <c r="Q3243" s="727"/>
      <c r="R3243" s="730" t="str">
        <f t="shared" si="203"/>
        <v>fx</v>
      </c>
      <c r="S3243" s="726"/>
      <c r="T3243" s="726"/>
      <c r="U3243" s="726"/>
    </row>
    <row r="3244" spans="1:21" ht="15.75" thickBot="1" x14ac:dyDescent="0.3">
      <c r="A3244" s="162" t="str">
        <f t="shared" si="201"/>
        <v>روز</v>
      </c>
      <c r="B3244" s="726"/>
      <c r="C3244" s="726"/>
      <c r="D3244" s="726">
        <v>7</v>
      </c>
      <c r="E3244" s="726">
        <v>50</v>
      </c>
      <c r="F3244" s="730"/>
      <c r="G3244" s="88"/>
      <c r="H3244" s="169"/>
      <c r="I3244" s="169"/>
      <c r="J3244" s="178"/>
      <c r="K3244" s="179">
        <f t="shared" si="202"/>
        <v>0</v>
      </c>
      <c r="L3244" s="726"/>
      <c r="M3244" s="726"/>
      <c r="N3244" s="726"/>
      <c r="O3244" s="726"/>
      <c r="P3244" s="726"/>
      <c r="Q3244" s="727"/>
      <c r="R3244" s="730" t="str">
        <f t="shared" si="203"/>
        <v>fx</v>
      </c>
      <c r="S3244" s="726"/>
      <c r="T3244" s="726"/>
      <c r="U3244" s="726"/>
    </row>
    <row r="3245" spans="1:21" ht="15.75" thickBot="1" x14ac:dyDescent="0.3">
      <c r="A3245" s="162" t="str">
        <f t="shared" si="201"/>
        <v>روز</v>
      </c>
      <c r="B3245" s="726"/>
      <c r="C3245" s="726"/>
      <c r="D3245" s="726">
        <v>7</v>
      </c>
      <c r="E3245" s="726">
        <v>50</v>
      </c>
      <c r="F3245" s="730"/>
      <c r="G3245" s="88"/>
      <c r="H3245" s="169"/>
      <c r="I3245" s="169"/>
      <c r="J3245" s="178"/>
      <c r="K3245" s="179">
        <f t="shared" si="202"/>
        <v>0</v>
      </c>
      <c r="L3245" s="726"/>
      <c r="M3245" s="726"/>
      <c r="N3245" s="726"/>
      <c r="O3245" s="726"/>
      <c r="P3245" s="726"/>
      <c r="Q3245" s="727"/>
      <c r="R3245" s="730" t="str">
        <f t="shared" si="203"/>
        <v>fx</v>
      </c>
      <c r="S3245" s="726"/>
      <c r="T3245" s="726"/>
      <c r="U3245" s="726"/>
    </row>
    <row r="3246" spans="1:21" ht="15.75" thickBot="1" x14ac:dyDescent="0.3">
      <c r="A3246" s="162" t="str">
        <f t="shared" si="201"/>
        <v>روز</v>
      </c>
      <c r="B3246" s="726"/>
      <c r="C3246" s="726"/>
      <c r="D3246" s="726">
        <v>7</v>
      </c>
      <c r="E3246" s="726">
        <v>50</v>
      </c>
      <c r="F3246" s="730"/>
      <c r="G3246" s="88"/>
      <c r="H3246" s="169"/>
      <c r="I3246" s="169"/>
      <c r="J3246" s="178"/>
      <c r="K3246" s="179">
        <f t="shared" si="202"/>
        <v>0</v>
      </c>
      <c r="L3246" s="726"/>
      <c r="M3246" s="726"/>
      <c r="N3246" s="726"/>
      <c r="O3246" s="726"/>
      <c r="P3246" s="726"/>
      <c r="Q3246" s="727"/>
      <c r="R3246" s="730" t="str">
        <f t="shared" si="203"/>
        <v>fx</v>
      </c>
      <c r="S3246" s="726"/>
      <c r="T3246" s="726"/>
      <c r="U3246" s="726"/>
    </row>
    <row r="3247" spans="1:21" ht="15.75" thickBot="1" x14ac:dyDescent="0.3">
      <c r="A3247" s="162" t="str">
        <f t="shared" si="201"/>
        <v>روز</v>
      </c>
      <c r="B3247" s="726"/>
      <c r="C3247" s="726"/>
      <c r="D3247" s="726">
        <v>7</v>
      </c>
      <c r="E3247" s="726">
        <v>50</v>
      </c>
      <c r="F3247" s="730"/>
      <c r="G3247" s="88"/>
      <c r="H3247" s="169"/>
      <c r="I3247" s="169"/>
      <c r="J3247" s="178"/>
      <c r="K3247" s="179">
        <f t="shared" si="202"/>
        <v>0</v>
      </c>
      <c r="L3247" s="726"/>
      <c r="M3247" s="726"/>
      <c r="N3247" s="726"/>
      <c r="O3247" s="726"/>
      <c r="P3247" s="726"/>
      <c r="Q3247" s="727"/>
      <c r="R3247" s="730" t="str">
        <f t="shared" si="203"/>
        <v>fx</v>
      </c>
      <c r="S3247" s="726"/>
      <c r="T3247" s="726"/>
      <c r="U3247" s="726"/>
    </row>
    <row r="3248" spans="1:21" ht="15.75" thickBot="1" x14ac:dyDescent="0.3">
      <c r="A3248" s="162" t="str">
        <f t="shared" si="201"/>
        <v>روز</v>
      </c>
      <c r="B3248" s="726"/>
      <c r="C3248" s="726"/>
      <c r="D3248" s="726">
        <v>7</v>
      </c>
      <c r="E3248" s="726">
        <v>50</v>
      </c>
      <c r="F3248" s="730"/>
      <c r="G3248" s="88"/>
      <c r="H3248" s="169"/>
      <c r="I3248" s="169"/>
      <c r="J3248" s="178"/>
      <c r="K3248" s="179">
        <f t="shared" si="202"/>
        <v>0</v>
      </c>
      <c r="L3248" s="726"/>
      <c r="M3248" s="726"/>
      <c r="N3248" s="726"/>
      <c r="O3248" s="726"/>
      <c r="P3248" s="726"/>
      <c r="Q3248" s="727"/>
      <c r="R3248" s="730" t="str">
        <f t="shared" si="203"/>
        <v>fx</v>
      </c>
      <c r="S3248" s="726"/>
      <c r="T3248" s="726"/>
      <c r="U3248" s="726"/>
    </row>
    <row r="3249" spans="1:21" ht="15.75" thickBot="1" x14ac:dyDescent="0.3">
      <c r="A3249" s="162" t="str">
        <f t="shared" si="201"/>
        <v>روز</v>
      </c>
      <c r="B3249" s="726"/>
      <c r="C3249" s="726"/>
      <c r="D3249" s="726">
        <v>7</v>
      </c>
      <c r="E3249" s="726">
        <v>50</v>
      </c>
      <c r="F3249" s="730"/>
      <c r="G3249" s="88"/>
      <c r="H3249" s="169"/>
      <c r="I3249" s="169"/>
      <c r="J3249" s="178"/>
      <c r="K3249" s="179">
        <f t="shared" si="202"/>
        <v>0</v>
      </c>
      <c r="L3249" s="726"/>
      <c r="M3249" s="726"/>
      <c r="N3249" s="726"/>
      <c r="O3249" s="726"/>
      <c r="P3249" s="726"/>
      <c r="Q3249" s="727"/>
      <c r="R3249" s="730" t="str">
        <f t="shared" si="203"/>
        <v>fx</v>
      </c>
      <c r="S3249" s="726"/>
      <c r="T3249" s="726"/>
      <c r="U3249" s="726"/>
    </row>
    <row r="3250" spans="1:21" ht="15.75" thickBot="1" x14ac:dyDescent="0.3">
      <c r="A3250" s="162" t="str">
        <f t="shared" si="201"/>
        <v>روز</v>
      </c>
      <c r="B3250" s="726"/>
      <c r="C3250" s="726"/>
      <c r="D3250" s="726">
        <v>7</v>
      </c>
      <c r="E3250" s="726">
        <v>50</v>
      </c>
      <c r="F3250" s="730"/>
      <c r="G3250" s="88"/>
      <c r="H3250" s="169"/>
      <c r="I3250" s="169"/>
      <c r="J3250" s="178"/>
      <c r="K3250" s="179">
        <f t="shared" si="202"/>
        <v>0</v>
      </c>
      <c r="L3250" s="726"/>
      <c r="M3250" s="726"/>
      <c r="N3250" s="726"/>
      <c r="O3250" s="726"/>
      <c r="P3250" s="726"/>
      <c r="Q3250" s="727"/>
      <c r="R3250" s="730" t="str">
        <f t="shared" si="203"/>
        <v>fx</v>
      </c>
      <c r="S3250" s="726"/>
      <c r="T3250" s="726"/>
      <c r="U3250" s="726"/>
    </row>
    <row r="3251" spans="1:21" ht="15.75" thickBot="1" x14ac:dyDescent="0.3">
      <c r="A3251" s="162" t="str">
        <f t="shared" si="201"/>
        <v>روز</v>
      </c>
      <c r="B3251" s="726"/>
      <c r="C3251" s="726"/>
      <c r="D3251" s="726">
        <v>7</v>
      </c>
      <c r="E3251" s="726">
        <v>50</v>
      </c>
      <c r="F3251" s="730"/>
      <c r="G3251" s="88"/>
      <c r="H3251" s="169"/>
      <c r="I3251" s="169"/>
      <c r="J3251" s="178"/>
      <c r="K3251" s="179">
        <f t="shared" si="202"/>
        <v>0</v>
      </c>
      <c r="L3251" s="726"/>
      <c r="M3251" s="726"/>
      <c r="N3251" s="726"/>
      <c r="O3251" s="726"/>
      <c r="P3251" s="726"/>
      <c r="Q3251" s="727"/>
      <c r="R3251" s="730" t="str">
        <f t="shared" si="203"/>
        <v>fx</v>
      </c>
      <c r="S3251" s="726"/>
      <c r="T3251" s="726"/>
      <c r="U3251" s="726"/>
    </row>
    <row r="3252" spans="1:21" ht="15.75" thickBot="1" x14ac:dyDescent="0.3">
      <c r="A3252" s="162" t="str">
        <f t="shared" si="201"/>
        <v>روز</v>
      </c>
      <c r="B3252" s="726"/>
      <c r="C3252" s="726"/>
      <c r="D3252" s="726">
        <v>7</v>
      </c>
      <c r="E3252" s="726">
        <v>50</v>
      </c>
      <c r="F3252" s="730"/>
      <c r="G3252" s="88"/>
      <c r="H3252" s="169"/>
      <c r="I3252" s="169"/>
      <c r="J3252" s="178"/>
      <c r="K3252" s="179">
        <f t="shared" si="202"/>
        <v>0</v>
      </c>
      <c r="L3252" s="726"/>
      <c r="M3252" s="726"/>
      <c r="N3252" s="726"/>
      <c r="O3252" s="726"/>
      <c r="P3252" s="726"/>
      <c r="Q3252" s="727"/>
      <c r="R3252" s="730" t="str">
        <f t="shared" si="203"/>
        <v>fx</v>
      </c>
      <c r="S3252" s="726"/>
      <c r="T3252" s="726"/>
      <c r="U3252" s="726"/>
    </row>
    <row r="3253" spans="1:21" ht="15.75" thickBot="1" x14ac:dyDescent="0.3">
      <c r="A3253" s="162" t="str">
        <f t="shared" si="201"/>
        <v>روز</v>
      </c>
      <c r="B3253" s="726"/>
      <c r="C3253" s="726"/>
      <c r="D3253" s="726">
        <v>7</v>
      </c>
      <c r="E3253" s="726">
        <v>50</v>
      </c>
      <c r="F3253" s="730"/>
      <c r="G3253" s="88"/>
      <c r="H3253" s="169"/>
      <c r="I3253" s="169"/>
      <c r="J3253" s="178"/>
      <c r="K3253" s="179">
        <f t="shared" si="202"/>
        <v>0</v>
      </c>
      <c r="L3253" s="726"/>
      <c r="M3253" s="726"/>
      <c r="N3253" s="726"/>
      <c r="O3253" s="726"/>
      <c r="P3253" s="726"/>
      <c r="Q3253" s="727"/>
      <c r="R3253" s="730" t="str">
        <f t="shared" si="203"/>
        <v>fx</v>
      </c>
      <c r="S3253" s="726"/>
      <c r="T3253" s="726"/>
      <c r="U3253" s="726"/>
    </row>
    <row r="3254" spans="1:21" ht="15.75" thickBot="1" x14ac:dyDescent="0.3">
      <c r="A3254" s="162" t="str">
        <f t="shared" si="201"/>
        <v>روز</v>
      </c>
      <c r="B3254" s="726"/>
      <c r="C3254" s="726"/>
      <c r="D3254" s="726">
        <v>7</v>
      </c>
      <c r="E3254" s="726">
        <v>50</v>
      </c>
      <c r="F3254" s="730"/>
      <c r="G3254" s="88"/>
      <c r="H3254" s="169"/>
      <c r="I3254" s="169"/>
      <c r="J3254" s="178"/>
      <c r="K3254" s="179">
        <f t="shared" si="202"/>
        <v>0</v>
      </c>
      <c r="L3254" s="726"/>
      <c r="M3254" s="726"/>
      <c r="N3254" s="726"/>
      <c r="O3254" s="726"/>
      <c r="P3254" s="726"/>
      <c r="Q3254" s="727"/>
      <c r="R3254" s="730" t="str">
        <f t="shared" si="203"/>
        <v>fx</v>
      </c>
      <c r="S3254" s="726"/>
      <c r="T3254" s="726"/>
      <c r="U3254" s="726"/>
    </row>
    <row r="3255" spans="1:21" ht="15.75" thickBot="1" x14ac:dyDescent="0.3">
      <c r="A3255" s="162" t="str">
        <f t="shared" si="201"/>
        <v>روز</v>
      </c>
      <c r="B3255" s="726"/>
      <c r="C3255" s="726"/>
      <c r="D3255" s="726">
        <v>7</v>
      </c>
      <c r="E3255" s="726">
        <v>50</v>
      </c>
      <c r="F3255" s="730"/>
      <c r="G3255" s="88"/>
      <c r="H3255" s="169"/>
      <c r="I3255" s="169"/>
      <c r="J3255" s="178"/>
      <c r="K3255" s="179">
        <f t="shared" si="202"/>
        <v>0</v>
      </c>
      <c r="L3255" s="726"/>
      <c r="M3255" s="726"/>
      <c r="N3255" s="726"/>
      <c r="O3255" s="726"/>
      <c r="P3255" s="726"/>
      <c r="Q3255" s="727"/>
      <c r="R3255" s="730" t="str">
        <f t="shared" si="203"/>
        <v>fx</v>
      </c>
      <c r="S3255" s="726"/>
      <c r="T3255" s="726"/>
      <c r="U3255" s="726"/>
    </row>
    <row r="3256" spans="1:21" ht="15.75" thickBot="1" x14ac:dyDescent="0.3">
      <c r="A3256" s="162" t="str">
        <f t="shared" si="201"/>
        <v>روز</v>
      </c>
      <c r="B3256" s="726"/>
      <c r="C3256" s="726"/>
      <c r="D3256" s="726">
        <v>7</v>
      </c>
      <c r="E3256" s="726">
        <v>50</v>
      </c>
      <c r="F3256" s="730"/>
      <c r="G3256" s="88"/>
      <c r="H3256" s="169"/>
      <c r="I3256" s="169"/>
      <c r="J3256" s="178"/>
      <c r="K3256" s="179">
        <f t="shared" si="202"/>
        <v>0</v>
      </c>
      <c r="L3256" s="726"/>
      <c r="M3256" s="726"/>
      <c r="N3256" s="726"/>
      <c r="O3256" s="726"/>
      <c r="P3256" s="726"/>
      <c r="Q3256" s="727"/>
      <c r="R3256" s="730" t="str">
        <f t="shared" si="203"/>
        <v>fx</v>
      </c>
      <c r="S3256" s="726"/>
      <c r="T3256" s="726"/>
      <c r="U3256" s="726"/>
    </row>
    <row r="3257" spans="1:21" ht="15.75" thickBot="1" x14ac:dyDescent="0.3">
      <c r="A3257" s="162" t="str">
        <f t="shared" si="201"/>
        <v>روز</v>
      </c>
      <c r="B3257" s="726"/>
      <c r="C3257" s="726"/>
      <c r="D3257" s="726">
        <v>7</v>
      </c>
      <c r="E3257" s="726">
        <v>50</v>
      </c>
      <c r="F3257" s="730"/>
      <c r="G3257" s="88"/>
      <c r="H3257" s="169"/>
      <c r="I3257" s="169"/>
      <c r="J3257" s="178"/>
      <c r="K3257" s="179">
        <f t="shared" si="202"/>
        <v>0</v>
      </c>
      <c r="L3257" s="726"/>
      <c r="M3257" s="726"/>
      <c r="N3257" s="726"/>
      <c r="O3257" s="726"/>
      <c r="P3257" s="726"/>
      <c r="Q3257" s="727"/>
      <c r="R3257" s="730" t="str">
        <f t="shared" si="203"/>
        <v>fx</v>
      </c>
      <c r="S3257" s="726"/>
      <c r="T3257" s="726"/>
      <c r="U3257" s="726"/>
    </row>
    <row r="3258" spans="1:21" ht="15.75" thickBot="1" x14ac:dyDescent="0.3">
      <c r="A3258" s="162" t="str">
        <f t="shared" si="201"/>
        <v>روز</v>
      </c>
      <c r="B3258" s="726"/>
      <c r="C3258" s="726"/>
      <c r="D3258" s="726">
        <v>7</v>
      </c>
      <c r="E3258" s="726">
        <v>50</v>
      </c>
      <c r="F3258" s="730"/>
      <c r="G3258" s="88"/>
      <c r="H3258" s="169"/>
      <c r="I3258" s="169"/>
      <c r="J3258" s="178"/>
      <c r="K3258" s="179">
        <f t="shared" si="202"/>
        <v>0</v>
      </c>
      <c r="L3258" s="726"/>
      <c r="M3258" s="726"/>
      <c r="N3258" s="726"/>
      <c r="O3258" s="726"/>
      <c r="P3258" s="726"/>
      <c r="Q3258" s="727"/>
      <c r="R3258" s="730" t="str">
        <f t="shared" si="203"/>
        <v>fx</v>
      </c>
      <c r="S3258" s="726"/>
      <c r="T3258" s="726"/>
      <c r="U3258" s="726"/>
    </row>
    <row r="3259" spans="1:21" ht="15.75" thickBot="1" x14ac:dyDescent="0.3">
      <c r="A3259" s="162" t="str">
        <f t="shared" si="201"/>
        <v>روز</v>
      </c>
      <c r="B3259" s="726"/>
      <c r="C3259" s="726"/>
      <c r="D3259" s="726">
        <v>7</v>
      </c>
      <c r="E3259" s="726">
        <v>50</v>
      </c>
      <c r="F3259" s="730"/>
      <c r="G3259" s="88"/>
      <c r="H3259" s="169"/>
      <c r="I3259" s="169"/>
      <c r="J3259" s="178"/>
      <c r="K3259" s="179">
        <f t="shared" si="202"/>
        <v>0</v>
      </c>
      <c r="L3259" s="726"/>
      <c r="M3259" s="726"/>
      <c r="N3259" s="726"/>
      <c r="O3259" s="726"/>
      <c r="P3259" s="726"/>
      <c r="Q3259" s="727"/>
      <c r="R3259" s="730" t="str">
        <f t="shared" si="203"/>
        <v>fx</v>
      </c>
      <c r="S3259" s="726"/>
      <c r="T3259" s="726"/>
      <c r="U3259" s="726"/>
    </row>
    <row r="3260" spans="1:21" ht="15.75" thickBot="1" x14ac:dyDescent="0.3">
      <c r="A3260" s="162" t="str">
        <f t="shared" si="201"/>
        <v>روز</v>
      </c>
      <c r="B3260" s="726"/>
      <c r="C3260" s="726"/>
      <c r="D3260" s="726">
        <v>7</v>
      </c>
      <c r="E3260" s="726">
        <v>50</v>
      </c>
      <c r="F3260" s="730"/>
      <c r="G3260" s="88"/>
      <c r="H3260" s="169"/>
      <c r="I3260" s="169"/>
      <c r="J3260" s="178"/>
      <c r="K3260" s="179">
        <f t="shared" si="202"/>
        <v>0</v>
      </c>
      <c r="L3260" s="726"/>
      <c r="M3260" s="726"/>
      <c r="N3260" s="726"/>
      <c r="O3260" s="726"/>
      <c r="P3260" s="726"/>
      <c r="Q3260" s="727"/>
      <c r="R3260" s="730" t="str">
        <f t="shared" si="203"/>
        <v>fx</v>
      </c>
      <c r="S3260" s="726"/>
      <c r="T3260" s="726"/>
      <c r="U3260" s="726"/>
    </row>
    <row r="3261" spans="1:21" ht="15.75" thickBot="1" x14ac:dyDescent="0.3">
      <c r="A3261" s="162" t="str">
        <f t="shared" si="201"/>
        <v>روز</v>
      </c>
      <c r="B3261" s="726"/>
      <c r="C3261" s="726"/>
      <c r="D3261" s="726">
        <v>7</v>
      </c>
      <c r="E3261" s="726">
        <v>50</v>
      </c>
      <c r="F3261" s="730"/>
      <c r="G3261" s="88"/>
      <c r="H3261" s="169"/>
      <c r="I3261" s="169"/>
      <c r="J3261" s="178"/>
      <c r="K3261" s="179">
        <f t="shared" si="202"/>
        <v>0</v>
      </c>
      <c r="L3261" s="726"/>
      <c r="M3261" s="726"/>
      <c r="N3261" s="726"/>
      <c r="O3261" s="726"/>
      <c r="P3261" s="726"/>
      <c r="Q3261" s="727"/>
      <c r="R3261" s="730" t="str">
        <f t="shared" si="203"/>
        <v>fx</v>
      </c>
      <c r="S3261" s="726"/>
      <c r="T3261" s="726"/>
      <c r="U3261" s="726"/>
    </row>
    <row r="3262" spans="1:21" ht="15.75" thickBot="1" x14ac:dyDescent="0.3">
      <c r="A3262" s="162" t="str">
        <f t="shared" si="201"/>
        <v>روز</v>
      </c>
      <c r="B3262" s="726"/>
      <c r="C3262" s="726"/>
      <c r="D3262" s="726">
        <v>7</v>
      </c>
      <c r="E3262" s="726">
        <v>50</v>
      </c>
      <c r="F3262" s="730"/>
      <c r="G3262" s="88"/>
      <c r="H3262" s="169"/>
      <c r="I3262" s="169"/>
      <c r="J3262" s="178"/>
      <c r="K3262" s="179">
        <f t="shared" si="202"/>
        <v>0</v>
      </c>
      <c r="L3262" s="726"/>
      <c r="M3262" s="726"/>
      <c r="N3262" s="726"/>
      <c r="O3262" s="726"/>
      <c r="P3262" s="726"/>
      <c r="Q3262" s="727"/>
      <c r="R3262" s="730" t="str">
        <f t="shared" si="203"/>
        <v>fx</v>
      </c>
      <c r="S3262" s="726"/>
      <c r="T3262" s="726"/>
      <c r="U3262" s="726"/>
    </row>
    <row r="3263" spans="1:21" ht="15.75" thickBot="1" x14ac:dyDescent="0.3">
      <c r="A3263" s="162" t="str">
        <f t="shared" si="201"/>
        <v>روز</v>
      </c>
      <c r="B3263" s="726"/>
      <c r="C3263" s="726"/>
      <c r="D3263" s="726">
        <v>7</v>
      </c>
      <c r="E3263" s="726">
        <v>50</v>
      </c>
      <c r="F3263" s="730"/>
      <c r="G3263" s="88"/>
      <c r="H3263" s="169"/>
      <c r="I3263" s="169"/>
      <c r="J3263" s="178"/>
      <c r="K3263" s="179">
        <f t="shared" si="202"/>
        <v>0</v>
      </c>
      <c r="L3263" s="726"/>
      <c r="M3263" s="726"/>
      <c r="N3263" s="726"/>
      <c r="O3263" s="726"/>
      <c r="P3263" s="726"/>
      <c r="Q3263" s="727"/>
      <c r="R3263" s="730" t="str">
        <f t="shared" si="203"/>
        <v>fx</v>
      </c>
      <c r="S3263" s="726"/>
      <c r="T3263" s="726"/>
      <c r="U3263" s="726"/>
    </row>
    <row r="3264" spans="1:21" ht="15.75" thickBot="1" x14ac:dyDescent="0.3">
      <c r="A3264" s="162" t="str">
        <f t="shared" si="201"/>
        <v>روز</v>
      </c>
      <c r="B3264" s="726"/>
      <c r="C3264" s="726"/>
      <c r="D3264" s="726">
        <v>7</v>
      </c>
      <c r="E3264" s="726">
        <v>50</v>
      </c>
      <c r="F3264" s="730"/>
      <c r="G3264" s="88"/>
      <c r="H3264" s="169"/>
      <c r="I3264" s="169"/>
      <c r="J3264" s="178"/>
      <c r="K3264" s="179">
        <f t="shared" si="202"/>
        <v>0</v>
      </c>
      <c r="L3264" s="726"/>
      <c r="M3264" s="726"/>
      <c r="N3264" s="726"/>
      <c r="O3264" s="726"/>
      <c r="P3264" s="726"/>
      <c r="Q3264" s="727"/>
      <c r="R3264" s="730" t="str">
        <f t="shared" si="203"/>
        <v>fx</v>
      </c>
      <c r="S3264" s="726"/>
      <c r="T3264" s="726"/>
      <c r="U3264" s="726"/>
    </row>
    <row r="3265" spans="1:21" ht="15.75" thickBot="1" x14ac:dyDescent="0.3">
      <c r="A3265" s="162" t="str">
        <f t="shared" si="201"/>
        <v>روز</v>
      </c>
      <c r="B3265" s="726"/>
      <c r="C3265" s="726"/>
      <c r="D3265" s="726">
        <v>7</v>
      </c>
      <c r="E3265" s="726">
        <v>50</v>
      </c>
      <c r="F3265" s="730"/>
      <c r="G3265" s="88"/>
      <c r="H3265" s="169"/>
      <c r="I3265" s="169"/>
      <c r="J3265" s="178"/>
      <c r="K3265" s="179">
        <f t="shared" si="202"/>
        <v>0</v>
      </c>
      <c r="L3265" s="726"/>
      <c r="M3265" s="726"/>
      <c r="N3265" s="726"/>
      <c r="O3265" s="726"/>
      <c r="P3265" s="726"/>
      <c r="Q3265" s="727"/>
      <c r="R3265" s="730" t="str">
        <f t="shared" si="203"/>
        <v>fx</v>
      </c>
      <c r="S3265" s="726"/>
      <c r="T3265" s="726"/>
      <c r="U3265" s="726"/>
    </row>
    <row r="3266" spans="1:21" ht="15.75" thickBot="1" x14ac:dyDescent="0.3">
      <c r="A3266" s="162" t="str">
        <f t="shared" si="201"/>
        <v>روز</v>
      </c>
      <c r="B3266" s="726"/>
      <c r="C3266" s="726"/>
      <c r="D3266" s="726">
        <v>7</v>
      </c>
      <c r="E3266" s="726">
        <v>50</v>
      </c>
      <c r="F3266" s="730"/>
      <c r="G3266" s="88"/>
      <c r="H3266" s="169"/>
      <c r="I3266" s="169"/>
      <c r="J3266" s="178"/>
      <c r="K3266" s="179">
        <f t="shared" si="202"/>
        <v>0</v>
      </c>
      <c r="L3266" s="726"/>
      <c r="M3266" s="726"/>
      <c r="N3266" s="726"/>
      <c r="O3266" s="726"/>
      <c r="P3266" s="726"/>
      <c r="Q3266" s="727"/>
      <c r="R3266" s="730" t="str">
        <f t="shared" si="203"/>
        <v>fx</v>
      </c>
      <c r="S3266" s="726"/>
      <c r="T3266" s="726"/>
      <c r="U3266" s="726"/>
    </row>
    <row r="3267" spans="1:21" ht="15.75" thickBot="1" x14ac:dyDescent="0.3">
      <c r="A3267" s="162" t="str">
        <f t="shared" si="201"/>
        <v>روز</v>
      </c>
      <c r="B3267" s="726"/>
      <c r="C3267" s="726"/>
      <c r="D3267" s="726">
        <v>7</v>
      </c>
      <c r="E3267" s="726">
        <v>50</v>
      </c>
      <c r="F3267" s="730"/>
      <c r="G3267" s="88"/>
      <c r="H3267" s="169"/>
      <c r="I3267" s="169"/>
      <c r="J3267" s="178"/>
      <c r="K3267" s="179">
        <f t="shared" si="202"/>
        <v>0</v>
      </c>
      <c r="L3267" s="726"/>
      <c r="M3267" s="726"/>
      <c r="N3267" s="726"/>
      <c r="O3267" s="726"/>
      <c r="P3267" s="726"/>
      <c r="Q3267" s="727"/>
      <c r="R3267" s="730" t="str">
        <f t="shared" si="203"/>
        <v>fx</v>
      </c>
      <c r="S3267" s="726"/>
      <c r="T3267" s="726"/>
      <c r="U3267" s="726"/>
    </row>
    <row r="3268" spans="1:21" ht="15.75" thickBot="1" x14ac:dyDescent="0.3">
      <c r="A3268" s="162" t="str">
        <f t="shared" si="201"/>
        <v>روز</v>
      </c>
      <c r="B3268" s="726"/>
      <c r="C3268" s="726"/>
      <c r="D3268" s="726">
        <v>7</v>
      </c>
      <c r="E3268" s="726">
        <v>50</v>
      </c>
      <c r="F3268" s="730"/>
      <c r="G3268" s="88"/>
      <c r="H3268" s="169"/>
      <c r="I3268" s="169"/>
      <c r="J3268" s="178"/>
      <c r="K3268" s="179">
        <f t="shared" si="202"/>
        <v>0</v>
      </c>
      <c r="L3268" s="726"/>
      <c r="M3268" s="726"/>
      <c r="N3268" s="726"/>
      <c r="O3268" s="726"/>
      <c r="P3268" s="726"/>
      <c r="Q3268" s="727"/>
      <c r="R3268" s="730" t="str">
        <f t="shared" si="203"/>
        <v>fx</v>
      </c>
      <c r="S3268" s="726"/>
      <c r="T3268" s="726"/>
      <c r="U3268" s="726"/>
    </row>
    <row r="3269" spans="1:21" ht="15.75" thickBot="1" x14ac:dyDescent="0.3">
      <c r="A3269" s="162" t="str">
        <f t="shared" si="201"/>
        <v>روز</v>
      </c>
      <c r="B3269" s="726"/>
      <c r="C3269" s="726"/>
      <c r="D3269" s="726">
        <v>7</v>
      </c>
      <c r="E3269" s="726">
        <v>50</v>
      </c>
      <c r="F3269" s="730"/>
      <c r="G3269" s="88"/>
      <c r="H3269" s="169"/>
      <c r="I3269" s="169"/>
      <c r="J3269" s="178"/>
      <c r="K3269" s="179">
        <f t="shared" si="202"/>
        <v>0</v>
      </c>
      <c r="L3269" s="726"/>
      <c r="M3269" s="726"/>
      <c r="N3269" s="726"/>
      <c r="O3269" s="726"/>
      <c r="P3269" s="726"/>
      <c r="Q3269" s="727"/>
      <c r="R3269" s="730" t="str">
        <f t="shared" si="203"/>
        <v>fx</v>
      </c>
      <c r="S3269" s="726"/>
      <c r="T3269" s="726"/>
      <c r="U3269" s="726"/>
    </row>
    <row r="3270" spans="1:21" ht="15.75" thickBot="1" x14ac:dyDescent="0.3">
      <c r="A3270" s="162" t="str">
        <f t="shared" si="201"/>
        <v>روز</v>
      </c>
      <c r="B3270" s="726"/>
      <c r="C3270" s="726"/>
      <c r="D3270" s="726">
        <v>7</v>
      </c>
      <c r="E3270" s="726">
        <v>50</v>
      </c>
      <c r="F3270" s="730"/>
      <c r="G3270" s="88"/>
      <c r="H3270" s="169"/>
      <c r="I3270" s="169"/>
      <c r="J3270" s="178"/>
      <c r="K3270" s="179">
        <f t="shared" si="202"/>
        <v>0</v>
      </c>
      <c r="L3270" s="726"/>
      <c r="M3270" s="726"/>
      <c r="N3270" s="726"/>
      <c r="O3270" s="726"/>
      <c r="P3270" s="726"/>
      <c r="Q3270" s="727"/>
      <c r="R3270" s="730" t="str">
        <f t="shared" si="203"/>
        <v>fx</v>
      </c>
      <c r="S3270" s="726"/>
      <c r="T3270" s="726"/>
      <c r="U3270" s="726"/>
    </row>
    <row r="3271" spans="1:21" ht="15.75" thickBot="1" x14ac:dyDescent="0.3">
      <c r="A3271" s="162" t="str">
        <f t="shared" si="201"/>
        <v>روز</v>
      </c>
      <c r="B3271" s="726"/>
      <c r="C3271" s="726"/>
      <c r="D3271" s="726">
        <v>7</v>
      </c>
      <c r="E3271" s="726">
        <v>50</v>
      </c>
      <c r="F3271" s="730"/>
      <c r="G3271" s="88"/>
      <c r="H3271" s="169"/>
      <c r="I3271" s="169"/>
      <c r="J3271" s="178"/>
      <c r="K3271" s="179">
        <f t="shared" si="202"/>
        <v>0</v>
      </c>
      <c r="L3271" s="726"/>
      <c r="M3271" s="726"/>
      <c r="N3271" s="726"/>
      <c r="O3271" s="726"/>
      <c r="P3271" s="726"/>
      <c r="Q3271" s="727"/>
      <c r="R3271" s="730" t="str">
        <f t="shared" si="203"/>
        <v>fx</v>
      </c>
      <c r="S3271" s="726"/>
      <c r="T3271" s="726"/>
      <c r="U3271" s="726"/>
    </row>
    <row r="3272" spans="1:21" ht="15.75" thickBot="1" x14ac:dyDescent="0.3">
      <c r="A3272" s="162" t="str">
        <f t="shared" si="201"/>
        <v>روز</v>
      </c>
      <c r="B3272" s="726"/>
      <c r="C3272" s="726"/>
      <c r="D3272" s="726">
        <v>7</v>
      </c>
      <c r="E3272" s="726">
        <v>50</v>
      </c>
      <c r="F3272" s="730"/>
      <c r="G3272" s="88"/>
      <c r="H3272" s="169"/>
      <c r="I3272" s="169"/>
      <c r="J3272" s="178"/>
      <c r="K3272" s="179">
        <f t="shared" si="202"/>
        <v>0</v>
      </c>
      <c r="L3272" s="726"/>
      <c r="M3272" s="726"/>
      <c r="N3272" s="726"/>
      <c r="O3272" s="726"/>
      <c r="P3272" s="726"/>
      <c r="Q3272" s="727"/>
      <c r="R3272" s="730" t="str">
        <f t="shared" si="203"/>
        <v>fx</v>
      </c>
      <c r="S3272" s="726"/>
      <c r="T3272" s="726"/>
      <c r="U3272" s="726"/>
    </row>
    <row r="3273" spans="1:21" ht="15.75" thickBot="1" x14ac:dyDescent="0.3">
      <c r="A3273" s="162" t="str">
        <f t="shared" ref="A3273:A3336" si="204">IF(H3273&gt;I3273,"شب","روز")</f>
        <v>روز</v>
      </c>
      <c r="B3273" s="726"/>
      <c r="C3273" s="726"/>
      <c r="D3273" s="726">
        <v>7</v>
      </c>
      <c r="E3273" s="726">
        <v>50</v>
      </c>
      <c r="F3273" s="730"/>
      <c r="G3273" s="88"/>
      <c r="H3273" s="169"/>
      <c r="I3273" s="169"/>
      <c r="J3273" s="178"/>
      <c r="K3273" s="179">
        <f t="shared" ref="K3273:K3336" si="205">IF(H3273&gt;I3273,(H3273-I3273)-J3273,(I3273-H3273)-J3273)</f>
        <v>0</v>
      </c>
      <c r="L3273" s="726"/>
      <c r="M3273" s="726"/>
      <c r="N3273" s="726"/>
      <c r="O3273" s="726"/>
      <c r="P3273" s="726"/>
      <c r="Q3273" s="727"/>
      <c r="R3273" s="730" t="str">
        <f t="shared" ref="R3273:R3336" si="206">IF(C3273=370,"p500","fx")</f>
        <v>fx</v>
      </c>
      <c r="S3273" s="726"/>
      <c r="T3273" s="726"/>
      <c r="U3273" s="726"/>
    </row>
    <row r="3274" spans="1:21" ht="15.75" thickBot="1" x14ac:dyDescent="0.3">
      <c r="A3274" s="162" t="str">
        <f t="shared" si="204"/>
        <v>روز</v>
      </c>
      <c r="B3274" s="726"/>
      <c r="C3274" s="726"/>
      <c r="D3274" s="726">
        <v>7</v>
      </c>
      <c r="E3274" s="726">
        <v>50</v>
      </c>
      <c r="F3274" s="730"/>
      <c r="G3274" s="88"/>
      <c r="H3274" s="169"/>
      <c r="I3274" s="169"/>
      <c r="J3274" s="178"/>
      <c r="K3274" s="179">
        <f t="shared" si="205"/>
        <v>0</v>
      </c>
      <c r="L3274" s="726"/>
      <c r="M3274" s="726"/>
      <c r="N3274" s="726"/>
      <c r="O3274" s="726"/>
      <c r="P3274" s="726"/>
      <c r="Q3274" s="727"/>
      <c r="R3274" s="730" t="str">
        <f t="shared" si="206"/>
        <v>fx</v>
      </c>
      <c r="S3274" s="726"/>
      <c r="T3274" s="726"/>
      <c r="U3274" s="726"/>
    </row>
    <row r="3275" spans="1:21" ht="15.75" thickBot="1" x14ac:dyDescent="0.3">
      <c r="A3275" s="162" t="str">
        <f t="shared" si="204"/>
        <v>روز</v>
      </c>
      <c r="B3275" s="726"/>
      <c r="C3275" s="726"/>
      <c r="D3275" s="726">
        <v>7</v>
      </c>
      <c r="E3275" s="726">
        <v>50</v>
      </c>
      <c r="F3275" s="730"/>
      <c r="G3275" s="88"/>
      <c r="H3275" s="169"/>
      <c r="I3275" s="169"/>
      <c r="J3275" s="178"/>
      <c r="K3275" s="179">
        <f t="shared" si="205"/>
        <v>0</v>
      </c>
      <c r="L3275" s="726"/>
      <c r="M3275" s="726"/>
      <c r="N3275" s="726"/>
      <c r="O3275" s="726"/>
      <c r="P3275" s="726"/>
      <c r="Q3275" s="727"/>
      <c r="R3275" s="730" t="str">
        <f t="shared" si="206"/>
        <v>fx</v>
      </c>
      <c r="S3275" s="726"/>
      <c r="T3275" s="726"/>
      <c r="U3275" s="726"/>
    </row>
    <row r="3276" spans="1:21" ht="15.75" thickBot="1" x14ac:dyDescent="0.3">
      <c r="A3276" s="162" t="str">
        <f t="shared" si="204"/>
        <v>روز</v>
      </c>
      <c r="B3276" s="726"/>
      <c r="C3276" s="726"/>
      <c r="D3276" s="726">
        <v>7</v>
      </c>
      <c r="E3276" s="726">
        <v>50</v>
      </c>
      <c r="F3276" s="730"/>
      <c r="G3276" s="88"/>
      <c r="H3276" s="169"/>
      <c r="I3276" s="169"/>
      <c r="J3276" s="178"/>
      <c r="K3276" s="179">
        <f t="shared" si="205"/>
        <v>0</v>
      </c>
      <c r="L3276" s="726"/>
      <c r="M3276" s="726"/>
      <c r="N3276" s="726"/>
      <c r="O3276" s="726"/>
      <c r="P3276" s="726"/>
      <c r="Q3276" s="727"/>
      <c r="R3276" s="730" t="str">
        <f t="shared" si="206"/>
        <v>fx</v>
      </c>
      <c r="S3276" s="726"/>
      <c r="T3276" s="726"/>
      <c r="U3276" s="726"/>
    </row>
    <row r="3277" spans="1:21" ht="15.75" thickBot="1" x14ac:dyDescent="0.3">
      <c r="A3277" s="162" t="str">
        <f t="shared" si="204"/>
        <v>روز</v>
      </c>
      <c r="B3277" s="726"/>
      <c r="C3277" s="726"/>
      <c r="D3277" s="726">
        <v>7</v>
      </c>
      <c r="E3277" s="726">
        <v>50</v>
      </c>
      <c r="F3277" s="730"/>
      <c r="G3277" s="88"/>
      <c r="H3277" s="169"/>
      <c r="I3277" s="169"/>
      <c r="J3277" s="178"/>
      <c r="K3277" s="179">
        <f t="shared" si="205"/>
        <v>0</v>
      </c>
      <c r="L3277" s="726"/>
      <c r="M3277" s="726"/>
      <c r="N3277" s="726"/>
      <c r="O3277" s="726"/>
      <c r="P3277" s="726"/>
      <c r="Q3277" s="727"/>
      <c r="R3277" s="730" t="str">
        <f t="shared" si="206"/>
        <v>fx</v>
      </c>
      <c r="S3277" s="726"/>
      <c r="T3277" s="726"/>
      <c r="U3277" s="726"/>
    </row>
    <row r="3278" spans="1:21" ht="15.75" thickBot="1" x14ac:dyDescent="0.3">
      <c r="A3278" s="162" t="str">
        <f t="shared" si="204"/>
        <v>روز</v>
      </c>
      <c r="B3278" s="726"/>
      <c r="C3278" s="726"/>
      <c r="D3278" s="726">
        <v>7</v>
      </c>
      <c r="E3278" s="726">
        <v>50</v>
      </c>
      <c r="F3278" s="730"/>
      <c r="G3278" s="88"/>
      <c r="H3278" s="169"/>
      <c r="I3278" s="169"/>
      <c r="J3278" s="178"/>
      <c r="K3278" s="179">
        <f t="shared" si="205"/>
        <v>0</v>
      </c>
      <c r="L3278" s="726"/>
      <c r="M3278" s="726"/>
      <c r="N3278" s="726"/>
      <c r="O3278" s="726"/>
      <c r="P3278" s="726"/>
      <c r="Q3278" s="727"/>
      <c r="R3278" s="730" t="str">
        <f t="shared" si="206"/>
        <v>fx</v>
      </c>
      <c r="S3278" s="726"/>
      <c r="T3278" s="726"/>
      <c r="U3278" s="726"/>
    </row>
    <row r="3279" spans="1:21" ht="15.75" thickBot="1" x14ac:dyDescent="0.3">
      <c r="A3279" s="162" t="str">
        <f t="shared" si="204"/>
        <v>روز</v>
      </c>
      <c r="B3279" s="726"/>
      <c r="C3279" s="726"/>
      <c r="D3279" s="726">
        <v>7</v>
      </c>
      <c r="E3279" s="726">
        <v>50</v>
      </c>
      <c r="F3279" s="730"/>
      <c r="G3279" s="88"/>
      <c r="H3279" s="169"/>
      <c r="I3279" s="169"/>
      <c r="J3279" s="178"/>
      <c r="K3279" s="179">
        <f t="shared" si="205"/>
        <v>0</v>
      </c>
      <c r="L3279" s="726"/>
      <c r="M3279" s="726"/>
      <c r="N3279" s="726"/>
      <c r="O3279" s="726"/>
      <c r="P3279" s="726"/>
      <c r="Q3279" s="727"/>
      <c r="R3279" s="730" t="str">
        <f t="shared" si="206"/>
        <v>fx</v>
      </c>
      <c r="S3279" s="726"/>
      <c r="T3279" s="726"/>
      <c r="U3279" s="726"/>
    </row>
    <row r="3280" spans="1:21" ht="15.75" thickBot="1" x14ac:dyDescent="0.3">
      <c r="A3280" s="162" t="str">
        <f t="shared" si="204"/>
        <v>روز</v>
      </c>
      <c r="B3280" s="726"/>
      <c r="C3280" s="726"/>
      <c r="D3280" s="726">
        <v>7</v>
      </c>
      <c r="E3280" s="726">
        <v>50</v>
      </c>
      <c r="F3280" s="730"/>
      <c r="G3280" s="88"/>
      <c r="H3280" s="169"/>
      <c r="I3280" s="169"/>
      <c r="J3280" s="178"/>
      <c r="K3280" s="179">
        <f t="shared" si="205"/>
        <v>0</v>
      </c>
      <c r="L3280" s="726"/>
      <c r="M3280" s="726"/>
      <c r="N3280" s="726"/>
      <c r="O3280" s="726"/>
      <c r="P3280" s="726"/>
      <c r="Q3280" s="727"/>
      <c r="R3280" s="730" t="str">
        <f t="shared" si="206"/>
        <v>fx</v>
      </c>
      <c r="S3280" s="726"/>
      <c r="T3280" s="726"/>
      <c r="U3280" s="726"/>
    </row>
    <row r="3281" spans="1:21" ht="15.75" thickBot="1" x14ac:dyDescent="0.3">
      <c r="A3281" s="162" t="str">
        <f t="shared" si="204"/>
        <v>روز</v>
      </c>
      <c r="B3281" s="726"/>
      <c r="C3281" s="726"/>
      <c r="D3281" s="726">
        <v>7</v>
      </c>
      <c r="E3281" s="726">
        <v>50</v>
      </c>
      <c r="F3281" s="730"/>
      <c r="G3281" s="88"/>
      <c r="H3281" s="169"/>
      <c r="I3281" s="169"/>
      <c r="J3281" s="178"/>
      <c r="K3281" s="179">
        <f t="shared" si="205"/>
        <v>0</v>
      </c>
      <c r="L3281" s="726"/>
      <c r="M3281" s="726"/>
      <c r="N3281" s="726"/>
      <c r="O3281" s="726"/>
      <c r="P3281" s="726"/>
      <c r="Q3281" s="727"/>
      <c r="R3281" s="730" t="str">
        <f t="shared" si="206"/>
        <v>fx</v>
      </c>
      <c r="S3281" s="726"/>
      <c r="T3281" s="726"/>
      <c r="U3281" s="726"/>
    </row>
    <row r="3282" spans="1:21" ht="15.75" thickBot="1" x14ac:dyDescent="0.3">
      <c r="A3282" s="162" t="str">
        <f t="shared" si="204"/>
        <v>روز</v>
      </c>
      <c r="B3282" s="726"/>
      <c r="C3282" s="726"/>
      <c r="D3282" s="726">
        <v>7</v>
      </c>
      <c r="E3282" s="726">
        <v>50</v>
      </c>
      <c r="F3282" s="730"/>
      <c r="G3282" s="88"/>
      <c r="H3282" s="169"/>
      <c r="I3282" s="169"/>
      <c r="J3282" s="178"/>
      <c r="K3282" s="179">
        <f t="shared" si="205"/>
        <v>0</v>
      </c>
      <c r="L3282" s="726"/>
      <c r="M3282" s="726"/>
      <c r="N3282" s="726"/>
      <c r="O3282" s="726"/>
      <c r="P3282" s="726"/>
      <c r="Q3282" s="727"/>
      <c r="R3282" s="730" t="str">
        <f t="shared" si="206"/>
        <v>fx</v>
      </c>
      <c r="S3282" s="726"/>
      <c r="T3282" s="726"/>
      <c r="U3282" s="726"/>
    </row>
    <row r="3283" spans="1:21" ht="15.75" thickBot="1" x14ac:dyDescent="0.3">
      <c r="A3283" s="162" t="str">
        <f t="shared" si="204"/>
        <v>روز</v>
      </c>
      <c r="B3283" s="726"/>
      <c r="C3283" s="726"/>
      <c r="D3283" s="726">
        <v>7</v>
      </c>
      <c r="E3283" s="726">
        <v>50</v>
      </c>
      <c r="F3283" s="730"/>
      <c r="G3283" s="88"/>
      <c r="H3283" s="169"/>
      <c r="I3283" s="169"/>
      <c r="J3283" s="178"/>
      <c r="K3283" s="179">
        <f t="shared" si="205"/>
        <v>0</v>
      </c>
      <c r="L3283" s="726"/>
      <c r="M3283" s="726"/>
      <c r="N3283" s="726"/>
      <c r="O3283" s="726"/>
      <c r="P3283" s="726"/>
      <c r="Q3283" s="727"/>
      <c r="R3283" s="730" t="str">
        <f t="shared" si="206"/>
        <v>fx</v>
      </c>
      <c r="S3283" s="726"/>
      <c r="T3283" s="726"/>
      <c r="U3283" s="726"/>
    </row>
    <row r="3284" spans="1:21" ht="15.75" thickBot="1" x14ac:dyDescent="0.3">
      <c r="A3284" s="162" t="str">
        <f t="shared" si="204"/>
        <v>روز</v>
      </c>
      <c r="B3284" s="726"/>
      <c r="C3284" s="726"/>
      <c r="D3284" s="726">
        <v>7</v>
      </c>
      <c r="E3284" s="726">
        <v>50</v>
      </c>
      <c r="F3284" s="730"/>
      <c r="G3284" s="88"/>
      <c r="H3284" s="169"/>
      <c r="I3284" s="169"/>
      <c r="J3284" s="178"/>
      <c r="K3284" s="179">
        <f t="shared" si="205"/>
        <v>0</v>
      </c>
      <c r="L3284" s="726"/>
      <c r="M3284" s="726"/>
      <c r="N3284" s="726"/>
      <c r="O3284" s="726"/>
      <c r="P3284" s="726"/>
      <c r="Q3284" s="727"/>
      <c r="R3284" s="730" t="str">
        <f t="shared" si="206"/>
        <v>fx</v>
      </c>
      <c r="S3284" s="726"/>
      <c r="T3284" s="726"/>
      <c r="U3284" s="726"/>
    </row>
    <row r="3285" spans="1:21" ht="15.75" thickBot="1" x14ac:dyDescent="0.3">
      <c r="A3285" s="162" t="str">
        <f t="shared" si="204"/>
        <v>روز</v>
      </c>
      <c r="B3285" s="726"/>
      <c r="C3285" s="726"/>
      <c r="D3285" s="726">
        <v>7</v>
      </c>
      <c r="E3285" s="726">
        <v>50</v>
      </c>
      <c r="F3285" s="730"/>
      <c r="G3285" s="88"/>
      <c r="H3285" s="169"/>
      <c r="I3285" s="169"/>
      <c r="J3285" s="178"/>
      <c r="K3285" s="179">
        <f t="shared" si="205"/>
        <v>0</v>
      </c>
      <c r="L3285" s="726"/>
      <c r="M3285" s="726"/>
      <c r="N3285" s="726"/>
      <c r="O3285" s="726"/>
      <c r="P3285" s="726"/>
      <c r="Q3285" s="727"/>
      <c r="R3285" s="730" t="str">
        <f t="shared" si="206"/>
        <v>fx</v>
      </c>
      <c r="S3285" s="726"/>
      <c r="T3285" s="726"/>
      <c r="U3285" s="726"/>
    </row>
    <row r="3286" spans="1:21" ht="15.75" thickBot="1" x14ac:dyDescent="0.3">
      <c r="A3286" s="162" t="str">
        <f t="shared" si="204"/>
        <v>روز</v>
      </c>
      <c r="B3286" s="726"/>
      <c r="C3286" s="726"/>
      <c r="D3286" s="726">
        <v>7</v>
      </c>
      <c r="E3286" s="726">
        <v>50</v>
      </c>
      <c r="F3286" s="730"/>
      <c r="G3286" s="88"/>
      <c r="H3286" s="169"/>
      <c r="I3286" s="169"/>
      <c r="J3286" s="178"/>
      <c r="K3286" s="179">
        <f t="shared" si="205"/>
        <v>0</v>
      </c>
      <c r="L3286" s="726"/>
      <c r="M3286" s="726"/>
      <c r="N3286" s="726"/>
      <c r="O3286" s="726"/>
      <c r="P3286" s="726"/>
      <c r="Q3286" s="727"/>
      <c r="R3286" s="730" t="str">
        <f t="shared" si="206"/>
        <v>fx</v>
      </c>
      <c r="S3286" s="726"/>
      <c r="T3286" s="726"/>
      <c r="U3286" s="726"/>
    </row>
    <row r="3287" spans="1:21" ht="15.75" thickBot="1" x14ac:dyDescent="0.3">
      <c r="A3287" s="162" t="str">
        <f t="shared" si="204"/>
        <v>روز</v>
      </c>
      <c r="B3287" s="726"/>
      <c r="C3287" s="726"/>
      <c r="D3287" s="726">
        <v>7</v>
      </c>
      <c r="E3287" s="726">
        <v>50</v>
      </c>
      <c r="F3287" s="730"/>
      <c r="G3287" s="88"/>
      <c r="H3287" s="169"/>
      <c r="I3287" s="169"/>
      <c r="J3287" s="178"/>
      <c r="K3287" s="179">
        <f t="shared" si="205"/>
        <v>0</v>
      </c>
      <c r="L3287" s="726"/>
      <c r="M3287" s="726"/>
      <c r="N3287" s="726"/>
      <c r="O3287" s="726"/>
      <c r="P3287" s="726"/>
      <c r="Q3287" s="727"/>
      <c r="R3287" s="730" t="str">
        <f t="shared" si="206"/>
        <v>fx</v>
      </c>
      <c r="S3287" s="726"/>
      <c r="T3287" s="726"/>
      <c r="U3287" s="726"/>
    </row>
    <row r="3288" spans="1:21" ht="15.75" thickBot="1" x14ac:dyDescent="0.3">
      <c r="A3288" s="162" t="str">
        <f t="shared" si="204"/>
        <v>روز</v>
      </c>
      <c r="B3288" s="726"/>
      <c r="C3288" s="726"/>
      <c r="D3288" s="726">
        <v>7</v>
      </c>
      <c r="E3288" s="726">
        <v>50</v>
      </c>
      <c r="F3288" s="730"/>
      <c r="G3288" s="88"/>
      <c r="H3288" s="169"/>
      <c r="I3288" s="169"/>
      <c r="J3288" s="178"/>
      <c r="K3288" s="179">
        <f t="shared" si="205"/>
        <v>0</v>
      </c>
      <c r="L3288" s="726"/>
      <c r="M3288" s="726"/>
      <c r="N3288" s="726"/>
      <c r="O3288" s="726"/>
      <c r="P3288" s="726"/>
      <c r="Q3288" s="727"/>
      <c r="R3288" s="730" t="str">
        <f t="shared" si="206"/>
        <v>fx</v>
      </c>
      <c r="S3288" s="726"/>
      <c r="T3288" s="726"/>
      <c r="U3288" s="726"/>
    </row>
    <row r="3289" spans="1:21" ht="15.75" thickBot="1" x14ac:dyDescent="0.3">
      <c r="A3289" s="162" t="str">
        <f t="shared" si="204"/>
        <v>روز</v>
      </c>
      <c r="B3289" s="726"/>
      <c r="C3289" s="726"/>
      <c r="D3289" s="726">
        <v>7</v>
      </c>
      <c r="E3289" s="726">
        <v>50</v>
      </c>
      <c r="F3289" s="730"/>
      <c r="G3289" s="88"/>
      <c r="H3289" s="169"/>
      <c r="I3289" s="169"/>
      <c r="J3289" s="178"/>
      <c r="K3289" s="179">
        <f t="shared" si="205"/>
        <v>0</v>
      </c>
      <c r="L3289" s="726"/>
      <c r="M3289" s="726"/>
      <c r="N3289" s="726"/>
      <c r="O3289" s="726"/>
      <c r="P3289" s="726"/>
      <c r="Q3289" s="727"/>
      <c r="R3289" s="730" t="str">
        <f t="shared" si="206"/>
        <v>fx</v>
      </c>
      <c r="S3289" s="726"/>
      <c r="T3289" s="726"/>
      <c r="U3289" s="726"/>
    </row>
    <row r="3290" spans="1:21" ht="15.75" thickBot="1" x14ac:dyDescent="0.3">
      <c r="A3290" s="162" t="str">
        <f t="shared" si="204"/>
        <v>روز</v>
      </c>
      <c r="B3290" s="726"/>
      <c r="C3290" s="726"/>
      <c r="D3290" s="726">
        <v>7</v>
      </c>
      <c r="E3290" s="726">
        <v>50</v>
      </c>
      <c r="F3290" s="730"/>
      <c r="G3290" s="88"/>
      <c r="H3290" s="169"/>
      <c r="I3290" s="169"/>
      <c r="J3290" s="178"/>
      <c r="K3290" s="179">
        <f t="shared" si="205"/>
        <v>0</v>
      </c>
      <c r="L3290" s="726"/>
      <c r="M3290" s="726"/>
      <c r="N3290" s="726"/>
      <c r="O3290" s="726"/>
      <c r="P3290" s="726"/>
      <c r="Q3290" s="727"/>
      <c r="R3290" s="730" t="str">
        <f t="shared" si="206"/>
        <v>fx</v>
      </c>
      <c r="S3290" s="726"/>
      <c r="T3290" s="726"/>
      <c r="U3290" s="726"/>
    </row>
    <row r="3291" spans="1:21" ht="15.75" thickBot="1" x14ac:dyDescent="0.3">
      <c r="A3291" s="162" t="str">
        <f t="shared" si="204"/>
        <v>روز</v>
      </c>
      <c r="B3291" s="726"/>
      <c r="C3291" s="726"/>
      <c r="D3291" s="726">
        <v>7</v>
      </c>
      <c r="E3291" s="726">
        <v>50</v>
      </c>
      <c r="F3291" s="730"/>
      <c r="G3291" s="88"/>
      <c r="H3291" s="169"/>
      <c r="I3291" s="169"/>
      <c r="J3291" s="178"/>
      <c r="K3291" s="179">
        <f t="shared" si="205"/>
        <v>0</v>
      </c>
      <c r="L3291" s="726"/>
      <c r="M3291" s="726"/>
      <c r="N3291" s="726"/>
      <c r="O3291" s="726"/>
      <c r="P3291" s="726"/>
      <c r="Q3291" s="727"/>
      <c r="R3291" s="730" t="str">
        <f t="shared" si="206"/>
        <v>fx</v>
      </c>
      <c r="S3291" s="726"/>
      <c r="T3291" s="726"/>
      <c r="U3291" s="726"/>
    </row>
    <row r="3292" spans="1:21" ht="15.75" thickBot="1" x14ac:dyDescent="0.3">
      <c r="A3292" s="162" t="str">
        <f t="shared" si="204"/>
        <v>روز</v>
      </c>
      <c r="B3292" s="726"/>
      <c r="C3292" s="726"/>
      <c r="D3292" s="726">
        <v>7</v>
      </c>
      <c r="E3292" s="726">
        <v>50</v>
      </c>
      <c r="F3292" s="730"/>
      <c r="G3292" s="88"/>
      <c r="H3292" s="169"/>
      <c r="I3292" s="169"/>
      <c r="J3292" s="178"/>
      <c r="K3292" s="179">
        <f t="shared" si="205"/>
        <v>0</v>
      </c>
      <c r="L3292" s="726"/>
      <c r="M3292" s="726"/>
      <c r="N3292" s="726"/>
      <c r="O3292" s="726"/>
      <c r="P3292" s="726"/>
      <c r="Q3292" s="727"/>
      <c r="R3292" s="730" t="str">
        <f t="shared" si="206"/>
        <v>fx</v>
      </c>
      <c r="S3292" s="726"/>
      <c r="T3292" s="726"/>
      <c r="U3292" s="726"/>
    </row>
    <row r="3293" spans="1:21" ht="15.75" thickBot="1" x14ac:dyDescent="0.3">
      <c r="A3293" s="162" t="str">
        <f t="shared" si="204"/>
        <v>روز</v>
      </c>
      <c r="B3293" s="726"/>
      <c r="C3293" s="726"/>
      <c r="D3293" s="726">
        <v>7</v>
      </c>
      <c r="E3293" s="726">
        <v>50</v>
      </c>
      <c r="F3293" s="730"/>
      <c r="G3293" s="88"/>
      <c r="H3293" s="169"/>
      <c r="I3293" s="169"/>
      <c r="J3293" s="178"/>
      <c r="K3293" s="179">
        <f t="shared" si="205"/>
        <v>0</v>
      </c>
      <c r="L3293" s="726"/>
      <c r="M3293" s="726"/>
      <c r="N3293" s="726"/>
      <c r="O3293" s="726"/>
      <c r="P3293" s="726"/>
      <c r="Q3293" s="727"/>
      <c r="R3293" s="730" t="str">
        <f t="shared" si="206"/>
        <v>fx</v>
      </c>
      <c r="S3293" s="726"/>
      <c r="T3293" s="726"/>
      <c r="U3293" s="726"/>
    </row>
    <row r="3294" spans="1:21" ht="15.75" thickBot="1" x14ac:dyDescent="0.3">
      <c r="A3294" s="162" t="str">
        <f t="shared" si="204"/>
        <v>روز</v>
      </c>
      <c r="B3294" s="726"/>
      <c r="C3294" s="726"/>
      <c r="D3294" s="726">
        <v>7</v>
      </c>
      <c r="E3294" s="726">
        <v>50</v>
      </c>
      <c r="F3294" s="730"/>
      <c r="G3294" s="88"/>
      <c r="H3294" s="169"/>
      <c r="I3294" s="169"/>
      <c r="J3294" s="178"/>
      <c r="K3294" s="179">
        <f t="shared" si="205"/>
        <v>0</v>
      </c>
      <c r="L3294" s="726"/>
      <c r="M3294" s="726"/>
      <c r="N3294" s="726"/>
      <c r="O3294" s="726"/>
      <c r="P3294" s="726"/>
      <c r="Q3294" s="727"/>
      <c r="R3294" s="730" t="str">
        <f t="shared" si="206"/>
        <v>fx</v>
      </c>
      <c r="S3294" s="726"/>
      <c r="T3294" s="726"/>
      <c r="U3294" s="726"/>
    </row>
    <row r="3295" spans="1:21" ht="15.75" thickBot="1" x14ac:dyDescent="0.3">
      <c r="A3295" s="162" t="str">
        <f t="shared" si="204"/>
        <v>روز</v>
      </c>
      <c r="B3295" s="726"/>
      <c r="C3295" s="726"/>
      <c r="D3295" s="726">
        <v>7</v>
      </c>
      <c r="E3295" s="726">
        <v>50</v>
      </c>
      <c r="F3295" s="730"/>
      <c r="G3295" s="88"/>
      <c r="H3295" s="169"/>
      <c r="I3295" s="169"/>
      <c r="J3295" s="178"/>
      <c r="K3295" s="179">
        <f t="shared" si="205"/>
        <v>0</v>
      </c>
      <c r="L3295" s="726"/>
      <c r="M3295" s="726"/>
      <c r="N3295" s="726"/>
      <c r="O3295" s="726"/>
      <c r="P3295" s="726"/>
      <c r="Q3295" s="727"/>
      <c r="R3295" s="730" t="str">
        <f t="shared" si="206"/>
        <v>fx</v>
      </c>
      <c r="S3295" s="726"/>
      <c r="T3295" s="726"/>
      <c r="U3295" s="726"/>
    </row>
    <row r="3296" spans="1:21" ht="15.75" thickBot="1" x14ac:dyDescent="0.3">
      <c r="A3296" s="162" t="str">
        <f t="shared" si="204"/>
        <v>روز</v>
      </c>
      <c r="B3296" s="726"/>
      <c r="C3296" s="726"/>
      <c r="D3296" s="726">
        <v>7</v>
      </c>
      <c r="E3296" s="726">
        <v>50</v>
      </c>
      <c r="F3296" s="730"/>
      <c r="G3296" s="88"/>
      <c r="H3296" s="169"/>
      <c r="I3296" s="169"/>
      <c r="J3296" s="178"/>
      <c r="K3296" s="179">
        <f t="shared" si="205"/>
        <v>0</v>
      </c>
      <c r="L3296" s="726"/>
      <c r="M3296" s="726"/>
      <c r="N3296" s="726"/>
      <c r="O3296" s="726"/>
      <c r="P3296" s="726"/>
      <c r="Q3296" s="727"/>
      <c r="R3296" s="730" t="str">
        <f t="shared" si="206"/>
        <v>fx</v>
      </c>
      <c r="S3296" s="726"/>
      <c r="T3296" s="726"/>
      <c r="U3296" s="726"/>
    </row>
    <row r="3297" spans="1:21" ht="15.75" thickBot="1" x14ac:dyDescent="0.3">
      <c r="A3297" s="162" t="str">
        <f t="shared" si="204"/>
        <v>روز</v>
      </c>
      <c r="B3297" s="726"/>
      <c r="C3297" s="726"/>
      <c r="D3297" s="726">
        <v>7</v>
      </c>
      <c r="E3297" s="726">
        <v>50</v>
      </c>
      <c r="F3297" s="730"/>
      <c r="G3297" s="88"/>
      <c r="H3297" s="169"/>
      <c r="I3297" s="169"/>
      <c r="J3297" s="178"/>
      <c r="K3297" s="179">
        <f t="shared" si="205"/>
        <v>0</v>
      </c>
      <c r="L3297" s="726"/>
      <c r="M3297" s="726"/>
      <c r="N3297" s="726"/>
      <c r="O3297" s="726"/>
      <c r="P3297" s="726"/>
      <c r="Q3297" s="727"/>
      <c r="R3297" s="730" t="str">
        <f t="shared" si="206"/>
        <v>fx</v>
      </c>
      <c r="S3297" s="726"/>
      <c r="T3297" s="726"/>
      <c r="U3297" s="726"/>
    </row>
    <row r="3298" spans="1:21" ht="15.75" thickBot="1" x14ac:dyDescent="0.3">
      <c r="A3298" s="162" t="str">
        <f t="shared" si="204"/>
        <v>روز</v>
      </c>
      <c r="B3298" s="726"/>
      <c r="C3298" s="726"/>
      <c r="D3298" s="726">
        <v>7</v>
      </c>
      <c r="E3298" s="726">
        <v>50</v>
      </c>
      <c r="F3298" s="730"/>
      <c r="G3298" s="88"/>
      <c r="H3298" s="169"/>
      <c r="I3298" s="169"/>
      <c r="J3298" s="178"/>
      <c r="K3298" s="179">
        <f t="shared" si="205"/>
        <v>0</v>
      </c>
      <c r="L3298" s="726"/>
      <c r="M3298" s="726"/>
      <c r="N3298" s="726"/>
      <c r="O3298" s="726"/>
      <c r="P3298" s="726"/>
      <c r="Q3298" s="727"/>
      <c r="R3298" s="730" t="str">
        <f t="shared" si="206"/>
        <v>fx</v>
      </c>
      <c r="S3298" s="726"/>
      <c r="T3298" s="726"/>
      <c r="U3298" s="726"/>
    </row>
    <row r="3299" spans="1:21" ht="15.75" thickBot="1" x14ac:dyDescent="0.3">
      <c r="A3299" s="162" t="str">
        <f t="shared" si="204"/>
        <v>روز</v>
      </c>
      <c r="B3299" s="726"/>
      <c r="C3299" s="726"/>
      <c r="D3299" s="726">
        <v>7</v>
      </c>
      <c r="E3299" s="726">
        <v>50</v>
      </c>
      <c r="F3299" s="730"/>
      <c r="G3299" s="88"/>
      <c r="H3299" s="169"/>
      <c r="I3299" s="169"/>
      <c r="J3299" s="178"/>
      <c r="K3299" s="179">
        <f t="shared" si="205"/>
        <v>0</v>
      </c>
      <c r="L3299" s="726"/>
      <c r="M3299" s="726"/>
      <c r="N3299" s="726"/>
      <c r="O3299" s="726"/>
      <c r="P3299" s="726"/>
      <c r="Q3299" s="727"/>
      <c r="R3299" s="730" t="str">
        <f t="shared" si="206"/>
        <v>fx</v>
      </c>
      <c r="S3299" s="726"/>
      <c r="T3299" s="726"/>
      <c r="U3299" s="726"/>
    </row>
    <row r="3300" spans="1:21" ht="15.75" thickBot="1" x14ac:dyDescent="0.3">
      <c r="A3300" s="162" t="str">
        <f t="shared" si="204"/>
        <v>روز</v>
      </c>
      <c r="B3300" s="726"/>
      <c r="C3300" s="726"/>
      <c r="D3300" s="726">
        <v>7</v>
      </c>
      <c r="E3300" s="726">
        <v>50</v>
      </c>
      <c r="F3300" s="730"/>
      <c r="G3300" s="88"/>
      <c r="H3300" s="169"/>
      <c r="I3300" s="169"/>
      <c r="J3300" s="178"/>
      <c r="K3300" s="179">
        <f t="shared" si="205"/>
        <v>0</v>
      </c>
      <c r="L3300" s="726"/>
      <c r="M3300" s="726"/>
      <c r="N3300" s="726"/>
      <c r="O3300" s="726"/>
      <c r="P3300" s="726"/>
      <c r="Q3300" s="727"/>
      <c r="R3300" s="730" t="str">
        <f t="shared" si="206"/>
        <v>fx</v>
      </c>
      <c r="S3300" s="726"/>
      <c r="T3300" s="726"/>
      <c r="U3300" s="726"/>
    </row>
    <row r="3301" spans="1:21" ht="15.75" thickBot="1" x14ac:dyDescent="0.3">
      <c r="A3301" s="162" t="str">
        <f t="shared" si="204"/>
        <v>روز</v>
      </c>
      <c r="B3301" s="726"/>
      <c r="C3301" s="726"/>
      <c r="D3301" s="726">
        <v>7</v>
      </c>
      <c r="E3301" s="726">
        <v>50</v>
      </c>
      <c r="F3301" s="730"/>
      <c r="G3301" s="88"/>
      <c r="H3301" s="169"/>
      <c r="I3301" s="169"/>
      <c r="J3301" s="178"/>
      <c r="K3301" s="179">
        <f t="shared" si="205"/>
        <v>0</v>
      </c>
      <c r="L3301" s="726"/>
      <c r="M3301" s="726"/>
      <c r="N3301" s="726"/>
      <c r="O3301" s="726"/>
      <c r="P3301" s="726"/>
      <c r="Q3301" s="727"/>
      <c r="R3301" s="730" t="str">
        <f t="shared" si="206"/>
        <v>fx</v>
      </c>
      <c r="S3301" s="726"/>
      <c r="T3301" s="726"/>
      <c r="U3301" s="726"/>
    </row>
    <row r="3302" spans="1:21" ht="15.75" thickBot="1" x14ac:dyDescent="0.3">
      <c r="A3302" s="162" t="str">
        <f t="shared" si="204"/>
        <v>روز</v>
      </c>
      <c r="B3302" s="726"/>
      <c r="C3302" s="726"/>
      <c r="D3302" s="726">
        <v>7</v>
      </c>
      <c r="E3302" s="726">
        <v>50</v>
      </c>
      <c r="F3302" s="730"/>
      <c r="G3302" s="88"/>
      <c r="H3302" s="169"/>
      <c r="I3302" s="169"/>
      <c r="J3302" s="178"/>
      <c r="K3302" s="179">
        <f t="shared" si="205"/>
        <v>0</v>
      </c>
      <c r="L3302" s="726"/>
      <c r="M3302" s="726"/>
      <c r="N3302" s="726"/>
      <c r="O3302" s="726"/>
      <c r="P3302" s="726"/>
      <c r="Q3302" s="727"/>
      <c r="R3302" s="730" t="str">
        <f t="shared" si="206"/>
        <v>fx</v>
      </c>
      <c r="S3302" s="726"/>
      <c r="T3302" s="726"/>
      <c r="U3302" s="726"/>
    </row>
    <row r="3303" spans="1:21" ht="15.75" thickBot="1" x14ac:dyDescent="0.3">
      <c r="A3303" s="162" t="str">
        <f t="shared" si="204"/>
        <v>روز</v>
      </c>
      <c r="B3303" s="726"/>
      <c r="C3303" s="726"/>
      <c r="D3303" s="726">
        <v>7</v>
      </c>
      <c r="E3303" s="726">
        <v>50</v>
      </c>
      <c r="F3303" s="730"/>
      <c r="G3303" s="88"/>
      <c r="H3303" s="169"/>
      <c r="I3303" s="169"/>
      <c r="J3303" s="178"/>
      <c r="K3303" s="179">
        <f t="shared" si="205"/>
        <v>0</v>
      </c>
      <c r="L3303" s="726"/>
      <c r="M3303" s="726"/>
      <c r="N3303" s="726"/>
      <c r="O3303" s="726"/>
      <c r="P3303" s="726"/>
      <c r="Q3303" s="727"/>
      <c r="R3303" s="730" t="str">
        <f t="shared" si="206"/>
        <v>fx</v>
      </c>
      <c r="S3303" s="726"/>
      <c r="T3303" s="726"/>
      <c r="U3303" s="726"/>
    </row>
    <row r="3304" spans="1:21" ht="15.75" thickBot="1" x14ac:dyDescent="0.3">
      <c r="A3304" s="162" t="str">
        <f t="shared" si="204"/>
        <v>روز</v>
      </c>
      <c r="B3304" s="726"/>
      <c r="C3304" s="726"/>
      <c r="D3304" s="726">
        <v>7</v>
      </c>
      <c r="E3304" s="726">
        <v>50</v>
      </c>
      <c r="F3304" s="730"/>
      <c r="G3304" s="88"/>
      <c r="H3304" s="169"/>
      <c r="I3304" s="169"/>
      <c r="J3304" s="178"/>
      <c r="K3304" s="179">
        <f t="shared" si="205"/>
        <v>0</v>
      </c>
      <c r="L3304" s="726"/>
      <c r="M3304" s="726"/>
      <c r="N3304" s="726"/>
      <c r="O3304" s="726"/>
      <c r="P3304" s="726"/>
      <c r="Q3304" s="727"/>
      <c r="R3304" s="730" t="str">
        <f t="shared" si="206"/>
        <v>fx</v>
      </c>
      <c r="S3304" s="726"/>
      <c r="T3304" s="726"/>
      <c r="U3304" s="726"/>
    </row>
    <row r="3305" spans="1:21" ht="15.75" thickBot="1" x14ac:dyDescent="0.3">
      <c r="A3305" s="162" t="str">
        <f t="shared" si="204"/>
        <v>روز</v>
      </c>
      <c r="B3305" s="726"/>
      <c r="C3305" s="726"/>
      <c r="D3305" s="726">
        <v>7</v>
      </c>
      <c r="E3305" s="726">
        <v>50</v>
      </c>
      <c r="F3305" s="730"/>
      <c r="G3305" s="88"/>
      <c r="H3305" s="169"/>
      <c r="I3305" s="169"/>
      <c r="J3305" s="178"/>
      <c r="K3305" s="179">
        <f t="shared" si="205"/>
        <v>0</v>
      </c>
      <c r="L3305" s="726"/>
      <c r="M3305" s="726"/>
      <c r="N3305" s="726"/>
      <c r="O3305" s="726"/>
      <c r="P3305" s="726"/>
      <c r="Q3305" s="727"/>
      <c r="R3305" s="730" t="str">
        <f t="shared" si="206"/>
        <v>fx</v>
      </c>
      <c r="S3305" s="726"/>
      <c r="T3305" s="726"/>
      <c r="U3305" s="726"/>
    </row>
    <row r="3306" spans="1:21" ht="15.75" thickBot="1" x14ac:dyDescent="0.3">
      <c r="A3306" s="162" t="str">
        <f t="shared" si="204"/>
        <v>روز</v>
      </c>
      <c r="B3306" s="726"/>
      <c r="C3306" s="726"/>
      <c r="D3306" s="726">
        <v>7</v>
      </c>
      <c r="E3306" s="726">
        <v>50</v>
      </c>
      <c r="F3306" s="730"/>
      <c r="G3306" s="88"/>
      <c r="H3306" s="169"/>
      <c r="I3306" s="169"/>
      <c r="J3306" s="178"/>
      <c r="K3306" s="179">
        <f t="shared" si="205"/>
        <v>0</v>
      </c>
      <c r="L3306" s="726"/>
      <c r="M3306" s="726"/>
      <c r="N3306" s="726"/>
      <c r="O3306" s="726"/>
      <c r="P3306" s="726"/>
      <c r="Q3306" s="727"/>
      <c r="R3306" s="730" t="str">
        <f t="shared" si="206"/>
        <v>fx</v>
      </c>
      <c r="S3306" s="726"/>
      <c r="T3306" s="726"/>
      <c r="U3306" s="726"/>
    </row>
    <row r="3307" spans="1:21" ht="15.75" thickBot="1" x14ac:dyDescent="0.3">
      <c r="A3307" s="162" t="str">
        <f t="shared" si="204"/>
        <v>روز</v>
      </c>
      <c r="B3307" s="726"/>
      <c r="C3307" s="726"/>
      <c r="D3307" s="726">
        <v>7</v>
      </c>
      <c r="E3307" s="726">
        <v>50</v>
      </c>
      <c r="F3307" s="730"/>
      <c r="G3307" s="88"/>
      <c r="H3307" s="169"/>
      <c r="I3307" s="169"/>
      <c r="J3307" s="178"/>
      <c r="K3307" s="179">
        <f t="shared" si="205"/>
        <v>0</v>
      </c>
      <c r="L3307" s="726"/>
      <c r="M3307" s="726"/>
      <c r="N3307" s="726"/>
      <c r="O3307" s="726"/>
      <c r="P3307" s="726"/>
      <c r="Q3307" s="727"/>
      <c r="R3307" s="730" t="str">
        <f t="shared" si="206"/>
        <v>fx</v>
      </c>
      <c r="S3307" s="726"/>
      <c r="T3307" s="726"/>
      <c r="U3307" s="726"/>
    </row>
    <row r="3308" spans="1:21" ht="15.75" thickBot="1" x14ac:dyDescent="0.3">
      <c r="A3308" s="162" t="str">
        <f t="shared" si="204"/>
        <v>روز</v>
      </c>
      <c r="B3308" s="726"/>
      <c r="C3308" s="726"/>
      <c r="D3308" s="726">
        <v>7</v>
      </c>
      <c r="E3308" s="726">
        <v>50</v>
      </c>
      <c r="F3308" s="730"/>
      <c r="G3308" s="88"/>
      <c r="H3308" s="169"/>
      <c r="I3308" s="169"/>
      <c r="J3308" s="178"/>
      <c r="K3308" s="179">
        <f t="shared" si="205"/>
        <v>0</v>
      </c>
      <c r="L3308" s="726"/>
      <c r="M3308" s="726"/>
      <c r="N3308" s="726"/>
      <c r="O3308" s="726"/>
      <c r="P3308" s="726"/>
      <c r="Q3308" s="727"/>
      <c r="R3308" s="730" t="str">
        <f t="shared" si="206"/>
        <v>fx</v>
      </c>
      <c r="S3308" s="726"/>
      <c r="T3308" s="726"/>
      <c r="U3308" s="726"/>
    </row>
    <row r="3309" spans="1:21" ht="15.75" thickBot="1" x14ac:dyDescent="0.3">
      <c r="A3309" s="162" t="str">
        <f t="shared" si="204"/>
        <v>روز</v>
      </c>
      <c r="B3309" s="726"/>
      <c r="C3309" s="726"/>
      <c r="D3309" s="726">
        <v>7</v>
      </c>
      <c r="E3309" s="726">
        <v>50</v>
      </c>
      <c r="F3309" s="730"/>
      <c r="G3309" s="88"/>
      <c r="H3309" s="169"/>
      <c r="I3309" s="169"/>
      <c r="J3309" s="178"/>
      <c r="K3309" s="179">
        <f t="shared" si="205"/>
        <v>0</v>
      </c>
      <c r="L3309" s="726"/>
      <c r="M3309" s="726"/>
      <c r="N3309" s="726"/>
      <c r="O3309" s="726"/>
      <c r="P3309" s="726"/>
      <c r="Q3309" s="727"/>
      <c r="R3309" s="730" t="str">
        <f t="shared" si="206"/>
        <v>fx</v>
      </c>
      <c r="S3309" s="726"/>
      <c r="T3309" s="726"/>
      <c r="U3309" s="726"/>
    </row>
    <row r="3310" spans="1:21" ht="15.75" thickBot="1" x14ac:dyDescent="0.3">
      <c r="A3310" s="162" t="str">
        <f t="shared" si="204"/>
        <v>روز</v>
      </c>
      <c r="B3310" s="726"/>
      <c r="C3310" s="726"/>
      <c r="D3310" s="726">
        <v>7</v>
      </c>
      <c r="E3310" s="726">
        <v>50</v>
      </c>
      <c r="F3310" s="730"/>
      <c r="G3310" s="88"/>
      <c r="H3310" s="169"/>
      <c r="I3310" s="169"/>
      <c r="J3310" s="178"/>
      <c r="K3310" s="179">
        <f t="shared" si="205"/>
        <v>0</v>
      </c>
      <c r="L3310" s="726"/>
      <c r="M3310" s="726"/>
      <c r="N3310" s="726"/>
      <c r="O3310" s="726"/>
      <c r="P3310" s="726"/>
      <c r="Q3310" s="727"/>
      <c r="R3310" s="730" t="str">
        <f t="shared" si="206"/>
        <v>fx</v>
      </c>
      <c r="S3310" s="726"/>
      <c r="T3310" s="726"/>
      <c r="U3310" s="726"/>
    </row>
    <row r="3311" spans="1:21" ht="15.75" thickBot="1" x14ac:dyDescent="0.3">
      <c r="A3311" s="162" t="str">
        <f t="shared" si="204"/>
        <v>روز</v>
      </c>
      <c r="B3311" s="726"/>
      <c r="C3311" s="726"/>
      <c r="D3311" s="726">
        <v>7</v>
      </c>
      <c r="E3311" s="726">
        <v>50</v>
      </c>
      <c r="F3311" s="730"/>
      <c r="G3311" s="88"/>
      <c r="H3311" s="169"/>
      <c r="I3311" s="169"/>
      <c r="J3311" s="178"/>
      <c r="K3311" s="179">
        <f t="shared" si="205"/>
        <v>0</v>
      </c>
      <c r="L3311" s="726"/>
      <c r="M3311" s="726"/>
      <c r="N3311" s="726"/>
      <c r="O3311" s="726"/>
      <c r="P3311" s="726"/>
      <c r="Q3311" s="727"/>
      <c r="R3311" s="730" t="str">
        <f t="shared" si="206"/>
        <v>fx</v>
      </c>
      <c r="S3311" s="726"/>
      <c r="T3311" s="726"/>
      <c r="U3311" s="726"/>
    </row>
    <row r="3312" spans="1:21" ht="15.75" thickBot="1" x14ac:dyDescent="0.3">
      <c r="A3312" s="162" t="str">
        <f t="shared" si="204"/>
        <v>روز</v>
      </c>
      <c r="B3312" s="726"/>
      <c r="C3312" s="726"/>
      <c r="D3312" s="726">
        <v>7</v>
      </c>
      <c r="E3312" s="726">
        <v>50</v>
      </c>
      <c r="F3312" s="730"/>
      <c r="G3312" s="88"/>
      <c r="H3312" s="169"/>
      <c r="I3312" s="169"/>
      <c r="J3312" s="178"/>
      <c r="K3312" s="179">
        <f t="shared" si="205"/>
        <v>0</v>
      </c>
      <c r="L3312" s="726"/>
      <c r="M3312" s="726"/>
      <c r="N3312" s="726"/>
      <c r="O3312" s="726"/>
      <c r="P3312" s="726"/>
      <c r="Q3312" s="727"/>
      <c r="R3312" s="730" t="str">
        <f t="shared" si="206"/>
        <v>fx</v>
      </c>
      <c r="S3312" s="726"/>
      <c r="T3312" s="726"/>
      <c r="U3312" s="726"/>
    </row>
    <row r="3313" spans="1:21" ht="15.75" thickBot="1" x14ac:dyDescent="0.3">
      <c r="A3313" s="162" t="str">
        <f t="shared" si="204"/>
        <v>روز</v>
      </c>
      <c r="B3313" s="726"/>
      <c r="C3313" s="726"/>
      <c r="D3313" s="726">
        <v>7</v>
      </c>
      <c r="E3313" s="726">
        <v>50</v>
      </c>
      <c r="F3313" s="730"/>
      <c r="G3313" s="88"/>
      <c r="H3313" s="169"/>
      <c r="I3313" s="169"/>
      <c r="J3313" s="178"/>
      <c r="K3313" s="179">
        <f t="shared" si="205"/>
        <v>0</v>
      </c>
      <c r="L3313" s="726"/>
      <c r="M3313" s="726"/>
      <c r="N3313" s="726"/>
      <c r="O3313" s="726"/>
      <c r="P3313" s="726"/>
      <c r="Q3313" s="727"/>
      <c r="R3313" s="730" t="str">
        <f t="shared" si="206"/>
        <v>fx</v>
      </c>
      <c r="S3313" s="726"/>
      <c r="T3313" s="726"/>
      <c r="U3313" s="726"/>
    </row>
    <row r="3314" spans="1:21" ht="15.75" thickBot="1" x14ac:dyDescent="0.3">
      <c r="A3314" s="162" t="str">
        <f t="shared" si="204"/>
        <v>روز</v>
      </c>
      <c r="B3314" s="726"/>
      <c r="C3314" s="726"/>
      <c r="D3314" s="726">
        <v>7</v>
      </c>
      <c r="E3314" s="726">
        <v>50</v>
      </c>
      <c r="F3314" s="730"/>
      <c r="G3314" s="88"/>
      <c r="H3314" s="169"/>
      <c r="I3314" s="169"/>
      <c r="J3314" s="178"/>
      <c r="K3314" s="179">
        <f t="shared" si="205"/>
        <v>0</v>
      </c>
      <c r="L3314" s="726"/>
      <c r="M3314" s="726"/>
      <c r="N3314" s="726"/>
      <c r="O3314" s="726"/>
      <c r="P3314" s="726"/>
      <c r="Q3314" s="727"/>
      <c r="R3314" s="730" t="str">
        <f t="shared" si="206"/>
        <v>fx</v>
      </c>
      <c r="S3314" s="726"/>
      <c r="T3314" s="726"/>
      <c r="U3314" s="726"/>
    </row>
    <row r="3315" spans="1:21" ht="15.75" thickBot="1" x14ac:dyDescent="0.3">
      <c r="A3315" s="162" t="str">
        <f t="shared" si="204"/>
        <v>روز</v>
      </c>
      <c r="B3315" s="726"/>
      <c r="C3315" s="726"/>
      <c r="D3315" s="726">
        <v>7</v>
      </c>
      <c r="E3315" s="726">
        <v>50</v>
      </c>
      <c r="F3315" s="730"/>
      <c r="G3315" s="88"/>
      <c r="H3315" s="169"/>
      <c r="I3315" s="169"/>
      <c r="J3315" s="178"/>
      <c r="K3315" s="179">
        <f t="shared" si="205"/>
        <v>0</v>
      </c>
      <c r="L3315" s="726"/>
      <c r="M3315" s="726"/>
      <c r="N3315" s="726"/>
      <c r="O3315" s="726"/>
      <c r="P3315" s="726"/>
      <c r="Q3315" s="727"/>
      <c r="R3315" s="730" t="str">
        <f t="shared" si="206"/>
        <v>fx</v>
      </c>
      <c r="S3315" s="726"/>
      <c r="T3315" s="726"/>
      <c r="U3315" s="726"/>
    </row>
    <row r="3316" spans="1:21" ht="15.75" thickBot="1" x14ac:dyDescent="0.3">
      <c r="A3316" s="162" t="str">
        <f t="shared" si="204"/>
        <v>روز</v>
      </c>
      <c r="B3316" s="726"/>
      <c r="C3316" s="726"/>
      <c r="D3316" s="726">
        <v>7</v>
      </c>
      <c r="E3316" s="726">
        <v>50</v>
      </c>
      <c r="F3316" s="730"/>
      <c r="G3316" s="88"/>
      <c r="H3316" s="169"/>
      <c r="I3316" s="169"/>
      <c r="J3316" s="178"/>
      <c r="K3316" s="179">
        <f t="shared" si="205"/>
        <v>0</v>
      </c>
      <c r="L3316" s="726"/>
      <c r="M3316" s="726"/>
      <c r="N3316" s="726"/>
      <c r="O3316" s="726"/>
      <c r="P3316" s="726"/>
      <c r="Q3316" s="727"/>
      <c r="R3316" s="730" t="str">
        <f t="shared" si="206"/>
        <v>fx</v>
      </c>
      <c r="S3316" s="726"/>
      <c r="T3316" s="726"/>
      <c r="U3316" s="726"/>
    </row>
    <row r="3317" spans="1:21" ht="15.75" thickBot="1" x14ac:dyDescent="0.3">
      <c r="A3317" s="162" t="str">
        <f t="shared" si="204"/>
        <v>روز</v>
      </c>
      <c r="B3317" s="726"/>
      <c r="C3317" s="726"/>
      <c r="D3317" s="726">
        <v>7</v>
      </c>
      <c r="E3317" s="726">
        <v>50</v>
      </c>
      <c r="F3317" s="730"/>
      <c r="G3317" s="88"/>
      <c r="H3317" s="169"/>
      <c r="I3317" s="169"/>
      <c r="J3317" s="178"/>
      <c r="K3317" s="179">
        <f t="shared" si="205"/>
        <v>0</v>
      </c>
      <c r="L3317" s="726"/>
      <c r="M3317" s="726"/>
      <c r="N3317" s="726"/>
      <c r="O3317" s="726"/>
      <c r="P3317" s="726"/>
      <c r="Q3317" s="727"/>
      <c r="R3317" s="730" t="str">
        <f t="shared" si="206"/>
        <v>fx</v>
      </c>
      <c r="S3317" s="726"/>
      <c r="T3317" s="726"/>
      <c r="U3317" s="726"/>
    </row>
    <row r="3318" spans="1:21" ht="15.75" thickBot="1" x14ac:dyDescent="0.3">
      <c r="A3318" s="162" t="str">
        <f t="shared" si="204"/>
        <v>روز</v>
      </c>
      <c r="B3318" s="726"/>
      <c r="C3318" s="726"/>
      <c r="D3318" s="726">
        <v>7</v>
      </c>
      <c r="E3318" s="726">
        <v>50</v>
      </c>
      <c r="F3318" s="730"/>
      <c r="G3318" s="88"/>
      <c r="H3318" s="169"/>
      <c r="I3318" s="169"/>
      <c r="J3318" s="178"/>
      <c r="K3318" s="179">
        <f t="shared" si="205"/>
        <v>0</v>
      </c>
      <c r="L3318" s="726"/>
      <c r="M3318" s="726"/>
      <c r="N3318" s="726"/>
      <c r="O3318" s="726"/>
      <c r="P3318" s="726"/>
      <c r="Q3318" s="727"/>
      <c r="R3318" s="730" t="str">
        <f t="shared" si="206"/>
        <v>fx</v>
      </c>
      <c r="S3318" s="726"/>
      <c r="T3318" s="726"/>
      <c r="U3318" s="726"/>
    </row>
    <row r="3319" spans="1:21" ht="15.75" thickBot="1" x14ac:dyDescent="0.3">
      <c r="A3319" s="162" t="str">
        <f t="shared" si="204"/>
        <v>روز</v>
      </c>
      <c r="B3319" s="726"/>
      <c r="C3319" s="726"/>
      <c r="D3319" s="726">
        <v>7</v>
      </c>
      <c r="E3319" s="726">
        <v>50</v>
      </c>
      <c r="F3319" s="730"/>
      <c r="G3319" s="88"/>
      <c r="H3319" s="169"/>
      <c r="I3319" s="169"/>
      <c r="J3319" s="178"/>
      <c r="K3319" s="179">
        <f t="shared" si="205"/>
        <v>0</v>
      </c>
      <c r="L3319" s="726"/>
      <c r="M3319" s="726"/>
      <c r="N3319" s="726"/>
      <c r="O3319" s="726"/>
      <c r="P3319" s="726"/>
      <c r="Q3319" s="727"/>
      <c r="R3319" s="730" t="str">
        <f t="shared" si="206"/>
        <v>fx</v>
      </c>
      <c r="S3319" s="726"/>
      <c r="T3319" s="726"/>
      <c r="U3319" s="726"/>
    </row>
    <row r="3320" spans="1:21" ht="15.75" thickBot="1" x14ac:dyDescent="0.3">
      <c r="A3320" s="162" t="str">
        <f t="shared" si="204"/>
        <v>روز</v>
      </c>
      <c r="B3320" s="726"/>
      <c r="C3320" s="726"/>
      <c r="D3320" s="726">
        <v>7</v>
      </c>
      <c r="E3320" s="726">
        <v>50</v>
      </c>
      <c r="F3320" s="730"/>
      <c r="G3320" s="88"/>
      <c r="H3320" s="169"/>
      <c r="I3320" s="169"/>
      <c r="J3320" s="178"/>
      <c r="K3320" s="179">
        <f t="shared" si="205"/>
        <v>0</v>
      </c>
      <c r="L3320" s="726"/>
      <c r="M3320" s="726"/>
      <c r="N3320" s="726"/>
      <c r="O3320" s="726"/>
      <c r="P3320" s="726"/>
      <c r="Q3320" s="727"/>
      <c r="R3320" s="730" t="str">
        <f t="shared" si="206"/>
        <v>fx</v>
      </c>
      <c r="S3320" s="726"/>
      <c r="T3320" s="726"/>
      <c r="U3320" s="726"/>
    </row>
    <row r="3321" spans="1:21" ht="15.75" thickBot="1" x14ac:dyDescent="0.3">
      <c r="A3321" s="162" t="str">
        <f t="shared" si="204"/>
        <v>روز</v>
      </c>
      <c r="B3321" s="726"/>
      <c r="C3321" s="726"/>
      <c r="D3321" s="726">
        <v>7</v>
      </c>
      <c r="E3321" s="726">
        <v>50</v>
      </c>
      <c r="F3321" s="730"/>
      <c r="G3321" s="88"/>
      <c r="H3321" s="169"/>
      <c r="I3321" s="169"/>
      <c r="J3321" s="178"/>
      <c r="K3321" s="179">
        <f t="shared" si="205"/>
        <v>0</v>
      </c>
      <c r="L3321" s="726"/>
      <c r="M3321" s="726"/>
      <c r="N3321" s="726"/>
      <c r="O3321" s="726"/>
      <c r="P3321" s="726"/>
      <c r="Q3321" s="727"/>
      <c r="R3321" s="730" t="str">
        <f t="shared" si="206"/>
        <v>fx</v>
      </c>
      <c r="S3321" s="726"/>
      <c r="T3321" s="726"/>
      <c r="U3321" s="726"/>
    </row>
    <row r="3322" spans="1:21" ht="15.75" thickBot="1" x14ac:dyDescent="0.3">
      <c r="A3322" s="162" t="str">
        <f t="shared" si="204"/>
        <v>روز</v>
      </c>
      <c r="B3322" s="726"/>
      <c r="C3322" s="726"/>
      <c r="D3322" s="726">
        <v>7</v>
      </c>
      <c r="E3322" s="726">
        <v>50</v>
      </c>
      <c r="F3322" s="730"/>
      <c r="G3322" s="88"/>
      <c r="H3322" s="169"/>
      <c r="I3322" s="169"/>
      <c r="J3322" s="178"/>
      <c r="K3322" s="179">
        <f t="shared" si="205"/>
        <v>0</v>
      </c>
      <c r="L3322" s="726"/>
      <c r="M3322" s="726"/>
      <c r="N3322" s="726"/>
      <c r="O3322" s="726"/>
      <c r="P3322" s="726"/>
      <c r="Q3322" s="727"/>
      <c r="R3322" s="730" t="str">
        <f t="shared" si="206"/>
        <v>fx</v>
      </c>
      <c r="S3322" s="726"/>
      <c r="T3322" s="726"/>
      <c r="U3322" s="726"/>
    </row>
    <row r="3323" spans="1:21" ht="15.75" thickBot="1" x14ac:dyDescent="0.3">
      <c r="A3323" s="162" t="str">
        <f t="shared" si="204"/>
        <v>روز</v>
      </c>
      <c r="B3323" s="726"/>
      <c r="C3323" s="726"/>
      <c r="D3323" s="726">
        <v>7</v>
      </c>
      <c r="E3323" s="726">
        <v>50</v>
      </c>
      <c r="F3323" s="730"/>
      <c r="G3323" s="88"/>
      <c r="H3323" s="169"/>
      <c r="I3323" s="169"/>
      <c r="J3323" s="178"/>
      <c r="K3323" s="179">
        <f t="shared" si="205"/>
        <v>0</v>
      </c>
      <c r="L3323" s="726"/>
      <c r="M3323" s="726"/>
      <c r="N3323" s="726"/>
      <c r="O3323" s="726"/>
      <c r="P3323" s="726"/>
      <c r="Q3323" s="727"/>
      <c r="R3323" s="730" t="str">
        <f t="shared" si="206"/>
        <v>fx</v>
      </c>
      <c r="S3323" s="726"/>
      <c r="T3323" s="726"/>
      <c r="U3323" s="726"/>
    </row>
    <row r="3324" spans="1:21" ht="15.75" thickBot="1" x14ac:dyDescent="0.3">
      <c r="A3324" s="162" t="str">
        <f t="shared" si="204"/>
        <v>روز</v>
      </c>
      <c r="B3324" s="726"/>
      <c r="C3324" s="726"/>
      <c r="D3324" s="726">
        <v>7</v>
      </c>
      <c r="E3324" s="726">
        <v>50</v>
      </c>
      <c r="F3324" s="730"/>
      <c r="G3324" s="88"/>
      <c r="H3324" s="169"/>
      <c r="I3324" s="169"/>
      <c r="J3324" s="178"/>
      <c r="K3324" s="179">
        <f t="shared" si="205"/>
        <v>0</v>
      </c>
      <c r="L3324" s="726"/>
      <c r="M3324" s="726"/>
      <c r="N3324" s="726"/>
      <c r="O3324" s="726"/>
      <c r="P3324" s="726"/>
      <c r="Q3324" s="727"/>
      <c r="R3324" s="730" t="str">
        <f t="shared" si="206"/>
        <v>fx</v>
      </c>
      <c r="S3324" s="726"/>
      <c r="T3324" s="726"/>
      <c r="U3324" s="726"/>
    </row>
    <row r="3325" spans="1:21" ht="15.75" thickBot="1" x14ac:dyDescent="0.3">
      <c r="A3325" s="162" t="str">
        <f t="shared" si="204"/>
        <v>روز</v>
      </c>
      <c r="B3325" s="726"/>
      <c r="C3325" s="726"/>
      <c r="D3325" s="726">
        <v>7</v>
      </c>
      <c r="E3325" s="726">
        <v>50</v>
      </c>
      <c r="F3325" s="730"/>
      <c r="G3325" s="88"/>
      <c r="H3325" s="169"/>
      <c r="I3325" s="169"/>
      <c r="J3325" s="178"/>
      <c r="K3325" s="179">
        <f t="shared" si="205"/>
        <v>0</v>
      </c>
      <c r="L3325" s="726"/>
      <c r="M3325" s="726"/>
      <c r="N3325" s="726"/>
      <c r="O3325" s="726"/>
      <c r="P3325" s="726"/>
      <c r="Q3325" s="727"/>
      <c r="R3325" s="730" t="str">
        <f t="shared" si="206"/>
        <v>fx</v>
      </c>
      <c r="S3325" s="726"/>
      <c r="T3325" s="726"/>
      <c r="U3325" s="726"/>
    </row>
    <row r="3326" spans="1:21" ht="15.75" thickBot="1" x14ac:dyDescent="0.3">
      <c r="A3326" s="162" t="str">
        <f t="shared" si="204"/>
        <v>روز</v>
      </c>
      <c r="B3326" s="726"/>
      <c r="C3326" s="726"/>
      <c r="D3326" s="726">
        <v>7</v>
      </c>
      <c r="E3326" s="726">
        <v>50</v>
      </c>
      <c r="F3326" s="730"/>
      <c r="G3326" s="88"/>
      <c r="H3326" s="169"/>
      <c r="I3326" s="169"/>
      <c r="J3326" s="178"/>
      <c r="K3326" s="179">
        <f t="shared" si="205"/>
        <v>0</v>
      </c>
      <c r="L3326" s="726"/>
      <c r="M3326" s="726"/>
      <c r="N3326" s="726"/>
      <c r="O3326" s="726"/>
      <c r="P3326" s="726"/>
      <c r="Q3326" s="727"/>
      <c r="R3326" s="730" t="str">
        <f t="shared" si="206"/>
        <v>fx</v>
      </c>
      <c r="S3326" s="726"/>
      <c r="T3326" s="726"/>
      <c r="U3326" s="726"/>
    </row>
    <row r="3327" spans="1:21" ht="15.75" thickBot="1" x14ac:dyDescent="0.3">
      <c r="A3327" s="162" t="str">
        <f t="shared" si="204"/>
        <v>روز</v>
      </c>
      <c r="B3327" s="726"/>
      <c r="C3327" s="726"/>
      <c r="D3327" s="726">
        <v>7</v>
      </c>
      <c r="E3327" s="726">
        <v>50</v>
      </c>
      <c r="F3327" s="730"/>
      <c r="G3327" s="88"/>
      <c r="H3327" s="169"/>
      <c r="I3327" s="169"/>
      <c r="J3327" s="178"/>
      <c r="K3327" s="179">
        <f t="shared" si="205"/>
        <v>0</v>
      </c>
      <c r="L3327" s="726"/>
      <c r="M3327" s="726"/>
      <c r="N3327" s="726"/>
      <c r="O3327" s="726"/>
      <c r="P3327" s="726"/>
      <c r="Q3327" s="727"/>
      <c r="R3327" s="730" t="str">
        <f t="shared" si="206"/>
        <v>fx</v>
      </c>
      <c r="S3327" s="726"/>
      <c r="T3327" s="726"/>
      <c r="U3327" s="726"/>
    </row>
    <row r="3328" spans="1:21" ht="15.75" thickBot="1" x14ac:dyDescent="0.3">
      <c r="A3328" s="162" t="str">
        <f t="shared" si="204"/>
        <v>روز</v>
      </c>
      <c r="B3328" s="726"/>
      <c r="C3328" s="726"/>
      <c r="D3328" s="726">
        <v>7</v>
      </c>
      <c r="E3328" s="726">
        <v>50</v>
      </c>
      <c r="F3328" s="730"/>
      <c r="G3328" s="88"/>
      <c r="H3328" s="169"/>
      <c r="I3328" s="169"/>
      <c r="J3328" s="178"/>
      <c r="K3328" s="179">
        <f t="shared" si="205"/>
        <v>0</v>
      </c>
      <c r="L3328" s="726"/>
      <c r="M3328" s="726"/>
      <c r="N3328" s="726"/>
      <c r="O3328" s="726"/>
      <c r="P3328" s="726"/>
      <c r="Q3328" s="727"/>
      <c r="R3328" s="730" t="str">
        <f t="shared" si="206"/>
        <v>fx</v>
      </c>
      <c r="S3328" s="726"/>
      <c r="T3328" s="726"/>
      <c r="U3328" s="726"/>
    </row>
    <row r="3329" spans="1:21" ht="15.75" thickBot="1" x14ac:dyDescent="0.3">
      <c r="A3329" s="162" t="str">
        <f t="shared" si="204"/>
        <v>روز</v>
      </c>
      <c r="B3329" s="726"/>
      <c r="C3329" s="726"/>
      <c r="D3329" s="726">
        <v>7</v>
      </c>
      <c r="E3329" s="726">
        <v>50</v>
      </c>
      <c r="F3329" s="730"/>
      <c r="G3329" s="88"/>
      <c r="H3329" s="169"/>
      <c r="I3329" s="169"/>
      <c r="J3329" s="178"/>
      <c r="K3329" s="179">
        <f t="shared" si="205"/>
        <v>0</v>
      </c>
      <c r="L3329" s="726"/>
      <c r="M3329" s="726"/>
      <c r="N3329" s="726"/>
      <c r="O3329" s="726"/>
      <c r="P3329" s="726"/>
      <c r="Q3329" s="727"/>
      <c r="R3329" s="730" t="str">
        <f t="shared" si="206"/>
        <v>fx</v>
      </c>
      <c r="S3329" s="726"/>
      <c r="T3329" s="726"/>
      <c r="U3329" s="726"/>
    </row>
    <row r="3330" spans="1:21" ht="15.75" thickBot="1" x14ac:dyDescent="0.3">
      <c r="A3330" s="162" t="str">
        <f t="shared" si="204"/>
        <v>روز</v>
      </c>
      <c r="B3330" s="726"/>
      <c r="C3330" s="726"/>
      <c r="D3330" s="726">
        <v>7</v>
      </c>
      <c r="E3330" s="726">
        <v>50</v>
      </c>
      <c r="F3330" s="730"/>
      <c r="G3330" s="88"/>
      <c r="H3330" s="169"/>
      <c r="I3330" s="169"/>
      <c r="J3330" s="178"/>
      <c r="K3330" s="179">
        <f t="shared" si="205"/>
        <v>0</v>
      </c>
      <c r="L3330" s="726"/>
      <c r="M3330" s="726"/>
      <c r="N3330" s="726"/>
      <c r="O3330" s="726"/>
      <c r="P3330" s="726"/>
      <c r="Q3330" s="727"/>
      <c r="R3330" s="730" t="str">
        <f t="shared" si="206"/>
        <v>fx</v>
      </c>
      <c r="S3330" s="726"/>
      <c r="T3330" s="726"/>
      <c r="U3330" s="726"/>
    </row>
    <row r="3331" spans="1:21" ht="15.75" thickBot="1" x14ac:dyDescent="0.3">
      <c r="A3331" s="162" t="str">
        <f t="shared" si="204"/>
        <v>روز</v>
      </c>
      <c r="B3331" s="726"/>
      <c r="C3331" s="726"/>
      <c r="D3331" s="726">
        <v>7</v>
      </c>
      <c r="E3331" s="726">
        <v>50</v>
      </c>
      <c r="F3331" s="730"/>
      <c r="G3331" s="88"/>
      <c r="H3331" s="169"/>
      <c r="I3331" s="169"/>
      <c r="J3331" s="178"/>
      <c r="K3331" s="179">
        <f t="shared" si="205"/>
        <v>0</v>
      </c>
      <c r="L3331" s="726"/>
      <c r="M3331" s="726"/>
      <c r="N3331" s="726"/>
      <c r="O3331" s="726"/>
      <c r="P3331" s="726"/>
      <c r="Q3331" s="727"/>
      <c r="R3331" s="730" t="str">
        <f t="shared" si="206"/>
        <v>fx</v>
      </c>
      <c r="S3331" s="726"/>
      <c r="T3331" s="726"/>
      <c r="U3331" s="726"/>
    </row>
    <row r="3332" spans="1:21" ht="15.75" thickBot="1" x14ac:dyDescent="0.3">
      <c r="A3332" s="162" t="str">
        <f t="shared" si="204"/>
        <v>روز</v>
      </c>
      <c r="B3332" s="726"/>
      <c r="C3332" s="726"/>
      <c r="D3332" s="726">
        <v>7</v>
      </c>
      <c r="E3332" s="726">
        <v>50</v>
      </c>
      <c r="F3332" s="730"/>
      <c r="G3332" s="88"/>
      <c r="H3332" s="169"/>
      <c r="I3332" s="169"/>
      <c r="J3332" s="178"/>
      <c r="K3332" s="179">
        <f t="shared" si="205"/>
        <v>0</v>
      </c>
      <c r="L3332" s="726"/>
      <c r="M3332" s="726"/>
      <c r="N3332" s="726"/>
      <c r="O3332" s="726"/>
      <c r="P3332" s="726"/>
      <c r="Q3332" s="727"/>
      <c r="R3332" s="730" t="str">
        <f t="shared" si="206"/>
        <v>fx</v>
      </c>
      <c r="S3332" s="726"/>
      <c r="T3332" s="726"/>
      <c r="U3332" s="726"/>
    </row>
    <row r="3333" spans="1:21" ht="15.75" thickBot="1" x14ac:dyDescent="0.3">
      <c r="A3333" s="162" t="str">
        <f t="shared" si="204"/>
        <v>روز</v>
      </c>
      <c r="B3333" s="726"/>
      <c r="C3333" s="726"/>
      <c r="D3333" s="726">
        <v>7</v>
      </c>
      <c r="E3333" s="726">
        <v>50</v>
      </c>
      <c r="F3333" s="730"/>
      <c r="G3333" s="88"/>
      <c r="H3333" s="169"/>
      <c r="I3333" s="169"/>
      <c r="J3333" s="178"/>
      <c r="K3333" s="179">
        <f t="shared" si="205"/>
        <v>0</v>
      </c>
      <c r="L3333" s="726"/>
      <c r="M3333" s="726"/>
      <c r="N3333" s="726"/>
      <c r="O3333" s="726"/>
      <c r="P3333" s="726"/>
      <c r="Q3333" s="727"/>
      <c r="R3333" s="730" t="str">
        <f t="shared" si="206"/>
        <v>fx</v>
      </c>
      <c r="S3333" s="726"/>
      <c r="T3333" s="726"/>
      <c r="U3333" s="726"/>
    </row>
    <row r="3334" spans="1:21" ht="15.75" thickBot="1" x14ac:dyDescent="0.3">
      <c r="A3334" s="162" t="str">
        <f t="shared" si="204"/>
        <v>روز</v>
      </c>
      <c r="B3334" s="726"/>
      <c r="C3334" s="726"/>
      <c r="D3334" s="726">
        <v>7</v>
      </c>
      <c r="E3334" s="726">
        <v>50</v>
      </c>
      <c r="F3334" s="730"/>
      <c r="G3334" s="88"/>
      <c r="H3334" s="169"/>
      <c r="I3334" s="169"/>
      <c r="J3334" s="178"/>
      <c r="K3334" s="179">
        <f t="shared" si="205"/>
        <v>0</v>
      </c>
      <c r="L3334" s="726"/>
      <c r="M3334" s="726"/>
      <c r="N3334" s="726"/>
      <c r="O3334" s="726"/>
      <c r="P3334" s="726"/>
      <c r="Q3334" s="727"/>
      <c r="R3334" s="730" t="str">
        <f t="shared" si="206"/>
        <v>fx</v>
      </c>
      <c r="S3334" s="726"/>
      <c r="T3334" s="726"/>
      <c r="U3334" s="726"/>
    </row>
    <row r="3335" spans="1:21" ht="15.75" thickBot="1" x14ac:dyDescent="0.3">
      <c r="A3335" s="162" t="str">
        <f t="shared" si="204"/>
        <v>روز</v>
      </c>
      <c r="B3335" s="726"/>
      <c r="C3335" s="726"/>
      <c r="D3335" s="726">
        <v>7</v>
      </c>
      <c r="E3335" s="726">
        <v>50</v>
      </c>
      <c r="F3335" s="730"/>
      <c r="G3335" s="88"/>
      <c r="H3335" s="169"/>
      <c r="I3335" s="169"/>
      <c r="J3335" s="178"/>
      <c r="K3335" s="179">
        <f t="shared" si="205"/>
        <v>0</v>
      </c>
      <c r="L3335" s="726"/>
      <c r="M3335" s="726"/>
      <c r="N3335" s="726"/>
      <c r="O3335" s="726"/>
      <c r="P3335" s="726"/>
      <c r="Q3335" s="727"/>
      <c r="R3335" s="730" t="str">
        <f t="shared" si="206"/>
        <v>fx</v>
      </c>
      <c r="S3335" s="726"/>
      <c r="T3335" s="726"/>
      <c r="U3335" s="726"/>
    </row>
    <row r="3336" spans="1:21" ht="15.75" thickBot="1" x14ac:dyDescent="0.3">
      <c r="A3336" s="162" t="str">
        <f t="shared" si="204"/>
        <v>روز</v>
      </c>
      <c r="B3336" s="726"/>
      <c r="C3336" s="726"/>
      <c r="D3336" s="726">
        <v>7</v>
      </c>
      <c r="E3336" s="726">
        <v>50</v>
      </c>
      <c r="F3336" s="730"/>
      <c r="G3336" s="88"/>
      <c r="H3336" s="169"/>
      <c r="I3336" s="169"/>
      <c r="J3336" s="178"/>
      <c r="K3336" s="179">
        <f t="shared" si="205"/>
        <v>0</v>
      </c>
      <c r="L3336" s="726"/>
      <c r="M3336" s="726"/>
      <c r="N3336" s="726"/>
      <c r="O3336" s="726"/>
      <c r="P3336" s="726"/>
      <c r="Q3336" s="727"/>
      <c r="R3336" s="730" t="str">
        <f t="shared" si="206"/>
        <v>fx</v>
      </c>
      <c r="S3336" s="726"/>
      <c r="T3336" s="726"/>
      <c r="U3336" s="726"/>
    </row>
    <row r="3337" spans="1:21" ht="15.75" thickBot="1" x14ac:dyDescent="0.3">
      <c r="A3337" s="162" t="str">
        <f t="shared" ref="A3337:A3371" si="207">IF(H3337&gt;I3337,"شب","روز")</f>
        <v>روز</v>
      </c>
      <c r="B3337" s="726"/>
      <c r="C3337" s="726"/>
      <c r="D3337" s="726">
        <v>7</v>
      </c>
      <c r="E3337" s="726">
        <v>50</v>
      </c>
      <c r="F3337" s="730"/>
      <c r="G3337" s="88"/>
      <c r="H3337" s="169"/>
      <c r="I3337" s="169"/>
      <c r="J3337" s="178"/>
      <c r="K3337" s="179">
        <f t="shared" ref="K3337:K3371" si="208">IF(H3337&gt;I3337,(H3337-I3337)-J3337,(I3337-H3337)-J3337)</f>
        <v>0</v>
      </c>
      <c r="L3337" s="726"/>
      <c r="M3337" s="726"/>
      <c r="N3337" s="726"/>
      <c r="O3337" s="726"/>
      <c r="P3337" s="726"/>
      <c r="Q3337" s="727"/>
      <c r="R3337" s="730" t="str">
        <f t="shared" ref="R3337:R3371" si="209">IF(C3337=370,"p500","fx")</f>
        <v>fx</v>
      </c>
      <c r="S3337" s="726"/>
      <c r="T3337" s="726"/>
      <c r="U3337" s="726"/>
    </row>
    <row r="3338" spans="1:21" ht="15.75" thickBot="1" x14ac:dyDescent="0.3">
      <c r="A3338" s="162" t="str">
        <f t="shared" si="207"/>
        <v>روز</v>
      </c>
      <c r="B3338" s="726"/>
      <c r="C3338" s="726"/>
      <c r="D3338" s="726">
        <v>7</v>
      </c>
      <c r="E3338" s="726">
        <v>50</v>
      </c>
      <c r="F3338" s="730"/>
      <c r="G3338" s="88"/>
      <c r="H3338" s="169"/>
      <c r="I3338" s="169"/>
      <c r="J3338" s="178"/>
      <c r="K3338" s="179">
        <f t="shared" si="208"/>
        <v>0</v>
      </c>
      <c r="L3338" s="726"/>
      <c r="M3338" s="726"/>
      <c r="N3338" s="726"/>
      <c r="O3338" s="726"/>
      <c r="P3338" s="726"/>
      <c r="Q3338" s="727"/>
      <c r="R3338" s="730" t="str">
        <f t="shared" si="209"/>
        <v>fx</v>
      </c>
      <c r="S3338" s="726"/>
      <c r="T3338" s="726"/>
      <c r="U3338" s="726"/>
    </row>
    <row r="3339" spans="1:21" ht="15.75" thickBot="1" x14ac:dyDescent="0.3">
      <c r="A3339" s="162" t="str">
        <f t="shared" si="207"/>
        <v>روز</v>
      </c>
      <c r="B3339" s="726"/>
      <c r="C3339" s="726"/>
      <c r="D3339" s="726">
        <v>7</v>
      </c>
      <c r="E3339" s="726">
        <v>50</v>
      </c>
      <c r="F3339" s="730"/>
      <c r="G3339" s="88"/>
      <c r="H3339" s="169"/>
      <c r="I3339" s="169"/>
      <c r="J3339" s="178"/>
      <c r="K3339" s="179">
        <f t="shared" si="208"/>
        <v>0</v>
      </c>
      <c r="L3339" s="726"/>
      <c r="M3339" s="726"/>
      <c r="N3339" s="726"/>
      <c r="O3339" s="726"/>
      <c r="P3339" s="726"/>
      <c r="Q3339" s="727"/>
      <c r="R3339" s="730" t="str">
        <f t="shared" si="209"/>
        <v>fx</v>
      </c>
      <c r="S3339" s="726"/>
      <c r="T3339" s="726"/>
      <c r="U3339" s="726"/>
    </row>
    <row r="3340" spans="1:21" ht="15.75" thickBot="1" x14ac:dyDescent="0.3">
      <c r="A3340" s="162" t="str">
        <f t="shared" si="207"/>
        <v>روز</v>
      </c>
      <c r="B3340" s="726"/>
      <c r="C3340" s="726"/>
      <c r="D3340" s="726">
        <v>7</v>
      </c>
      <c r="E3340" s="726">
        <v>50</v>
      </c>
      <c r="F3340" s="730"/>
      <c r="G3340" s="88"/>
      <c r="H3340" s="169"/>
      <c r="I3340" s="169"/>
      <c r="J3340" s="178"/>
      <c r="K3340" s="179">
        <f t="shared" si="208"/>
        <v>0</v>
      </c>
      <c r="L3340" s="726"/>
      <c r="M3340" s="726"/>
      <c r="N3340" s="726"/>
      <c r="O3340" s="726"/>
      <c r="P3340" s="726"/>
      <c r="Q3340" s="727"/>
      <c r="R3340" s="730" t="str">
        <f t="shared" si="209"/>
        <v>fx</v>
      </c>
      <c r="S3340" s="726"/>
      <c r="T3340" s="726"/>
      <c r="U3340" s="726"/>
    </row>
    <row r="3341" spans="1:21" ht="15.75" thickBot="1" x14ac:dyDescent="0.3">
      <c r="A3341" s="162" t="str">
        <f t="shared" si="207"/>
        <v>روز</v>
      </c>
      <c r="B3341" s="726"/>
      <c r="C3341" s="726"/>
      <c r="D3341" s="726">
        <v>7</v>
      </c>
      <c r="E3341" s="726">
        <v>50</v>
      </c>
      <c r="F3341" s="730"/>
      <c r="G3341" s="88"/>
      <c r="H3341" s="169"/>
      <c r="I3341" s="169"/>
      <c r="J3341" s="178"/>
      <c r="K3341" s="179">
        <f t="shared" si="208"/>
        <v>0</v>
      </c>
      <c r="L3341" s="726"/>
      <c r="M3341" s="726"/>
      <c r="N3341" s="726"/>
      <c r="O3341" s="726"/>
      <c r="P3341" s="726"/>
      <c r="Q3341" s="727"/>
      <c r="R3341" s="730" t="str">
        <f t="shared" si="209"/>
        <v>fx</v>
      </c>
      <c r="S3341" s="726"/>
      <c r="T3341" s="726"/>
      <c r="U3341" s="726"/>
    </row>
    <row r="3342" spans="1:21" ht="15.75" thickBot="1" x14ac:dyDescent="0.3">
      <c r="A3342" s="162" t="str">
        <f t="shared" si="207"/>
        <v>روز</v>
      </c>
      <c r="B3342" s="726"/>
      <c r="C3342" s="726"/>
      <c r="D3342" s="726">
        <v>7</v>
      </c>
      <c r="E3342" s="726">
        <v>50</v>
      </c>
      <c r="F3342" s="730"/>
      <c r="G3342" s="88"/>
      <c r="H3342" s="169"/>
      <c r="I3342" s="169"/>
      <c r="J3342" s="178"/>
      <c r="K3342" s="179">
        <f t="shared" si="208"/>
        <v>0</v>
      </c>
      <c r="L3342" s="726"/>
      <c r="M3342" s="726"/>
      <c r="N3342" s="726"/>
      <c r="O3342" s="726"/>
      <c r="P3342" s="726"/>
      <c r="Q3342" s="727"/>
      <c r="R3342" s="730" t="str">
        <f t="shared" si="209"/>
        <v>fx</v>
      </c>
      <c r="S3342" s="726"/>
      <c r="T3342" s="726"/>
      <c r="U3342" s="726"/>
    </row>
    <row r="3343" spans="1:21" ht="15.75" thickBot="1" x14ac:dyDescent="0.3">
      <c r="A3343" s="162" t="str">
        <f t="shared" si="207"/>
        <v>روز</v>
      </c>
      <c r="B3343" s="726"/>
      <c r="C3343" s="726"/>
      <c r="D3343" s="726">
        <v>7</v>
      </c>
      <c r="E3343" s="726">
        <v>50</v>
      </c>
      <c r="F3343" s="730"/>
      <c r="G3343" s="88"/>
      <c r="H3343" s="169"/>
      <c r="I3343" s="169"/>
      <c r="J3343" s="178"/>
      <c r="K3343" s="179">
        <f t="shared" si="208"/>
        <v>0</v>
      </c>
      <c r="L3343" s="726"/>
      <c r="M3343" s="726"/>
      <c r="N3343" s="726"/>
      <c r="O3343" s="726"/>
      <c r="P3343" s="726"/>
      <c r="Q3343" s="727"/>
      <c r="R3343" s="730" t="str">
        <f t="shared" si="209"/>
        <v>fx</v>
      </c>
      <c r="S3343" s="726"/>
      <c r="T3343" s="726"/>
      <c r="U3343" s="726"/>
    </row>
    <row r="3344" spans="1:21" ht="15.75" thickBot="1" x14ac:dyDescent="0.3">
      <c r="A3344" s="162" t="str">
        <f t="shared" si="207"/>
        <v>روز</v>
      </c>
      <c r="B3344" s="726"/>
      <c r="C3344" s="726"/>
      <c r="D3344" s="726">
        <v>7</v>
      </c>
      <c r="E3344" s="726">
        <v>50</v>
      </c>
      <c r="F3344" s="730"/>
      <c r="G3344" s="88"/>
      <c r="H3344" s="169"/>
      <c r="I3344" s="169"/>
      <c r="J3344" s="178"/>
      <c r="K3344" s="179">
        <f t="shared" si="208"/>
        <v>0</v>
      </c>
      <c r="L3344" s="726"/>
      <c r="M3344" s="726"/>
      <c r="N3344" s="726"/>
      <c r="O3344" s="726"/>
      <c r="P3344" s="726"/>
      <c r="Q3344" s="727"/>
      <c r="R3344" s="730" t="str">
        <f t="shared" si="209"/>
        <v>fx</v>
      </c>
      <c r="S3344" s="726"/>
      <c r="T3344" s="726"/>
      <c r="U3344" s="726"/>
    </row>
    <row r="3345" spans="1:21" ht="15.75" thickBot="1" x14ac:dyDescent="0.3">
      <c r="A3345" s="162" t="str">
        <f t="shared" si="207"/>
        <v>روز</v>
      </c>
      <c r="B3345" s="726"/>
      <c r="C3345" s="726"/>
      <c r="D3345" s="726">
        <v>7</v>
      </c>
      <c r="E3345" s="726">
        <v>50</v>
      </c>
      <c r="F3345" s="730"/>
      <c r="G3345" s="88"/>
      <c r="H3345" s="169"/>
      <c r="I3345" s="169"/>
      <c r="J3345" s="178"/>
      <c r="K3345" s="179">
        <f t="shared" si="208"/>
        <v>0</v>
      </c>
      <c r="L3345" s="726"/>
      <c r="M3345" s="726"/>
      <c r="N3345" s="726"/>
      <c r="O3345" s="726"/>
      <c r="P3345" s="726"/>
      <c r="Q3345" s="727"/>
      <c r="R3345" s="730" t="str">
        <f t="shared" si="209"/>
        <v>fx</v>
      </c>
      <c r="S3345" s="726"/>
      <c r="T3345" s="726"/>
      <c r="U3345" s="726"/>
    </row>
    <row r="3346" spans="1:21" ht="15.75" thickBot="1" x14ac:dyDescent="0.3">
      <c r="A3346" s="162" t="str">
        <f t="shared" si="207"/>
        <v>روز</v>
      </c>
      <c r="B3346" s="726"/>
      <c r="C3346" s="726"/>
      <c r="D3346" s="726">
        <v>7</v>
      </c>
      <c r="E3346" s="726">
        <v>50</v>
      </c>
      <c r="F3346" s="730"/>
      <c r="G3346" s="88"/>
      <c r="H3346" s="169"/>
      <c r="I3346" s="169"/>
      <c r="J3346" s="178"/>
      <c r="K3346" s="179">
        <f t="shared" si="208"/>
        <v>0</v>
      </c>
      <c r="L3346" s="726"/>
      <c r="M3346" s="726"/>
      <c r="N3346" s="726"/>
      <c r="O3346" s="726"/>
      <c r="P3346" s="726"/>
      <c r="Q3346" s="727"/>
      <c r="R3346" s="730" t="str">
        <f t="shared" si="209"/>
        <v>fx</v>
      </c>
      <c r="S3346" s="726"/>
      <c r="T3346" s="726"/>
      <c r="U3346" s="726"/>
    </row>
    <row r="3347" spans="1:21" ht="15.75" thickBot="1" x14ac:dyDescent="0.3">
      <c r="A3347" s="162" t="str">
        <f t="shared" si="207"/>
        <v>روز</v>
      </c>
      <c r="B3347" s="726"/>
      <c r="C3347" s="726"/>
      <c r="D3347" s="726">
        <v>7</v>
      </c>
      <c r="E3347" s="726">
        <v>50</v>
      </c>
      <c r="F3347" s="730"/>
      <c r="G3347" s="88"/>
      <c r="H3347" s="169"/>
      <c r="I3347" s="169"/>
      <c r="J3347" s="178"/>
      <c r="K3347" s="179">
        <f t="shared" si="208"/>
        <v>0</v>
      </c>
      <c r="L3347" s="726"/>
      <c r="M3347" s="726"/>
      <c r="N3347" s="726"/>
      <c r="O3347" s="726"/>
      <c r="P3347" s="726"/>
      <c r="Q3347" s="727"/>
      <c r="R3347" s="730" t="str">
        <f t="shared" si="209"/>
        <v>fx</v>
      </c>
      <c r="S3347" s="726"/>
      <c r="T3347" s="726"/>
      <c r="U3347" s="726"/>
    </row>
    <row r="3348" spans="1:21" ht="15.75" thickBot="1" x14ac:dyDescent="0.3">
      <c r="A3348" s="162" t="str">
        <f t="shared" si="207"/>
        <v>روز</v>
      </c>
      <c r="B3348" s="726"/>
      <c r="C3348" s="726"/>
      <c r="D3348" s="726">
        <v>7</v>
      </c>
      <c r="E3348" s="726">
        <v>50</v>
      </c>
      <c r="F3348" s="730"/>
      <c r="G3348" s="88"/>
      <c r="H3348" s="169"/>
      <c r="I3348" s="169"/>
      <c r="J3348" s="178"/>
      <c r="K3348" s="179">
        <f t="shared" si="208"/>
        <v>0</v>
      </c>
      <c r="L3348" s="726"/>
      <c r="M3348" s="726"/>
      <c r="N3348" s="726"/>
      <c r="O3348" s="726"/>
      <c r="P3348" s="726"/>
      <c r="Q3348" s="727"/>
      <c r="R3348" s="730" t="str">
        <f t="shared" si="209"/>
        <v>fx</v>
      </c>
      <c r="S3348" s="726"/>
      <c r="T3348" s="726"/>
      <c r="U3348" s="726"/>
    </row>
    <row r="3349" spans="1:21" ht="15.75" thickBot="1" x14ac:dyDescent="0.3">
      <c r="A3349" s="162" t="str">
        <f t="shared" si="207"/>
        <v>روز</v>
      </c>
      <c r="B3349" s="726"/>
      <c r="C3349" s="726"/>
      <c r="D3349" s="726">
        <v>7</v>
      </c>
      <c r="E3349" s="726">
        <v>50</v>
      </c>
      <c r="F3349" s="730"/>
      <c r="G3349" s="88"/>
      <c r="H3349" s="169"/>
      <c r="I3349" s="169"/>
      <c r="J3349" s="178"/>
      <c r="K3349" s="179">
        <f t="shared" si="208"/>
        <v>0</v>
      </c>
      <c r="L3349" s="726"/>
      <c r="M3349" s="726"/>
      <c r="N3349" s="726"/>
      <c r="O3349" s="726"/>
      <c r="P3349" s="726"/>
      <c r="Q3349" s="727"/>
      <c r="R3349" s="730" t="str">
        <f t="shared" si="209"/>
        <v>fx</v>
      </c>
      <c r="S3349" s="726"/>
      <c r="T3349" s="726"/>
      <c r="U3349" s="726"/>
    </row>
    <row r="3350" spans="1:21" ht="15.75" thickBot="1" x14ac:dyDescent="0.3">
      <c r="A3350" s="162" t="str">
        <f t="shared" si="207"/>
        <v>روز</v>
      </c>
      <c r="B3350" s="726"/>
      <c r="C3350" s="726"/>
      <c r="D3350" s="726">
        <v>7</v>
      </c>
      <c r="E3350" s="726">
        <v>50</v>
      </c>
      <c r="F3350" s="730"/>
      <c r="G3350" s="88"/>
      <c r="H3350" s="169"/>
      <c r="I3350" s="169"/>
      <c r="J3350" s="178"/>
      <c r="K3350" s="179">
        <f t="shared" si="208"/>
        <v>0</v>
      </c>
      <c r="L3350" s="726"/>
      <c r="M3350" s="726"/>
      <c r="N3350" s="726"/>
      <c r="O3350" s="726"/>
      <c r="P3350" s="726"/>
      <c r="Q3350" s="727"/>
      <c r="R3350" s="730" t="str">
        <f t="shared" si="209"/>
        <v>fx</v>
      </c>
      <c r="S3350" s="726"/>
      <c r="T3350" s="726"/>
      <c r="U3350" s="726"/>
    </row>
    <row r="3351" spans="1:21" ht="15.75" thickBot="1" x14ac:dyDescent="0.3">
      <c r="A3351" s="162" t="str">
        <f t="shared" si="207"/>
        <v>روز</v>
      </c>
      <c r="B3351" s="726"/>
      <c r="C3351" s="726"/>
      <c r="D3351" s="726">
        <v>7</v>
      </c>
      <c r="E3351" s="726">
        <v>50</v>
      </c>
      <c r="F3351" s="730"/>
      <c r="G3351" s="88"/>
      <c r="H3351" s="169"/>
      <c r="I3351" s="169"/>
      <c r="J3351" s="178"/>
      <c r="K3351" s="179">
        <f t="shared" si="208"/>
        <v>0</v>
      </c>
      <c r="L3351" s="726"/>
      <c r="M3351" s="726"/>
      <c r="N3351" s="726"/>
      <c r="O3351" s="726"/>
      <c r="P3351" s="726"/>
      <c r="Q3351" s="727"/>
      <c r="R3351" s="730" t="str">
        <f t="shared" si="209"/>
        <v>fx</v>
      </c>
      <c r="S3351" s="726"/>
      <c r="T3351" s="726"/>
      <c r="U3351" s="726"/>
    </row>
    <row r="3352" spans="1:21" ht="15.75" thickBot="1" x14ac:dyDescent="0.3">
      <c r="A3352" s="162" t="str">
        <f t="shared" si="207"/>
        <v>روز</v>
      </c>
      <c r="B3352" s="726"/>
      <c r="C3352" s="726"/>
      <c r="D3352" s="726">
        <v>7</v>
      </c>
      <c r="E3352" s="726">
        <v>50</v>
      </c>
      <c r="F3352" s="730"/>
      <c r="G3352" s="88"/>
      <c r="H3352" s="169"/>
      <c r="I3352" s="169"/>
      <c r="J3352" s="178"/>
      <c r="K3352" s="179">
        <f t="shared" si="208"/>
        <v>0</v>
      </c>
      <c r="L3352" s="726"/>
      <c r="M3352" s="726"/>
      <c r="N3352" s="726"/>
      <c r="O3352" s="726"/>
      <c r="P3352" s="726"/>
      <c r="Q3352" s="727"/>
      <c r="R3352" s="730" t="str">
        <f t="shared" si="209"/>
        <v>fx</v>
      </c>
      <c r="S3352" s="726"/>
      <c r="T3352" s="726"/>
      <c r="U3352" s="726"/>
    </row>
    <row r="3353" spans="1:21" ht="15.75" thickBot="1" x14ac:dyDescent="0.3">
      <c r="A3353" s="162" t="str">
        <f t="shared" si="207"/>
        <v>روز</v>
      </c>
      <c r="B3353" s="726"/>
      <c r="C3353" s="726"/>
      <c r="D3353" s="726">
        <v>7</v>
      </c>
      <c r="E3353" s="726">
        <v>50</v>
      </c>
      <c r="F3353" s="730"/>
      <c r="G3353" s="88"/>
      <c r="H3353" s="169"/>
      <c r="I3353" s="169"/>
      <c r="J3353" s="178"/>
      <c r="K3353" s="179">
        <f t="shared" si="208"/>
        <v>0</v>
      </c>
      <c r="L3353" s="726"/>
      <c r="M3353" s="726"/>
      <c r="N3353" s="726"/>
      <c r="O3353" s="726"/>
      <c r="P3353" s="726"/>
      <c r="Q3353" s="727"/>
      <c r="R3353" s="730" t="str">
        <f t="shared" si="209"/>
        <v>fx</v>
      </c>
      <c r="S3353" s="726"/>
      <c r="T3353" s="726"/>
      <c r="U3353" s="726"/>
    </row>
    <row r="3354" spans="1:21" ht="15.75" thickBot="1" x14ac:dyDescent="0.3">
      <c r="A3354" s="162" t="str">
        <f t="shared" si="207"/>
        <v>روز</v>
      </c>
      <c r="B3354" s="726"/>
      <c r="C3354" s="726"/>
      <c r="D3354" s="726">
        <v>7</v>
      </c>
      <c r="E3354" s="726">
        <v>50</v>
      </c>
      <c r="F3354" s="730"/>
      <c r="G3354" s="88"/>
      <c r="H3354" s="169"/>
      <c r="I3354" s="169"/>
      <c r="J3354" s="178"/>
      <c r="K3354" s="179">
        <f t="shared" si="208"/>
        <v>0</v>
      </c>
      <c r="L3354" s="726"/>
      <c r="M3354" s="726"/>
      <c r="N3354" s="726"/>
      <c r="O3354" s="726"/>
      <c r="P3354" s="726"/>
      <c r="Q3354" s="727"/>
      <c r="R3354" s="730" t="str">
        <f t="shared" si="209"/>
        <v>fx</v>
      </c>
      <c r="S3354" s="726"/>
      <c r="T3354" s="726"/>
      <c r="U3354" s="726"/>
    </row>
    <row r="3355" spans="1:21" ht="15.75" thickBot="1" x14ac:dyDescent="0.3">
      <c r="A3355" s="162" t="str">
        <f t="shared" si="207"/>
        <v>روز</v>
      </c>
      <c r="B3355" s="726"/>
      <c r="C3355" s="726"/>
      <c r="D3355" s="726">
        <v>7</v>
      </c>
      <c r="E3355" s="726">
        <v>50</v>
      </c>
      <c r="F3355" s="730"/>
      <c r="G3355" s="88"/>
      <c r="H3355" s="169"/>
      <c r="I3355" s="169"/>
      <c r="J3355" s="178"/>
      <c r="K3355" s="179">
        <f t="shared" si="208"/>
        <v>0</v>
      </c>
      <c r="L3355" s="726"/>
      <c r="M3355" s="726"/>
      <c r="N3355" s="726"/>
      <c r="O3355" s="726"/>
      <c r="P3355" s="726"/>
      <c r="Q3355" s="727"/>
      <c r="R3355" s="730" t="str">
        <f t="shared" si="209"/>
        <v>fx</v>
      </c>
      <c r="S3355" s="726"/>
      <c r="T3355" s="726"/>
      <c r="U3355" s="726"/>
    </row>
    <row r="3356" spans="1:21" ht="15.75" thickBot="1" x14ac:dyDescent="0.3">
      <c r="A3356" s="162" t="str">
        <f t="shared" si="207"/>
        <v>روز</v>
      </c>
      <c r="B3356" s="726"/>
      <c r="C3356" s="726"/>
      <c r="D3356" s="726">
        <v>7</v>
      </c>
      <c r="E3356" s="726">
        <v>50</v>
      </c>
      <c r="F3356" s="730"/>
      <c r="G3356" s="88"/>
      <c r="H3356" s="169"/>
      <c r="I3356" s="169"/>
      <c r="J3356" s="178"/>
      <c r="K3356" s="179">
        <f t="shared" si="208"/>
        <v>0</v>
      </c>
      <c r="L3356" s="726"/>
      <c r="M3356" s="726"/>
      <c r="N3356" s="726"/>
      <c r="O3356" s="726"/>
      <c r="P3356" s="726"/>
      <c r="Q3356" s="727"/>
      <c r="R3356" s="730" t="str">
        <f t="shared" si="209"/>
        <v>fx</v>
      </c>
      <c r="S3356" s="726"/>
      <c r="T3356" s="726"/>
      <c r="U3356" s="726"/>
    </row>
    <row r="3357" spans="1:21" ht="15.75" thickBot="1" x14ac:dyDescent="0.3">
      <c r="A3357" s="162" t="str">
        <f t="shared" si="207"/>
        <v>روز</v>
      </c>
      <c r="B3357" s="726"/>
      <c r="C3357" s="726"/>
      <c r="D3357" s="726">
        <v>7</v>
      </c>
      <c r="E3357" s="726">
        <v>50</v>
      </c>
      <c r="F3357" s="730"/>
      <c r="G3357" s="88"/>
      <c r="H3357" s="169"/>
      <c r="I3357" s="169"/>
      <c r="J3357" s="178"/>
      <c r="K3357" s="179">
        <f t="shared" si="208"/>
        <v>0</v>
      </c>
      <c r="L3357" s="726"/>
      <c r="M3357" s="726"/>
      <c r="N3357" s="726"/>
      <c r="O3357" s="726"/>
      <c r="P3357" s="726"/>
      <c r="Q3357" s="727"/>
      <c r="R3357" s="730" t="str">
        <f t="shared" si="209"/>
        <v>fx</v>
      </c>
      <c r="S3357" s="726"/>
      <c r="T3357" s="726"/>
      <c r="U3357" s="726"/>
    </row>
    <row r="3358" spans="1:21" ht="15.75" thickBot="1" x14ac:dyDescent="0.3">
      <c r="A3358" s="162" t="str">
        <f t="shared" si="207"/>
        <v>روز</v>
      </c>
      <c r="B3358" s="726"/>
      <c r="C3358" s="726"/>
      <c r="D3358" s="726">
        <v>7</v>
      </c>
      <c r="E3358" s="726">
        <v>50</v>
      </c>
      <c r="F3358" s="730"/>
      <c r="G3358" s="88"/>
      <c r="H3358" s="169"/>
      <c r="I3358" s="169"/>
      <c r="J3358" s="178"/>
      <c r="K3358" s="179">
        <f t="shared" si="208"/>
        <v>0</v>
      </c>
      <c r="L3358" s="726"/>
      <c r="M3358" s="726"/>
      <c r="N3358" s="726"/>
      <c r="O3358" s="726"/>
      <c r="P3358" s="726"/>
      <c r="Q3358" s="727"/>
      <c r="R3358" s="730" t="str">
        <f t="shared" si="209"/>
        <v>fx</v>
      </c>
      <c r="S3358" s="726"/>
      <c r="T3358" s="726"/>
      <c r="U3358" s="726"/>
    </row>
    <row r="3359" spans="1:21" ht="15.75" thickBot="1" x14ac:dyDescent="0.3">
      <c r="A3359" s="162" t="str">
        <f t="shared" si="207"/>
        <v>روز</v>
      </c>
      <c r="B3359" s="726"/>
      <c r="C3359" s="726"/>
      <c r="D3359" s="726">
        <v>7</v>
      </c>
      <c r="E3359" s="726">
        <v>50</v>
      </c>
      <c r="F3359" s="730"/>
      <c r="G3359" s="88"/>
      <c r="H3359" s="169"/>
      <c r="I3359" s="169"/>
      <c r="J3359" s="178"/>
      <c r="K3359" s="179">
        <f t="shared" si="208"/>
        <v>0</v>
      </c>
      <c r="L3359" s="726"/>
      <c r="M3359" s="726"/>
      <c r="N3359" s="726"/>
      <c r="O3359" s="726"/>
      <c r="P3359" s="726"/>
      <c r="Q3359" s="727"/>
      <c r="R3359" s="730" t="str">
        <f t="shared" si="209"/>
        <v>fx</v>
      </c>
      <c r="S3359" s="726"/>
      <c r="T3359" s="726"/>
      <c r="U3359" s="726"/>
    </row>
    <row r="3360" spans="1:21" ht="15.75" thickBot="1" x14ac:dyDescent="0.3">
      <c r="A3360" s="162" t="str">
        <f t="shared" si="207"/>
        <v>روز</v>
      </c>
      <c r="B3360" s="726"/>
      <c r="C3360" s="726"/>
      <c r="D3360" s="726">
        <v>7</v>
      </c>
      <c r="E3360" s="726">
        <v>50</v>
      </c>
      <c r="F3360" s="730"/>
      <c r="G3360" s="88"/>
      <c r="H3360" s="169"/>
      <c r="I3360" s="169"/>
      <c r="J3360" s="178"/>
      <c r="K3360" s="179">
        <f t="shared" si="208"/>
        <v>0</v>
      </c>
      <c r="L3360" s="726"/>
      <c r="M3360" s="726"/>
      <c r="N3360" s="726"/>
      <c r="O3360" s="726"/>
      <c r="P3360" s="726"/>
      <c r="Q3360" s="727"/>
      <c r="R3360" s="730" t="str">
        <f t="shared" si="209"/>
        <v>fx</v>
      </c>
      <c r="S3360" s="726"/>
      <c r="T3360" s="726"/>
      <c r="U3360" s="726"/>
    </row>
    <row r="3361" spans="1:21" ht="15.75" thickBot="1" x14ac:dyDescent="0.3">
      <c r="A3361" s="162" t="str">
        <f t="shared" si="207"/>
        <v>روز</v>
      </c>
      <c r="B3361" s="726"/>
      <c r="C3361" s="726"/>
      <c r="D3361" s="726">
        <v>7</v>
      </c>
      <c r="E3361" s="726">
        <v>50</v>
      </c>
      <c r="F3361" s="730"/>
      <c r="G3361" s="88"/>
      <c r="H3361" s="169"/>
      <c r="I3361" s="169"/>
      <c r="J3361" s="178"/>
      <c r="K3361" s="179">
        <f t="shared" si="208"/>
        <v>0</v>
      </c>
      <c r="L3361" s="726"/>
      <c r="M3361" s="726"/>
      <c r="N3361" s="726"/>
      <c r="O3361" s="726"/>
      <c r="P3361" s="726"/>
      <c r="Q3361" s="727"/>
      <c r="R3361" s="730" t="str">
        <f t="shared" si="209"/>
        <v>fx</v>
      </c>
      <c r="S3361" s="726"/>
      <c r="T3361" s="726"/>
      <c r="U3361" s="726"/>
    </row>
    <row r="3362" spans="1:21" ht="15.75" thickBot="1" x14ac:dyDescent="0.3">
      <c r="A3362" s="162" t="str">
        <f t="shared" si="207"/>
        <v>روز</v>
      </c>
      <c r="B3362" s="726"/>
      <c r="C3362" s="726"/>
      <c r="D3362" s="726">
        <v>7</v>
      </c>
      <c r="E3362" s="726">
        <v>50</v>
      </c>
      <c r="F3362" s="730"/>
      <c r="G3362" s="88"/>
      <c r="H3362" s="169"/>
      <c r="I3362" s="169"/>
      <c r="J3362" s="178"/>
      <c r="K3362" s="179">
        <f t="shared" si="208"/>
        <v>0</v>
      </c>
      <c r="L3362" s="726"/>
      <c r="M3362" s="726"/>
      <c r="N3362" s="726"/>
      <c r="O3362" s="726"/>
      <c r="P3362" s="726"/>
      <c r="Q3362" s="727"/>
      <c r="R3362" s="730" t="str">
        <f t="shared" si="209"/>
        <v>fx</v>
      </c>
      <c r="S3362" s="726"/>
      <c r="T3362" s="726"/>
      <c r="U3362" s="726"/>
    </row>
    <row r="3363" spans="1:21" ht="15.75" thickBot="1" x14ac:dyDescent="0.3">
      <c r="A3363" s="162" t="str">
        <f t="shared" si="207"/>
        <v>روز</v>
      </c>
      <c r="B3363" s="726"/>
      <c r="C3363" s="726"/>
      <c r="D3363" s="726">
        <v>7</v>
      </c>
      <c r="E3363" s="726">
        <v>50</v>
      </c>
      <c r="F3363" s="730"/>
      <c r="G3363" s="88"/>
      <c r="H3363" s="169"/>
      <c r="I3363" s="169"/>
      <c r="J3363" s="178"/>
      <c r="K3363" s="179">
        <f t="shared" si="208"/>
        <v>0</v>
      </c>
      <c r="L3363" s="726"/>
      <c r="M3363" s="726"/>
      <c r="N3363" s="726"/>
      <c r="O3363" s="726"/>
      <c r="P3363" s="726"/>
      <c r="Q3363" s="727"/>
      <c r="R3363" s="730" t="str">
        <f t="shared" si="209"/>
        <v>fx</v>
      </c>
      <c r="S3363" s="726"/>
      <c r="T3363" s="726"/>
      <c r="U3363" s="726"/>
    </row>
    <row r="3364" spans="1:21" ht="15.75" thickBot="1" x14ac:dyDescent="0.3">
      <c r="A3364" s="162" t="str">
        <f t="shared" si="207"/>
        <v>روز</v>
      </c>
      <c r="B3364" s="726"/>
      <c r="C3364" s="726"/>
      <c r="D3364" s="726">
        <v>7</v>
      </c>
      <c r="E3364" s="726">
        <v>50</v>
      </c>
      <c r="F3364" s="730"/>
      <c r="G3364" s="88"/>
      <c r="H3364" s="169"/>
      <c r="I3364" s="169"/>
      <c r="J3364" s="178"/>
      <c r="K3364" s="179">
        <f t="shared" si="208"/>
        <v>0</v>
      </c>
      <c r="L3364" s="726"/>
      <c r="M3364" s="726"/>
      <c r="N3364" s="726"/>
      <c r="O3364" s="726"/>
      <c r="P3364" s="726"/>
      <c r="Q3364" s="727"/>
      <c r="R3364" s="730" t="str">
        <f t="shared" si="209"/>
        <v>fx</v>
      </c>
      <c r="S3364" s="726"/>
      <c r="T3364" s="726"/>
      <c r="U3364" s="726"/>
    </row>
    <row r="3365" spans="1:21" ht="15.75" thickBot="1" x14ac:dyDescent="0.3">
      <c r="A3365" s="162" t="str">
        <f t="shared" si="207"/>
        <v>روز</v>
      </c>
      <c r="B3365" s="726"/>
      <c r="C3365" s="726"/>
      <c r="D3365" s="726">
        <v>7</v>
      </c>
      <c r="E3365" s="726">
        <v>50</v>
      </c>
      <c r="F3365" s="730"/>
      <c r="G3365" s="88"/>
      <c r="H3365" s="169"/>
      <c r="I3365" s="169"/>
      <c r="J3365" s="178"/>
      <c r="K3365" s="179">
        <f t="shared" si="208"/>
        <v>0</v>
      </c>
      <c r="L3365" s="726"/>
      <c r="M3365" s="726"/>
      <c r="N3365" s="726"/>
      <c r="O3365" s="726"/>
      <c r="P3365" s="726"/>
      <c r="Q3365" s="727"/>
      <c r="R3365" s="730" t="str">
        <f t="shared" si="209"/>
        <v>fx</v>
      </c>
      <c r="S3365" s="726"/>
      <c r="T3365" s="726"/>
      <c r="U3365" s="726"/>
    </row>
    <row r="3366" spans="1:21" ht="15.75" thickBot="1" x14ac:dyDescent="0.3">
      <c r="A3366" s="162" t="str">
        <f t="shared" si="207"/>
        <v>روز</v>
      </c>
      <c r="B3366" s="726"/>
      <c r="C3366" s="726"/>
      <c r="D3366" s="726">
        <v>7</v>
      </c>
      <c r="E3366" s="726">
        <v>50</v>
      </c>
      <c r="F3366" s="730"/>
      <c r="G3366" s="88"/>
      <c r="H3366" s="169"/>
      <c r="I3366" s="169"/>
      <c r="J3366" s="178"/>
      <c r="K3366" s="179">
        <f t="shared" si="208"/>
        <v>0</v>
      </c>
      <c r="L3366" s="726"/>
      <c r="M3366" s="726"/>
      <c r="N3366" s="726"/>
      <c r="O3366" s="726"/>
      <c r="P3366" s="726"/>
      <c r="Q3366" s="727"/>
      <c r="R3366" s="730" t="str">
        <f t="shared" si="209"/>
        <v>fx</v>
      </c>
      <c r="S3366" s="726"/>
      <c r="T3366" s="726"/>
      <c r="U3366" s="726"/>
    </row>
    <row r="3367" spans="1:21" ht="15.75" thickBot="1" x14ac:dyDescent="0.3">
      <c r="A3367" s="162" t="str">
        <f t="shared" si="207"/>
        <v>روز</v>
      </c>
      <c r="B3367" s="726"/>
      <c r="C3367" s="726"/>
      <c r="D3367" s="726">
        <v>7</v>
      </c>
      <c r="E3367" s="726">
        <v>50</v>
      </c>
      <c r="F3367" s="730"/>
      <c r="G3367" s="88"/>
      <c r="H3367" s="169"/>
      <c r="I3367" s="169"/>
      <c r="J3367" s="178"/>
      <c r="K3367" s="179">
        <f t="shared" si="208"/>
        <v>0</v>
      </c>
      <c r="L3367" s="726"/>
      <c r="M3367" s="726"/>
      <c r="N3367" s="726"/>
      <c r="O3367" s="726"/>
      <c r="P3367" s="726"/>
      <c r="Q3367" s="727"/>
      <c r="R3367" s="730" t="str">
        <f t="shared" si="209"/>
        <v>fx</v>
      </c>
      <c r="S3367" s="726"/>
      <c r="T3367" s="726"/>
      <c r="U3367" s="726"/>
    </row>
    <row r="3368" spans="1:21" ht="15.75" thickBot="1" x14ac:dyDescent="0.3">
      <c r="A3368" s="162" t="str">
        <f t="shared" si="207"/>
        <v>روز</v>
      </c>
      <c r="B3368" s="726"/>
      <c r="C3368" s="726"/>
      <c r="D3368" s="726">
        <v>7</v>
      </c>
      <c r="E3368" s="726">
        <v>50</v>
      </c>
      <c r="F3368" s="730"/>
      <c r="G3368" s="88"/>
      <c r="H3368" s="169"/>
      <c r="I3368" s="169"/>
      <c r="J3368" s="178"/>
      <c r="K3368" s="179">
        <f t="shared" si="208"/>
        <v>0</v>
      </c>
      <c r="L3368" s="726"/>
      <c r="M3368" s="726"/>
      <c r="N3368" s="726"/>
      <c r="O3368" s="726"/>
      <c r="P3368" s="726"/>
      <c r="Q3368" s="727"/>
      <c r="R3368" s="730" t="str">
        <f t="shared" si="209"/>
        <v>fx</v>
      </c>
      <c r="S3368" s="726"/>
      <c r="T3368" s="726"/>
      <c r="U3368" s="726"/>
    </row>
    <row r="3369" spans="1:21" ht="15.75" thickBot="1" x14ac:dyDescent="0.3">
      <c r="A3369" s="162" t="str">
        <f t="shared" si="207"/>
        <v>روز</v>
      </c>
      <c r="B3369" s="726"/>
      <c r="C3369" s="726"/>
      <c r="D3369" s="726">
        <v>7</v>
      </c>
      <c r="E3369" s="726">
        <v>50</v>
      </c>
      <c r="F3369" s="730"/>
      <c r="G3369" s="88"/>
      <c r="H3369" s="169"/>
      <c r="I3369" s="169"/>
      <c r="J3369" s="178"/>
      <c r="K3369" s="179">
        <f t="shared" si="208"/>
        <v>0</v>
      </c>
      <c r="L3369" s="726"/>
      <c r="M3369" s="726"/>
      <c r="N3369" s="726"/>
      <c r="O3369" s="726"/>
      <c r="P3369" s="726"/>
      <c r="Q3369" s="727"/>
      <c r="R3369" s="730" t="str">
        <f t="shared" si="209"/>
        <v>fx</v>
      </c>
      <c r="S3369" s="726"/>
      <c r="T3369" s="726"/>
      <c r="U3369" s="726"/>
    </row>
    <row r="3370" spans="1:21" ht="15.75" thickBot="1" x14ac:dyDescent="0.3">
      <c r="A3370" s="162" t="str">
        <f t="shared" si="207"/>
        <v>روز</v>
      </c>
      <c r="B3370" s="726"/>
      <c r="C3370" s="726"/>
      <c r="D3370" s="726">
        <v>7</v>
      </c>
      <c r="E3370" s="726">
        <v>50</v>
      </c>
      <c r="F3370" s="730"/>
      <c r="G3370" s="88"/>
      <c r="H3370" s="169"/>
      <c r="I3370" s="169"/>
      <c r="J3370" s="178"/>
      <c r="K3370" s="179">
        <f t="shared" si="208"/>
        <v>0</v>
      </c>
      <c r="L3370" s="726"/>
      <c r="M3370" s="726"/>
      <c r="N3370" s="726"/>
      <c r="O3370" s="726"/>
      <c r="P3370" s="726"/>
      <c r="Q3370" s="727"/>
      <c r="R3370" s="730" t="str">
        <f t="shared" si="209"/>
        <v>fx</v>
      </c>
      <c r="S3370" s="726"/>
      <c r="T3370" s="726"/>
      <c r="U3370" s="726"/>
    </row>
    <row r="3371" spans="1:21" x14ac:dyDescent="0.25">
      <c r="A3371" s="162" t="str">
        <f t="shared" si="207"/>
        <v>روز</v>
      </c>
      <c r="B3371" s="726"/>
      <c r="C3371" s="726"/>
      <c r="D3371" s="726">
        <v>7</v>
      </c>
      <c r="E3371" s="726">
        <v>50</v>
      </c>
      <c r="F3371" s="730"/>
      <c r="G3371" s="88"/>
      <c r="H3371" s="169"/>
      <c r="I3371" s="169"/>
      <c r="J3371" s="178"/>
      <c r="K3371" s="179">
        <f t="shared" si="208"/>
        <v>0</v>
      </c>
      <c r="L3371" s="726"/>
      <c r="M3371" s="726"/>
      <c r="N3371" s="726"/>
      <c r="O3371" s="726"/>
      <c r="P3371" s="726"/>
      <c r="Q3371" s="727"/>
      <c r="R3371" s="730" t="str">
        <f t="shared" si="209"/>
        <v>fx</v>
      </c>
      <c r="S3371" s="726"/>
      <c r="T3371" s="726"/>
      <c r="U3371" s="726"/>
    </row>
    <row r="1048450" ht="15" customHeight="1" x14ac:dyDescent="0.25"/>
    <row r="1048451" ht="15" customHeight="1" x14ac:dyDescent="0.25"/>
  </sheetData>
  <autoFilter ref="A3:AS2824"/>
  <mergeCells count="1417">
    <mergeCell ref="N3044:N3047"/>
    <mergeCell ref="N3038:N3043"/>
    <mergeCell ref="N3032:N3037"/>
    <mergeCell ref="Q3032:Q3047"/>
    <mergeCell ref="S3032:S3047"/>
    <mergeCell ref="T3032:T3047"/>
    <mergeCell ref="U3032:U3047"/>
    <mergeCell ref="N3009:N3014"/>
    <mergeCell ref="Q3009:Q3014"/>
    <mergeCell ref="S3009:S3014"/>
    <mergeCell ref="T3009:T3014"/>
    <mergeCell ref="U3009:U3014"/>
    <mergeCell ref="N3015:N3020"/>
    <mergeCell ref="N3021:N3026"/>
    <mergeCell ref="N3027:N3031"/>
    <mergeCell ref="Q3015:Q3031"/>
    <mergeCell ref="S3015:S3031"/>
    <mergeCell ref="T3015:T3031"/>
    <mergeCell ref="U3015:U3031"/>
    <mergeCell ref="N2979:N2984"/>
    <mergeCell ref="N2975:N2978"/>
    <mergeCell ref="N2970:N2974"/>
    <mergeCell ref="N2964:N2969"/>
    <mergeCell ref="N2958:N2963"/>
    <mergeCell ref="Q2958:Q2984"/>
    <mergeCell ref="S2958:S2984"/>
    <mergeCell ref="T2958:T2984"/>
    <mergeCell ref="U2958:U2984"/>
    <mergeCell ref="N2985:N2990"/>
    <mergeCell ref="Q2985:Q2990"/>
    <mergeCell ref="S2985:S2990"/>
    <mergeCell ref="T2985:T2990"/>
    <mergeCell ref="U2985:U2990"/>
    <mergeCell ref="N3003:N3007"/>
    <mergeCell ref="N2997:N3002"/>
    <mergeCell ref="N2991:N2996"/>
    <mergeCell ref="Q2991:Q3008"/>
    <mergeCell ref="S2991:S3008"/>
    <mergeCell ref="T2991:T3008"/>
    <mergeCell ref="U2991:U3008"/>
    <mergeCell ref="N2924:N2929"/>
    <mergeCell ref="N2919:N2923"/>
    <mergeCell ref="N2913:N2918"/>
    <mergeCell ref="N2907:N2912"/>
    <mergeCell ref="Q2907:Q2929"/>
    <mergeCell ref="S2907:S2929"/>
    <mergeCell ref="T2907:T2929"/>
    <mergeCell ref="U2907:U2929"/>
    <mergeCell ref="N2953:N2957"/>
    <mergeCell ref="N2947:N2952"/>
    <mergeCell ref="N2942:N2946"/>
    <mergeCell ref="N2936:N2941"/>
    <mergeCell ref="N2930:N2935"/>
    <mergeCell ref="Q2930:Q2957"/>
    <mergeCell ref="S2930:S2957"/>
    <mergeCell ref="T2930:T2957"/>
    <mergeCell ref="U2930:U2957"/>
    <mergeCell ref="N2823:N2824"/>
    <mergeCell ref="N2818:N2822"/>
    <mergeCell ref="N2814:N2817"/>
    <mergeCell ref="N2808:N2813"/>
    <mergeCell ref="N2802:N2807"/>
    <mergeCell ref="Q2802:Q2824"/>
    <mergeCell ref="S2802:S2824"/>
    <mergeCell ref="T2802:T2824"/>
    <mergeCell ref="U2802:U2824"/>
    <mergeCell ref="N2790:N2791"/>
    <mergeCell ref="N2788:N2789"/>
    <mergeCell ref="N2785:N2787"/>
    <mergeCell ref="N2779:N2784"/>
    <mergeCell ref="N2773:N2778"/>
    <mergeCell ref="N2769:N2772"/>
    <mergeCell ref="Q2769:Q2791"/>
    <mergeCell ref="S2769:S2791"/>
    <mergeCell ref="T2769:T2791"/>
    <mergeCell ref="U2769:U2791"/>
    <mergeCell ref="N2792:N2795"/>
    <mergeCell ref="Q2792:Q2795"/>
    <mergeCell ref="S2792:S2795"/>
    <mergeCell ref="T2792:T2795"/>
    <mergeCell ref="U2792:U2795"/>
    <mergeCell ref="G2796:G2801"/>
    <mergeCell ref="N2796:N2801"/>
    <mergeCell ref="Q2796:Q2801"/>
    <mergeCell ref="S2796:S2801"/>
    <mergeCell ref="T2796:T2801"/>
    <mergeCell ref="U2796:U2801"/>
    <mergeCell ref="N2739:N2744"/>
    <mergeCell ref="Q2739:Q2744"/>
    <mergeCell ref="S2739:S2744"/>
    <mergeCell ref="T2739:T2744"/>
    <mergeCell ref="U2739:U2744"/>
    <mergeCell ref="N2762:N2768"/>
    <mergeCell ref="N2756:N2761"/>
    <mergeCell ref="N2752:N2755"/>
    <mergeCell ref="N2749:N2751"/>
    <mergeCell ref="N2745:N2748"/>
    <mergeCell ref="S2745:S2768"/>
    <mergeCell ref="T2745:T2768"/>
    <mergeCell ref="U2745:U2768"/>
    <mergeCell ref="Q2745:Q2768"/>
    <mergeCell ref="N2733:N2738"/>
    <mergeCell ref="N2727:N2732"/>
    <mergeCell ref="N2723:N2726"/>
    <mergeCell ref="Q2723:Q2738"/>
    <mergeCell ref="S2723:S2738"/>
    <mergeCell ref="T2723:T2738"/>
    <mergeCell ref="U2723:U2738"/>
    <mergeCell ref="H2615:J2641"/>
    <mergeCell ref="N2599:N2603"/>
    <mergeCell ref="N2594:N2598"/>
    <mergeCell ref="N2589:N2593"/>
    <mergeCell ref="N2583:N2588"/>
    <mergeCell ref="N2577:N2582"/>
    <mergeCell ref="Q2577:Q2603"/>
    <mergeCell ref="S2577:S2603"/>
    <mergeCell ref="T2577:T2603"/>
    <mergeCell ref="U2577:U2603"/>
    <mergeCell ref="N2610:N2614"/>
    <mergeCell ref="N2604:N2609"/>
    <mergeCell ref="Q2604:Q2614"/>
    <mergeCell ref="S2604:S2614"/>
    <mergeCell ref="T2604:T2614"/>
    <mergeCell ref="U2604:U2614"/>
    <mergeCell ref="N2637:N2641"/>
    <mergeCell ref="N2632:N2636"/>
    <mergeCell ref="N2627:N2631"/>
    <mergeCell ref="N2621:N2626"/>
    <mergeCell ref="N2615:N2620"/>
    <mergeCell ref="Q2615:Q2641"/>
    <mergeCell ref="S2615:S2641"/>
    <mergeCell ref="T2615:T2641"/>
    <mergeCell ref="U2615:U2641"/>
    <mergeCell ref="N2479:N2483"/>
    <mergeCell ref="N2473:N2478"/>
    <mergeCell ref="N2467:N2472"/>
    <mergeCell ref="N2462:N2466"/>
    <mergeCell ref="N2458:N2461"/>
    <mergeCell ref="N2453:N2457"/>
    <mergeCell ref="N2447:N2452"/>
    <mergeCell ref="N2445:N2446"/>
    <mergeCell ref="Q2445:Q2483"/>
    <mergeCell ref="S2445:S2483"/>
    <mergeCell ref="T2445:T2483"/>
    <mergeCell ref="U2445:U2483"/>
    <mergeCell ref="N2506:N2507"/>
    <mergeCell ref="N2502:N2505"/>
    <mergeCell ref="N2497:N2501"/>
    <mergeCell ref="N2492:N2496"/>
    <mergeCell ref="N2486:N2491"/>
    <mergeCell ref="N2484:N2485"/>
    <mergeCell ref="Q2484:Q2507"/>
    <mergeCell ref="S2484:S2507"/>
    <mergeCell ref="T2484:T2507"/>
    <mergeCell ref="U2484:U2507"/>
    <mergeCell ref="N2392:N2396"/>
    <mergeCell ref="Q2361:Q2396"/>
    <mergeCell ref="S2361:S2396"/>
    <mergeCell ref="T2361:T2396"/>
    <mergeCell ref="U2361:U2396"/>
    <mergeCell ref="N2402:N2406"/>
    <mergeCell ref="N2397:N2401"/>
    <mergeCell ref="Q2397:Q2406"/>
    <mergeCell ref="S2397:S2406"/>
    <mergeCell ref="T2397:T2406"/>
    <mergeCell ref="U2397:U2406"/>
    <mergeCell ref="N2440:N2444"/>
    <mergeCell ref="N2436:N2439"/>
    <mergeCell ref="N2430:N2435"/>
    <mergeCell ref="N2424:N2429"/>
    <mergeCell ref="N2420:N2423"/>
    <mergeCell ref="N2415:N2419"/>
    <mergeCell ref="N2409:N2414"/>
    <mergeCell ref="N2407:N2408"/>
    <mergeCell ref="Q2407:Q2444"/>
    <mergeCell ref="S2407:S2444"/>
    <mergeCell ref="T2407:T2444"/>
    <mergeCell ref="U2407:U2444"/>
    <mergeCell ref="N2350:N2355"/>
    <mergeCell ref="N2344:N2349"/>
    <mergeCell ref="N2338:N2343"/>
    <mergeCell ref="N2333:N2337"/>
    <mergeCell ref="N2327:N2332"/>
    <mergeCell ref="N2325:N2326"/>
    <mergeCell ref="N2356:N2360"/>
    <mergeCell ref="Q2325:Q2360"/>
    <mergeCell ref="S2325:S2360"/>
    <mergeCell ref="T2325:T2360"/>
    <mergeCell ref="U2325:U2360"/>
    <mergeCell ref="N2386:N2391"/>
    <mergeCell ref="N2380:N2385"/>
    <mergeCell ref="N2374:N2379"/>
    <mergeCell ref="N2369:N2373"/>
    <mergeCell ref="N2363:N2368"/>
    <mergeCell ref="N2361:N2362"/>
    <mergeCell ref="N2140:N2143"/>
    <mergeCell ref="N2134:N2139"/>
    <mergeCell ref="N2129:N2133"/>
    <mergeCell ref="N2124:N2128"/>
    <mergeCell ref="N2121:N2123"/>
    <mergeCell ref="N2117:N2120"/>
    <mergeCell ref="N2112:N2116"/>
    <mergeCell ref="N2144:N2145"/>
    <mergeCell ref="N2146:N2151"/>
    <mergeCell ref="Q2112:Q2151"/>
    <mergeCell ref="S2112:S2151"/>
    <mergeCell ref="T2112:T2151"/>
    <mergeCell ref="U2112:U2151"/>
    <mergeCell ref="A2112:A2151"/>
    <mergeCell ref="A2088:A2111"/>
    <mergeCell ref="A2034:A2087"/>
    <mergeCell ref="N2172:N2177"/>
    <mergeCell ref="N2169:N2171"/>
    <mergeCell ref="N2165:N2168"/>
    <mergeCell ref="N2161:N2164"/>
    <mergeCell ref="N2156:N2160"/>
    <mergeCell ref="N2152:N2155"/>
    <mergeCell ref="Q2152:Q2178"/>
    <mergeCell ref="S2152:S2178"/>
    <mergeCell ref="T2152:T2178"/>
    <mergeCell ref="U2152:U2178"/>
    <mergeCell ref="N2107:N2110"/>
    <mergeCell ref="N2103:N2106"/>
    <mergeCell ref="N2097:N2102"/>
    <mergeCell ref="N2092:N2096"/>
    <mergeCell ref="N2088:N2091"/>
    <mergeCell ref="Q2088:Q2111"/>
    <mergeCell ref="A1998:A2033"/>
    <mergeCell ref="N2059:N2064"/>
    <mergeCell ref="N2056:N2058"/>
    <mergeCell ref="N2050:N2055"/>
    <mergeCell ref="N2045:N2049"/>
    <mergeCell ref="N2039:N2044"/>
    <mergeCell ref="N2034:N2038"/>
    <mergeCell ref="Q2034:Q2064"/>
    <mergeCell ref="S2034:S2064"/>
    <mergeCell ref="T2034:T2064"/>
    <mergeCell ref="U2034:U2064"/>
    <mergeCell ref="N2025:N2028"/>
    <mergeCell ref="N2021:N2024"/>
    <mergeCell ref="N2015:N2020"/>
    <mergeCell ref="N2010:N2014"/>
    <mergeCell ref="N2004:N2009"/>
    <mergeCell ref="N1998:N2003"/>
    <mergeCell ref="N2029:N2033"/>
    <mergeCell ref="N1972:N1977"/>
    <mergeCell ref="N1969:N1971"/>
    <mergeCell ref="N1963:N1968"/>
    <mergeCell ref="N1992:N1997"/>
    <mergeCell ref="N1988:N1991"/>
    <mergeCell ref="Q1963:Q1997"/>
    <mergeCell ref="U1963:U1997"/>
    <mergeCell ref="T1963:T1997"/>
    <mergeCell ref="S1963:S1997"/>
    <mergeCell ref="N1957:N1962"/>
    <mergeCell ref="Q1918:Q1962"/>
    <mergeCell ref="S1918:S1962"/>
    <mergeCell ref="T1918:T1962"/>
    <mergeCell ref="U1918:U1962"/>
    <mergeCell ref="S2088:S2111"/>
    <mergeCell ref="T2088:T2111"/>
    <mergeCell ref="U2088:U2111"/>
    <mergeCell ref="N2065:N2069"/>
    <mergeCell ref="N2070:N2075"/>
    <mergeCell ref="N2076:N2080"/>
    <mergeCell ref="N2081:N2083"/>
    <mergeCell ref="N2084:N2086"/>
    <mergeCell ref="Q2065:Q2087"/>
    <mergeCell ref="S2065:S2087"/>
    <mergeCell ref="T2065:T2087"/>
    <mergeCell ref="U2065:U2087"/>
    <mergeCell ref="T1998:T2033"/>
    <mergeCell ref="U1998:U2033"/>
    <mergeCell ref="A1894:A1917"/>
    <mergeCell ref="N1918:N1923"/>
    <mergeCell ref="N1924:N1926"/>
    <mergeCell ref="N1927:N1932"/>
    <mergeCell ref="N1933:N1937"/>
    <mergeCell ref="N1938:N1943"/>
    <mergeCell ref="N1954:N1956"/>
    <mergeCell ref="N1951:N1953"/>
    <mergeCell ref="N1949:N1950"/>
    <mergeCell ref="N1944:N1948"/>
    <mergeCell ref="A1918:A1962"/>
    <mergeCell ref="N1912:N1917"/>
    <mergeCell ref="N1907:N1911"/>
    <mergeCell ref="N1903:N1906"/>
    <mergeCell ref="N1900:N1902"/>
    <mergeCell ref="N1894:N1899"/>
    <mergeCell ref="Q1894:Q1917"/>
    <mergeCell ref="N1604:N1608"/>
    <mergeCell ref="N1610:N1611"/>
    <mergeCell ref="Q1589:Q1611"/>
    <mergeCell ref="S1589:S1611"/>
    <mergeCell ref="T1589:T1611"/>
    <mergeCell ref="U1589:U1611"/>
    <mergeCell ref="A1589:A1611"/>
    <mergeCell ref="S1612:S1646"/>
    <mergeCell ref="T1612:T1646"/>
    <mergeCell ref="U1612:U1646"/>
    <mergeCell ref="A1612:A1646"/>
    <mergeCell ref="N1642:N1646"/>
    <mergeCell ref="N1637:N1641"/>
    <mergeCell ref="N1631:N1635"/>
    <mergeCell ref="N1626:N1630"/>
    <mergeCell ref="N1621:N1625"/>
    <mergeCell ref="N1615:N1620"/>
    <mergeCell ref="N1612:N1614"/>
    <mergeCell ref="Q1612:Q1646"/>
    <mergeCell ref="N1520:N1524"/>
    <mergeCell ref="N1514:N1519"/>
    <mergeCell ref="N1508:N1513"/>
    <mergeCell ref="Q1508:Q1541"/>
    <mergeCell ref="S1508:S1541"/>
    <mergeCell ref="N1583:N1588"/>
    <mergeCell ref="Q1583:Q1588"/>
    <mergeCell ref="S1583:S1588"/>
    <mergeCell ref="T1583:T1588"/>
    <mergeCell ref="U1583:U1588"/>
    <mergeCell ref="A1583:A1588"/>
    <mergeCell ref="N1589:N1592"/>
    <mergeCell ref="N1593:N1598"/>
    <mergeCell ref="N1599:N1603"/>
    <mergeCell ref="U1549:U1576"/>
    <mergeCell ref="A1549:A1576"/>
    <mergeCell ref="N1577:N1582"/>
    <mergeCell ref="Q1577:Q1582"/>
    <mergeCell ref="S1577:S1582"/>
    <mergeCell ref="T1577:T1582"/>
    <mergeCell ref="U1577:U1582"/>
    <mergeCell ref="A1577:A1582"/>
    <mergeCell ref="N1575:N1576"/>
    <mergeCell ref="N1569:N1574"/>
    <mergeCell ref="N1564:N1568"/>
    <mergeCell ref="N1559:N1563"/>
    <mergeCell ref="N1553:N1558"/>
    <mergeCell ref="N1549:N1552"/>
    <mergeCell ref="Q1549:Q1576"/>
    <mergeCell ref="S1549:S1576"/>
    <mergeCell ref="T1549:T1576"/>
    <mergeCell ref="U1386:U1410"/>
    <mergeCell ref="A1386:A1410"/>
    <mergeCell ref="N1433:N1437"/>
    <mergeCell ref="N1428:N1432"/>
    <mergeCell ref="N1422:N1427"/>
    <mergeCell ref="N1417:N1421"/>
    <mergeCell ref="N1411:N1416"/>
    <mergeCell ref="Q1411:Q1437"/>
    <mergeCell ref="S1411:S1437"/>
    <mergeCell ref="T1411:T1437"/>
    <mergeCell ref="U1411:U1437"/>
    <mergeCell ref="A1411:A1437"/>
    <mergeCell ref="A1362:A1385"/>
    <mergeCell ref="N1405:N1409"/>
    <mergeCell ref="N1401:N1404"/>
    <mergeCell ref="N1397:N1400"/>
    <mergeCell ref="N1392:N1396"/>
    <mergeCell ref="N1386:N1391"/>
    <mergeCell ref="Q1386:Q1410"/>
    <mergeCell ref="S1386:S1410"/>
    <mergeCell ref="T1386:T1410"/>
    <mergeCell ref="N1362:N1367"/>
    <mergeCell ref="N1368:N1373"/>
    <mergeCell ref="N1374:N1378"/>
    <mergeCell ref="N1379:N1381"/>
    <mergeCell ref="N1382:N1385"/>
    <mergeCell ref="Q1362:Q1385"/>
    <mergeCell ref="S1362:S1385"/>
    <mergeCell ref="T1362:T1385"/>
    <mergeCell ref="U1362:U1385"/>
    <mergeCell ref="N1339:N1344"/>
    <mergeCell ref="N1345:N1350"/>
    <mergeCell ref="N1351:N1356"/>
    <mergeCell ref="N1357:N1361"/>
    <mergeCell ref="Q1339:Q1361"/>
    <mergeCell ref="S1339:S1361"/>
    <mergeCell ref="T1339:T1361"/>
    <mergeCell ref="U1339:U1361"/>
    <mergeCell ref="A1339:A1361"/>
    <mergeCell ref="S1116:S1149"/>
    <mergeCell ref="T1116:T1149"/>
    <mergeCell ref="U1116:U1149"/>
    <mergeCell ref="A1116:A1149"/>
    <mergeCell ref="N1148:N1149"/>
    <mergeCell ref="N1143:N1147"/>
    <mergeCell ref="N1138:N1142"/>
    <mergeCell ref="N1135:N1137"/>
    <mergeCell ref="N1130:N1134"/>
    <mergeCell ref="N1125:N1129"/>
    <mergeCell ref="N1119:N1124"/>
    <mergeCell ref="N1116:N1118"/>
    <mergeCell ref="Q1116:Q1149"/>
    <mergeCell ref="N1150:N1152"/>
    <mergeCell ref="Q1150:Q1185"/>
    <mergeCell ref="S1150:S1185"/>
    <mergeCell ref="T1150:T1185"/>
    <mergeCell ref="U1150:U1185"/>
    <mergeCell ref="A1150:A1185"/>
    <mergeCell ref="N1216:N1221"/>
    <mergeCell ref="N1211:N1215"/>
    <mergeCell ref="N1208:N1210"/>
    <mergeCell ref="N1205:N1207"/>
    <mergeCell ref="U1047:U1078"/>
    <mergeCell ref="A1047:A1078"/>
    <mergeCell ref="N1111:N1115"/>
    <mergeCell ref="N1106:N1110"/>
    <mergeCell ref="N1101:N1105"/>
    <mergeCell ref="N1096:N1100"/>
    <mergeCell ref="N1091:N1095"/>
    <mergeCell ref="N1085:N1090"/>
    <mergeCell ref="N1079:N1084"/>
    <mergeCell ref="Q1079:Q1115"/>
    <mergeCell ref="S1079:S1115"/>
    <mergeCell ref="T1079:T1115"/>
    <mergeCell ref="U1079:U1115"/>
    <mergeCell ref="A1079:A1115"/>
    <mergeCell ref="N1074:N1078"/>
    <mergeCell ref="N1069:N1073"/>
    <mergeCell ref="N1064:N1068"/>
    <mergeCell ref="N1059:N1063"/>
    <mergeCell ref="N1053:N1058"/>
    <mergeCell ref="N1047:N1052"/>
    <mergeCell ref="Q1047:Q1078"/>
    <mergeCell ref="S1047:S1078"/>
    <mergeCell ref="T1047:T1078"/>
    <mergeCell ref="U974:U998"/>
    <mergeCell ref="A974:A998"/>
    <mergeCell ref="N1038:N1042"/>
    <mergeCell ref="N1043:N1046"/>
    <mergeCell ref="Q1038:Q1046"/>
    <mergeCell ref="S1038:S1046"/>
    <mergeCell ref="T1038:T1046"/>
    <mergeCell ref="U1038:U1046"/>
    <mergeCell ref="A1038:A1046"/>
    <mergeCell ref="N1018:N1022"/>
    <mergeCell ref="N1023:N1027"/>
    <mergeCell ref="N1028:N1032"/>
    <mergeCell ref="N1033:N1037"/>
    <mergeCell ref="Q1009:Q1037"/>
    <mergeCell ref="S1009:S1037"/>
    <mergeCell ref="T1009:T1037"/>
    <mergeCell ref="U1009:U1037"/>
    <mergeCell ref="N1009:N1011"/>
    <mergeCell ref="N1012:N1017"/>
    <mergeCell ref="A1009:A1037"/>
    <mergeCell ref="Q999:Q1008"/>
    <mergeCell ref="S999:S1008"/>
    <mergeCell ref="T999:T1008"/>
    <mergeCell ref="U999:U1008"/>
    <mergeCell ref="A999:A1008"/>
    <mergeCell ref="N999:N1001"/>
    <mergeCell ref="N1002:N1005"/>
    <mergeCell ref="N1006:N1008"/>
    <mergeCell ref="N943:N947"/>
    <mergeCell ref="N948:N953"/>
    <mergeCell ref="Q943:Q953"/>
    <mergeCell ref="S943:S953"/>
    <mergeCell ref="T943:T953"/>
    <mergeCell ref="N965:N968"/>
    <mergeCell ref="N969:N973"/>
    <mergeCell ref="Q954:Q973"/>
    <mergeCell ref="S954:S973"/>
    <mergeCell ref="T954:T973"/>
    <mergeCell ref="A954:A973"/>
    <mergeCell ref="N993:N998"/>
    <mergeCell ref="N988:N992"/>
    <mergeCell ref="N982:N987"/>
    <mergeCell ref="N977:N981"/>
    <mergeCell ref="N974:N976"/>
    <mergeCell ref="Q974:Q998"/>
    <mergeCell ref="S974:S998"/>
    <mergeCell ref="T974:T998"/>
    <mergeCell ref="U943:U953"/>
    <mergeCell ref="A943:A953"/>
    <mergeCell ref="N954:N958"/>
    <mergeCell ref="N959:N964"/>
    <mergeCell ref="N920:N925"/>
    <mergeCell ref="N926:N931"/>
    <mergeCell ref="N932:N936"/>
    <mergeCell ref="N937:N942"/>
    <mergeCell ref="Q914:Q942"/>
    <mergeCell ref="S914:S942"/>
    <mergeCell ref="T914:T942"/>
    <mergeCell ref="U914:U942"/>
    <mergeCell ref="A914:A942"/>
    <mergeCell ref="U954:U973"/>
    <mergeCell ref="A873:A902"/>
    <mergeCell ref="Q903:Q913"/>
    <mergeCell ref="N903:N908"/>
    <mergeCell ref="N909:N913"/>
    <mergeCell ref="S903:S913"/>
    <mergeCell ref="T903:T913"/>
    <mergeCell ref="U903:U913"/>
    <mergeCell ref="A903:A913"/>
    <mergeCell ref="N914:N919"/>
    <mergeCell ref="N900:N902"/>
    <mergeCell ref="N895:N899"/>
    <mergeCell ref="N890:N894"/>
    <mergeCell ref="N885:N889"/>
    <mergeCell ref="N879:N884"/>
    <mergeCell ref="N873:N878"/>
    <mergeCell ref="Q873:Q902"/>
    <mergeCell ref="U873:U902"/>
    <mergeCell ref="T873:T902"/>
    <mergeCell ref="N720:N724"/>
    <mergeCell ref="N725:N730"/>
    <mergeCell ref="Q720:Q724"/>
    <mergeCell ref="S873:S902"/>
    <mergeCell ref="N856:N861"/>
    <mergeCell ref="N862:N866"/>
    <mergeCell ref="Q856:Q866"/>
    <mergeCell ref="U856:U866"/>
    <mergeCell ref="T856:T866"/>
    <mergeCell ref="S856:S866"/>
    <mergeCell ref="A856:A866"/>
    <mergeCell ref="N867:N869"/>
    <mergeCell ref="N870:N872"/>
    <mergeCell ref="Q867:Q872"/>
    <mergeCell ref="S867:S872"/>
    <mergeCell ref="T867:T872"/>
    <mergeCell ref="U867:U872"/>
    <mergeCell ref="A867:A872"/>
    <mergeCell ref="N826:N830"/>
    <mergeCell ref="N831:N833"/>
    <mergeCell ref="S826:S833"/>
    <mergeCell ref="T826:T833"/>
    <mergeCell ref="U826:U833"/>
    <mergeCell ref="Q826:Q830"/>
    <mergeCell ref="Q831:Q833"/>
    <mergeCell ref="A826:A833"/>
    <mergeCell ref="Q834:Q855"/>
    <mergeCell ref="S834:S855"/>
    <mergeCell ref="T834:T855"/>
    <mergeCell ref="U834:U855"/>
    <mergeCell ref="A834:A855"/>
    <mergeCell ref="Q725:Q730"/>
    <mergeCell ref="N679:N683"/>
    <mergeCell ref="N684:N688"/>
    <mergeCell ref="Q673:Q678"/>
    <mergeCell ref="Q679:Q683"/>
    <mergeCell ref="S670:S688"/>
    <mergeCell ref="T670:T688"/>
    <mergeCell ref="U670:U688"/>
    <mergeCell ref="A670:A688"/>
    <mergeCell ref="N689:N693"/>
    <mergeCell ref="Q689:Q693"/>
    <mergeCell ref="Q694:Q699"/>
    <mergeCell ref="N694:N699"/>
    <mergeCell ref="S689:S699"/>
    <mergeCell ref="T689:T699"/>
    <mergeCell ref="U689:U699"/>
    <mergeCell ref="A689:A699"/>
    <mergeCell ref="N700:N703"/>
    <mergeCell ref="U700:U719"/>
    <mergeCell ref="A700:A719"/>
    <mergeCell ref="N704:N709"/>
    <mergeCell ref="N710:N714"/>
    <mergeCell ref="N715:N719"/>
    <mergeCell ref="Q704:Q709"/>
    <mergeCell ref="Q710:Q714"/>
    <mergeCell ref="Q715:Q719"/>
    <mergeCell ref="Q700:Q703"/>
    <mergeCell ref="S700:S719"/>
    <mergeCell ref="T700:T719"/>
    <mergeCell ref="Q665:Q669"/>
    <mergeCell ref="N665:N669"/>
    <mergeCell ref="S665:S669"/>
    <mergeCell ref="T665:T669"/>
    <mergeCell ref="U665:U669"/>
    <mergeCell ref="A665:A669"/>
    <mergeCell ref="N670:N672"/>
    <mergeCell ref="N673:N678"/>
    <mergeCell ref="N629:N633"/>
    <mergeCell ref="Q629:Q633"/>
    <mergeCell ref="S629:S633"/>
    <mergeCell ref="T629:T633"/>
    <mergeCell ref="U629:U633"/>
    <mergeCell ref="A629:A633"/>
    <mergeCell ref="N649:N653"/>
    <mergeCell ref="N644:N648"/>
    <mergeCell ref="N638:N643"/>
    <mergeCell ref="N634:N637"/>
    <mergeCell ref="Q649:Q653"/>
    <mergeCell ref="Q644:Q648"/>
    <mergeCell ref="Q638:Q643"/>
    <mergeCell ref="Q634:Q637"/>
    <mergeCell ref="S634:S653"/>
    <mergeCell ref="T634:T653"/>
    <mergeCell ref="U634:U653"/>
    <mergeCell ref="A634:A653"/>
    <mergeCell ref="N654:N658"/>
    <mergeCell ref="N659:N664"/>
    <mergeCell ref="Q654:Q658"/>
    <mergeCell ref="Q659:Q664"/>
    <mergeCell ref="S654:S664"/>
    <mergeCell ref="T654:T664"/>
    <mergeCell ref="N613:N617"/>
    <mergeCell ref="Q613:Q617"/>
    <mergeCell ref="S613:S617"/>
    <mergeCell ref="T613:T617"/>
    <mergeCell ref="U613:U617"/>
    <mergeCell ref="A613:A617"/>
    <mergeCell ref="N618:N623"/>
    <mergeCell ref="N624:N628"/>
    <mergeCell ref="Q618:Q623"/>
    <mergeCell ref="Q624:Q628"/>
    <mergeCell ref="S618:S628"/>
    <mergeCell ref="T618:T628"/>
    <mergeCell ref="U618:U628"/>
    <mergeCell ref="A618:A628"/>
    <mergeCell ref="T582:T601"/>
    <mergeCell ref="U582:U601"/>
    <mergeCell ref="A582:A601"/>
    <mergeCell ref="N602:N606"/>
    <mergeCell ref="N607:N612"/>
    <mergeCell ref="Q602:Q606"/>
    <mergeCell ref="Q607:Q612"/>
    <mergeCell ref="S602:S612"/>
    <mergeCell ref="T602:T612"/>
    <mergeCell ref="U602:U612"/>
    <mergeCell ref="A602:A612"/>
    <mergeCell ref="N582:N586"/>
    <mergeCell ref="N587:N592"/>
    <mergeCell ref="N593:N597"/>
    <mergeCell ref="N598:N601"/>
    <mergeCell ref="Q582:Q586"/>
    <mergeCell ref="Q587:Q592"/>
    <mergeCell ref="Q593:Q597"/>
    <mergeCell ref="Q598:Q601"/>
    <mergeCell ref="S582:S601"/>
    <mergeCell ref="A555:A570"/>
    <mergeCell ref="N571:N575"/>
    <mergeCell ref="N576:N581"/>
    <mergeCell ref="Q571:Q575"/>
    <mergeCell ref="Q576:Q581"/>
    <mergeCell ref="S571:S581"/>
    <mergeCell ref="T571:T581"/>
    <mergeCell ref="U571:U581"/>
    <mergeCell ref="A571:A581"/>
    <mergeCell ref="N555:N559"/>
    <mergeCell ref="N560:N564"/>
    <mergeCell ref="N565:N570"/>
    <mergeCell ref="Q555:Q559"/>
    <mergeCell ref="Q560:Q564"/>
    <mergeCell ref="Q565:Q570"/>
    <mergeCell ref="S555:S570"/>
    <mergeCell ref="T555:T570"/>
    <mergeCell ref="U555:U570"/>
    <mergeCell ref="N539:N543"/>
    <mergeCell ref="Q533:Q538"/>
    <mergeCell ref="Q539:Q543"/>
    <mergeCell ref="S533:S543"/>
    <mergeCell ref="T533:T543"/>
    <mergeCell ref="U533:U543"/>
    <mergeCell ref="A533:A543"/>
    <mergeCell ref="N544:N549"/>
    <mergeCell ref="N550:N554"/>
    <mergeCell ref="Q544:Q549"/>
    <mergeCell ref="Q550:Q554"/>
    <mergeCell ref="S544:S554"/>
    <mergeCell ref="T544:T554"/>
    <mergeCell ref="U544:U554"/>
    <mergeCell ref="A544:A554"/>
    <mergeCell ref="N518:N523"/>
    <mergeCell ref="N524:N528"/>
    <mergeCell ref="N529:N532"/>
    <mergeCell ref="Q513:Q532"/>
    <mergeCell ref="S513:S532"/>
    <mergeCell ref="T513:T532"/>
    <mergeCell ref="U513:U532"/>
    <mergeCell ref="A513:A532"/>
    <mergeCell ref="N533:N538"/>
    <mergeCell ref="Q474:Q478"/>
    <mergeCell ref="Q479:Q483"/>
    <mergeCell ref="Q484:Q485"/>
    <mergeCell ref="Q486:Q487"/>
    <mergeCell ref="N503:N508"/>
    <mergeCell ref="N509:N512"/>
    <mergeCell ref="Q503:Q508"/>
    <mergeCell ref="Q509:Q512"/>
    <mergeCell ref="S503:S512"/>
    <mergeCell ref="T503:T512"/>
    <mergeCell ref="U503:U512"/>
    <mergeCell ref="A503:A512"/>
    <mergeCell ref="N513:N517"/>
    <mergeCell ref="N492:N497"/>
    <mergeCell ref="N498:N502"/>
    <mergeCell ref="S492:S502"/>
    <mergeCell ref="T492:T502"/>
    <mergeCell ref="U492:U502"/>
    <mergeCell ref="Q492:Q497"/>
    <mergeCell ref="Q498:Q502"/>
    <mergeCell ref="A492:A502"/>
    <mergeCell ref="S201:S210"/>
    <mergeCell ref="S211:S236"/>
    <mergeCell ref="Q324:Q328"/>
    <mergeCell ref="Q318:Q323"/>
    <mergeCell ref="N318:N323"/>
    <mergeCell ref="U435:U456"/>
    <mergeCell ref="T435:T456"/>
    <mergeCell ref="A435:A456"/>
    <mergeCell ref="Q180:Q184"/>
    <mergeCell ref="N150:N153"/>
    <mergeCell ref="S435:S456"/>
    <mergeCell ref="N329:N333"/>
    <mergeCell ref="N334:N338"/>
    <mergeCell ref="Q329:Q338"/>
    <mergeCell ref="N365:N370"/>
    <mergeCell ref="N371:N375"/>
    <mergeCell ref="Q365:Q370"/>
    <mergeCell ref="Q371:Q375"/>
    <mergeCell ref="N376:N379"/>
    <mergeCell ref="N380:N385"/>
    <mergeCell ref="T201:T210"/>
    <mergeCell ref="U201:U210"/>
    <mergeCell ref="A195:A200"/>
    <mergeCell ref="A201:A210"/>
    <mergeCell ref="Q206:Q210"/>
    <mergeCell ref="Q201:Q205"/>
    <mergeCell ref="N435:N440"/>
    <mergeCell ref="N441:N446"/>
    <mergeCell ref="N447:N451"/>
    <mergeCell ref="N452:N456"/>
    <mergeCell ref="Q447:Q451"/>
    <mergeCell ref="Q441:Q446"/>
    <mergeCell ref="N122:N128"/>
    <mergeCell ref="N117:N121"/>
    <mergeCell ref="N111:N116"/>
    <mergeCell ref="N108:N110"/>
    <mergeCell ref="N104:N107"/>
    <mergeCell ref="Q104:Q107"/>
    <mergeCell ref="Q108:Q110"/>
    <mergeCell ref="Q111:Q116"/>
    <mergeCell ref="Q117:Q121"/>
    <mergeCell ref="Q122:Q128"/>
    <mergeCell ref="Q129:Q133"/>
    <mergeCell ref="S104:S133"/>
    <mergeCell ref="N93:N98"/>
    <mergeCell ref="T104:T133"/>
    <mergeCell ref="U104:U133"/>
    <mergeCell ref="S93:S103"/>
    <mergeCell ref="S134:S148"/>
    <mergeCell ref="T134:T148"/>
    <mergeCell ref="U134:U148"/>
    <mergeCell ref="N134:N139"/>
    <mergeCell ref="N140:N144"/>
    <mergeCell ref="N145:N148"/>
    <mergeCell ref="U180:U189"/>
    <mergeCell ref="T180:T189"/>
    <mergeCell ref="S180:S189"/>
    <mergeCell ref="N180:N185"/>
    <mergeCell ref="U149:U179"/>
    <mergeCell ref="T149:T179"/>
    <mergeCell ref="S149:S179"/>
    <mergeCell ref="U4:U18"/>
    <mergeCell ref="T4:T18"/>
    <mergeCell ref="S4:S18"/>
    <mergeCell ref="N19:N22"/>
    <mergeCell ref="N23:N28"/>
    <mergeCell ref="N4:N6"/>
    <mergeCell ref="N7:N14"/>
    <mergeCell ref="N15:N18"/>
    <mergeCell ref="N29:N34"/>
    <mergeCell ref="S19:S48"/>
    <mergeCell ref="T19:T48"/>
    <mergeCell ref="U19:U48"/>
    <mergeCell ref="Q19:Q22"/>
    <mergeCell ref="Q23:Q28"/>
    <mergeCell ref="Q29:Q34"/>
    <mergeCell ref="Q35:Q39"/>
    <mergeCell ref="N55:N59"/>
    <mergeCell ref="Q49:Q54"/>
    <mergeCell ref="Q55:Q59"/>
    <mergeCell ref="S49:S59"/>
    <mergeCell ref="T49:T59"/>
    <mergeCell ref="U49:U59"/>
    <mergeCell ref="T93:T103"/>
    <mergeCell ref="U93:U103"/>
    <mergeCell ref="N129:N133"/>
    <mergeCell ref="A2:A3"/>
    <mergeCell ref="A1:AK1"/>
    <mergeCell ref="B2:B3"/>
    <mergeCell ref="C2:C3"/>
    <mergeCell ref="D2:D3"/>
    <mergeCell ref="E2:E3"/>
    <mergeCell ref="F2:F3"/>
    <mergeCell ref="G2:G3"/>
    <mergeCell ref="H2:K2"/>
    <mergeCell ref="L2:AF2"/>
    <mergeCell ref="N170:N176"/>
    <mergeCell ref="N177:N179"/>
    <mergeCell ref="N154:N159"/>
    <mergeCell ref="N160:N164"/>
    <mergeCell ref="N99:N103"/>
    <mergeCell ref="Q93:Q98"/>
    <mergeCell ref="Q99:Q103"/>
    <mergeCell ref="N60:N63"/>
    <mergeCell ref="N64:N69"/>
    <mergeCell ref="N70:N75"/>
    <mergeCell ref="Q60:Q63"/>
    <mergeCell ref="Q64:Q69"/>
    <mergeCell ref="S60:S92"/>
    <mergeCell ref="T60:T92"/>
    <mergeCell ref="U60:U92"/>
    <mergeCell ref="N76:N80"/>
    <mergeCell ref="N81:N85"/>
    <mergeCell ref="N86:N92"/>
    <mergeCell ref="Q70:Q75"/>
    <mergeCell ref="Q76:Q80"/>
    <mergeCell ref="Q81:Q85"/>
    <mergeCell ref="Q86:Q92"/>
    <mergeCell ref="Q195:Q200"/>
    <mergeCell ref="N190:N194"/>
    <mergeCell ref="N195:N200"/>
    <mergeCell ref="S190:S200"/>
    <mergeCell ref="T190:T200"/>
    <mergeCell ref="U190:U200"/>
    <mergeCell ref="N201:N205"/>
    <mergeCell ref="Q190:Q194"/>
    <mergeCell ref="Q252:Q256"/>
    <mergeCell ref="Q247:Q251"/>
    <mergeCell ref="Q241:Q246"/>
    <mergeCell ref="A93:A103"/>
    <mergeCell ref="A60:A92"/>
    <mergeCell ref="A49:A59"/>
    <mergeCell ref="A19:A48"/>
    <mergeCell ref="A4:A18"/>
    <mergeCell ref="A190:A194"/>
    <mergeCell ref="A180:A189"/>
    <mergeCell ref="A149:A179"/>
    <mergeCell ref="A134:A148"/>
    <mergeCell ref="A104:A133"/>
    <mergeCell ref="N35:N39"/>
    <mergeCell ref="N40:N44"/>
    <mergeCell ref="N45:N48"/>
    <mergeCell ref="N49:N54"/>
    <mergeCell ref="Q40:Q44"/>
    <mergeCell ref="Q45:Q48"/>
    <mergeCell ref="Q145:Q148"/>
    <mergeCell ref="Q140:Q144"/>
    <mergeCell ref="Q134:Q139"/>
    <mergeCell ref="N165:N169"/>
    <mergeCell ref="Q185:Q189"/>
    <mergeCell ref="Q276:Q281"/>
    <mergeCell ref="Q272:Q275"/>
    <mergeCell ref="T261:T271"/>
    <mergeCell ref="U261:U271"/>
    <mergeCell ref="T211:T236"/>
    <mergeCell ref="U211:U236"/>
    <mergeCell ref="A211:A236"/>
    <mergeCell ref="N237:N240"/>
    <mergeCell ref="T237:T260"/>
    <mergeCell ref="U237:U260"/>
    <mergeCell ref="A237:A260"/>
    <mergeCell ref="Q215:Q220"/>
    <mergeCell ref="Q221:Q225"/>
    <mergeCell ref="N211:N214"/>
    <mergeCell ref="N215:N220"/>
    <mergeCell ref="N221:N225"/>
    <mergeCell ref="N226:N230"/>
    <mergeCell ref="N231:N236"/>
    <mergeCell ref="N241:N246"/>
    <mergeCell ref="N247:N251"/>
    <mergeCell ref="N252:N256"/>
    <mergeCell ref="N257:N260"/>
    <mergeCell ref="S237:S260"/>
    <mergeCell ref="Q257:Q260"/>
    <mergeCell ref="Q237:Q240"/>
    <mergeCell ref="N206:N210"/>
    <mergeCell ref="S339:S364"/>
    <mergeCell ref="T339:T364"/>
    <mergeCell ref="S303:S317"/>
    <mergeCell ref="T303:T317"/>
    <mergeCell ref="U298:U302"/>
    <mergeCell ref="A261:A271"/>
    <mergeCell ref="N272:N275"/>
    <mergeCell ref="N276:N281"/>
    <mergeCell ref="N282:N286"/>
    <mergeCell ref="N287:N291"/>
    <mergeCell ref="A272:A297"/>
    <mergeCell ref="N261:N266"/>
    <mergeCell ref="N267:N271"/>
    <mergeCell ref="S261:S271"/>
    <mergeCell ref="Q267:Q271"/>
    <mergeCell ref="Q261:Q266"/>
    <mergeCell ref="N292:N297"/>
    <mergeCell ref="Q287:Q297"/>
    <mergeCell ref="S272:S297"/>
    <mergeCell ref="T272:T297"/>
    <mergeCell ref="U272:U297"/>
    <mergeCell ref="Q282:Q286"/>
    <mergeCell ref="A329:A338"/>
    <mergeCell ref="S329:S338"/>
    <mergeCell ref="T329:T338"/>
    <mergeCell ref="U329:U338"/>
    <mergeCell ref="S318:S328"/>
    <mergeCell ref="T318:T328"/>
    <mergeCell ref="U318:U328"/>
    <mergeCell ref="N324:N328"/>
    <mergeCell ref="S298:S302"/>
    <mergeCell ref="T298:T302"/>
    <mergeCell ref="A298:A302"/>
    <mergeCell ref="N298:N302"/>
    <mergeCell ref="Q298:Q302"/>
    <mergeCell ref="U303:U317"/>
    <mergeCell ref="A303:A317"/>
    <mergeCell ref="Q314:Q317"/>
    <mergeCell ref="Q309:Q313"/>
    <mergeCell ref="Q303:Q308"/>
    <mergeCell ref="N303:N308"/>
    <mergeCell ref="N309:N313"/>
    <mergeCell ref="N314:N317"/>
    <mergeCell ref="A318:A328"/>
    <mergeCell ref="S365:S375"/>
    <mergeCell ref="T365:T375"/>
    <mergeCell ref="U365:U375"/>
    <mergeCell ref="A365:A375"/>
    <mergeCell ref="N339:N342"/>
    <mergeCell ref="N343:N348"/>
    <mergeCell ref="N349:N353"/>
    <mergeCell ref="N354:N358"/>
    <mergeCell ref="N359:N364"/>
    <mergeCell ref="Q343:Q348"/>
    <mergeCell ref="Q349:Q353"/>
    <mergeCell ref="Q354:Q364"/>
    <mergeCell ref="U339:U364"/>
    <mergeCell ref="A339:A364"/>
    <mergeCell ref="N386:N390"/>
    <mergeCell ref="N391:N395"/>
    <mergeCell ref="Q376:Q395"/>
    <mergeCell ref="S376:S395"/>
    <mergeCell ref="T376:T395"/>
    <mergeCell ref="U376:U395"/>
    <mergeCell ref="A376:A395"/>
    <mergeCell ref="T396:T417"/>
    <mergeCell ref="U396:U417"/>
    <mergeCell ref="A396:A417"/>
    <mergeCell ref="N396:N401"/>
    <mergeCell ref="N402:N407"/>
    <mergeCell ref="N408:N412"/>
    <mergeCell ref="N413:N417"/>
    <mergeCell ref="Q396:Q401"/>
    <mergeCell ref="Q402:Q407"/>
    <mergeCell ref="Q408:Q412"/>
    <mergeCell ref="Q413:Q417"/>
    <mergeCell ref="S396:S417"/>
    <mergeCell ref="U654:U664"/>
    <mergeCell ref="A654:A664"/>
    <mergeCell ref="N418:N423"/>
    <mergeCell ref="N424:N429"/>
    <mergeCell ref="N430:N434"/>
    <mergeCell ref="A418:A434"/>
    <mergeCell ref="U418:U434"/>
    <mergeCell ref="T418:T434"/>
    <mergeCell ref="S418:S434"/>
    <mergeCell ref="Q418:Q423"/>
    <mergeCell ref="Q424:Q429"/>
    <mergeCell ref="Q430:Q434"/>
    <mergeCell ref="N457:N462"/>
    <mergeCell ref="N463:N467"/>
    <mergeCell ref="Q457:Q462"/>
    <mergeCell ref="Q463:Q467"/>
    <mergeCell ref="S457:S467"/>
    <mergeCell ref="T457:T467"/>
    <mergeCell ref="N488:N491"/>
    <mergeCell ref="Q488:Q491"/>
    <mergeCell ref="U457:U467"/>
    <mergeCell ref="A457:A467"/>
    <mergeCell ref="S468:S491"/>
    <mergeCell ref="T468:T491"/>
    <mergeCell ref="U468:U491"/>
    <mergeCell ref="A468:A491"/>
    <mergeCell ref="N486:N487"/>
    <mergeCell ref="N484:N485"/>
    <mergeCell ref="N479:N483"/>
    <mergeCell ref="N474:N478"/>
    <mergeCell ref="N468:N473"/>
    <mergeCell ref="Q468:Q473"/>
    <mergeCell ref="S720:S730"/>
    <mergeCell ref="T720:T730"/>
    <mergeCell ref="U720:U730"/>
    <mergeCell ref="A720:A730"/>
    <mergeCell ref="N731:N734"/>
    <mergeCell ref="Q731:Q734"/>
    <mergeCell ref="S731:S734"/>
    <mergeCell ref="T731:T734"/>
    <mergeCell ref="U731:U734"/>
    <mergeCell ref="A731:A734"/>
    <mergeCell ref="N1180:N1185"/>
    <mergeCell ref="N1175:N1179"/>
    <mergeCell ref="N1172:N1174"/>
    <mergeCell ref="N1169:N1171"/>
    <mergeCell ref="N1164:N1168"/>
    <mergeCell ref="N1159:N1163"/>
    <mergeCell ref="N1153:N1158"/>
    <mergeCell ref="T735:T755"/>
    <mergeCell ref="U735:U755"/>
    <mergeCell ref="A735:A755"/>
    <mergeCell ref="N756:N760"/>
    <mergeCell ref="N761:N766"/>
    <mergeCell ref="N767:N771"/>
    <mergeCell ref="Q761:Q766"/>
    <mergeCell ref="Q767:Q771"/>
    <mergeCell ref="Q772:Q776"/>
    <mergeCell ref="N772:N776"/>
    <mergeCell ref="Q756:Q760"/>
    <mergeCell ref="S756:S776"/>
    <mergeCell ref="T756:T776"/>
    <mergeCell ref="U756:U776"/>
    <mergeCell ref="A756:A776"/>
    <mergeCell ref="Q751:Q755"/>
    <mergeCell ref="N751:N755"/>
    <mergeCell ref="Q746:Q750"/>
    <mergeCell ref="N746:N750"/>
    <mergeCell ref="Q740:Q745"/>
    <mergeCell ref="N735:N739"/>
    <mergeCell ref="N740:N745"/>
    <mergeCell ref="Q735:Q739"/>
    <mergeCell ref="S735:S755"/>
    <mergeCell ref="Q810:Q814"/>
    <mergeCell ref="N777:N781"/>
    <mergeCell ref="Q777:Q781"/>
    <mergeCell ref="S777:S782"/>
    <mergeCell ref="U777:U782"/>
    <mergeCell ref="T777:T782"/>
    <mergeCell ref="A777:A782"/>
    <mergeCell ref="N783:N788"/>
    <mergeCell ref="N789:N793"/>
    <mergeCell ref="Q789:Q793"/>
    <mergeCell ref="Q783:Q788"/>
    <mergeCell ref="S783:S793"/>
    <mergeCell ref="T783:T793"/>
    <mergeCell ref="U783:U793"/>
    <mergeCell ref="A783:A793"/>
    <mergeCell ref="T815:T825"/>
    <mergeCell ref="U815:U825"/>
    <mergeCell ref="A815:A825"/>
    <mergeCell ref="N810:N814"/>
    <mergeCell ref="N805:N809"/>
    <mergeCell ref="N799:N804"/>
    <mergeCell ref="N794:N798"/>
    <mergeCell ref="Q799:Q804"/>
    <mergeCell ref="Q805:Q809"/>
    <mergeCell ref="Q794:Q798"/>
    <mergeCell ref="S794:S814"/>
    <mergeCell ref="T794:T814"/>
    <mergeCell ref="U794:U814"/>
    <mergeCell ref="A794:A814"/>
    <mergeCell ref="N815:N819"/>
    <mergeCell ref="N820:N825"/>
    <mergeCell ref="Q815:Q819"/>
    <mergeCell ref="Q820:Q825"/>
    <mergeCell ref="S815:S825"/>
    <mergeCell ref="T1222:T1254"/>
    <mergeCell ref="U1222:U1254"/>
    <mergeCell ref="N1200:N1204"/>
    <mergeCell ref="N1195:N1199"/>
    <mergeCell ref="N1189:N1194"/>
    <mergeCell ref="N1186:N1188"/>
    <mergeCell ref="Q1186:Q1221"/>
    <mergeCell ref="S1186:S1221"/>
    <mergeCell ref="T1186:T1221"/>
    <mergeCell ref="U1186:U1221"/>
    <mergeCell ref="T1255:T1287"/>
    <mergeCell ref="U1255:U1287"/>
    <mergeCell ref="A1255:A1287"/>
    <mergeCell ref="N1249:N1254"/>
    <mergeCell ref="N1246:N1248"/>
    <mergeCell ref="N1240:N1245"/>
    <mergeCell ref="N1235:N1239"/>
    <mergeCell ref="N1230:N1234"/>
    <mergeCell ref="N1227:N1229"/>
    <mergeCell ref="Q1222:Q1254"/>
    <mergeCell ref="S1222:S1254"/>
    <mergeCell ref="A1222:A1254"/>
    <mergeCell ref="N1283:N1287"/>
    <mergeCell ref="N1278:N1282"/>
    <mergeCell ref="N1272:N1277"/>
    <mergeCell ref="N1267:N1271"/>
    <mergeCell ref="N1261:N1266"/>
    <mergeCell ref="N1255:N1260"/>
    <mergeCell ref="Q1255:Q1287"/>
    <mergeCell ref="S1255:S1287"/>
    <mergeCell ref="N1222:N1226"/>
    <mergeCell ref="A1186:A1221"/>
    <mergeCell ref="N1333:N1338"/>
    <mergeCell ref="Q1333:Q1338"/>
    <mergeCell ref="S1333:S1338"/>
    <mergeCell ref="T1333:T1338"/>
    <mergeCell ref="U1333:U1338"/>
    <mergeCell ref="A1333:A1338"/>
    <mergeCell ref="T1288:T1326"/>
    <mergeCell ref="U1288:U1326"/>
    <mergeCell ref="A1288:A1326"/>
    <mergeCell ref="N1327:N1332"/>
    <mergeCell ref="Q1327:Q1332"/>
    <mergeCell ref="S1327:S1332"/>
    <mergeCell ref="T1327:T1332"/>
    <mergeCell ref="U1327:U1332"/>
    <mergeCell ref="A1327:A1332"/>
    <mergeCell ref="N1321:N1326"/>
    <mergeCell ref="N1316:N1320"/>
    <mergeCell ref="N1311:N1315"/>
    <mergeCell ref="N1305:N1310"/>
    <mergeCell ref="N1300:N1304"/>
    <mergeCell ref="N1294:N1299"/>
    <mergeCell ref="N1288:N1293"/>
    <mergeCell ref="Q1288:Q1326"/>
    <mergeCell ref="S1288:S1326"/>
    <mergeCell ref="N1438:N1443"/>
    <mergeCell ref="Q1438:Q1443"/>
    <mergeCell ref="S1438:S1443"/>
    <mergeCell ref="T1438:T1443"/>
    <mergeCell ref="U1438:U1443"/>
    <mergeCell ref="A1438:A1443"/>
    <mergeCell ref="N1470:N1473"/>
    <mergeCell ref="N1466:N1469"/>
    <mergeCell ref="N1461:N1465"/>
    <mergeCell ref="N1456:N1460"/>
    <mergeCell ref="N1450:N1455"/>
    <mergeCell ref="N1444:N1449"/>
    <mergeCell ref="Q1444:Q1473"/>
    <mergeCell ref="S1444:S1473"/>
    <mergeCell ref="T1444:T1473"/>
    <mergeCell ref="U1444:U1473"/>
    <mergeCell ref="A1444:A1473"/>
    <mergeCell ref="T1474:T1507"/>
    <mergeCell ref="U1474:U1507"/>
    <mergeCell ref="A1474:A1507"/>
    <mergeCell ref="N1502:N1507"/>
    <mergeCell ref="N1499:N1501"/>
    <mergeCell ref="N1496:N1498"/>
    <mergeCell ref="N1491:N1495"/>
    <mergeCell ref="N1486:N1490"/>
    <mergeCell ref="N1480:N1485"/>
    <mergeCell ref="N1474:N1479"/>
    <mergeCell ref="Q1474:Q1507"/>
    <mergeCell ref="S1474:S1507"/>
    <mergeCell ref="N1661:N1665"/>
    <mergeCell ref="N1656:N1660"/>
    <mergeCell ref="N1650:N1655"/>
    <mergeCell ref="N1647:N1649"/>
    <mergeCell ref="Q1647:Q1677"/>
    <mergeCell ref="S1647:S1677"/>
    <mergeCell ref="T1508:T1541"/>
    <mergeCell ref="U1508:U1541"/>
    <mergeCell ref="A1508:A1541"/>
    <mergeCell ref="N1547:N1548"/>
    <mergeCell ref="N1542:N1545"/>
    <mergeCell ref="Q1542:Q1548"/>
    <mergeCell ref="S1542:S1548"/>
    <mergeCell ref="T1542:T1548"/>
    <mergeCell ref="U1542:U1548"/>
    <mergeCell ref="A1542:A1548"/>
    <mergeCell ref="N1536:N1541"/>
    <mergeCell ref="N1533:N1535"/>
    <mergeCell ref="N1530:N1532"/>
    <mergeCell ref="N1525:N1529"/>
    <mergeCell ref="U1678:U1683"/>
    <mergeCell ref="A1678:A1683"/>
    <mergeCell ref="N1675:N1677"/>
    <mergeCell ref="N1672:N1674"/>
    <mergeCell ref="N1669:N1671"/>
    <mergeCell ref="N1666:N1668"/>
    <mergeCell ref="Q1715:Q1719"/>
    <mergeCell ref="S1715:S1719"/>
    <mergeCell ref="T1715:T1719"/>
    <mergeCell ref="U1715:U1719"/>
    <mergeCell ref="N1715:N1719"/>
    <mergeCell ref="A1715:A1719"/>
    <mergeCell ref="N1706:N1710"/>
    <mergeCell ref="N1701:N1705"/>
    <mergeCell ref="S1684:S1714"/>
    <mergeCell ref="T1684:T1714"/>
    <mergeCell ref="T1720:T1757"/>
    <mergeCell ref="U1720:U1757"/>
    <mergeCell ref="A1720:A1757"/>
    <mergeCell ref="T1647:T1677"/>
    <mergeCell ref="U1647:U1677"/>
    <mergeCell ref="A1647:A1677"/>
    <mergeCell ref="N1678:N1683"/>
    <mergeCell ref="U1684:U1714"/>
    <mergeCell ref="A1684:A1714"/>
    <mergeCell ref="N1711:N1714"/>
    <mergeCell ref="Q1678:Q1683"/>
    <mergeCell ref="S1678:S1683"/>
    <mergeCell ref="T1678:T1683"/>
    <mergeCell ref="N1758:N1762"/>
    <mergeCell ref="Q1758:Q1762"/>
    <mergeCell ref="S1758:S1762"/>
    <mergeCell ref="T1758:T1762"/>
    <mergeCell ref="U1758:U1762"/>
    <mergeCell ref="A1758:A1762"/>
    <mergeCell ref="N1753:N1757"/>
    <mergeCell ref="N1748:N1752"/>
    <mergeCell ref="N1742:N1747"/>
    <mergeCell ref="N1737:N1741"/>
    <mergeCell ref="N1732:N1736"/>
    <mergeCell ref="N1726:N1731"/>
    <mergeCell ref="N1720:N1725"/>
    <mergeCell ref="Q1720:Q1757"/>
    <mergeCell ref="S1720:S1757"/>
    <mergeCell ref="N1816:N1821"/>
    <mergeCell ref="N1810:N1815"/>
    <mergeCell ref="Q1810:Q1846"/>
    <mergeCell ref="S1810:S1846"/>
    <mergeCell ref="T1810:T1846"/>
    <mergeCell ref="U1810:U1846"/>
    <mergeCell ref="A1810:A1846"/>
    <mergeCell ref="S1763:S1806"/>
    <mergeCell ref="T1763:T1806"/>
    <mergeCell ref="U1763:U1806"/>
    <mergeCell ref="A1763:A1806"/>
    <mergeCell ref="N1802:N1806"/>
    <mergeCell ref="N1796:N1801"/>
    <mergeCell ref="N1791:N1795"/>
    <mergeCell ref="N1786:N1790"/>
    <mergeCell ref="N1780:N1785"/>
    <mergeCell ref="N1775:N1779"/>
    <mergeCell ref="N1769:N1774"/>
    <mergeCell ref="N1763:N1768"/>
    <mergeCell ref="Q1763:Q1806"/>
    <mergeCell ref="N1807:N1809"/>
    <mergeCell ref="Q1807:Q1809"/>
    <mergeCell ref="S1807:S1809"/>
    <mergeCell ref="T1807:T1809"/>
    <mergeCell ref="U1807:U1809"/>
    <mergeCell ref="A1807:A1809"/>
    <mergeCell ref="Q1850:Q1893"/>
    <mergeCell ref="S1850:S1893"/>
    <mergeCell ref="T1850:T1893"/>
    <mergeCell ref="U1850:U1893"/>
    <mergeCell ref="A1850:A1893"/>
    <mergeCell ref="N1863:N1868"/>
    <mergeCell ref="N1869:N1873"/>
    <mergeCell ref="N1858:N1862"/>
    <mergeCell ref="N1852:N1857"/>
    <mergeCell ref="N1850:N1851"/>
    <mergeCell ref="N1890:N1893"/>
    <mergeCell ref="N1884:N1889"/>
    <mergeCell ref="N1878:N1883"/>
    <mergeCell ref="N1874:N1877"/>
    <mergeCell ref="N2260:N2265"/>
    <mergeCell ref="N2255:N2259"/>
    <mergeCell ref="N2249:N2254"/>
    <mergeCell ref="N2244:N2248"/>
    <mergeCell ref="Q2244:Q2282"/>
    <mergeCell ref="S2244:S2282"/>
    <mergeCell ref="T2244:T2282"/>
    <mergeCell ref="U2244:U2282"/>
    <mergeCell ref="V1822:V1826"/>
    <mergeCell ref="N1842:N1846"/>
    <mergeCell ref="N1837:N1841"/>
    <mergeCell ref="N1832:N1836"/>
    <mergeCell ref="N1827:N1831"/>
    <mergeCell ref="N1822:N1826"/>
    <mergeCell ref="U1847:U1849"/>
    <mergeCell ref="T1847:T1849"/>
    <mergeCell ref="S1847:S1849"/>
    <mergeCell ref="N1847:N1849"/>
    <mergeCell ref="Q1847:Q1849"/>
    <mergeCell ref="N2202:N2206"/>
    <mergeCell ref="N2198:N2201"/>
    <mergeCell ref="N2193:N2197"/>
    <mergeCell ref="N2189:N2192"/>
    <mergeCell ref="N2184:N2188"/>
    <mergeCell ref="N2179:N2183"/>
    <mergeCell ref="S1894:S1917"/>
    <mergeCell ref="T1894:T1917"/>
    <mergeCell ref="U1894:U1917"/>
    <mergeCell ref="Q1998:Q2033"/>
    <mergeCell ref="S1998:S2033"/>
    <mergeCell ref="N1983:N1987"/>
    <mergeCell ref="N1978:N1982"/>
    <mergeCell ref="N2319:N2324"/>
    <mergeCell ref="N2314:N2318"/>
    <mergeCell ref="N2308:N2313"/>
    <mergeCell ref="N2305:N2307"/>
    <mergeCell ref="N2302:N2304"/>
    <mergeCell ref="N2296:N2301"/>
    <mergeCell ref="N2292:N2295"/>
    <mergeCell ref="N2288:N2291"/>
    <mergeCell ref="N2283:N2287"/>
    <mergeCell ref="Q2283:Q2324"/>
    <mergeCell ref="S2283:S2324"/>
    <mergeCell ref="T2283:T2324"/>
    <mergeCell ref="U2283:U2324"/>
    <mergeCell ref="N2207:N2210"/>
    <mergeCell ref="Q2179:Q2210"/>
    <mergeCell ref="S2179:S2210"/>
    <mergeCell ref="T2179:T2210"/>
    <mergeCell ref="U2179:U2210"/>
    <mergeCell ref="N2240:N2243"/>
    <mergeCell ref="N2235:N2239"/>
    <mergeCell ref="N2230:N2234"/>
    <mergeCell ref="N2225:N2229"/>
    <mergeCell ref="N2221:N2224"/>
    <mergeCell ref="N2216:N2220"/>
    <mergeCell ref="N2211:N2215"/>
    <mergeCell ref="S2211:S2243"/>
    <mergeCell ref="T2211:T2243"/>
    <mergeCell ref="U2211:U2243"/>
    <mergeCell ref="N2279:N2282"/>
    <mergeCell ref="N2276:N2278"/>
    <mergeCell ref="N2271:N2275"/>
    <mergeCell ref="N2266:N2270"/>
    <mergeCell ref="N2571:N2576"/>
    <mergeCell ref="Q2571:Q2576"/>
    <mergeCell ref="S2571:S2576"/>
    <mergeCell ref="T2571:T2576"/>
    <mergeCell ref="U2571:U2576"/>
    <mergeCell ref="Q2508:Q2513"/>
    <mergeCell ref="S2508:S2513"/>
    <mergeCell ref="T2508:T2513"/>
    <mergeCell ref="U2508:U2513"/>
    <mergeCell ref="N2508:N2513"/>
    <mergeCell ref="N2541:N2543"/>
    <mergeCell ref="N2536:N2540"/>
    <mergeCell ref="N2531:N2535"/>
    <mergeCell ref="N2526:N2530"/>
    <mergeCell ref="N2520:N2525"/>
    <mergeCell ref="N2514:N2519"/>
    <mergeCell ref="Q2514:Q2543"/>
    <mergeCell ref="S2514:S2543"/>
    <mergeCell ref="T2514:T2543"/>
    <mergeCell ref="U2514:U2543"/>
    <mergeCell ref="N2566:N2570"/>
    <mergeCell ref="N2561:N2565"/>
    <mergeCell ref="N2556:N2560"/>
    <mergeCell ref="N2550:N2555"/>
    <mergeCell ref="N2544:N2549"/>
    <mergeCell ref="Q2544:Q2570"/>
    <mergeCell ref="S2544:S2570"/>
    <mergeCell ref="T2544:T2570"/>
    <mergeCell ref="U2544:U2570"/>
    <mergeCell ref="N2642:N2646"/>
    <mergeCell ref="Q2642:Q2669"/>
    <mergeCell ref="S2642:S2669"/>
    <mergeCell ref="T2642:T2669"/>
    <mergeCell ref="U2642:U2669"/>
    <mergeCell ref="N2670:N2673"/>
    <mergeCell ref="Q2670:Q2673"/>
    <mergeCell ref="S2670:S2673"/>
    <mergeCell ref="T2670:T2673"/>
    <mergeCell ref="U2670:U2673"/>
    <mergeCell ref="N2697:N2699"/>
    <mergeCell ref="N2691:N2696"/>
    <mergeCell ref="N2680:N2685"/>
    <mergeCell ref="N2674:N2679"/>
    <mergeCell ref="Q2674:Q2699"/>
    <mergeCell ref="N2686:N2690"/>
    <mergeCell ref="S2674:S2699"/>
    <mergeCell ref="T2674:T2699"/>
    <mergeCell ref="U2674:U2699"/>
    <mergeCell ref="N2717:N2718"/>
    <mergeCell ref="N2712:N2716"/>
    <mergeCell ref="N2706:N2711"/>
    <mergeCell ref="N2700:N2705"/>
    <mergeCell ref="Q2700:Q2718"/>
    <mergeCell ref="S2700:S2718"/>
    <mergeCell ref="T2700:T2718"/>
    <mergeCell ref="U2700:U2718"/>
    <mergeCell ref="N2719:N2722"/>
    <mergeCell ref="Q2719:Q2722"/>
    <mergeCell ref="S2719:S2722"/>
    <mergeCell ref="T2719:T2722"/>
    <mergeCell ref="U2719:U2722"/>
    <mergeCell ref="N2664:N2669"/>
    <mergeCell ref="N2658:N2663"/>
    <mergeCell ref="N2653:N2657"/>
    <mergeCell ref="N2647:N2652"/>
    <mergeCell ref="N2838:N2839"/>
    <mergeCell ref="N2835:N2837"/>
    <mergeCell ref="N2831:N2834"/>
    <mergeCell ref="N2825:N2830"/>
    <mergeCell ref="Q2825:Q2839"/>
    <mergeCell ref="S2825:S2839"/>
    <mergeCell ref="T2825:T2839"/>
    <mergeCell ref="U2825:U2839"/>
    <mergeCell ref="G2840:G2843"/>
    <mergeCell ref="N2840:N2843"/>
    <mergeCell ref="Q2840:Q2843"/>
    <mergeCell ref="S2840:S2843"/>
    <mergeCell ref="T2840:T2843"/>
    <mergeCell ref="U2840:U2843"/>
    <mergeCell ref="N2862:N2864"/>
    <mergeCell ref="N2860:N2861"/>
    <mergeCell ref="N2857:N2859"/>
    <mergeCell ref="N2854:N2856"/>
    <mergeCell ref="N2850:N2853"/>
    <mergeCell ref="N2844:N2849"/>
    <mergeCell ref="Q2844:Q2864"/>
    <mergeCell ref="S2844:S2864"/>
    <mergeCell ref="T2844:T2864"/>
    <mergeCell ref="U2844:U2864"/>
    <mergeCell ref="N2873:N2875"/>
    <mergeCell ref="N2869:N2872"/>
    <mergeCell ref="N2865:N2868"/>
    <mergeCell ref="Q2865:Q2876"/>
    <mergeCell ref="S2865:S2876"/>
    <mergeCell ref="T2865:T2876"/>
    <mergeCell ref="U2865:U2876"/>
    <mergeCell ref="N2889:N2891"/>
    <mergeCell ref="N2885:N2888"/>
    <mergeCell ref="N2880:N2883"/>
    <mergeCell ref="N2877:N2879"/>
    <mergeCell ref="Q2877:Q2891"/>
    <mergeCell ref="S2877:S2891"/>
    <mergeCell ref="T2877:T2891"/>
    <mergeCell ref="U2877:U2891"/>
    <mergeCell ref="N2902:N2906"/>
    <mergeCell ref="N2898:N2901"/>
    <mergeCell ref="N2892:N2897"/>
    <mergeCell ref="Q2892:Q2906"/>
    <mergeCell ref="S2892:S2906"/>
    <mergeCell ref="T2892:T2906"/>
    <mergeCell ref="U2892:U2906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X1048392"/>
  <sheetViews>
    <sheetView rightToLeft="1" zoomScaleNormal="100" zoomScaleSheetLayoutView="85" zoomScalePageLayoutView="55" workbookViewId="0">
      <pane ySplit="3" topLeftCell="A777" activePane="bottomLeft" state="frozen"/>
      <selection pane="bottomLeft" activeCell="T669" sqref="T669:T670"/>
    </sheetView>
  </sheetViews>
  <sheetFormatPr defaultRowHeight="15" x14ac:dyDescent="0.25"/>
  <cols>
    <col min="1" max="1" width="9.140625" style="121"/>
    <col min="2" max="2" width="9.140625" style="83"/>
    <col min="3" max="3" width="12.28515625" style="81" customWidth="1"/>
    <col min="4" max="4" width="12.7109375" style="81" bestFit="1" customWidth="1"/>
    <col min="5" max="7" width="9.140625" style="81"/>
    <col min="8" max="9" width="11.5703125" style="196" bestFit="1" customWidth="1"/>
    <col min="10" max="10" width="9.140625" style="81"/>
    <col min="11" max="11" width="9.140625" style="143"/>
    <col min="12" max="13" width="9.140625" style="81"/>
    <col min="14" max="14" width="13.42578125" style="81" bestFit="1" customWidth="1"/>
    <col min="15" max="15" width="6.7109375" style="81" customWidth="1"/>
    <col min="16" max="16" width="33.140625" style="81" bestFit="1" customWidth="1"/>
    <col min="17" max="17" width="11.7109375" style="337" customWidth="1"/>
    <col min="18" max="18" width="10.28515625" style="84" customWidth="1"/>
    <col min="19" max="20" width="10.28515625" style="82" customWidth="1"/>
    <col min="21" max="16384" width="9.140625" style="56"/>
  </cols>
  <sheetData>
    <row r="1" spans="1:20" ht="23.25" customHeight="1" thickBot="1" x14ac:dyDescent="0.3">
      <c r="A1" s="263"/>
      <c r="B1" s="264"/>
      <c r="C1" s="1029" t="s">
        <v>1</v>
      </c>
      <c r="D1" s="1029"/>
      <c r="E1" s="1029"/>
      <c r="F1" s="1029"/>
      <c r="G1" s="1029"/>
      <c r="H1" s="1029"/>
      <c r="I1" s="1029"/>
      <c r="J1" s="1029"/>
      <c r="K1" s="1030"/>
      <c r="L1" s="1029"/>
      <c r="M1" s="1029"/>
      <c r="N1" s="1029"/>
      <c r="O1" s="1029"/>
      <c r="P1" s="1029"/>
      <c r="Q1" s="1029"/>
      <c r="R1" s="1029"/>
      <c r="S1" s="265"/>
      <c r="T1" s="265"/>
    </row>
    <row r="2" spans="1:20" ht="36" customHeight="1" x14ac:dyDescent="0.25">
      <c r="A2" s="1046" t="s">
        <v>128</v>
      </c>
      <c r="B2" s="1035" t="s">
        <v>116</v>
      </c>
      <c r="C2" s="1048" t="s">
        <v>35</v>
      </c>
      <c r="D2" s="1033" t="s">
        <v>36</v>
      </c>
      <c r="E2" s="1033" t="s">
        <v>37</v>
      </c>
      <c r="F2" s="1035" t="s">
        <v>329</v>
      </c>
      <c r="G2" s="1035" t="s">
        <v>38</v>
      </c>
      <c r="H2" s="1033" t="s">
        <v>24</v>
      </c>
      <c r="I2" s="1033"/>
      <c r="J2" s="1033"/>
      <c r="K2" s="1037"/>
      <c r="L2" s="1035" t="s">
        <v>39</v>
      </c>
      <c r="M2" s="1035" t="s">
        <v>40</v>
      </c>
      <c r="N2" s="1033" t="s">
        <v>41</v>
      </c>
      <c r="O2" s="1035" t="s">
        <v>30</v>
      </c>
      <c r="P2" s="1035" t="s">
        <v>32</v>
      </c>
      <c r="Q2" s="1039" t="s">
        <v>333</v>
      </c>
      <c r="R2" s="1035" t="s">
        <v>157</v>
      </c>
      <c r="S2" s="1041" t="s">
        <v>330</v>
      </c>
      <c r="T2" s="1031" t="s">
        <v>332</v>
      </c>
    </row>
    <row r="3" spans="1:20" ht="41.25" thickBot="1" x14ac:dyDescent="0.3">
      <c r="A3" s="1047"/>
      <c r="B3" s="1038"/>
      <c r="C3" s="1049"/>
      <c r="D3" s="1034"/>
      <c r="E3" s="1034"/>
      <c r="F3" s="1038"/>
      <c r="G3" s="1036"/>
      <c r="H3" s="266" t="s">
        <v>91</v>
      </c>
      <c r="I3" s="266" t="s">
        <v>92</v>
      </c>
      <c r="J3" s="267" t="s">
        <v>151</v>
      </c>
      <c r="K3" s="268" t="s">
        <v>331</v>
      </c>
      <c r="L3" s="1036"/>
      <c r="M3" s="1036"/>
      <c r="N3" s="1034"/>
      <c r="O3" s="1036"/>
      <c r="P3" s="1036"/>
      <c r="Q3" s="1040"/>
      <c r="R3" s="1036"/>
      <c r="S3" s="1042"/>
      <c r="T3" s="1032"/>
    </row>
    <row r="4" spans="1:20" ht="15.75" thickBot="1" x14ac:dyDescent="0.3">
      <c r="A4" s="206" t="s">
        <v>118</v>
      </c>
      <c r="B4" s="259" t="s">
        <v>97</v>
      </c>
      <c r="C4" s="259">
        <v>14030219</v>
      </c>
      <c r="D4" s="1022" t="s">
        <v>257</v>
      </c>
      <c r="E4" s="259">
        <v>180</v>
      </c>
      <c r="F4" s="259"/>
      <c r="G4" s="259" t="s">
        <v>88</v>
      </c>
      <c r="H4" s="207">
        <v>0.30208333333333298</v>
      </c>
      <c r="I4" s="207">
        <v>0.79166666666666696</v>
      </c>
      <c r="J4" s="259"/>
      <c r="K4" s="259"/>
      <c r="L4" s="259">
        <v>180</v>
      </c>
      <c r="M4" s="259"/>
      <c r="N4" s="259">
        <v>14030219</v>
      </c>
      <c r="O4" s="259"/>
      <c r="P4" s="259" t="s">
        <v>366</v>
      </c>
      <c r="Q4" s="308" t="s">
        <v>242</v>
      </c>
      <c r="R4" s="259" t="s">
        <v>115</v>
      </c>
      <c r="S4" s="260">
        <f t="shared" ref="S4:S58" si="0">E4*F4</f>
        <v>0</v>
      </c>
      <c r="T4" s="1045">
        <f>SUBTOTAL(9,S4:S12)</f>
        <v>0</v>
      </c>
    </row>
    <row r="5" spans="1:20" ht="15.75" thickBot="1" x14ac:dyDescent="0.3">
      <c r="A5" s="208" t="s">
        <v>118</v>
      </c>
      <c r="B5" s="259" t="s">
        <v>97</v>
      </c>
      <c r="C5" s="260">
        <v>14030219</v>
      </c>
      <c r="D5" s="1023"/>
      <c r="E5" s="260">
        <v>180</v>
      </c>
      <c r="F5" s="260"/>
      <c r="G5" s="260" t="s">
        <v>88</v>
      </c>
      <c r="H5" s="209">
        <v>0.30208333333333298</v>
      </c>
      <c r="I5" s="209">
        <v>0.79166666666666696</v>
      </c>
      <c r="J5" s="260"/>
      <c r="K5" s="260"/>
      <c r="L5" s="260">
        <v>180</v>
      </c>
      <c r="M5" s="260"/>
      <c r="N5" s="260">
        <v>14030219</v>
      </c>
      <c r="O5" s="260"/>
      <c r="P5" s="260" t="s">
        <v>366</v>
      </c>
      <c r="Q5" s="330" t="s">
        <v>242</v>
      </c>
      <c r="R5" s="260" t="s">
        <v>115</v>
      </c>
      <c r="S5" s="260">
        <f t="shared" si="0"/>
        <v>0</v>
      </c>
      <c r="T5" s="1021"/>
    </row>
    <row r="6" spans="1:20" ht="15.75" thickBot="1" x14ac:dyDescent="0.3">
      <c r="A6" s="208" t="s">
        <v>118</v>
      </c>
      <c r="B6" s="259" t="s">
        <v>97</v>
      </c>
      <c r="C6" s="260">
        <v>14030219</v>
      </c>
      <c r="D6" s="1023"/>
      <c r="E6" s="260">
        <v>180</v>
      </c>
      <c r="F6" s="260"/>
      <c r="G6" s="260" t="s">
        <v>88</v>
      </c>
      <c r="H6" s="209">
        <v>0.30208333333333298</v>
      </c>
      <c r="I6" s="209">
        <v>0.79166666666666696</v>
      </c>
      <c r="J6" s="260"/>
      <c r="K6" s="260"/>
      <c r="L6" s="260">
        <v>180</v>
      </c>
      <c r="M6" s="260"/>
      <c r="N6" s="260">
        <v>14030219</v>
      </c>
      <c r="O6" s="260"/>
      <c r="P6" s="260" t="s">
        <v>366</v>
      </c>
      <c r="Q6" s="330" t="s">
        <v>242</v>
      </c>
      <c r="R6" s="260" t="s">
        <v>115</v>
      </c>
      <c r="S6" s="260">
        <f t="shared" si="0"/>
        <v>0</v>
      </c>
      <c r="T6" s="1021"/>
    </row>
    <row r="7" spans="1:20" ht="15.75" thickBot="1" x14ac:dyDescent="0.3">
      <c r="A7" s="208" t="s">
        <v>118</v>
      </c>
      <c r="B7" s="259" t="s">
        <v>97</v>
      </c>
      <c r="C7" s="260">
        <v>14030219</v>
      </c>
      <c r="D7" s="1023"/>
      <c r="E7" s="260">
        <v>180</v>
      </c>
      <c r="F7" s="260"/>
      <c r="G7" s="260" t="s">
        <v>88</v>
      </c>
      <c r="H7" s="209">
        <v>0.30208333333333298</v>
      </c>
      <c r="I7" s="209">
        <v>0.79166666666666696</v>
      </c>
      <c r="J7" s="260"/>
      <c r="K7" s="260"/>
      <c r="L7" s="260">
        <v>180</v>
      </c>
      <c r="M7" s="260"/>
      <c r="N7" s="260">
        <v>14030219</v>
      </c>
      <c r="O7" s="260"/>
      <c r="P7" s="260" t="s">
        <v>366</v>
      </c>
      <c r="Q7" s="330" t="s">
        <v>242</v>
      </c>
      <c r="R7" s="260" t="s">
        <v>115</v>
      </c>
      <c r="S7" s="260">
        <f t="shared" si="0"/>
        <v>0</v>
      </c>
      <c r="T7" s="1021"/>
    </row>
    <row r="8" spans="1:20" ht="15.75" thickBot="1" x14ac:dyDescent="0.3">
      <c r="A8" s="208" t="s">
        <v>213</v>
      </c>
      <c r="B8" s="259" t="s">
        <v>97</v>
      </c>
      <c r="C8" s="260">
        <v>14030219</v>
      </c>
      <c r="D8" s="1023"/>
      <c r="E8" s="260">
        <v>120</v>
      </c>
      <c r="F8" s="260"/>
      <c r="G8" s="260" t="s">
        <v>88</v>
      </c>
      <c r="H8" s="209">
        <v>0.30208333333333298</v>
      </c>
      <c r="I8" s="209">
        <v>0.79166666666666696</v>
      </c>
      <c r="J8" s="260"/>
      <c r="K8" s="260"/>
      <c r="L8" s="260">
        <v>120</v>
      </c>
      <c r="M8" s="260"/>
      <c r="N8" s="260">
        <v>14030219</v>
      </c>
      <c r="O8" s="260"/>
      <c r="P8" s="260" t="s">
        <v>123</v>
      </c>
      <c r="Q8" s="330" t="s">
        <v>242</v>
      </c>
      <c r="R8" s="260" t="s">
        <v>115</v>
      </c>
      <c r="S8" s="260">
        <v>0</v>
      </c>
      <c r="T8" s="1021"/>
    </row>
    <row r="9" spans="1:20" ht="15.75" thickBot="1" x14ac:dyDescent="0.3">
      <c r="A9" s="208" t="s">
        <v>117</v>
      </c>
      <c r="B9" s="259" t="s">
        <v>97</v>
      </c>
      <c r="C9" s="260">
        <v>14030219</v>
      </c>
      <c r="D9" s="1023"/>
      <c r="E9" s="260">
        <v>120</v>
      </c>
      <c r="F9" s="260"/>
      <c r="G9" s="260" t="s">
        <v>88</v>
      </c>
      <c r="H9" s="209">
        <v>0.30208333333333298</v>
      </c>
      <c r="I9" s="209">
        <v>0.79166666666666696</v>
      </c>
      <c r="J9" s="260"/>
      <c r="K9" s="260"/>
      <c r="L9" s="260">
        <v>180</v>
      </c>
      <c r="M9" s="260"/>
      <c r="N9" s="260">
        <v>14030219</v>
      </c>
      <c r="O9" s="260"/>
      <c r="P9" s="260" t="s">
        <v>124</v>
      </c>
      <c r="Q9" s="330" t="s">
        <v>368</v>
      </c>
      <c r="R9" s="260" t="s">
        <v>115</v>
      </c>
      <c r="S9" s="260">
        <f t="shared" si="0"/>
        <v>0</v>
      </c>
      <c r="T9" s="1021"/>
    </row>
    <row r="10" spans="1:20" ht="15.75" thickBot="1" x14ac:dyDescent="0.3">
      <c r="A10" s="208" t="s">
        <v>135</v>
      </c>
      <c r="B10" s="259" t="s">
        <v>97</v>
      </c>
      <c r="C10" s="260">
        <v>14030219</v>
      </c>
      <c r="D10" s="1023"/>
      <c r="E10" s="260">
        <v>450</v>
      </c>
      <c r="F10" s="260"/>
      <c r="G10" s="260" t="s">
        <v>88</v>
      </c>
      <c r="H10" s="209">
        <v>0.30208333333333298</v>
      </c>
      <c r="I10" s="209">
        <v>0.79166666666666696</v>
      </c>
      <c r="J10" s="260"/>
      <c r="K10" s="260"/>
      <c r="L10" s="260">
        <v>180</v>
      </c>
      <c r="M10" s="260"/>
      <c r="N10" s="260">
        <v>14030219</v>
      </c>
      <c r="O10" s="260"/>
      <c r="P10" s="260" t="s">
        <v>367</v>
      </c>
      <c r="Q10" s="330" t="s">
        <v>241</v>
      </c>
      <c r="R10" s="260" t="s">
        <v>115</v>
      </c>
      <c r="S10" s="260">
        <f t="shared" si="0"/>
        <v>0</v>
      </c>
      <c r="T10" s="1021"/>
    </row>
    <row r="11" spans="1:20" ht="15.75" thickBot="1" x14ac:dyDescent="0.3">
      <c r="A11" s="208" t="s">
        <v>135</v>
      </c>
      <c r="B11" s="259" t="s">
        <v>97</v>
      </c>
      <c r="C11" s="260">
        <v>14030219</v>
      </c>
      <c r="D11" s="1023"/>
      <c r="E11" s="260">
        <v>450</v>
      </c>
      <c r="F11" s="260"/>
      <c r="G11" s="260" t="s">
        <v>88</v>
      </c>
      <c r="H11" s="209">
        <v>0.30208333333333298</v>
      </c>
      <c r="I11" s="209">
        <v>0.79166666666666696</v>
      </c>
      <c r="J11" s="260"/>
      <c r="K11" s="260"/>
      <c r="L11" s="260">
        <v>180</v>
      </c>
      <c r="M11" s="260"/>
      <c r="N11" s="260">
        <v>14030219</v>
      </c>
      <c r="O11" s="260"/>
      <c r="P11" s="260" t="s">
        <v>367</v>
      </c>
      <c r="Q11" s="330" t="s">
        <v>241</v>
      </c>
      <c r="R11" s="260" t="s">
        <v>115</v>
      </c>
      <c r="S11" s="260">
        <f t="shared" si="0"/>
        <v>0</v>
      </c>
      <c r="T11" s="1021"/>
    </row>
    <row r="12" spans="1:20" ht="15.75" thickBot="1" x14ac:dyDescent="0.3">
      <c r="A12" s="210" t="s">
        <v>135</v>
      </c>
      <c r="B12" s="211" t="s">
        <v>97</v>
      </c>
      <c r="C12" s="261">
        <v>14030219</v>
      </c>
      <c r="D12" s="1025"/>
      <c r="E12" s="261">
        <v>450</v>
      </c>
      <c r="F12" s="261"/>
      <c r="G12" s="261" t="s">
        <v>88</v>
      </c>
      <c r="H12" s="212">
        <v>0.30208333333333298</v>
      </c>
      <c r="I12" s="212">
        <v>0.79166666666666696</v>
      </c>
      <c r="J12" s="261"/>
      <c r="K12" s="261"/>
      <c r="L12" s="261">
        <v>180</v>
      </c>
      <c r="M12" s="261"/>
      <c r="N12" s="261">
        <v>14030219</v>
      </c>
      <c r="O12" s="261"/>
      <c r="P12" s="261" t="s">
        <v>367</v>
      </c>
      <c r="Q12" s="329" t="s">
        <v>241</v>
      </c>
      <c r="R12" s="261" t="s">
        <v>115</v>
      </c>
      <c r="S12" s="260">
        <f t="shared" si="0"/>
        <v>0</v>
      </c>
      <c r="T12" s="1024"/>
    </row>
    <row r="13" spans="1:20" ht="15" customHeight="1" x14ac:dyDescent="0.25">
      <c r="A13" s="206" t="s">
        <v>118</v>
      </c>
      <c r="B13" s="259" t="s">
        <v>97</v>
      </c>
      <c r="C13" s="259">
        <v>14030219</v>
      </c>
      <c r="D13" s="1022" t="s">
        <v>370</v>
      </c>
      <c r="E13" s="259">
        <v>180</v>
      </c>
      <c r="F13" s="259"/>
      <c r="G13" s="259" t="s">
        <v>88</v>
      </c>
      <c r="H13" s="207">
        <v>0.30208333333333298</v>
      </c>
      <c r="I13" s="207">
        <v>0.79166666666666696</v>
      </c>
      <c r="J13" s="259"/>
      <c r="K13" s="259"/>
      <c r="L13" s="259">
        <v>180</v>
      </c>
      <c r="M13" s="259"/>
      <c r="N13" s="259">
        <v>14030219</v>
      </c>
      <c r="O13" s="259"/>
      <c r="P13" s="259" t="s">
        <v>371</v>
      </c>
      <c r="Q13" s="308" t="s">
        <v>242</v>
      </c>
      <c r="R13" s="259" t="s">
        <v>115</v>
      </c>
      <c r="S13" s="260">
        <f t="shared" si="0"/>
        <v>0</v>
      </c>
      <c r="T13" s="1020">
        <f>SUBTOTAL(9,S13:S19)</f>
        <v>0</v>
      </c>
    </row>
    <row r="14" spans="1:20" x14ac:dyDescent="0.25">
      <c r="A14" s="208" t="s">
        <v>369</v>
      </c>
      <c r="B14" s="260" t="s">
        <v>97</v>
      </c>
      <c r="C14" s="260">
        <v>14030219</v>
      </c>
      <c r="D14" s="1023"/>
      <c r="E14" s="260">
        <v>180</v>
      </c>
      <c r="F14" s="260"/>
      <c r="G14" s="213" t="s">
        <v>88</v>
      </c>
      <c r="H14" s="209">
        <v>0.30208333333333298</v>
      </c>
      <c r="I14" s="209">
        <v>0.79166666666666696</v>
      </c>
      <c r="J14" s="260"/>
      <c r="K14" s="260"/>
      <c r="L14" s="260">
        <v>180</v>
      </c>
      <c r="M14" s="260"/>
      <c r="N14" s="260">
        <v>14030219</v>
      </c>
      <c r="O14" s="260"/>
      <c r="P14" s="260" t="s">
        <v>371</v>
      </c>
      <c r="Q14" s="330" t="s">
        <v>242</v>
      </c>
      <c r="R14" s="213" t="s">
        <v>115</v>
      </c>
      <c r="S14" s="260">
        <f t="shared" si="0"/>
        <v>0</v>
      </c>
      <c r="T14" s="1021"/>
    </row>
    <row r="15" spans="1:20" x14ac:dyDescent="0.25">
      <c r="A15" s="208" t="s">
        <v>135</v>
      </c>
      <c r="B15" s="260" t="s">
        <v>97</v>
      </c>
      <c r="C15" s="260">
        <v>14030219</v>
      </c>
      <c r="D15" s="1023"/>
      <c r="E15" s="260">
        <v>450</v>
      </c>
      <c r="F15" s="260"/>
      <c r="G15" s="213" t="s">
        <v>88</v>
      </c>
      <c r="H15" s="209">
        <v>0.30208333333333298</v>
      </c>
      <c r="I15" s="209">
        <v>0.79166666666666696</v>
      </c>
      <c r="J15" s="260"/>
      <c r="K15" s="260"/>
      <c r="L15" s="260">
        <v>180</v>
      </c>
      <c r="M15" s="260"/>
      <c r="N15" s="260">
        <v>14030219</v>
      </c>
      <c r="O15" s="260"/>
      <c r="P15" s="260" t="s">
        <v>367</v>
      </c>
      <c r="Q15" s="330" t="s">
        <v>241</v>
      </c>
      <c r="R15" s="213" t="s">
        <v>115</v>
      </c>
      <c r="S15" s="260">
        <f t="shared" si="0"/>
        <v>0</v>
      </c>
      <c r="T15" s="1021"/>
    </row>
    <row r="16" spans="1:20" x14ac:dyDescent="0.25">
      <c r="A16" s="208" t="s">
        <v>135</v>
      </c>
      <c r="B16" s="260" t="s">
        <v>97</v>
      </c>
      <c r="C16" s="260">
        <v>14030219</v>
      </c>
      <c r="D16" s="1023"/>
      <c r="E16" s="260">
        <v>450</v>
      </c>
      <c r="F16" s="260"/>
      <c r="G16" s="213" t="s">
        <v>88</v>
      </c>
      <c r="H16" s="209">
        <v>0.30208333333333298</v>
      </c>
      <c r="I16" s="209">
        <v>0.79166666666666696</v>
      </c>
      <c r="J16" s="260"/>
      <c r="K16" s="260"/>
      <c r="L16" s="260">
        <v>180</v>
      </c>
      <c r="M16" s="260"/>
      <c r="N16" s="260">
        <v>14030219</v>
      </c>
      <c r="O16" s="260"/>
      <c r="P16" s="260" t="s">
        <v>367</v>
      </c>
      <c r="Q16" s="330" t="s">
        <v>241</v>
      </c>
      <c r="R16" s="213" t="s">
        <v>115</v>
      </c>
      <c r="S16" s="260">
        <f t="shared" si="0"/>
        <v>0</v>
      </c>
      <c r="T16" s="1021"/>
    </row>
    <row r="17" spans="1:20" x14ac:dyDescent="0.25">
      <c r="A17" s="208" t="s">
        <v>135</v>
      </c>
      <c r="B17" s="260" t="s">
        <v>97</v>
      </c>
      <c r="C17" s="260">
        <v>14030219</v>
      </c>
      <c r="D17" s="1023"/>
      <c r="E17" s="260">
        <v>450</v>
      </c>
      <c r="F17" s="260"/>
      <c r="G17" s="213" t="s">
        <v>88</v>
      </c>
      <c r="H17" s="209">
        <v>0.30208333333333298</v>
      </c>
      <c r="I17" s="209">
        <v>0.79166666666666696</v>
      </c>
      <c r="J17" s="260"/>
      <c r="K17" s="260"/>
      <c r="L17" s="260">
        <v>180</v>
      </c>
      <c r="M17" s="260"/>
      <c r="N17" s="260">
        <v>14030219</v>
      </c>
      <c r="O17" s="260"/>
      <c r="P17" s="260" t="s">
        <v>367</v>
      </c>
      <c r="Q17" s="330" t="s">
        <v>241</v>
      </c>
      <c r="R17" s="213" t="s">
        <v>115</v>
      </c>
      <c r="S17" s="260">
        <f t="shared" si="0"/>
        <v>0</v>
      </c>
      <c r="T17" s="1021"/>
    </row>
    <row r="18" spans="1:20" x14ac:dyDescent="0.25">
      <c r="A18" s="208" t="s">
        <v>135</v>
      </c>
      <c r="B18" s="260" t="s">
        <v>97</v>
      </c>
      <c r="C18" s="260">
        <v>14030219</v>
      </c>
      <c r="D18" s="1023"/>
      <c r="E18" s="260">
        <v>450</v>
      </c>
      <c r="F18" s="260"/>
      <c r="G18" s="213" t="s">
        <v>88</v>
      </c>
      <c r="H18" s="209">
        <v>0.30208333333333298</v>
      </c>
      <c r="I18" s="209">
        <v>0.79166666666666696</v>
      </c>
      <c r="J18" s="260"/>
      <c r="K18" s="260"/>
      <c r="L18" s="260">
        <v>180</v>
      </c>
      <c r="M18" s="260"/>
      <c r="N18" s="260">
        <v>14030219</v>
      </c>
      <c r="O18" s="260"/>
      <c r="P18" s="260" t="s">
        <v>367</v>
      </c>
      <c r="Q18" s="330" t="s">
        <v>241</v>
      </c>
      <c r="R18" s="213" t="s">
        <v>115</v>
      </c>
      <c r="S18" s="260">
        <f t="shared" si="0"/>
        <v>0</v>
      </c>
      <c r="T18" s="1021"/>
    </row>
    <row r="19" spans="1:20" ht="15.75" thickBot="1" x14ac:dyDescent="0.3">
      <c r="A19" s="210" t="s">
        <v>137</v>
      </c>
      <c r="B19" s="260" t="s">
        <v>97</v>
      </c>
      <c r="C19" s="261">
        <v>14030219</v>
      </c>
      <c r="D19" s="1025"/>
      <c r="E19" s="261">
        <v>540</v>
      </c>
      <c r="F19" s="261"/>
      <c r="G19" s="258" t="s">
        <v>88</v>
      </c>
      <c r="H19" s="212">
        <v>0.30208333333333298</v>
      </c>
      <c r="I19" s="212">
        <v>0.79166666666666696</v>
      </c>
      <c r="J19" s="261"/>
      <c r="K19" s="261"/>
      <c r="L19" s="261">
        <v>240</v>
      </c>
      <c r="M19" s="261"/>
      <c r="N19" s="261">
        <v>14030219</v>
      </c>
      <c r="O19" s="261"/>
      <c r="P19" s="261" t="s">
        <v>114</v>
      </c>
      <c r="Q19" s="329" t="s">
        <v>241</v>
      </c>
      <c r="R19" s="213" t="s">
        <v>115</v>
      </c>
      <c r="S19" s="260">
        <f t="shared" si="0"/>
        <v>0</v>
      </c>
      <c r="T19" s="1024"/>
    </row>
    <row r="20" spans="1:20" x14ac:dyDescent="0.25">
      <c r="A20" s="206" t="s">
        <v>213</v>
      </c>
      <c r="B20" s="260" t="s">
        <v>97</v>
      </c>
      <c r="C20" s="259">
        <v>14030219</v>
      </c>
      <c r="D20" s="1022" t="s">
        <v>214</v>
      </c>
      <c r="E20" s="259">
        <v>120</v>
      </c>
      <c r="F20" s="259"/>
      <c r="G20" s="259" t="s">
        <v>88</v>
      </c>
      <c r="H20" s="207">
        <v>0.30208333333333298</v>
      </c>
      <c r="I20" s="207">
        <v>0.79166666666666696</v>
      </c>
      <c r="J20" s="259"/>
      <c r="K20" s="259"/>
      <c r="L20" s="259">
        <v>120</v>
      </c>
      <c r="M20" s="259"/>
      <c r="N20" s="259">
        <v>14030219</v>
      </c>
      <c r="O20" s="259"/>
      <c r="P20" s="259" t="s">
        <v>123</v>
      </c>
      <c r="Q20" s="308" t="s">
        <v>255</v>
      </c>
      <c r="R20" s="213" t="s">
        <v>115</v>
      </c>
      <c r="S20" s="260">
        <f t="shared" si="0"/>
        <v>0</v>
      </c>
      <c r="T20" s="1020">
        <f>SUBTOTAL(9,S20:S26)</f>
        <v>0</v>
      </c>
    </row>
    <row r="21" spans="1:20" x14ac:dyDescent="0.25">
      <c r="A21" s="208" t="s">
        <v>213</v>
      </c>
      <c r="B21" s="260" t="s">
        <v>97</v>
      </c>
      <c r="C21" s="260">
        <v>14030219</v>
      </c>
      <c r="D21" s="1023"/>
      <c r="E21" s="260">
        <v>120</v>
      </c>
      <c r="F21" s="260"/>
      <c r="G21" s="213" t="s">
        <v>88</v>
      </c>
      <c r="H21" s="209">
        <v>0.30208333333333298</v>
      </c>
      <c r="I21" s="209">
        <v>0.79166666666666696</v>
      </c>
      <c r="J21" s="260"/>
      <c r="K21" s="260"/>
      <c r="L21" s="260">
        <v>120</v>
      </c>
      <c r="M21" s="260"/>
      <c r="N21" s="260">
        <v>14030219</v>
      </c>
      <c r="O21" s="260"/>
      <c r="P21" s="260" t="s">
        <v>123</v>
      </c>
      <c r="Q21" s="330" t="s">
        <v>255</v>
      </c>
      <c r="R21" s="213" t="s">
        <v>115</v>
      </c>
      <c r="S21" s="260">
        <f t="shared" si="0"/>
        <v>0</v>
      </c>
      <c r="T21" s="1021"/>
    </row>
    <row r="22" spans="1:20" x14ac:dyDescent="0.25">
      <c r="A22" s="208" t="s">
        <v>107</v>
      </c>
      <c r="B22" s="260" t="s">
        <v>97</v>
      </c>
      <c r="C22" s="260">
        <v>14030219</v>
      </c>
      <c r="D22" s="1023"/>
      <c r="E22" s="260">
        <v>735</v>
      </c>
      <c r="F22" s="260"/>
      <c r="G22" s="213" t="s">
        <v>88</v>
      </c>
      <c r="H22" s="209">
        <v>0.30208333333333298</v>
      </c>
      <c r="I22" s="209">
        <v>0.79166666666666696</v>
      </c>
      <c r="J22" s="260"/>
      <c r="K22" s="260"/>
      <c r="L22" s="260">
        <v>180</v>
      </c>
      <c r="M22" s="260"/>
      <c r="N22" s="260">
        <v>14030219</v>
      </c>
      <c r="O22" s="260"/>
      <c r="P22" s="260" t="s">
        <v>124</v>
      </c>
      <c r="Q22" s="330" t="s">
        <v>368</v>
      </c>
      <c r="R22" s="213" t="s">
        <v>115</v>
      </c>
      <c r="S22" s="260">
        <f t="shared" si="0"/>
        <v>0</v>
      </c>
      <c r="T22" s="1021"/>
    </row>
    <row r="23" spans="1:20" x14ac:dyDescent="0.25">
      <c r="A23" s="208" t="s">
        <v>118</v>
      </c>
      <c r="B23" s="260" t="s">
        <v>97</v>
      </c>
      <c r="C23" s="260">
        <v>14030219</v>
      </c>
      <c r="D23" s="1023"/>
      <c r="E23" s="260">
        <v>180</v>
      </c>
      <c r="F23" s="260"/>
      <c r="G23" s="213" t="s">
        <v>88</v>
      </c>
      <c r="H23" s="209">
        <v>0.30208333333333298</v>
      </c>
      <c r="I23" s="209">
        <v>0.79166666666666696</v>
      </c>
      <c r="J23" s="260"/>
      <c r="K23" s="260"/>
      <c r="L23" s="260">
        <v>180</v>
      </c>
      <c r="M23" s="260"/>
      <c r="N23" s="260">
        <v>14030219</v>
      </c>
      <c r="O23" s="260"/>
      <c r="P23" s="260" t="s">
        <v>366</v>
      </c>
      <c r="Q23" s="330" t="s">
        <v>372</v>
      </c>
      <c r="R23" s="213" t="s">
        <v>115</v>
      </c>
      <c r="S23" s="260">
        <f t="shared" si="0"/>
        <v>0</v>
      </c>
      <c r="T23" s="1021"/>
    </row>
    <row r="24" spans="1:20" x14ac:dyDescent="0.25">
      <c r="A24" s="208" t="s">
        <v>135</v>
      </c>
      <c r="B24" s="260" t="s">
        <v>97</v>
      </c>
      <c r="C24" s="260">
        <v>14030219</v>
      </c>
      <c r="D24" s="1023"/>
      <c r="E24" s="260">
        <v>180</v>
      </c>
      <c r="F24" s="260"/>
      <c r="G24" s="213" t="s">
        <v>88</v>
      </c>
      <c r="H24" s="209">
        <v>0.30208333333333298</v>
      </c>
      <c r="I24" s="209">
        <v>0.79166666666666696</v>
      </c>
      <c r="J24" s="260"/>
      <c r="K24" s="260"/>
      <c r="L24" s="260">
        <v>180</v>
      </c>
      <c r="M24" s="260"/>
      <c r="N24" s="260">
        <v>14030219</v>
      </c>
      <c r="O24" s="260"/>
      <c r="P24" s="260" t="s">
        <v>367</v>
      </c>
      <c r="Q24" s="330" t="s">
        <v>241</v>
      </c>
      <c r="R24" s="213" t="s">
        <v>115</v>
      </c>
      <c r="S24" s="260">
        <f t="shared" si="0"/>
        <v>0</v>
      </c>
      <c r="T24" s="1021"/>
    </row>
    <row r="25" spans="1:20" x14ac:dyDescent="0.25">
      <c r="A25" s="208" t="s">
        <v>135</v>
      </c>
      <c r="B25" s="260" t="s">
        <v>97</v>
      </c>
      <c r="C25" s="260">
        <v>14030219</v>
      </c>
      <c r="D25" s="1023"/>
      <c r="E25" s="260">
        <v>450</v>
      </c>
      <c r="F25" s="260"/>
      <c r="G25" s="213" t="s">
        <v>88</v>
      </c>
      <c r="H25" s="209">
        <v>0.30208333333333298</v>
      </c>
      <c r="I25" s="209">
        <v>0.79166666666666696</v>
      </c>
      <c r="J25" s="260"/>
      <c r="K25" s="260"/>
      <c r="L25" s="260">
        <v>180</v>
      </c>
      <c r="M25" s="260"/>
      <c r="N25" s="260">
        <v>14030219</v>
      </c>
      <c r="O25" s="260"/>
      <c r="P25" s="260" t="s">
        <v>367</v>
      </c>
      <c r="Q25" s="330" t="s">
        <v>241</v>
      </c>
      <c r="R25" s="213" t="s">
        <v>115</v>
      </c>
      <c r="S25" s="260">
        <f t="shared" si="0"/>
        <v>0</v>
      </c>
      <c r="T25" s="1021"/>
    </row>
    <row r="26" spans="1:20" ht="15.75" thickBot="1" x14ac:dyDescent="0.3">
      <c r="A26" s="214" t="s">
        <v>137</v>
      </c>
      <c r="B26" s="260" t="s">
        <v>97</v>
      </c>
      <c r="C26" s="215">
        <v>14030219</v>
      </c>
      <c r="D26" s="1025"/>
      <c r="E26" s="215">
        <v>540</v>
      </c>
      <c r="F26" s="215"/>
      <c r="G26" s="257" t="s">
        <v>88</v>
      </c>
      <c r="H26" s="216">
        <v>0.30208333333333298</v>
      </c>
      <c r="I26" s="216">
        <v>0.79166666666666696</v>
      </c>
      <c r="J26" s="215"/>
      <c r="K26" s="215"/>
      <c r="L26" s="215">
        <v>240</v>
      </c>
      <c r="M26" s="215"/>
      <c r="N26" s="215">
        <v>14030219</v>
      </c>
      <c r="O26" s="215"/>
      <c r="P26" s="215" t="s">
        <v>114</v>
      </c>
      <c r="Q26" s="331" t="s">
        <v>241</v>
      </c>
      <c r="R26" s="257" t="s">
        <v>115</v>
      </c>
      <c r="S26" s="260">
        <f t="shared" si="0"/>
        <v>0</v>
      </c>
      <c r="T26" s="1024"/>
    </row>
    <row r="27" spans="1:20" x14ac:dyDescent="0.25">
      <c r="A27" s="206" t="s">
        <v>135</v>
      </c>
      <c r="B27" s="260" t="s">
        <v>97</v>
      </c>
      <c r="C27" s="259">
        <v>14030220</v>
      </c>
      <c r="D27" s="1022" t="s">
        <v>214</v>
      </c>
      <c r="E27" s="259">
        <v>450</v>
      </c>
      <c r="F27" s="259"/>
      <c r="G27" s="259" t="s">
        <v>88</v>
      </c>
      <c r="H27" s="207">
        <v>0.30208333333333298</v>
      </c>
      <c r="I27" s="207">
        <v>0.79166666666666696</v>
      </c>
      <c r="J27" s="259"/>
      <c r="K27" s="259"/>
      <c r="L27" s="259">
        <v>180</v>
      </c>
      <c r="M27" s="259"/>
      <c r="N27" s="259">
        <v>14030220</v>
      </c>
      <c r="O27" s="259"/>
      <c r="P27" s="259" t="s">
        <v>367</v>
      </c>
      <c r="Q27" s="308" t="s">
        <v>241</v>
      </c>
      <c r="R27" s="259" t="s">
        <v>115</v>
      </c>
      <c r="S27" s="260">
        <f t="shared" si="0"/>
        <v>0</v>
      </c>
      <c r="T27" s="1020">
        <f>SUBTOTAL(9,S27:S31)</f>
        <v>0</v>
      </c>
    </row>
    <row r="28" spans="1:20" x14ac:dyDescent="0.25">
      <c r="A28" s="208" t="s">
        <v>135</v>
      </c>
      <c r="B28" s="260" t="s">
        <v>97</v>
      </c>
      <c r="C28" s="213">
        <v>14030220</v>
      </c>
      <c r="D28" s="1023"/>
      <c r="E28" s="260">
        <v>450</v>
      </c>
      <c r="F28" s="260"/>
      <c r="G28" s="213" t="s">
        <v>88</v>
      </c>
      <c r="H28" s="209">
        <v>0.30208333333333298</v>
      </c>
      <c r="I28" s="209">
        <v>0.79166666666666696</v>
      </c>
      <c r="J28" s="260"/>
      <c r="K28" s="260"/>
      <c r="L28" s="260">
        <v>180</v>
      </c>
      <c r="M28" s="260"/>
      <c r="N28" s="213">
        <v>14030220</v>
      </c>
      <c r="O28" s="260"/>
      <c r="P28" s="260" t="s">
        <v>367</v>
      </c>
      <c r="Q28" s="330" t="s">
        <v>241</v>
      </c>
      <c r="R28" s="213" t="s">
        <v>115</v>
      </c>
      <c r="S28" s="260">
        <f t="shared" si="0"/>
        <v>0</v>
      </c>
      <c r="T28" s="1021"/>
    </row>
    <row r="29" spans="1:20" x14ac:dyDescent="0.25">
      <c r="A29" s="208" t="s">
        <v>118</v>
      </c>
      <c r="B29" s="260" t="s">
        <v>97</v>
      </c>
      <c r="C29" s="213">
        <v>14030220</v>
      </c>
      <c r="D29" s="1023"/>
      <c r="E29" s="260">
        <v>180</v>
      </c>
      <c r="F29" s="260"/>
      <c r="G29" s="213" t="s">
        <v>88</v>
      </c>
      <c r="H29" s="209">
        <v>0.30208333333333298</v>
      </c>
      <c r="I29" s="209">
        <v>0.79166666666666696</v>
      </c>
      <c r="J29" s="260"/>
      <c r="K29" s="260"/>
      <c r="L29" s="260">
        <v>180</v>
      </c>
      <c r="M29" s="260"/>
      <c r="N29" s="213">
        <v>14030220</v>
      </c>
      <c r="O29" s="260"/>
      <c r="P29" s="260" t="s">
        <v>367</v>
      </c>
      <c r="Q29" s="330" t="s">
        <v>242</v>
      </c>
      <c r="R29" s="213" t="s">
        <v>115</v>
      </c>
      <c r="S29" s="260">
        <f t="shared" si="0"/>
        <v>0</v>
      </c>
      <c r="T29" s="1021"/>
    </row>
    <row r="30" spans="1:20" x14ac:dyDescent="0.25">
      <c r="A30" s="208" t="s">
        <v>118</v>
      </c>
      <c r="B30" s="260" t="s">
        <v>97</v>
      </c>
      <c r="C30" s="213">
        <v>14030220</v>
      </c>
      <c r="D30" s="1023"/>
      <c r="E30" s="260">
        <v>180</v>
      </c>
      <c r="F30" s="260"/>
      <c r="G30" s="213" t="s">
        <v>88</v>
      </c>
      <c r="H30" s="209">
        <v>0.30208333333333298</v>
      </c>
      <c r="I30" s="209">
        <v>0.79166666666666696</v>
      </c>
      <c r="J30" s="260"/>
      <c r="K30" s="260"/>
      <c r="L30" s="260">
        <v>180</v>
      </c>
      <c r="M30" s="260"/>
      <c r="N30" s="213">
        <v>14030220</v>
      </c>
      <c r="O30" s="260"/>
      <c r="P30" s="260" t="s">
        <v>367</v>
      </c>
      <c r="Q30" s="330" t="s">
        <v>242</v>
      </c>
      <c r="R30" s="213" t="s">
        <v>115</v>
      </c>
      <c r="S30" s="260">
        <f t="shared" si="0"/>
        <v>0</v>
      </c>
      <c r="T30" s="1021"/>
    </row>
    <row r="31" spans="1:20" ht="15.75" thickBot="1" x14ac:dyDescent="0.3">
      <c r="A31" s="214" t="s">
        <v>117</v>
      </c>
      <c r="B31" s="215" t="s">
        <v>97</v>
      </c>
      <c r="C31" s="257">
        <v>14030220</v>
      </c>
      <c r="D31" s="1025"/>
      <c r="E31" s="215">
        <v>180</v>
      </c>
      <c r="F31" s="215"/>
      <c r="G31" s="257" t="s">
        <v>88</v>
      </c>
      <c r="H31" s="216">
        <v>0.30208333333333298</v>
      </c>
      <c r="I31" s="216">
        <v>0.79166666666666696</v>
      </c>
      <c r="J31" s="215"/>
      <c r="K31" s="215"/>
      <c r="L31" s="215">
        <v>180</v>
      </c>
      <c r="M31" s="215"/>
      <c r="N31" s="257">
        <v>14030220</v>
      </c>
      <c r="O31" s="215"/>
      <c r="P31" s="215" t="s">
        <v>124</v>
      </c>
      <c r="Q31" s="331" t="s">
        <v>243</v>
      </c>
      <c r="R31" s="257" t="s">
        <v>115</v>
      </c>
      <c r="S31" s="260">
        <f t="shared" si="0"/>
        <v>0</v>
      </c>
      <c r="T31" s="1024"/>
    </row>
    <row r="32" spans="1:20" x14ac:dyDescent="0.25">
      <c r="A32" s="206" t="s">
        <v>118</v>
      </c>
      <c r="B32" s="259" t="s">
        <v>97</v>
      </c>
      <c r="C32" s="259">
        <v>14030220</v>
      </c>
      <c r="D32" s="1022" t="s">
        <v>257</v>
      </c>
      <c r="E32" s="259">
        <v>180</v>
      </c>
      <c r="F32" s="259"/>
      <c r="G32" s="259" t="s">
        <v>88</v>
      </c>
      <c r="H32" s="207">
        <v>0.30208333333333298</v>
      </c>
      <c r="I32" s="207">
        <v>0.79166666666666696</v>
      </c>
      <c r="J32" s="259"/>
      <c r="K32" s="259"/>
      <c r="L32" s="259">
        <v>180</v>
      </c>
      <c r="M32" s="259"/>
      <c r="N32" s="259">
        <v>14030220</v>
      </c>
      <c r="O32" s="259"/>
      <c r="P32" s="259" t="s">
        <v>366</v>
      </c>
      <c r="Q32" s="308" t="s">
        <v>242</v>
      </c>
      <c r="R32" s="259" t="s">
        <v>115</v>
      </c>
      <c r="S32" s="260">
        <f t="shared" si="0"/>
        <v>0</v>
      </c>
      <c r="T32" s="1020">
        <f>SUBTOTAL(9,S32:S37)</f>
        <v>0</v>
      </c>
    </row>
    <row r="33" spans="1:20" x14ac:dyDescent="0.25">
      <c r="A33" s="208" t="s">
        <v>118</v>
      </c>
      <c r="B33" s="260" t="s">
        <v>97</v>
      </c>
      <c r="C33" s="213">
        <v>14030220</v>
      </c>
      <c r="D33" s="1023"/>
      <c r="E33" s="260">
        <v>180</v>
      </c>
      <c r="F33" s="260"/>
      <c r="G33" s="213" t="s">
        <v>88</v>
      </c>
      <c r="H33" s="209">
        <v>0.30208333333333298</v>
      </c>
      <c r="I33" s="209">
        <v>0.79166666666666696</v>
      </c>
      <c r="J33" s="260"/>
      <c r="K33" s="260"/>
      <c r="L33" s="260">
        <v>180</v>
      </c>
      <c r="M33" s="260"/>
      <c r="N33" s="213">
        <v>14030220</v>
      </c>
      <c r="O33" s="260"/>
      <c r="P33" s="260" t="s">
        <v>366</v>
      </c>
      <c r="Q33" s="332" t="s">
        <v>242</v>
      </c>
      <c r="R33" s="213" t="s">
        <v>115</v>
      </c>
      <c r="S33" s="260">
        <f t="shared" si="0"/>
        <v>0</v>
      </c>
      <c r="T33" s="1021"/>
    </row>
    <row r="34" spans="1:20" x14ac:dyDescent="0.25">
      <c r="A34" s="208" t="s">
        <v>118</v>
      </c>
      <c r="B34" s="260" t="s">
        <v>97</v>
      </c>
      <c r="C34" s="213">
        <v>14030220</v>
      </c>
      <c r="D34" s="1023"/>
      <c r="E34" s="260">
        <v>180</v>
      </c>
      <c r="F34" s="260"/>
      <c r="G34" s="213" t="s">
        <v>88</v>
      </c>
      <c r="H34" s="209">
        <v>0.30208333333333298</v>
      </c>
      <c r="I34" s="209">
        <v>0.79166666666666696</v>
      </c>
      <c r="J34" s="260"/>
      <c r="K34" s="217"/>
      <c r="L34" s="260">
        <v>180</v>
      </c>
      <c r="M34" s="260"/>
      <c r="N34" s="213">
        <v>14030220</v>
      </c>
      <c r="O34" s="260"/>
      <c r="P34" s="260" t="s">
        <v>366</v>
      </c>
      <c r="Q34" s="332" t="s">
        <v>242</v>
      </c>
      <c r="R34" s="213" t="s">
        <v>115</v>
      </c>
      <c r="S34" s="260">
        <f t="shared" si="0"/>
        <v>0</v>
      </c>
      <c r="T34" s="1021"/>
    </row>
    <row r="35" spans="1:20" x14ac:dyDescent="0.25">
      <c r="A35" s="208" t="s">
        <v>118</v>
      </c>
      <c r="B35" s="260" t="s">
        <v>97</v>
      </c>
      <c r="C35" s="213">
        <v>14030220</v>
      </c>
      <c r="D35" s="1023"/>
      <c r="E35" s="260">
        <v>180</v>
      </c>
      <c r="F35" s="260"/>
      <c r="G35" s="213" t="s">
        <v>88</v>
      </c>
      <c r="H35" s="209">
        <v>0.30208333333333298</v>
      </c>
      <c r="I35" s="209">
        <v>0.79166666666666696</v>
      </c>
      <c r="J35" s="260"/>
      <c r="K35" s="217"/>
      <c r="L35" s="260">
        <v>180</v>
      </c>
      <c r="M35" s="260"/>
      <c r="N35" s="213">
        <v>14030220</v>
      </c>
      <c r="O35" s="260"/>
      <c r="P35" s="260" t="s">
        <v>366</v>
      </c>
      <c r="Q35" s="332" t="s">
        <v>242</v>
      </c>
      <c r="R35" s="213" t="s">
        <v>115</v>
      </c>
      <c r="S35" s="260">
        <f t="shared" si="0"/>
        <v>0</v>
      </c>
      <c r="T35" s="1021"/>
    </row>
    <row r="36" spans="1:20" x14ac:dyDescent="0.25">
      <c r="A36" s="208" t="s">
        <v>118</v>
      </c>
      <c r="B36" s="260" t="s">
        <v>97</v>
      </c>
      <c r="C36" s="213">
        <v>14030220</v>
      </c>
      <c r="D36" s="1023"/>
      <c r="E36" s="260">
        <v>180</v>
      </c>
      <c r="F36" s="260"/>
      <c r="G36" s="213" t="s">
        <v>88</v>
      </c>
      <c r="H36" s="209">
        <v>0.30208333333333298</v>
      </c>
      <c r="I36" s="209">
        <v>0.79166666666666696</v>
      </c>
      <c r="J36" s="260"/>
      <c r="K36" s="217"/>
      <c r="L36" s="260">
        <v>180</v>
      </c>
      <c r="M36" s="260"/>
      <c r="N36" s="213">
        <v>14030220</v>
      </c>
      <c r="O36" s="260"/>
      <c r="P36" s="260" t="s">
        <v>366</v>
      </c>
      <c r="Q36" s="332" t="s">
        <v>242</v>
      </c>
      <c r="R36" s="213" t="s">
        <v>115</v>
      </c>
      <c r="S36" s="260">
        <f t="shared" si="0"/>
        <v>0</v>
      </c>
      <c r="T36" s="1021"/>
    </row>
    <row r="37" spans="1:20" ht="15.75" thickBot="1" x14ac:dyDescent="0.3">
      <c r="A37" s="214" t="s">
        <v>107</v>
      </c>
      <c r="B37" s="215" t="s">
        <v>97</v>
      </c>
      <c r="C37" s="257">
        <v>14030220</v>
      </c>
      <c r="D37" s="1025"/>
      <c r="E37" s="215">
        <v>735</v>
      </c>
      <c r="F37" s="215"/>
      <c r="G37" s="257" t="s">
        <v>88</v>
      </c>
      <c r="H37" s="216">
        <v>0.30208333333333298</v>
      </c>
      <c r="I37" s="216">
        <v>0.79166666666666696</v>
      </c>
      <c r="J37" s="215"/>
      <c r="K37" s="218"/>
      <c r="L37" s="215">
        <v>180</v>
      </c>
      <c r="M37" s="215"/>
      <c r="N37" s="257">
        <v>14030220</v>
      </c>
      <c r="O37" s="215"/>
      <c r="P37" s="215" t="s">
        <v>124</v>
      </c>
      <c r="Q37" s="331" t="s">
        <v>243</v>
      </c>
      <c r="R37" s="257" t="s">
        <v>115</v>
      </c>
      <c r="S37" s="260">
        <f t="shared" si="0"/>
        <v>0</v>
      </c>
      <c r="T37" s="1024"/>
    </row>
    <row r="38" spans="1:20" x14ac:dyDescent="0.25">
      <c r="A38" s="206" t="s">
        <v>118</v>
      </c>
      <c r="B38" s="259" t="s">
        <v>97</v>
      </c>
      <c r="C38" s="259">
        <v>14030220</v>
      </c>
      <c r="D38" s="1022" t="s">
        <v>370</v>
      </c>
      <c r="E38" s="259">
        <v>180</v>
      </c>
      <c r="F38" s="259"/>
      <c r="G38" s="259" t="s">
        <v>88</v>
      </c>
      <c r="H38" s="207">
        <v>0.29166666666666669</v>
      </c>
      <c r="I38" s="207">
        <v>0.79166666666666663</v>
      </c>
      <c r="J38" s="259"/>
      <c r="K38" s="219"/>
      <c r="L38" s="259">
        <v>180</v>
      </c>
      <c r="M38" s="259"/>
      <c r="N38" s="259">
        <v>14030220</v>
      </c>
      <c r="O38" s="259"/>
      <c r="P38" s="259" t="s">
        <v>366</v>
      </c>
      <c r="Q38" s="308" t="s">
        <v>242</v>
      </c>
      <c r="R38" s="259" t="s">
        <v>115</v>
      </c>
      <c r="S38" s="260">
        <f t="shared" si="0"/>
        <v>0</v>
      </c>
      <c r="T38" s="1020">
        <f>SUBTOTAL(9,S38:S44)</f>
        <v>0</v>
      </c>
    </row>
    <row r="39" spans="1:20" x14ac:dyDescent="0.25">
      <c r="A39" s="208" t="s">
        <v>118</v>
      </c>
      <c r="B39" s="260" t="s">
        <v>97</v>
      </c>
      <c r="C39" s="213">
        <v>14030220</v>
      </c>
      <c r="D39" s="1023"/>
      <c r="E39" s="260">
        <v>180</v>
      </c>
      <c r="F39" s="260"/>
      <c r="G39" s="213" t="s">
        <v>88</v>
      </c>
      <c r="H39" s="220">
        <v>0.29166666666666669</v>
      </c>
      <c r="I39" s="220">
        <v>0.79166666666666663</v>
      </c>
      <c r="J39" s="260"/>
      <c r="K39" s="217"/>
      <c r="L39" s="260">
        <v>180</v>
      </c>
      <c r="M39" s="260"/>
      <c r="N39" s="213">
        <v>14030220</v>
      </c>
      <c r="O39" s="260"/>
      <c r="P39" s="213" t="s">
        <v>366</v>
      </c>
      <c r="Q39" s="332" t="s">
        <v>242</v>
      </c>
      <c r="R39" s="213" t="s">
        <v>115</v>
      </c>
      <c r="S39" s="260">
        <f t="shared" si="0"/>
        <v>0</v>
      </c>
      <c r="T39" s="1021"/>
    </row>
    <row r="40" spans="1:20" x14ac:dyDescent="0.25">
      <c r="A40" s="208" t="s">
        <v>118</v>
      </c>
      <c r="B40" s="260" t="s">
        <v>97</v>
      </c>
      <c r="C40" s="213">
        <v>14030220</v>
      </c>
      <c r="D40" s="1023"/>
      <c r="E40" s="260">
        <v>180</v>
      </c>
      <c r="F40" s="260"/>
      <c r="G40" s="213" t="s">
        <v>88</v>
      </c>
      <c r="H40" s="220">
        <v>0.29166666666666669</v>
      </c>
      <c r="I40" s="220">
        <v>0.79166666666666663</v>
      </c>
      <c r="J40" s="260"/>
      <c r="K40" s="217"/>
      <c r="L40" s="260">
        <v>180</v>
      </c>
      <c r="M40" s="260"/>
      <c r="N40" s="213">
        <v>14030220</v>
      </c>
      <c r="O40" s="260"/>
      <c r="P40" s="213" t="s">
        <v>366</v>
      </c>
      <c r="Q40" s="332" t="s">
        <v>242</v>
      </c>
      <c r="R40" s="213" t="s">
        <v>115</v>
      </c>
      <c r="S40" s="260">
        <f t="shared" si="0"/>
        <v>0</v>
      </c>
      <c r="T40" s="1021"/>
    </row>
    <row r="41" spans="1:20" x14ac:dyDescent="0.25">
      <c r="A41" s="208" t="s">
        <v>118</v>
      </c>
      <c r="B41" s="260" t="s">
        <v>97</v>
      </c>
      <c r="C41" s="213">
        <v>14030220</v>
      </c>
      <c r="D41" s="1023"/>
      <c r="E41" s="260">
        <v>180</v>
      </c>
      <c r="F41" s="260"/>
      <c r="G41" s="213" t="s">
        <v>88</v>
      </c>
      <c r="H41" s="220">
        <v>0.29166666666666669</v>
      </c>
      <c r="I41" s="220">
        <v>0.79166666666666663</v>
      </c>
      <c r="J41" s="260"/>
      <c r="K41" s="217"/>
      <c r="L41" s="260">
        <v>180</v>
      </c>
      <c r="M41" s="260"/>
      <c r="N41" s="213">
        <v>14030220</v>
      </c>
      <c r="O41" s="260"/>
      <c r="P41" s="213" t="s">
        <v>366</v>
      </c>
      <c r="Q41" s="332" t="s">
        <v>242</v>
      </c>
      <c r="R41" s="213" t="s">
        <v>115</v>
      </c>
      <c r="S41" s="260">
        <f t="shared" si="0"/>
        <v>0</v>
      </c>
      <c r="T41" s="1021"/>
    </row>
    <row r="42" spans="1:20" x14ac:dyDescent="0.25">
      <c r="A42" s="208" t="s">
        <v>118</v>
      </c>
      <c r="B42" s="260" t="s">
        <v>97</v>
      </c>
      <c r="C42" s="213">
        <v>14030220</v>
      </c>
      <c r="D42" s="1023"/>
      <c r="E42" s="260">
        <v>180</v>
      </c>
      <c r="F42" s="260"/>
      <c r="G42" s="213" t="s">
        <v>88</v>
      </c>
      <c r="H42" s="220">
        <v>0.29166666666666669</v>
      </c>
      <c r="I42" s="220">
        <v>0.79166666666666663</v>
      </c>
      <c r="J42" s="260"/>
      <c r="K42" s="217"/>
      <c r="L42" s="260">
        <v>180</v>
      </c>
      <c r="M42" s="260"/>
      <c r="N42" s="213">
        <v>14030220</v>
      </c>
      <c r="O42" s="260"/>
      <c r="P42" s="213" t="s">
        <v>366</v>
      </c>
      <c r="Q42" s="332" t="s">
        <v>242</v>
      </c>
      <c r="R42" s="213" t="s">
        <v>115</v>
      </c>
      <c r="S42" s="260">
        <f t="shared" si="0"/>
        <v>0</v>
      </c>
      <c r="T42" s="1021"/>
    </row>
    <row r="43" spans="1:20" x14ac:dyDescent="0.25">
      <c r="A43" s="208" t="s">
        <v>117</v>
      </c>
      <c r="B43" s="260" t="s">
        <v>97</v>
      </c>
      <c r="C43" s="213">
        <v>14030220</v>
      </c>
      <c r="D43" s="1023"/>
      <c r="E43" s="260">
        <v>120</v>
      </c>
      <c r="F43" s="260"/>
      <c r="G43" s="213" t="s">
        <v>88</v>
      </c>
      <c r="H43" s="220">
        <v>0.29166666666666669</v>
      </c>
      <c r="I43" s="220">
        <v>0.79166666666666663</v>
      </c>
      <c r="J43" s="260"/>
      <c r="K43" s="217"/>
      <c r="L43" s="260">
        <v>180</v>
      </c>
      <c r="M43" s="260"/>
      <c r="N43" s="213">
        <v>14030220</v>
      </c>
      <c r="O43" s="260"/>
      <c r="P43" s="260" t="s">
        <v>124</v>
      </c>
      <c r="Q43" s="332" t="s">
        <v>242</v>
      </c>
      <c r="R43" s="213" t="s">
        <v>115</v>
      </c>
      <c r="S43" s="260">
        <f t="shared" si="0"/>
        <v>0</v>
      </c>
      <c r="T43" s="1021"/>
    </row>
    <row r="44" spans="1:20" ht="15.75" thickBot="1" x14ac:dyDescent="0.3">
      <c r="A44" s="210" t="s">
        <v>248</v>
      </c>
      <c r="B44" s="261" t="s">
        <v>97</v>
      </c>
      <c r="C44" s="258">
        <v>14030220</v>
      </c>
      <c r="D44" s="1025"/>
      <c r="E44" s="261">
        <v>96</v>
      </c>
      <c r="F44" s="261"/>
      <c r="G44" s="258" t="s">
        <v>88</v>
      </c>
      <c r="H44" s="221">
        <v>0.29166666666666669</v>
      </c>
      <c r="I44" s="221">
        <v>0.79166666666666663</v>
      </c>
      <c r="J44" s="261"/>
      <c r="K44" s="222"/>
      <c r="L44" s="261">
        <v>96</v>
      </c>
      <c r="M44" s="261"/>
      <c r="N44" s="258">
        <v>14030220</v>
      </c>
      <c r="O44" s="261"/>
      <c r="P44" s="261" t="s">
        <v>373</v>
      </c>
      <c r="Q44" s="329" t="s">
        <v>243</v>
      </c>
      <c r="R44" s="258" t="s">
        <v>115</v>
      </c>
      <c r="S44" s="260">
        <f t="shared" si="0"/>
        <v>0</v>
      </c>
      <c r="T44" s="1024"/>
    </row>
    <row r="45" spans="1:20" x14ac:dyDescent="0.25">
      <c r="A45" s="206" t="s">
        <v>374</v>
      </c>
      <c r="B45" s="259" t="s">
        <v>97</v>
      </c>
      <c r="C45" s="259">
        <v>14030220</v>
      </c>
      <c r="D45" s="1022" t="s">
        <v>376</v>
      </c>
      <c r="E45" s="259">
        <v>48</v>
      </c>
      <c r="F45" s="259"/>
      <c r="G45" s="259" t="s">
        <v>88</v>
      </c>
      <c r="H45" s="207">
        <v>0.29166666666666669</v>
      </c>
      <c r="I45" s="207">
        <v>0.79166666666666663</v>
      </c>
      <c r="J45" s="259"/>
      <c r="K45" s="219"/>
      <c r="L45" s="259">
        <v>96</v>
      </c>
      <c r="M45" s="259"/>
      <c r="N45" s="259">
        <v>14030220</v>
      </c>
      <c r="O45" s="259"/>
      <c r="P45" s="259" t="s">
        <v>377</v>
      </c>
      <c r="Q45" s="308" t="s">
        <v>378</v>
      </c>
      <c r="R45" s="259" t="s">
        <v>115</v>
      </c>
      <c r="S45" s="260">
        <f t="shared" si="0"/>
        <v>0</v>
      </c>
      <c r="T45" s="1020">
        <f>SUBTOTAL(9,S45:S47)</f>
        <v>0</v>
      </c>
    </row>
    <row r="46" spans="1:20" x14ac:dyDescent="0.25">
      <c r="A46" s="208" t="s">
        <v>374</v>
      </c>
      <c r="B46" s="213" t="s">
        <v>97</v>
      </c>
      <c r="C46" s="213">
        <v>14030220</v>
      </c>
      <c r="D46" s="1023"/>
      <c r="E46" s="260">
        <v>48</v>
      </c>
      <c r="F46" s="260"/>
      <c r="G46" s="260" t="s">
        <v>88</v>
      </c>
      <c r="H46" s="220">
        <v>0.29166666666666669</v>
      </c>
      <c r="I46" s="220">
        <v>0.79166666666666663</v>
      </c>
      <c r="J46" s="260"/>
      <c r="K46" s="217"/>
      <c r="L46" s="260">
        <v>96</v>
      </c>
      <c r="M46" s="260"/>
      <c r="N46" s="213">
        <v>14030220</v>
      </c>
      <c r="O46" s="260"/>
      <c r="P46" s="260" t="s">
        <v>377</v>
      </c>
      <c r="Q46" s="330" t="s">
        <v>378</v>
      </c>
      <c r="R46" s="260" t="s">
        <v>115</v>
      </c>
      <c r="S46" s="260">
        <f t="shared" si="0"/>
        <v>0</v>
      </c>
      <c r="T46" s="1021"/>
    </row>
    <row r="47" spans="1:20" ht="15.75" thickBot="1" x14ac:dyDescent="0.3">
      <c r="A47" s="210" t="s">
        <v>375</v>
      </c>
      <c r="B47" s="258" t="s">
        <v>97</v>
      </c>
      <c r="C47" s="258">
        <v>14030220</v>
      </c>
      <c r="D47" s="1025"/>
      <c r="E47" s="261">
        <v>48</v>
      </c>
      <c r="F47" s="261"/>
      <c r="G47" s="261" t="s">
        <v>88</v>
      </c>
      <c r="H47" s="221">
        <v>0.29166666666666669</v>
      </c>
      <c r="I47" s="221">
        <v>0.79166666666666663</v>
      </c>
      <c r="J47" s="261"/>
      <c r="K47" s="222"/>
      <c r="L47" s="261">
        <v>96</v>
      </c>
      <c r="M47" s="261"/>
      <c r="N47" s="258">
        <v>14030220</v>
      </c>
      <c r="O47" s="261"/>
      <c r="P47" s="261" t="s">
        <v>377</v>
      </c>
      <c r="Q47" s="329" t="s">
        <v>378</v>
      </c>
      <c r="R47" s="261" t="s">
        <v>115</v>
      </c>
      <c r="S47" s="260">
        <f t="shared" si="0"/>
        <v>0</v>
      </c>
      <c r="T47" s="1024"/>
    </row>
    <row r="48" spans="1:20" x14ac:dyDescent="0.25">
      <c r="A48" s="206" t="s">
        <v>213</v>
      </c>
      <c r="B48" s="259" t="s">
        <v>97</v>
      </c>
      <c r="C48" s="259">
        <v>14030221</v>
      </c>
      <c r="D48" s="1022" t="s">
        <v>257</v>
      </c>
      <c r="E48" s="259">
        <v>120</v>
      </c>
      <c r="F48" s="259"/>
      <c r="G48" s="259" t="s">
        <v>88</v>
      </c>
      <c r="H48" s="207">
        <v>0.29166666666666669</v>
      </c>
      <c r="I48" s="207">
        <v>0.79166666666666663</v>
      </c>
      <c r="J48" s="259"/>
      <c r="K48" s="219"/>
      <c r="L48" s="259">
        <v>120</v>
      </c>
      <c r="M48" s="259"/>
      <c r="N48" s="259">
        <v>14030221</v>
      </c>
      <c r="O48" s="259"/>
      <c r="P48" s="259" t="s">
        <v>123</v>
      </c>
      <c r="Q48" s="308" t="s">
        <v>255</v>
      </c>
      <c r="R48" s="259" t="s">
        <v>115</v>
      </c>
      <c r="S48" s="260">
        <f t="shared" si="0"/>
        <v>0</v>
      </c>
      <c r="T48" s="1020">
        <f>SUBTOTAL(9,S48:S54)</f>
        <v>0</v>
      </c>
    </row>
    <row r="49" spans="1:20" x14ac:dyDescent="0.25">
      <c r="A49" s="208" t="s">
        <v>213</v>
      </c>
      <c r="B49" s="213" t="s">
        <v>97</v>
      </c>
      <c r="C49" s="213">
        <v>14030221</v>
      </c>
      <c r="D49" s="1023"/>
      <c r="E49" s="260">
        <v>120</v>
      </c>
      <c r="F49" s="260"/>
      <c r="G49" s="260" t="s">
        <v>88</v>
      </c>
      <c r="H49" s="220">
        <v>0.29166666666666669</v>
      </c>
      <c r="I49" s="220">
        <v>0.79166666666666663</v>
      </c>
      <c r="J49" s="260"/>
      <c r="K49" s="217"/>
      <c r="L49" s="260">
        <v>120</v>
      </c>
      <c r="M49" s="260"/>
      <c r="N49" s="213">
        <v>14030221</v>
      </c>
      <c r="O49" s="260"/>
      <c r="P49" s="260" t="s">
        <v>123</v>
      </c>
      <c r="Q49" s="330" t="s">
        <v>255</v>
      </c>
      <c r="R49" s="260" t="s">
        <v>115</v>
      </c>
      <c r="S49" s="260">
        <f t="shared" si="0"/>
        <v>0</v>
      </c>
      <c r="T49" s="1021"/>
    </row>
    <row r="50" spans="1:20" x14ac:dyDescent="0.25">
      <c r="A50" s="208" t="s">
        <v>107</v>
      </c>
      <c r="B50" s="213" t="s">
        <v>97</v>
      </c>
      <c r="C50" s="213">
        <v>14030221</v>
      </c>
      <c r="D50" s="1023"/>
      <c r="E50" s="260">
        <v>735</v>
      </c>
      <c r="F50" s="260"/>
      <c r="G50" s="260" t="s">
        <v>88</v>
      </c>
      <c r="H50" s="220">
        <v>0.29166666666666669</v>
      </c>
      <c r="I50" s="220">
        <v>0.79166666666666663</v>
      </c>
      <c r="J50" s="260"/>
      <c r="K50" s="217"/>
      <c r="L50" s="260">
        <v>180</v>
      </c>
      <c r="M50" s="260"/>
      <c r="N50" s="213">
        <v>14030221</v>
      </c>
      <c r="O50" s="260"/>
      <c r="P50" s="260" t="s">
        <v>124</v>
      </c>
      <c r="Q50" s="330" t="s">
        <v>243</v>
      </c>
      <c r="R50" s="260" t="s">
        <v>115</v>
      </c>
      <c r="S50" s="260">
        <f t="shared" si="0"/>
        <v>0</v>
      </c>
      <c r="T50" s="1021"/>
    </row>
    <row r="51" spans="1:20" x14ac:dyDescent="0.25">
      <c r="A51" s="208" t="s">
        <v>121</v>
      </c>
      <c r="B51" s="213" t="s">
        <v>97</v>
      </c>
      <c r="C51" s="213">
        <v>14030221</v>
      </c>
      <c r="D51" s="1023"/>
      <c r="E51" s="260">
        <v>270</v>
      </c>
      <c r="F51" s="260"/>
      <c r="G51" s="260" t="s">
        <v>88</v>
      </c>
      <c r="H51" s="220">
        <v>0.29166666666666669</v>
      </c>
      <c r="I51" s="220">
        <v>0.79166666666666663</v>
      </c>
      <c r="J51" s="260"/>
      <c r="K51" s="217"/>
      <c r="L51" s="260">
        <v>180</v>
      </c>
      <c r="M51" s="260"/>
      <c r="N51" s="213">
        <v>14030221</v>
      </c>
      <c r="O51" s="260"/>
      <c r="P51" s="260" t="s">
        <v>366</v>
      </c>
      <c r="Q51" s="330" t="s">
        <v>241</v>
      </c>
      <c r="R51" s="260" t="s">
        <v>115</v>
      </c>
      <c r="S51" s="260">
        <f t="shared" si="0"/>
        <v>0</v>
      </c>
      <c r="T51" s="1021"/>
    </row>
    <row r="52" spans="1:20" x14ac:dyDescent="0.25">
      <c r="A52" s="208" t="s">
        <v>121</v>
      </c>
      <c r="B52" s="213" t="s">
        <v>97</v>
      </c>
      <c r="C52" s="213">
        <v>14030221</v>
      </c>
      <c r="D52" s="1023"/>
      <c r="E52" s="260">
        <v>270</v>
      </c>
      <c r="F52" s="260"/>
      <c r="G52" s="260" t="s">
        <v>88</v>
      </c>
      <c r="H52" s="220">
        <v>0.29166666666666669</v>
      </c>
      <c r="I52" s="220">
        <v>0.79166666666666663</v>
      </c>
      <c r="J52" s="260"/>
      <c r="K52" s="217"/>
      <c r="L52" s="260">
        <v>180</v>
      </c>
      <c r="M52" s="260"/>
      <c r="N52" s="213">
        <v>14030221</v>
      </c>
      <c r="O52" s="260"/>
      <c r="P52" s="260" t="s">
        <v>366</v>
      </c>
      <c r="Q52" s="330" t="s">
        <v>241</v>
      </c>
      <c r="R52" s="260" t="s">
        <v>115</v>
      </c>
      <c r="S52" s="260">
        <f t="shared" si="0"/>
        <v>0</v>
      </c>
      <c r="T52" s="1021"/>
    </row>
    <row r="53" spans="1:20" x14ac:dyDescent="0.25">
      <c r="A53" s="208" t="s">
        <v>121</v>
      </c>
      <c r="B53" s="213" t="s">
        <v>97</v>
      </c>
      <c r="C53" s="213">
        <v>14030221</v>
      </c>
      <c r="D53" s="1023"/>
      <c r="E53" s="260">
        <v>270</v>
      </c>
      <c r="F53" s="260"/>
      <c r="G53" s="260" t="s">
        <v>88</v>
      </c>
      <c r="H53" s="220">
        <v>0.29166666666666669</v>
      </c>
      <c r="I53" s="220">
        <v>0.79166666666666663</v>
      </c>
      <c r="J53" s="260"/>
      <c r="K53" s="217"/>
      <c r="L53" s="260">
        <v>180</v>
      </c>
      <c r="M53" s="260"/>
      <c r="N53" s="213">
        <v>14030221</v>
      </c>
      <c r="O53" s="260"/>
      <c r="P53" s="260" t="s">
        <v>366</v>
      </c>
      <c r="Q53" s="330" t="s">
        <v>241</v>
      </c>
      <c r="R53" s="260" t="s">
        <v>115</v>
      </c>
      <c r="S53" s="260">
        <f t="shared" si="0"/>
        <v>0</v>
      </c>
      <c r="T53" s="1021"/>
    </row>
    <row r="54" spans="1:20" ht="15.75" thickBot="1" x14ac:dyDescent="0.3">
      <c r="A54" s="210" t="s">
        <v>118</v>
      </c>
      <c r="B54" s="258" t="s">
        <v>97</v>
      </c>
      <c r="C54" s="258">
        <v>14030221</v>
      </c>
      <c r="D54" s="1025"/>
      <c r="E54" s="261">
        <v>180</v>
      </c>
      <c r="F54" s="261"/>
      <c r="G54" s="261" t="s">
        <v>88</v>
      </c>
      <c r="H54" s="221">
        <v>0.29166666666666669</v>
      </c>
      <c r="I54" s="221">
        <v>0.79166666666666663</v>
      </c>
      <c r="J54" s="261"/>
      <c r="K54" s="222"/>
      <c r="L54" s="261">
        <v>180</v>
      </c>
      <c r="M54" s="261"/>
      <c r="N54" s="258">
        <v>14030221</v>
      </c>
      <c r="O54" s="261"/>
      <c r="P54" s="261" t="s">
        <v>366</v>
      </c>
      <c r="Q54" s="329" t="s">
        <v>242</v>
      </c>
      <c r="R54" s="261" t="s">
        <v>115</v>
      </c>
      <c r="S54" s="260">
        <f t="shared" si="0"/>
        <v>0</v>
      </c>
      <c r="T54" s="1024"/>
    </row>
    <row r="55" spans="1:20" x14ac:dyDescent="0.25">
      <c r="A55" s="206" t="s">
        <v>121</v>
      </c>
      <c r="B55" s="259" t="s">
        <v>97</v>
      </c>
      <c r="C55" s="259">
        <v>14030222</v>
      </c>
      <c r="D55" s="1022" t="s">
        <v>214</v>
      </c>
      <c r="E55" s="259">
        <v>270</v>
      </c>
      <c r="F55" s="259"/>
      <c r="G55" s="259" t="s">
        <v>88</v>
      </c>
      <c r="H55" s="207">
        <v>0.29166666666666669</v>
      </c>
      <c r="I55" s="207">
        <v>0.79166666666666663</v>
      </c>
      <c r="J55" s="259"/>
      <c r="K55" s="219"/>
      <c r="L55" s="259">
        <v>180</v>
      </c>
      <c r="M55" s="259"/>
      <c r="N55" s="259">
        <v>14030222</v>
      </c>
      <c r="O55" s="259"/>
      <c r="P55" s="259" t="s">
        <v>366</v>
      </c>
      <c r="Q55" s="308" t="s">
        <v>241</v>
      </c>
      <c r="R55" s="259" t="s">
        <v>115</v>
      </c>
      <c r="S55" s="260">
        <f t="shared" si="0"/>
        <v>0</v>
      </c>
      <c r="T55" s="1020">
        <f>SUBTOTAL(9,S55:S64)</f>
        <v>0</v>
      </c>
    </row>
    <row r="56" spans="1:20" x14ac:dyDescent="0.25">
      <c r="A56" s="208" t="s">
        <v>121</v>
      </c>
      <c r="B56" s="213" t="s">
        <v>97</v>
      </c>
      <c r="C56" s="213">
        <v>14030222</v>
      </c>
      <c r="D56" s="1023"/>
      <c r="E56" s="260">
        <v>270</v>
      </c>
      <c r="F56" s="260"/>
      <c r="G56" s="260" t="s">
        <v>88</v>
      </c>
      <c r="H56" s="220">
        <v>0.29166666666666669</v>
      </c>
      <c r="I56" s="220">
        <v>0.79166666666666663</v>
      </c>
      <c r="J56" s="260"/>
      <c r="K56" s="217"/>
      <c r="L56" s="260">
        <v>180</v>
      </c>
      <c r="M56" s="260"/>
      <c r="N56" s="213">
        <v>14030222</v>
      </c>
      <c r="O56" s="260"/>
      <c r="P56" s="213" t="s">
        <v>366</v>
      </c>
      <c r="Q56" s="330" t="s">
        <v>241</v>
      </c>
      <c r="R56" s="260" t="s">
        <v>115</v>
      </c>
      <c r="S56" s="260">
        <f t="shared" si="0"/>
        <v>0</v>
      </c>
      <c r="T56" s="1021"/>
    </row>
    <row r="57" spans="1:20" x14ac:dyDescent="0.25">
      <c r="A57" s="208" t="s">
        <v>121</v>
      </c>
      <c r="B57" s="213" t="s">
        <v>97</v>
      </c>
      <c r="C57" s="213">
        <v>14030222</v>
      </c>
      <c r="D57" s="1023"/>
      <c r="E57" s="260">
        <v>270</v>
      </c>
      <c r="F57" s="260"/>
      <c r="G57" s="260" t="s">
        <v>88</v>
      </c>
      <c r="H57" s="220">
        <v>0.29166666666666669</v>
      </c>
      <c r="I57" s="220">
        <v>0.79166666666666663</v>
      </c>
      <c r="J57" s="260"/>
      <c r="K57" s="217"/>
      <c r="L57" s="260">
        <v>180</v>
      </c>
      <c r="M57" s="260"/>
      <c r="N57" s="213">
        <v>14030222</v>
      </c>
      <c r="O57" s="260"/>
      <c r="P57" s="213" t="s">
        <v>366</v>
      </c>
      <c r="Q57" s="330" t="s">
        <v>241</v>
      </c>
      <c r="R57" s="260" t="s">
        <v>115</v>
      </c>
      <c r="S57" s="260">
        <f t="shared" si="0"/>
        <v>0</v>
      </c>
      <c r="T57" s="1021"/>
    </row>
    <row r="58" spans="1:20" x14ac:dyDescent="0.25">
      <c r="A58" s="208" t="s">
        <v>118</v>
      </c>
      <c r="B58" s="213" t="s">
        <v>97</v>
      </c>
      <c r="C58" s="213">
        <v>14030222</v>
      </c>
      <c r="D58" s="1023"/>
      <c r="E58" s="260">
        <v>180</v>
      </c>
      <c r="F58" s="260"/>
      <c r="G58" s="260" t="s">
        <v>88</v>
      </c>
      <c r="H58" s="220">
        <v>0.29166666666666669</v>
      </c>
      <c r="I58" s="220">
        <v>0.79166666666666663</v>
      </c>
      <c r="J58" s="260"/>
      <c r="K58" s="217"/>
      <c r="L58" s="260">
        <v>180</v>
      </c>
      <c r="M58" s="260"/>
      <c r="N58" s="213">
        <v>14030222</v>
      </c>
      <c r="O58" s="260"/>
      <c r="P58" s="213" t="s">
        <v>366</v>
      </c>
      <c r="Q58" s="330" t="s">
        <v>372</v>
      </c>
      <c r="R58" s="260" t="s">
        <v>115</v>
      </c>
      <c r="S58" s="260">
        <f t="shared" si="0"/>
        <v>0</v>
      </c>
      <c r="T58" s="1021"/>
    </row>
    <row r="59" spans="1:20" x14ac:dyDescent="0.25">
      <c r="A59" s="208" t="s">
        <v>118</v>
      </c>
      <c r="B59" s="213" t="s">
        <v>97</v>
      </c>
      <c r="C59" s="213">
        <v>14030222</v>
      </c>
      <c r="D59" s="1023"/>
      <c r="E59" s="260">
        <v>180</v>
      </c>
      <c r="F59" s="260"/>
      <c r="G59" s="260" t="s">
        <v>88</v>
      </c>
      <c r="H59" s="220">
        <v>0.29166666666666669</v>
      </c>
      <c r="I59" s="220">
        <v>0.79166666666666663</v>
      </c>
      <c r="J59" s="260"/>
      <c r="K59" s="217"/>
      <c r="L59" s="260">
        <v>180</v>
      </c>
      <c r="M59" s="260"/>
      <c r="N59" s="213">
        <v>14030222</v>
      </c>
      <c r="O59" s="260"/>
      <c r="P59" s="213" t="s">
        <v>366</v>
      </c>
      <c r="Q59" s="330" t="s">
        <v>242</v>
      </c>
      <c r="R59" s="260" t="s">
        <v>115</v>
      </c>
      <c r="S59" s="260">
        <f t="shared" ref="S59:S122" si="1">E59*F59</f>
        <v>0</v>
      </c>
      <c r="T59" s="1021"/>
    </row>
    <row r="60" spans="1:20" x14ac:dyDescent="0.25">
      <c r="A60" s="208" t="s">
        <v>121</v>
      </c>
      <c r="B60" s="213" t="s">
        <v>97</v>
      </c>
      <c r="C60" s="213">
        <v>14030222</v>
      </c>
      <c r="D60" s="1023"/>
      <c r="E60" s="260">
        <v>270</v>
      </c>
      <c r="F60" s="260"/>
      <c r="G60" s="260" t="s">
        <v>88</v>
      </c>
      <c r="H60" s="220">
        <v>0.29166666666666669</v>
      </c>
      <c r="I60" s="220">
        <v>0.79166666666666663</v>
      </c>
      <c r="J60" s="260"/>
      <c r="K60" s="217"/>
      <c r="L60" s="260">
        <v>180</v>
      </c>
      <c r="M60" s="260"/>
      <c r="N60" s="213">
        <v>14030222</v>
      </c>
      <c r="O60" s="260"/>
      <c r="P60" s="213" t="s">
        <v>366</v>
      </c>
      <c r="Q60" s="330" t="s">
        <v>241</v>
      </c>
      <c r="R60" s="260" t="s">
        <v>115</v>
      </c>
      <c r="S60" s="260">
        <f t="shared" si="1"/>
        <v>0</v>
      </c>
      <c r="T60" s="1021"/>
    </row>
    <row r="61" spans="1:20" x14ac:dyDescent="0.25">
      <c r="A61" s="208" t="s">
        <v>121</v>
      </c>
      <c r="B61" s="213" t="s">
        <v>97</v>
      </c>
      <c r="C61" s="213">
        <v>14030222</v>
      </c>
      <c r="D61" s="1023"/>
      <c r="E61" s="260">
        <v>270</v>
      </c>
      <c r="F61" s="260"/>
      <c r="G61" s="260" t="s">
        <v>88</v>
      </c>
      <c r="H61" s="220">
        <v>0.29166666666666669</v>
      </c>
      <c r="I61" s="220">
        <v>0.79166666666666663</v>
      </c>
      <c r="J61" s="260"/>
      <c r="K61" s="217"/>
      <c r="L61" s="260">
        <v>180</v>
      </c>
      <c r="M61" s="260"/>
      <c r="N61" s="213">
        <v>14030222</v>
      </c>
      <c r="O61" s="260"/>
      <c r="P61" s="213" t="s">
        <v>366</v>
      </c>
      <c r="Q61" s="330" t="s">
        <v>241</v>
      </c>
      <c r="R61" s="260" t="s">
        <v>115</v>
      </c>
      <c r="S61" s="260">
        <f t="shared" si="1"/>
        <v>0</v>
      </c>
      <c r="T61" s="1021"/>
    </row>
    <row r="62" spans="1:20" x14ac:dyDescent="0.25">
      <c r="A62" s="208" t="s">
        <v>135</v>
      </c>
      <c r="B62" s="213" t="s">
        <v>97</v>
      </c>
      <c r="C62" s="213">
        <v>14030222</v>
      </c>
      <c r="D62" s="1023"/>
      <c r="E62" s="260">
        <v>450</v>
      </c>
      <c r="F62" s="260"/>
      <c r="G62" s="260" t="s">
        <v>88</v>
      </c>
      <c r="H62" s="220">
        <v>0.29166666666666669</v>
      </c>
      <c r="I62" s="220">
        <v>0.79166666666666663</v>
      </c>
      <c r="J62" s="260"/>
      <c r="K62" s="217"/>
      <c r="L62" s="260">
        <v>180</v>
      </c>
      <c r="M62" s="260"/>
      <c r="N62" s="213">
        <v>14030222</v>
      </c>
      <c r="O62" s="260"/>
      <c r="P62" s="260" t="s">
        <v>367</v>
      </c>
      <c r="Q62" s="330" t="s">
        <v>379</v>
      </c>
      <c r="R62" s="260" t="s">
        <v>115</v>
      </c>
      <c r="S62" s="260">
        <f t="shared" si="1"/>
        <v>0</v>
      </c>
      <c r="T62" s="1021"/>
    </row>
    <row r="63" spans="1:20" x14ac:dyDescent="0.25">
      <c r="A63" s="208" t="s">
        <v>213</v>
      </c>
      <c r="B63" s="213" t="s">
        <v>97</v>
      </c>
      <c r="C63" s="213">
        <v>14030222</v>
      </c>
      <c r="D63" s="1023"/>
      <c r="E63" s="260">
        <v>120</v>
      </c>
      <c r="F63" s="260"/>
      <c r="G63" s="260" t="s">
        <v>88</v>
      </c>
      <c r="H63" s="220">
        <v>0.29166666666666669</v>
      </c>
      <c r="I63" s="220">
        <v>0.79166666666666663</v>
      </c>
      <c r="J63" s="260"/>
      <c r="K63" s="217"/>
      <c r="L63" s="260">
        <v>120</v>
      </c>
      <c r="M63" s="260"/>
      <c r="N63" s="213">
        <v>14030222</v>
      </c>
      <c r="O63" s="260"/>
      <c r="P63" s="260" t="s">
        <v>123</v>
      </c>
      <c r="Q63" s="330" t="s">
        <v>255</v>
      </c>
      <c r="R63" s="260" t="s">
        <v>115</v>
      </c>
      <c r="S63" s="260">
        <f t="shared" si="1"/>
        <v>0</v>
      </c>
      <c r="T63" s="1021"/>
    </row>
    <row r="64" spans="1:20" ht="15.75" thickBot="1" x14ac:dyDescent="0.3">
      <c r="A64" s="210" t="s">
        <v>213</v>
      </c>
      <c r="B64" s="258" t="s">
        <v>97</v>
      </c>
      <c r="C64" s="258">
        <v>14030222</v>
      </c>
      <c r="D64" s="1025"/>
      <c r="E64" s="261">
        <v>120</v>
      </c>
      <c r="F64" s="261"/>
      <c r="G64" s="261" t="s">
        <v>88</v>
      </c>
      <c r="H64" s="221">
        <v>0.29166666666666669</v>
      </c>
      <c r="I64" s="221">
        <v>0.79166666666666663</v>
      </c>
      <c r="J64" s="261"/>
      <c r="K64" s="222"/>
      <c r="L64" s="261">
        <v>120</v>
      </c>
      <c r="M64" s="261"/>
      <c r="N64" s="258">
        <v>14030222</v>
      </c>
      <c r="O64" s="261"/>
      <c r="P64" s="257" t="s">
        <v>123</v>
      </c>
      <c r="Q64" s="329" t="s">
        <v>255</v>
      </c>
      <c r="R64" s="261" t="s">
        <v>115</v>
      </c>
      <c r="S64" s="260">
        <f t="shared" si="1"/>
        <v>0</v>
      </c>
      <c r="T64" s="1024"/>
    </row>
    <row r="65" spans="1:20" x14ac:dyDescent="0.25">
      <c r="A65" s="206" t="s">
        <v>135</v>
      </c>
      <c r="B65" s="259" t="s">
        <v>97</v>
      </c>
      <c r="C65" s="259">
        <v>14030222</v>
      </c>
      <c r="D65" s="1022" t="s">
        <v>370</v>
      </c>
      <c r="E65" s="259">
        <v>450</v>
      </c>
      <c r="F65" s="259"/>
      <c r="G65" s="259" t="s">
        <v>88</v>
      </c>
      <c r="H65" s="207">
        <v>0.29166666666666669</v>
      </c>
      <c r="I65" s="207">
        <v>0.79166666666666663</v>
      </c>
      <c r="J65" s="259"/>
      <c r="K65" s="219"/>
      <c r="L65" s="259">
        <v>180</v>
      </c>
      <c r="M65" s="259"/>
      <c r="N65" s="259">
        <v>14030222</v>
      </c>
      <c r="O65" s="259"/>
      <c r="P65" s="260" t="s">
        <v>380</v>
      </c>
      <c r="Q65" s="308" t="s">
        <v>241</v>
      </c>
      <c r="R65" s="259" t="s">
        <v>115</v>
      </c>
      <c r="S65" s="260">
        <f t="shared" si="1"/>
        <v>0</v>
      </c>
      <c r="T65" s="1020">
        <f>SUBTOTAL(9,S65:S73)</f>
        <v>0</v>
      </c>
    </row>
    <row r="66" spans="1:20" x14ac:dyDescent="0.25">
      <c r="A66" s="208" t="s">
        <v>135</v>
      </c>
      <c r="B66" s="213" t="s">
        <v>97</v>
      </c>
      <c r="C66" s="213">
        <v>14030222</v>
      </c>
      <c r="D66" s="1023"/>
      <c r="E66" s="260">
        <v>450</v>
      </c>
      <c r="F66" s="260"/>
      <c r="G66" s="260" t="s">
        <v>88</v>
      </c>
      <c r="H66" s="220">
        <v>0.29166666666666669</v>
      </c>
      <c r="I66" s="220">
        <v>0.79166666666666663</v>
      </c>
      <c r="J66" s="260"/>
      <c r="K66" s="217"/>
      <c r="L66" s="260">
        <v>180</v>
      </c>
      <c r="M66" s="260"/>
      <c r="N66" s="213">
        <v>14030222</v>
      </c>
      <c r="O66" s="260"/>
      <c r="P66" s="260" t="s">
        <v>380</v>
      </c>
      <c r="Q66" s="330" t="s">
        <v>241</v>
      </c>
      <c r="R66" s="260" t="s">
        <v>115</v>
      </c>
      <c r="S66" s="260">
        <f t="shared" si="1"/>
        <v>0</v>
      </c>
      <c r="T66" s="1021"/>
    </row>
    <row r="67" spans="1:20" x14ac:dyDescent="0.25">
      <c r="A67" s="208" t="s">
        <v>118</v>
      </c>
      <c r="B67" s="213" t="s">
        <v>97</v>
      </c>
      <c r="C67" s="213">
        <v>14030222</v>
      </c>
      <c r="D67" s="1023"/>
      <c r="E67" s="260">
        <v>180</v>
      </c>
      <c r="F67" s="260"/>
      <c r="G67" s="260" t="s">
        <v>88</v>
      </c>
      <c r="H67" s="220">
        <v>0.29166666666666669</v>
      </c>
      <c r="I67" s="220">
        <v>0.79166666666666663</v>
      </c>
      <c r="J67" s="260"/>
      <c r="K67" s="217"/>
      <c r="L67" s="260">
        <v>180</v>
      </c>
      <c r="M67" s="260"/>
      <c r="N67" s="213">
        <v>14030222</v>
      </c>
      <c r="O67" s="260"/>
      <c r="P67" s="260" t="s">
        <v>380</v>
      </c>
      <c r="Q67" s="330" t="s">
        <v>242</v>
      </c>
      <c r="R67" s="260" t="s">
        <v>115</v>
      </c>
      <c r="S67" s="260">
        <f t="shared" si="1"/>
        <v>0</v>
      </c>
      <c r="T67" s="1021"/>
    </row>
    <row r="68" spans="1:20" x14ac:dyDescent="0.25">
      <c r="A68" s="208" t="s">
        <v>118</v>
      </c>
      <c r="B68" s="213" t="s">
        <v>97</v>
      </c>
      <c r="C68" s="213">
        <v>14030222</v>
      </c>
      <c r="D68" s="1023"/>
      <c r="E68" s="260">
        <v>180</v>
      </c>
      <c r="F68" s="260"/>
      <c r="G68" s="260" t="s">
        <v>88</v>
      </c>
      <c r="H68" s="220">
        <v>0.29166666666666669</v>
      </c>
      <c r="I68" s="220">
        <v>0.79166666666666663</v>
      </c>
      <c r="J68" s="260"/>
      <c r="K68" s="217"/>
      <c r="L68" s="260">
        <v>180</v>
      </c>
      <c r="M68" s="260"/>
      <c r="N68" s="213">
        <v>14030222</v>
      </c>
      <c r="O68" s="260"/>
      <c r="P68" s="260" t="s">
        <v>380</v>
      </c>
      <c r="Q68" s="330" t="s">
        <v>242</v>
      </c>
      <c r="R68" s="260" t="s">
        <v>115</v>
      </c>
      <c r="S68" s="260">
        <f t="shared" si="1"/>
        <v>0</v>
      </c>
      <c r="T68" s="1021"/>
    </row>
    <row r="69" spans="1:20" x14ac:dyDescent="0.25">
      <c r="A69" s="208" t="s">
        <v>118</v>
      </c>
      <c r="B69" s="213" t="s">
        <v>97</v>
      </c>
      <c r="C69" s="213">
        <v>14030222</v>
      </c>
      <c r="D69" s="1023"/>
      <c r="E69" s="260">
        <v>180</v>
      </c>
      <c r="F69" s="260"/>
      <c r="G69" s="260" t="s">
        <v>88</v>
      </c>
      <c r="H69" s="220">
        <v>0.29166666666666669</v>
      </c>
      <c r="I69" s="220">
        <v>0.79166666666666663</v>
      </c>
      <c r="J69" s="260"/>
      <c r="K69" s="217"/>
      <c r="L69" s="260">
        <v>180</v>
      </c>
      <c r="M69" s="260"/>
      <c r="N69" s="213">
        <v>14030222</v>
      </c>
      <c r="O69" s="260"/>
      <c r="P69" s="260" t="s">
        <v>380</v>
      </c>
      <c r="Q69" s="330" t="s">
        <v>242</v>
      </c>
      <c r="R69" s="260" t="s">
        <v>115</v>
      </c>
      <c r="S69" s="260">
        <f t="shared" si="1"/>
        <v>0</v>
      </c>
      <c r="T69" s="1021"/>
    </row>
    <row r="70" spans="1:20" x14ac:dyDescent="0.25">
      <c r="A70" s="208" t="s">
        <v>121</v>
      </c>
      <c r="B70" s="213" t="s">
        <v>97</v>
      </c>
      <c r="C70" s="213">
        <v>14030222</v>
      </c>
      <c r="D70" s="1023"/>
      <c r="E70" s="260">
        <v>270</v>
      </c>
      <c r="F70" s="260"/>
      <c r="G70" s="260" t="s">
        <v>88</v>
      </c>
      <c r="H70" s="220">
        <v>0.29166666666666669</v>
      </c>
      <c r="I70" s="220">
        <v>0.79166666666666663</v>
      </c>
      <c r="J70" s="260"/>
      <c r="K70" s="217"/>
      <c r="L70" s="260">
        <v>180</v>
      </c>
      <c r="M70" s="260"/>
      <c r="N70" s="213">
        <v>14030222</v>
      </c>
      <c r="O70" s="260"/>
      <c r="P70" s="260" t="s">
        <v>380</v>
      </c>
      <c r="Q70" s="330" t="s">
        <v>241</v>
      </c>
      <c r="R70" s="260" t="s">
        <v>115</v>
      </c>
      <c r="S70" s="260">
        <f t="shared" si="1"/>
        <v>0</v>
      </c>
      <c r="T70" s="1021"/>
    </row>
    <row r="71" spans="1:20" x14ac:dyDescent="0.25">
      <c r="A71" s="208" t="s">
        <v>121</v>
      </c>
      <c r="B71" s="213" t="s">
        <v>97</v>
      </c>
      <c r="C71" s="213">
        <v>14030222</v>
      </c>
      <c r="D71" s="1023"/>
      <c r="E71" s="260">
        <v>270</v>
      </c>
      <c r="F71" s="260"/>
      <c r="G71" s="260" t="s">
        <v>88</v>
      </c>
      <c r="H71" s="220">
        <v>0.29166666666666669</v>
      </c>
      <c r="I71" s="220">
        <v>0.79166666666666663</v>
      </c>
      <c r="J71" s="260"/>
      <c r="K71" s="217"/>
      <c r="L71" s="260">
        <v>180</v>
      </c>
      <c r="M71" s="260"/>
      <c r="N71" s="213">
        <v>14030222</v>
      </c>
      <c r="O71" s="260"/>
      <c r="P71" s="260" t="s">
        <v>380</v>
      </c>
      <c r="Q71" s="330" t="s">
        <v>241</v>
      </c>
      <c r="R71" s="260" t="s">
        <v>115</v>
      </c>
      <c r="S71" s="260">
        <f t="shared" si="1"/>
        <v>0</v>
      </c>
      <c r="T71" s="1021"/>
    </row>
    <row r="72" spans="1:20" x14ac:dyDescent="0.25">
      <c r="A72" s="208" t="s">
        <v>213</v>
      </c>
      <c r="B72" s="213" t="s">
        <v>97</v>
      </c>
      <c r="C72" s="213">
        <v>14030222</v>
      </c>
      <c r="D72" s="1023"/>
      <c r="E72" s="260">
        <v>120</v>
      </c>
      <c r="F72" s="260"/>
      <c r="G72" s="260" t="s">
        <v>88</v>
      </c>
      <c r="H72" s="220">
        <v>0.29166666666666669</v>
      </c>
      <c r="I72" s="220">
        <v>0.79166666666666663</v>
      </c>
      <c r="J72" s="260"/>
      <c r="K72" s="217"/>
      <c r="L72" s="260">
        <v>120</v>
      </c>
      <c r="M72" s="260"/>
      <c r="N72" s="213">
        <v>14030222</v>
      </c>
      <c r="O72" s="260"/>
      <c r="P72" s="260" t="s">
        <v>123</v>
      </c>
      <c r="Q72" s="330" t="s">
        <v>255</v>
      </c>
      <c r="R72" s="260" t="s">
        <v>115</v>
      </c>
      <c r="S72" s="260">
        <f t="shared" si="1"/>
        <v>0</v>
      </c>
      <c r="T72" s="1021"/>
    </row>
    <row r="73" spans="1:20" ht="15.75" thickBot="1" x14ac:dyDescent="0.3">
      <c r="A73" s="214" t="s">
        <v>213</v>
      </c>
      <c r="B73" s="213" t="s">
        <v>97</v>
      </c>
      <c r="C73" s="257">
        <v>14030222</v>
      </c>
      <c r="D73" s="1023"/>
      <c r="E73" s="215">
        <v>120</v>
      </c>
      <c r="F73" s="215"/>
      <c r="G73" s="215" t="s">
        <v>88</v>
      </c>
      <c r="H73" s="223">
        <v>0.29166666666666669</v>
      </c>
      <c r="I73" s="223">
        <v>0.79166666666666663</v>
      </c>
      <c r="J73" s="215"/>
      <c r="K73" s="218"/>
      <c r="L73" s="215">
        <v>120</v>
      </c>
      <c r="M73" s="215"/>
      <c r="N73" s="257">
        <v>14030222</v>
      </c>
      <c r="O73" s="215"/>
      <c r="P73" s="215" t="s">
        <v>123</v>
      </c>
      <c r="Q73" s="331" t="s">
        <v>255</v>
      </c>
      <c r="R73" s="215" t="s">
        <v>115</v>
      </c>
      <c r="S73" s="215">
        <f t="shared" si="1"/>
        <v>0</v>
      </c>
      <c r="T73" s="1021"/>
    </row>
    <row r="74" spans="1:20" x14ac:dyDescent="0.25">
      <c r="A74" s="206" t="s">
        <v>248</v>
      </c>
      <c r="B74" s="213" t="s">
        <v>97</v>
      </c>
      <c r="C74" s="259">
        <v>14030224</v>
      </c>
      <c r="D74" s="1022" t="s">
        <v>214</v>
      </c>
      <c r="E74" s="259">
        <v>192</v>
      </c>
      <c r="F74" s="259"/>
      <c r="G74" s="259" t="s">
        <v>88</v>
      </c>
      <c r="H74" s="207">
        <v>0.29166666666666669</v>
      </c>
      <c r="I74" s="207">
        <v>0.79166666666666663</v>
      </c>
      <c r="J74" s="259"/>
      <c r="K74" s="219"/>
      <c r="L74" s="259">
        <v>96</v>
      </c>
      <c r="M74" s="259"/>
      <c r="N74" s="259">
        <v>14030224</v>
      </c>
      <c r="O74" s="259"/>
      <c r="P74" s="259" t="s">
        <v>274</v>
      </c>
      <c r="Q74" s="308" t="s">
        <v>242</v>
      </c>
      <c r="R74" s="259" t="s">
        <v>115</v>
      </c>
      <c r="S74" s="259">
        <f t="shared" si="1"/>
        <v>0</v>
      </c>
      <c r="T74" s="1020">
        <f>SUBTOTAL(9,S74:S79)</f>
        <v>0</v>
      </c>
    </row>
    <row r="75" spans="1:20" x14ac:dyDescent="0.25">
      <c r="A75" s="208" t="s">
        <v>279</v>
      </c>
      <c r="B75" s="213" t="s">
        <v>97</v>
      </c>
      <c r="C75" s="213">
        <v>14030224</v>
      </c>
      <c r="D75" s="1023"/>
      <c r="E75" s="260">
        <v>360</v>
      </c>
      <c r="F75" s="260"/>
      <c r="G75" s="260" t="s">
        <v>88</v>
      </c>
      <c r="H75" s="220">
        <v>0.29166666666666669</v>
      </c>
      <c r="I75" s="220">
        <v>0.79166666666666663</v>
      </c>
      <c r="J75" s="260"/>
      <c r="K75" s="217"/>
      <c r="L75" s="260">
        <v>180</v>
      </c>
      <c r="M75" s="260"/>
      <c r="N75" s="213">
        <v>14030224</v>
      </c>
      <c r="O75" s="260"/>
      <c r="P75" s="260" t="s">
        <v>284</v>
      </c>
      <c r="Q75" s="330" t="s">
        <v>287</v>
      </c>
      <c r="R75" s="260" t="s">
        <v>115</v>
      </c>
      <c r="S75" s="260">
        <f t="shared" si="1"/>
        <v>0</v>
      </c>
      <c r="T75" s="1021"/>
    </row>
    <row r="76" spans="1:20" x14ac:dyDescent="0.25">
      <c r="A76" s="208" t="s">
        <v>279</v>
      </c>
      <c r="B76" s="213" t="s">
        <v>97</v>
      </c>
      <c r="C76" s="213">
        <v>14030224</v>
      </c>
      <c r="D76" s="1023"/>
      <c r="E76" s="260">
        <v>360</v>
      </c>
      <c r="F76" s="260"/>
      <c r="G76" s="260" t="s">
        <v>88</v>
      </c>
      <c r="H76" s="220">
        <v>0.29166666666666669</v>
      </c>
      <c r="I76" s="220">
        <v>0.79166666666666663</v>
      </c>
      <c r="J76" s="260"/>
      <c r="K76" s="217"/>
      <c r="L76" s="260">
        <v>180</v>
      </c>
      <c r="M76" s="260"/>
      <c r="N76" s="213">
        <v>14030224</v>
      </c>
      <c r="O76" s="260"/>
      <c r="P76" s="260" t="s">
        <v>284</v>
      </c>
      <c r="Q76" s="330" t="s">
        <v>287</v>
      </c>
      <c r="R76" s="260" t="s">
        <v>115</v>
      </c>
      <c r="S76" s="260">
        <f t="shared" si="1"/>
        <v>0</v>
      </c>
      <c r="T76" s="1021"/>
    </row>
    <row r="77" spans="1:20" x14ac:dyDescent="0.25">
      <c r="A77" s="208" t="s">
        <v>281</v>
      </c>
      <c r="B77" s="213" t="s">
        <v>97</v>
      </c>
      <c r="C77" s="213">
        <v>14030224</v>
      </c>
      <c r="D77" s="1023"/>
      <c r="E77" s="260">
        <v>360</v>
      </c>
      <c r="F77" s="260"/>
      <c r="G77" s="260" t="s">
        <v>88</v>
      </c>
      <c r="H77" s="220">
        <v>0.29166666666666669</v>
      </c>
      <c r="I77" s="220">
        <v>0.79166666666666663</v>
      </c>
      <c r="J77" s="260"/>
      <c r="K77" s="217"/>
      <c r="L77" s="260">
        <v>180</v>
      </c>
      <c r="M77" s="260"/>
      <c r="N77" s="213">
        <v>14030224</v>
      </c>
      <c r="O77" s="260"/>
      <c r="P77" s="260" t="s">
        <v>283</v>
      </c>
      <c r="Q77" s="330" t="s">
        <v>286</v>
      </c>
      <c r="R77" s="260" t="s">
        <v>115</v>
      </c>
      <c r="S77" s="260">
        <f t="shared" si="1"/>
        <v>0</v>
      </c>
      <c r="T77" s="1021"/>
    </row>
    <row r="78" spans="1:20" x14ac:dyDescent="0.25">
      <c r="A78" s="208" t="s">
        <v>281</v>
      </c>
      <c r="B78" s="213" t="s">
        <v>97</v>
      </c>
      <c r="C78" s="213">
        <v>14030224</v>
      </c>
      <c r="D78" s="1023"/>
      <c r="E78" s="260">
        <v>360</v>
      </c>
      <c r="F78" s="260"/>
      <c r="G78" s="260" t="s">
        <v>88</v>
      </c>
      <c r="H78" s="220">
        <v>0.29166666666666669</v>
      </c>
      <c r="I78" s="220">
        <v>0.79166666666666663</v>
      </c>
      <c r="J78" s="260"/>
      <c r="K78" s="217"/>
      <c r="L78" s="260">
        <v>180</v>
      </c>
      <c r="M78" s="260"/>
      <c r="N78" s="213">
        <v>14030224</v>
      </c>
      <c r="O78" s="260"/>
      <c r="P78" s="260" t="s">
        <v>283</v>
      </c>
      <c r="Q78" s="330" t="s">
        <v>286</v>
      </c>
      <c r="R78" s="260" t="s">
        <v>115</v>
      </c>
      <c r="S78" s="260">
        <f t="shared" si="1"/>
        <v>0</v>
      </c>
      <c r="T78" s="1021"/>
    </row>
    <row r="79" spans="1:20" ht="15.75" thickBot="1" x14ac:dyDescent="0.3">
      <c r="A79" s="210" t="s">
        <v>281</v>
      </c>
      <c r="B79" s="213" t="s">
        <v>97</v>
      </c>
      <c r="C79" s="258">
        <v>14030224</v>
      </c>
      <c r="D79" s="1025"/>
      <c r="E79" s="261">
        <v>360</v>
      </c>
      <c r="F79" s="261"/>
      <c r="G79" s="261" t="s">
        <v>88</v>
      </c>
      <c r="H79" s="221">
        <v>0.29166666666666669</v>
      </c>
      <c r="I79" s="221">
        <v>0.79166666666666663</v>
      </c>
      <c r="J79" s="261"/>
      <c r="K79" s="222"/>
      <c r="L79" s="261">
        <v>180</v>
      </c>
      <c r="M79" s="261"/>
      <c r="N79" s="258">
        <v>14030224</v>
      </c>
      <c r="O79" s="261"/>
      <c r="P79" s="261" t="s">
        <v>283</v>
      </c>
      <c r="Q79" s="329" t="s">
        <v>286</v>
      </c>
      <c r="R79" s="261" t="s">
        <v>115</v>
      </c>
      <c r="S79" s="261">
        <f t="shared" si="1"/>
        <v>0</v>
      </c>
      <c r="T79" s="1024"/>
    </row>
    <row r="80" spans="1:20" x14ac:dyDescent="0.25">
      <c r="A80" s="206" t="s">
        <v>135</v>
      </c>
      <c r="B80" s="213" t="s">
        <v>97</v>
      </c>
      <c r="C80" s="259">
        <v>14030224</v>
      </c>
      <c r="D80" s="1022" t="s">
        <v>257</v>
      </c>
      <c r="E80" s="259">
        <v>450</v>
      </c>
      <c r="F80" s="259"/>
      <c r="G80" s="259" t="s">
        <v>88</v>
      </c>
      <c r="H80" s="207">
        <v>0.29166666666666669</v>
      </c>
      <c r="I80" s="207">
        <v>0.79166666666666663</v>
      </c>
      <c r="J80" s="259"/>
      <c r="K80" s="219"/>
      <c r="L80" s="259">
        <v>180</v>
      </c>
      <c r="M80" s="259"/>
      <c r="N80" s="259">
        <v>14030224</v>
      </c>
      <c r="O80" s="259"/>
      <c r="P80" s="259" t="s">
        <v>367</v>
      </c>
      <c r="Q80" s="308" t="s">
        <v>241</v>
      </c>
      <c r="R80" s="259" t="s">
        <v>115</v>
      </c>
      <c r="S80" s="259">
        <f t="shared" si="1"/>
        <v>0</v>
      </c>
      <c r="T80" s="1020">
        <f>SUBTOTAL(9,S80:S85)</f>
        <v>0</v>
      </c>
    </row>
    <row r="81" spans="1:20" x14ac:dyDescent="0.25">
      <c r="A81" s="208" t="s">
        <v>281</v>
      </c>
      <c r="B81" s="213" t="s">
        <v>97</v>
      </c>
      <c r="C81" s="213">
        <v>14030224</v>
      </c>
      <c r="D81" s="1023"/>
      <c r="E81" s="260">
        <v>36</v>
      </c>
      <c r="F81" s="260"/>
      <c r="G81" s="260" t="s">
        <v>88</v>
      </c>
      <c r="H81" s="220">
        <v>0.29166666666666669</v>
      </c>
      <c r="I81" s="220">
        <v>0.79166666666666663</v>
      </c>
      <c r="J81" s="260"/>
      <c r="K81" s="217"/>
      <c r="L81" s="260">
        <v>180</v>
      </c>
      <c r="M81" s="260"/>
      <c r="N81" s="213">
        <v>14030224</v>
      </c>
      <c r="O81" s="260"/>
      <c r="P81" s="260" t="s">
        <v>283</v>
      </c>
      <c r="Q81" s="330" t="s">
        <v>286</v>
      </c>
      <c r="R81" s="260" t="s">
        <v>115</v>
      </c>
      <c r="S81" s="260">
        <f t="shared" si="1"/>
        <v>0</v>
      </c>
      <c r="T81" s="1021"/>
    </row>
    <row r="82" spans="1:20" x14ac:dyDescent="0.25">
      <c r="A82" s="208" t="s">
        <v>281</v>
      </c>
      <c r="B82" s="213" t="s">
        <v>97</v>
      </c>
      <c r="C82" s="213">
        <v>14030224</v>
      </c>
      <c r="D82" s="1023"/>
      <c r="E82" s="260">
        <v>360</v>
      </c>
      <c r="F82" s="260"/>
      <c r="G82" s="260" t="s">
        <v>88</v>
      </c>
      <c r="H82" s="220">
        <v>0.29166666666666669</v>
      </c>
      <c r="I82" s="220">
        <v>0.79166666666666663</v>
      </c>
      <c r="J82" s="260"/>
      <c r="K82" s="217"/>
      <c r="L82" s="260">
        <v>180</v>
      </c>
      <c r="M82" s="260"/>
      <c r="N82" s="213">
        <v>14030224</v>
      </c>
      <c r="O82" s="260"/>
      <c r="P82" s="260" t="s">
        <v>283</v>
      </c>
      <c r="Q82" s="330" t="s">
        <v>286</v>
      </c>
      <c r="R82" s="260" t="s">
        <v>115</v>
      </c>
      <c r="S82" s="260">
        <f t="shared" si="1"/>
        <v>0</v>
      </c>
      <c r="T82" s="1021"/>
    </row>
    <row r="83" spans="1:20" x14ac:dyDescent="0.25">
      <c r="A83" s="208" t="s">
        <v>281</v>
      </c>
      <c r="B83" s="213" t="s">
        <v>97</v>
      </c>
      <c r="C83" s="213">
        <v>14030224</v>
      </c>
      <c r="D83" s="1023"/>
      <c r="E83" s="260">
        <v>360</v>
      </c>
      <c r="F83" s="260"/>
      <c r="G83" s="260" t="s">
        <v>88</v>
      </c>
      <c r="H83" s="220">
        <v>0.29166666666666669</v>
      </c>
      <c r="I83" s="220">
        <v>0.79166666666666663</v>
      </c>
      <c r="J83" s="260"/>
      <c r="K83" s="217"/>
      <c r="L83" s="260">
        <v>180</v>
      </c>
      <c r="M83" s="260"/>
      <c r="N83" s="213">
        <v>14030224</v>
      </c>
      <c r="O83" s="260"/>
      <c r="P83" s="260" t="s">
        <v>283</v>
      </c>
      <c r="Q83" s="330" t="s">
        <v>286</v>
      </c>
      <c r="R83" s="260" t="s">
        <v>115</v>
      </c>
      <c r="S83" s="260">
        <f t="shared" si="1"/>
        <v>0</v>
      </c>
      <c r="T83" s="1021"/>
    </row>
    <row r="84" spans="1:20" x14ac:dyDescent="0.25">
      <c r="A84" s="208" t="s">
        <v>279</v>
      </c>
      <c r="B84" s="213" t="s">
        <v>97</v>
      </c>
      <c r="C84" s="213">
        <v>14030224</v>
      </c>
      <c r="D84" s="1023"/>
      <c r="E84" s="260">
        <v>360</v>
      </c>
      <c r="F84" s="260"/>
      <c r="G84" s="260" t="s">
        <v>88</v>
      </c>
      <c r="H84" s="220">
        <v>0.29166666666666669</v>
      </c>
      <c r="I84" s="220">
        <v>0.79166666666666663</v>
      </c>
      <c r="J84" s="260"/>
      <c r="K84" s="217"/>
      <c r="L84" s="260">
        <v>180</v>
      </c>
      <c r="M84" s="260"/>
      <c r="N84" s="213">
        <v>14030224</v>
      </c>
      <c r="O84" s="260"/>
      <c r="P84" s="260" t="s">
        <v>381</v>
      </c>
      <c r="Q84" s="330" t="s">
        <v>287</v>
      </c>
      <c r="R84" s="260" t="s">
        <v>115</v>
      </c>
      <c r="S84" s="260">
        <f t="shared" si="1"/>
        <v>0</v>
      </c>
      <c r="T84" s="1021"/>
    </row>
    <row r="85" spans="1:20" ht="15.75" thickBot="1" x14ac:dyDescent="0.3">
      <c r="A85" s="210" t="s">
        <v>279</v>
      </c>
      <c r="B85" s="213" t="s">
        <v>97</v>
      </c>
      <c r="C85" s="258">
        <v>14030224</v>
      </c>
      <c r="D85" s="1025"/>
      <c r="E85" s="261">
        <v>360</v>
      </c>
      <c r="F85" s="261"/>
      <c r="G85" s="261" t="s">
        <v>88</v>
      </c>
      <c r="H85" s="221">
        <v>0.29166666666666669</v>
      </c>
      <c r="I85" s="221">
        <v>0.79166666666666663</v>
      </c>
      <c r="J85" s="261"/>
      <c r="K85" s="222"/>
      <c r="L85" s="261">
        <v>120</v>
      </c>
      <c r="M85" s="261"/>
      <c r="N85" s="258">
        <v>14030224</v>
      </c>
      <c r="O85" s="261"/>
      <c r="P85" s="261" t="s">
        <v>381</v>
      </c>
      <c r="Q85" s="329" t="s">
        <v>287</v>
      </c>
      <c r="R85" s="261" t="s">
        <v>115</v>
      </c>
      <c r="S85" s="261">
        <f t="shared" si="1"/>
        <v>0</v>
      </c>
      <c r="T85" s="1024"/>
    </row>
    <row r="86" spans="1:20" x14ac:dyDescent="0.25">
      <c r="A86" s="206" t="s">
        <v>135</v>
      </c>
      <c r="B86" s="213" t="s">
        <v>97</v>
      </c>
      <c r="C86" s="259">
        <v>14030224</v>
      </c>
      <c r="D86" s="1022" t="s">
        <v>370</v>
      </c>
      <c r="E86" s="259">
        <v>450</v>
      </c>
      <c r="F86" s="259"/>
      <c r="G86" s="259" t="s">
        <v>88</v>
      </c>
      <c r="H86" s="207">
        <v>0.29166666666666669</v>
      </c>
      <c r="I86" s="207">
        <v>0.79166666666666663</v>
      </c>
      <c r="J86" s="259"/>
      <c r="K86" s="219"/>
      <c r="L86" s="259">
        <v>180</v>
      </c>
      <c r="M86" s="259"/>
      <c r="N86" s="259">
        <v>14030224</v>
      </c>
      <c r="O86" s="259"/>
      <c r="P86" s="259" t="s">
        <v>367</v>
      </c>
      <c r="Q86" s="308" t="s">
        <v>241</v>
      </c>
      <c r="R86" s="259" t="s">
        <v>115</v>
      </c>
      <c r="S86" s="259">
        <f t="shared" si="1"/>
        <v>0</v>
      </c>
      <c r="T86" s="1020">
        <f>SUBTOTAL(9,S86:S93)</f>
        <v>0</v>
      </c>
    </row>
    <row r="87" spans="1:20" x14ac:dyDescent="0.25">
      <c r="A87" s="208" t="s">
        <v>281</v>
      </c>
      <c r="B87" s="213" t="s">
        <v>97</v>
      </c>
      <c r="C87" s="213">
        <v>14030224</v>
      </c>
      <c r="D87" s="1023"/>
      <c r="E87" s="260">
        <v>360</v>
      </c>
      <c r="F87" s="260"/>
      <c r="G87" s="260" t="s">
        <v>88</v>
      </c>
      <c r="H87" s="220">
        <v>0.29166666666666669</v>
      </c>
      <c r="I87" s="220">
        <v>0.79166666666666663</v>
      </c>
      <c r="J87" s="260"/>
      <c r="K87" s="217"/>
      <c r="L87" s="260">
        <v>180</v>
      </c>
      <c r="M87" s="260"/>
      <c r="N87" s="213">
        <v>14030224</v>
      </c>
      <c r="O87" s="260"/>
      <c r="P87" s="260" t="s">
        <v>283</v>
      </c>
      <c r="Q87" s="330" t="s">
        <v>286</v>
      </c>
      <c r="R87" s="260" t="s">
        <v>115</v>
      </c>
      <c r="S87" s="260">
        <f t="shared" si="1"/>
        <v>0</v>
      </c>
      <c r="T87" s="1021"/>
    </row>
    <row r="88" spans="1:20" x14ac:dyDescent="0.25">
      <c r="A88" s="208" t="s">
        <v>281</v>
      </c>
      <c r="B88" s="213" t="s">
        <v>97</v>
      </c>
      <c r="C88" s="213">
        <v>14030224</v>
      </c>
      <c r="D88" s="1023"/>
      <c r="E88" s="260">
        <v>360</v>
      </c>
      <c r="F88" s="260"/>
      <c r="G88" s="260" t="s">
        <v>88</v>
      </c>
      <c r="H88" s="220">
        <v>0.29166666666666669</v>
      </c>
      <c r="I88" s="220">
        <v>0.79166666666666663</v>
      </c>
      <c r="J88" s="260"/>
      <c r="K88" s="217"/>
      <c r="L88" s="260">
        <v>180</v>
      </c>
      <c r="M88" s="260"/>
      <c r="N88" s="213">
        <v>14030224</v>
      </c>
      <c r="O88" s="260"/>
      <c r="P88" s="260" t="s">
        <v>283</v>
      </c>
      <c r="Q88" s="330" t="s">
        <v>286</v>
      </c>
      <c r="R88" s="260" t="s">
        <v>115</v>
      </c>
      <c r="S88" s="260">
        <f t="shared" si="1"/>
        <v>0</v>
      </c>
      <c r="T88" s="1021"/>
    </row>
    <row r="89" spans="1:20" x14ac:dyDescent="0.25">
      <c r="A89" s="208" t="s">
        <v>281</v>
      </c>
      <c r="B89" s="213" t="s">
        <v>97</v>
      </c>
      <c r="C89" s="213">
        <v>14030224</v>
      </c>
      <c r="D89" s="1023"/>
      <c r="E89" s="260">
        <v>360</v>
      </c>
      <c r="F89" s="260"/>
      <c r="G89" s="260" t="s">
        <v>88</v>
      </c>
      <c r="H89" s="220">
        <v>0.29166666666666669</v>
      </c>
      <c r="I89" s="220">
        <v>0.79166666666666663</v>
      </c>
      <c r="J89" s="260"/>
      <c r="K89" s="217"/>
      <c r="L89" s="260">
        <v>180</v>
      </c>
      <c r="M89" s="260"/>
      <c r="N89" s="213">
        <v>14030224</v>
      </c>
      <c r="O89" s="260"/>
      <c r="P89" s="260" t="s">
        <v>283</v>
      </c>
      <c r="Q89" s="330" t="s">
        <v>286</v>
      </c>
      <c r="R89" s="260" t="s">
        <v>115</v>
      </c>
      <c r="S89" s="260">
        <f t="shared" si="1"/>
        <v>0</v>
      </c>
      <c r="T89" s="1021"/>
    </row>
    <row r="90" spans="1:20" x14ac:dyDescent="0.25">
      <c r="A90" s="208" t="s">
        <v>281</v>
      </c>
      <c r="B90" s="213" t="s">
        <v>97</v>
      </c>
      <c r="C90" s="213">
        <v>14030224</v>
      </c>
      <c r="D90" s="1023"/>
      <c r="E90" s="260">
        <v>360</v>
      </c>
      <c r="F90" s="260"/>
      <c r="G90" s="260" t="s">
        <v>88</v>
      </c>
      <c r="H90" s="220">
        <v>0.29166666666666669</v>
      </c>
      <c r="I90" s="220">
        <v>0.79166666666666663</v>
      </c>
      <c r="J90" s="260"/>
      <c r="K90" s="217"/>
      <c r="L90" s="260">
        <v>180</v>
      </c>
      <c r="M90" s="260"/>
      <c r="N90" s="213">
        <v>14030224</v>
      </c>
      <c r="O90" s="260"/>
      <c r="P90" s="260" t="s">
        <v>283</v>
      </c>
      <c r="Q90" s="330" t="s">
        <v>286</v>
      </c>
      <c r="R90" s="260" t="s">
        <v>115</v>
      </c>
      <c r="S90" s="260">
        <f t="shared" si="1"/>
        <v>0</v>
      </c>
      <c r="T90" s="1021"/>
    </row>
    <row r="91" spans="1:20" x14ac:dyDescent="0.25">
      <c r="A91" s="208" t="s">
        <v>279</v>
      </c>
      <c r="B91" s="213" t="s">
        <v>97</v>
      </c>
      <c r="C91" s="213">
        <v>14030224</v>
      </c>
      <c r="D91" s="1023"/>
      <c r="E91" s="260">
        <v>360</v>
      </c>
      <c r="F91" s="260"/>
      <c r="G91" s="260" t="s">
        <v>88</v>
      </c>
      <c r="H91" s="220">
        <v>0.29166666666666669</v>
      </c>
      <c r="I91" s="220">
        <v>0.79166666666666663</v>
      </c>
      <c r="J91" s="260"/>
      <c r="K91" s="217"/>
      <c r="L91" s="260">
        <v>180</v>
      </c>
      <c r="M91" s="260"/>
      <c r="N91" s="213">
        <v>14030224</v>
      </c>
      <c r="O91" s="260"/>
      <c r="P91" s="260" t="s">
        <v>381</v>
      </c>
      <c r="Q91" s="330" t="s">
        <v>287</v>
      </c>
      <c r="R91" s="260" t="s">
        <v>115</v>
      </c>
      <c r="S91" s="260">
        <f t="shared" si="1"/>
        <v>0</v>
      </c>
      <c r="T91" s="1021"/>
    </row>
    <row r="92" spans="1:20" x14ac:dyDescent="0.25">
      <c r="A92" s="208" t="s">
        <v>279</v>
      </c>
      <c r="B92" s="213" t="s">
        <v>97</v>
      </c>
      <c r="C92" s="213">
        <v>14030224</v>
      </c>
      <c r="D92" s="1023"/>
      <c r="E92" s="260">
        <v>360</v>
      </c>
      <c r="F92" s="260"/>
      <c r="G92" s="260" t="s">
        <v>88</v>
      </c>
      <c r="H92" s="220">
        <v>0.29166666666666669</v>
      </c>
      <c r="I92" s="220">
        <v>0.79166666666666663</v>
      </c>
      <c r="J92" s="260"/>
      <c r="K92" s="217"/>
      <c r="L92" s="260">
        <v>180</v>
      </c>
      <c r="M92" s="260"/>
      <c r="N92" s="213">
        <v>14030224</v>
      </c>
      <c r="O92" s="260"/>
      <c r="P92" s="260" t="s">
        <v>381</v>
      </c>
      <c r="Q92" s="330" t="s">
        <v>287</v>
      </c>
      <c r="R92" s="260" t="s">
        <v>115</v>
      </c>
      <c r="S92" s="260">
        <f t="shared" si="1"/>
        <v>0</v>
      </c>
      <c r="T92" s="1021"/>
    </row>
    <row r="93" spans="1:20" ht="15.75" thickBot="1" x14ac:dyDescent="0.3">
      <c r="A93" s="214" t="s">
        <v>235</v>
      </c>
      <c r="B93" s="257" t="s">
        <v>97</v>
      </c>
      <c r="C93" s="257">
        <v>14030224</v>
      </c>
      <c r="D93" s="1023"/>
      <c r="E93" s="215">
        <v>120</v>
      </c>
      <c r="F93" s="215"/>
      <c r="G93" s="215" t="s">
        <v>88</v>
      </c>
      <c r="H93" s="223">
        <v>0.29166666666666669</v>
      </c>
      <c r="I93" s="223">
        <v>0.79166666666666663</v>
      </c>
      <c r="J93" s="215"/>
      <c r="K93" s="218"/>
      <c r="L93" s="215">
        <v>120</v>
      </c>
      <c r="M93" s="215"/>
      <c r="N93" s="257">
        <v>14030224</v>
      </c>
      <c r="O93" s="215"/>
      <c r="P93" s="215" t="s">
        <v>382</v>
      </c>
      <c r="Q93" s="331" t="s">
        <v>287</v>
      </c>
      <c r="R93" s="215" t="s">
        <v>115</v>
      </c>
      <c r="S93" s="215">
        <f t="shared" si="1"/>
        <v>0</v>
      </c>
      <c r="T93" s="1021"/>
    </row>
    <row r="94" spans="1:20" x14ac:dyDescent="0.25">
      <c r="A94" s="206" t="s">
        <v>297</v>
      </c>
      <c r="B94" s="259" t="s">
        <v>97</v>
      </c>
      <c r="C94" s="259">
        <v>14030225</v>
      </c>
      <c r="D94" s="1022" t="s">
        <v>214</v>
      </c>
      <c r="E94" s="259">
        <v>780</v>
      </c>
      <c r="F94" s="259"/>
      <c r="G94" s="259" t="s">
        <v>88</v>
      </c>
      <c r="H94" s="207">
        <v>0.29166666666666669</v>
      </c>
      <c r="I94" s="207">
        <v>0.79166666666666663</v>
      </c>
      <c r="J94" s="259"/>
      <c r="K94" s="219"/>
      <c r="L94" s="259">
        <v>240</v>
      </c>
      <c r="M94" s="259"/>
      <c r="N94" s="259">
        <v>14030225</v>
      </c>
      <c r="O94" s="259"/>
      <c r="P94" s="259" t="s">
        <v>381</v>
      </c>
      <c r="Q94" s="308" t="s">
        <v>269</v>
      </c>
      <c r="R94" s="259" t="s">
        <v>115</v>
      </c>
      <c r="S94" s="259">
        <f t="shared" si="1"/>
        <v>0</v>
      </c>
      <c r="T94" s="1020">
        <f>SUBTOTAL(9,S94:S99)</f>
        <v>0</v>
      </c>
    </row>
    <row r="95" spans="1:20" x14ac:dyDescent="0.25">
      <c r="A95" s="208" t="s">
        <v>279</v>
      </c>
      <c r="B95" s="213" t="s">
        <v>97</v>
      </c>
      <c r="C95" s="213">
        <v>14030225</v>
      </c>
      <c r="D95" s="1023"/>
      <c r="E95" s="260">
        <v>360</v>
      </c>
      <c r="F95" s="260"/>
      <c r="G95" s="260" t="s">
        <v>88</v>
      </c>
      <c r="H95" s="220">
        <v>0.29166666666666669</v>
      </c>
      <c r="I95" s="220">
        <v>0.79166666666666663</v>
      </c>
      <c r="J95" s="260"/>
      <c r="K95" s="217"/>
      <c r="L95" s="260">
        <v>180</v>
      </c>
      <c r="M95" s="260"/>
      <c r="N95" s="213">
        <v>14030225</v>
      </c>
      <c r="O95" s="260"/>
      <c r="P95" s="260" t="s">
        <v>381</v>
      </c>
      <c r="Q95" s="330" t="s">
        <v>287</v>
      </c>
      <c r="R95" s="260" t="s">
        <v>115</v>
      </c>
      <c r="S95" s="260">
        <f t="shared" si="1"/>
        <v>0</v>
      </c>
      <c r="T95" s="1021"/>
    </row>
    <row r="96" spans="1:20" x14ac:dyDescent="0.25">
      <c r="A96" s="208" t="s">
        <v>383</v>
      </c>
      <c r="B96" s="213" t="s">
        <v>97</v>
      </c>
      <c r="C96" s="213">
        <v>14030225</v>
      </c>
      <c r="D96" s="1023"/>
      <c r="E96" s="260">
        <v>450</v>
      </c>
      <c r="F96" s="260"/>
      <c r="G96" s="260" t="s">
        <v>88</v>
      </c>
      <c r="H96" s="220">
        <v>0.29166666666666669</v>
      </c>
      <c r="I96" s="220">
        <v>0.79166666666666663</v>
      </c>
      <c r="J96" s="260"/>
      <c r="K96" s="217"/>
      <c r="L96" s="260">
        <v>180</v>
      </c>
      <c r="M96" s="260"/>
      <c r="N96" s="213">
        <v>14030225</v>
      </c>
      <c r="O96" s="260"/>
      <c r="P96" s="260" t="s">
        <v>384</v>
      </c>
      <c r="Q96" s="330" t="s">
        <v>241</v>
      </c>
      <c r="R96" s="260" t="s">
        <v>115</v>
      </c>
      <c r="S96" s="260">
        <f t="shared" si="1"/>
        <v>0</v>
      </c>
      <c r="T96" s="1021"/>
    </row>
    <row r="97" spans="1:20" x14ac:dyDescent="0.25">
      <c r="A97" s="208" t="s">
        <v>121</v>
      </c>
      <c r="B97" s="213" t="s">
        <v>97</v>
      </c>
      <c r="C97" s="213">
        <v>14030225</v>
      </c>
      <c r="D97" s="1023"/>
      <c r="E97" s="260">
        <v>270</v>
      </c>
      <c r="F97" s="260"/>
      <c r="G97" s="260" t="s">
        <v>88</v>
      </c>
      <c r="H97" s="220">
        <v>0.29166666666666669</v>
      </c>
      <c r="I97" s="220">
        <v>0.79166666666666663</v>
      </c>
      <c r="J97" s="260"/>
      <c r="K97" s="217"/>
      <c r="L97" s="260">
        <v>180</v>
      </c>
      <c r="M97" s="260"/>
      <c r="N97" s="213">
        <v>14030225</v>
      </c>
      <c r="O97" s="260"/>
      <c r="P97" s="260" t="s">
        <v>384</v>
      </c>
      <c r="Q97" s="330" t="s">
        <v>241</v>
      </c>
      <c r="R97" s="260" t="s">
        <v>115</v>
      </c>
      <c r="S97" s="260">
        <f t="shared" si="1"/>
        <v>0</v>
      </c>
      <c r="T97" s="1021"/>
    </row>
    <row r="98" spans="1:20" x14ac:dyDescent="0.25">
      <c r="A98" s="208" t="s">
        <v>121</v>
      </c>
      <c r="B98" s="213" t="s">
        <v>97</v>
      </c>
      <c r="C98" s="213">
        <v>14030225</v>
      </c>
      <c r="D98" s="1023"/>
      <c r="E98" s="260">
        <v>270</v>
      </c>
      <c r="F98" s="260"/>
      <c r="G98" s="260" t="s">
        <v>88</v>
      </c>
      <c r="H98" s="220">
        <v>0.29166666666666669</v>
      </c>
      <c r="I98" s="220">
        <v>0.79166666666666663</v>
      </c>
      <c r="J98" s="260"/>
      <c r="K98" s="217"/>
      <c r="L98" s="260">
        <v>180</v>
      </c>
      <c r="M98" s="260"/>
      <c r="N98" s="213">
        <v>14030225</v>
      </c>
      <c r="O98" s="260"/>
      <c r="P98" s="260" t="s">
        <v>384</v>
      </c>
      <c r="Q98" s="330" t="s">
        <v>241</v>
      </c>
      <c r="R98" s="260" t="s">
        <v>115</v>
      </c>
      <c r="S98" s="260">
        <v>0</v>
      </c>
      <c r="T98" s="1021"/>
    </row>
    <row r="99" spans="1:20" ht="15.75" thickBot="1" x14ac:dyDescent="0.3">
      <c r="A99" s="210" t="s">
        <v>121</v>
      </c>
      <c r="B99" s="258" t="s">
        <v>97</v>
      </c>
      <c r="C99" s="258">
        <v>14030225</v>
      </c>
      <c r="D99" s="1025"/>
      <c r="E99" s="261">
        <v>270</v>
      </c>
      <c r="F99" s="261"/>
      <c r="G99" s="261" t="s">
        <v>88</v>
      </c>
      <c r="H99" s="221">
        <v>0.29166666666666669</v>
      </c>
      <c r="I99" s="221">
        <v>0.79166666666666663</v>
      </c>
      <c r="J99" s="261"/>
      <c r="K99" s="222"/>
      <c r="L99" s="261">
        <v>180</v>
      </c>
      <c r="M99" s="261"/>
      <c r="N99" s="258">
        <v>14030225</v>
      </c>
      <c r="O99" s="261"/>
      <c r="P99" s="261" t="s">
        <v>384</v>
      </c>
      <c r="Q99" s="329" t="s">
        <v>241</v>
      </c>
      <c r="R99" s="261" t="s">
        <v>115</v>
      </c>
      <c r="S99" s="261">
        <f t="shared" si="1"/>
        <v>0</v>
      </c>
      <c r="T99" s="1024"/>
    </row>
    <row r="100" spans="1:20" x14ac:dyDescent="0.25">
      <c r="A100" s="206" t="s">
        <v>121</v>
      </c>
      <c r="B100" s="259" t="s">
        <v>97</v>
      </c>
      <c r="C100" s="259">
        <v>14030226</v>
      </c>
      <c r="D100" s="1022" t="s">
        <v>257</v>
      </c>
      <c r="E100" s="259">
        <v>270</v>
      </c>
      <c r="F100" s="259"/>
      <c r="G100" s="259" t="s">
        <v>88</v>
      </c>
      <c r="H100" s="207">
        <v>0.29166666666666669</v>
      </c>
      <c r="I100" s="207">
        <v>0.79166666666666663</v>
      </c>
      <c r="J100" s="259"/>
      <c r="K100" s="219"/>
      <c r="L100" s="259">
        <v>180</v>
      </c>
      <c r="M100" s="259"/>
      <c r="N100" s="259">
        <v>14030226</v>
      </c>
      <c r="O100" s="259"/>
      <c r="P100" s="259" t="s">
        <v>366</v>
      </c>
      <c r="Q100" s="308" t="s">
        <v>241</v>
      </c>
      <c r="R100" s="259" t="s">
        <v>115</v>
      </c>
      <c r="S100" s="259">
        <f t="shared" si="1"/>
        <v>0</v>
      </c>
      <c r="T100" s="1020">
        <f>SUBTOTAL(9,S100:S110)</f>
        <v>0</v>
      </c>
    </row>
    <row r="101" spans="1:20" x14ac:dyDescent="0.25">
      <c r="A101" s="208" t="s">
        <v>121</v>
      </c>
      <c r="B101" s="213" t="s">
        <v>97</v>
      </c>
      <c r="C101" s="213">
        <v>14030226</v>
      </c>
      <c r="D101" s="1023"/>
      <c r="E101" s="260">
        <v>270</v>
      </c>
      <c r="F101" s="260"/>
      <c r="G101" s="260" t="s">
        <v>88</v>
      </c>
      <c r="H101" s="220">
        <v>0.29166666666666669</v>
      </c>
      <c r="I101" s="220">
        <v>0.79166666666666663</v>
      </c>
      <c r="J101" s="260"/>
      <c r="K101" s="217"/>
      <c r="L101" s="260">
        <v>180</v>
      </c>
      <c r="M101" s="260"/>
      <c r="N101" s="213">
        <v>14030226</v>
      </c>
      <c r="O101" s="260"/>
      <c r="P101" s="213" t="s">
        <v>366</v>
      </c>
      <c r="Q101" s="330" t="s">
        <v>241</v>
      </c>
      <c r="R101" s="260" t="s">
        <v>115</v>
      </c>
      <c r="S101" s="260">
        <f t="shared" si="1"/>
        <v>0</v>
      </c>
      <c r="T101" s="1021"/>
    </row>
    <row r="102" spans="1:20" x14ac:dyDescent="0.25">
      <c r="A102" s="224" t="s">
        <v>121</v>
      </c>
      <c r="B102" s="213" t="s">
        <v>97</v>
      </c>
      <c r="C102" s="213">
        <v>14030226</v>
      </c>
      <c r="D102" s="1023"/>
      <c r="E102" s="260">
        <v>270</v>
      </c>
      <c r="F102" s="260"/>
      <c r="G102" s="260" t="s">
        <v>88</v>
      </c>
      <c r="H102" s="220">
        <v>0.29166666666666669</v>
      </c>
      <c r="I102" s="220">
        <v>0.79166666666666663</v>
      </c>
      <c r="J102" s="260"/>
      <c r="K102" s="217"/>
      <c r="L102" s="260">
        <v>180</v>
      </c>
      <c r="M102" s="260"/>
      <c r="N102" s="213">
        <v>14030226</v>
      </c>
      <c r="O102" s="260"/>
      <c r="P102" s="213" t="s">
        <v>366</v>
      </c>
      <c r="Q102" s="332" t="s">
        <v>241</v>
      </c>
      <c r="R102" s="260" t="s">
        <v>115</v>
      </c>
      <c r="S102" s="260">
        <f t="shared" si="1"/>
        <v>0</v>
      </c>
      <c r="T102" s="1021"/>
    </row>
    <row r="103" spans="1:20" x14ac:dyDescent="0.25">
      <c r="A103" s="208" t="s">
        <v>121</v>
      </c>
      <c r="B103" s="213" t="s">
        <v>97</v>
      </c>
      <c r="C103" s="213">
        <v>14030226</v>
      </c>
      <c r="D103" s="1023"/>
      <c r="E103" s="260">
        <v>270</v>
      </c>
      <c r="F103" s="260"/>
      <c r="G103" s="260" t="s">
        <v>88</v>
      </c>
      <c r="H103" s="220">
        <v>0.29166666666666669</v>
      </c>
      <c r="I103" s="220">
        <v>0.79166666666666663</v>
      </c>
      <c r="J103" s="260"/>
      <c r="K103" s="217"/>
      <c r="L103" s="260">
        <v>180</v>
      </c>
      <c r="M103" s="260"/>
      <c r="N103" s="213">
        <v>14030226</v>
      </c>
      <c r="O103" s="260"/>
      <c r="P103" s="213" t="s">
        <v>366</v>
      </c>
      <c r="Q103" s="330" t="s">
        <v>241</v>
      </c>
      <c r="R103" s="260" t="s">
        <v>115</v>
      </c>
      <c r="S103" s="260">
        <f t="shared" si="1"/>
        <v>0</v>
      </c>
      <c r="T103" s="1021"/>
    </row>
    <row r="104" spans="1:20" x14ac:dyDescent="0.25">
      <c r="A104" s="224" t="s">
        <v>121</v>
      </c>
      <c r="B104" s="213" t="s">
        <v>97</v>
      </c>
      <c r="C104" s="213">
        <v>14030226</v>
      </c>
      <c r="D104" s="1023"/>
      <c r="E104" s="260">
        <v>270</v>
      </c>
      <c r="F104" s="260"/>
      <c r="G104" s="260" t="s">
        <v>88</v>
      </c>
      <c r="H104" s="220">
        <v>0.29166666666666669</v>
      </c>
      <c r="I104" s="220">
        <v>0.79166666666666663</v>
      </c>
      <c r="J104" s="260"/>
      <c r="K104" s="217"/>
      <c r="L104" s="260">
        <v>180</v>
      </c>
      <c r="M104" s="260"/>
      <c r="N104" s="213">
        <v>14030226</v>
      </c>
      <c r="O104" s="260"/>
      <c r="P104" s="213" t="s">
        <v>366</v>
      </c>
      <c r="Q104" s="332" t="s">
        <v>241</v>
      </c>
      <c r="R104" s="260" t="s">
        <v>115</v>
      </c>
      <c r="S104" s="260">
        <f t="shared" si="1"/>
        <v>0</v>
      </c>
      <c r="T104" s="1021"/>
    </row>
    <row r="105" spans="1:20" x14ac:dyDescent="0.25">
      <c r="A105" s="208" t="s">
        <v>121</v>
      </c>
      <c r="B105" s="213" t="s">
        <v>97</v>
      </c>
      <c r="C105" s="213">
        <v>14030226</v>
      </c>
      <c r="D105" s="1023"/>
      <c r="E105" s="260">
        <v>270</v>
      </c>
      <c r="F105" s="260"/>
      <c r="G105" s="260" t="s">
        <v>88</v>
      </c>
      <c r="H105" s="220">
        <v>0.29166666666666669</v>
      </c>
      <c r="I105" s="220">
        <v>0.79166666666666663</v>
      </c>
      <c r="J105" s="260"/>
      <c r="K105" s="217"/>
      <c r="L105" s="260">
        <v>180</v>
      </c>
      <c r="M105" s="260"/>
      <c r="N105" s="213">
        <v>14030226</v>
      </c>
      <c r="O105" s="260"/>
      <c r="P105" s="213" t="s">
        <v>366</v>
      </c>
      <c r="Q105" s="330" t="s">
        <v>241</v>
      </c>
      <c r="R105" s="260" t="s">
        <v>115</v>
      </c>
      <c r="S105" s="260">
        <f t="shared" si="1"/>
        <v>0</v>
      </c>
      <c r="T105" s="1021"/>
    </row>
    <row r="106" spans="1:20" x14ac:dyDescent="0.25">
      <c r="A106" s="224" t="s">
        <v>121</v>
      </c>
      <c r="B106" s="213" t="s">
        <v>97</v>
      </c>
      <c r="C106" s="213">
        <v>14030226</v>
      </c>
      <c r="D106" s="1023"/>
      <c r="E106" s="260">
        <v>270</v>
      </c>
      <c r="F106" s="260"/>
      <c r="G106" s="260" t="s">
        <v>88</v>
      </c>
      <c r="H106" s="220">
        <v>0.29166666666666669</v>
      </c>
      <c r="I106" s="220">
        <v>0.79166666666666663</v>
      </c>
      <c r="J106" s="260"/>
      <c r="K106" s="217"/>
      <c r="L106" s="260">
        <v>180</v>
      </c>
      <c r="M106" s="260"/>
      <c r="N106" s="213">
        <v>14030226</v>
      </c>
      <c r="O106" s="260"/>
      <c r="P106" s="213" t="s">
        <v>366</v>
      </c>
      <c r="Q106" s="332" t="s">
        <v>241</v>
      </c>
      <c r="R106" s="260" t="s">
        <v>115</v>
      </c>
      <c r="S106" s="260">
        <f t="shared" si="1"/>
        <v>0</v>
      </c>
      <c r="T106" s="1021"/>
    </row>
    <row r="107" spans="1:20" x14ac:dyDescent="0.25">
      <c r="A107" s="208" t="s">
        <v>121</v>
      </c>
      <c r="B107" s="213" t="s">
        <v>97</v>
      </c>
      <c r="C107" s="213">
        <v>14030226</v>
      </c>
      <c r="D107" s="1023"/>
      <c r="E107" s="260">
        <v>270</v>
      </c>
      <c r="F107" s="260"/>
      <c r="G107" s="260" t="s">
        <v>88</v>
      </c>
      <c r="H107" s="220">
        <v>0.29166666666666669</v>
      </c>
      <c r="I107" s="220">
        <v>0.79166666666666663</v>
      </c>
      <c r="J107" s="260"/>
      <c r="K107" s="217"/>
      <c r="L107" s="260">
        <v>180</v>
      </c>
      <c r="M107" s="260"/>
      <c r="N107" s="213">
        <v>14030226</v>
      </c>
      <c r="O107" s="260"/>
      <c r="P107" s="213" t="s">
        <v>366</v>
      </c>
      <c r="Q107" s="330" t="s">
        <v>241</v>
      </c>
      <c r="R107" s="260" t="s">
        <v>115</v>
      </c>
      <c r="S107" s="260">
        <f t="shared" si="1"/>
        <v>0</v>
      </c>
      <c r="T107" s="1021"/>
    </row>
    <row r="108" spans="1:20" x14ac:dyDescent="0.25">
      <c r="A108" s="224" t="s">
        <v>121</v>
      </c>
      <c r="B108" s="213" t="s">
        <v>97</v>
      </c>
      <c r="C108" s="213">
        <v>14030226</v>
      </c>
      <c r="D108" s="1023"/>
      <c r="E108" s="260">
        <v>270</v>
      </c>
      <c r="F108" s="260"/>
      <c r="G108" s="260" t="s">
        <v>88</v>
      </c>
      <c r="H108" s="220">
        <v>0.29166666666666669</v>
      </c>
      <c r="I108" s="220">
        <v>0.79166666666666663</v>
      </c>
      <c r="J108" s="260"/>
      <c r="K108" s="217"/>
      <c r="L108" s="260">
        <v>180</v>
      </c>
      <c r="M108" s="260"/>
      <c r="N108" s="213">
        <v>14030226</v>
      </c>
      <c r="O108" s="260"/>
      <c r="P108" s="213" t="s">
        <v>366</v>
      </c>
      <c r="Q108" s="332" t="s">
        <v>241</v>
      </c>
      <c r="R108" s="260" t="s">
        <v>115</v>
      </c>
      <c r="S108" s="260">
        <f t="shared" si="1"/>
        <v>0</v>
      </c>
      <c r="T108" s="1021"/>
    </row>
    <row r="109" spans="1:20" x14ac:dyDescent="0.25">
      <c r="A109" s="208" t="s">
        <v>121</v>
      </c>
      <c r="B109" s="213" t="s">
        <v>97</v>
      </c>
      <c r="C109" s="213">
        <v>14030226</v>
      </c>
      <c r="D109" s="1023"/>
      <c r="E109" s="260">
        <v>270</v>
      </c>
      <c r="F109" s="260"/>
      <c r="G109" s="260" t="s">
        <v>88</v>
      </c>
      <c r="H109" s="220">
        <v>0.29166666666666669</v>
      </c>
      <c r="I109" s="220">
        <v>0.79166666666666663</v>
      </c>
      <c r="J109" s="260"/>
      <c r="K109" s="217"/>
      <c r="L109" s="260">
        <v>180</v>
      </c>
      <c r="M109" s="260"/>
      <c r="N109" s="213">
        <v>14030226</v>
      </c>
      <c r="O109" s="260"/>
      <c r="P109" s="213" t="s">
        <v>366</v>
      </c>
      <c r="Q109" s="330" t="s">
        <v>241</v>
      </c>
      <c r="R109" s="260" t="s">
        <v>115</v>
      </c>
      <c r="S109" s="260">
        <f t="shared" si="1"/>
        <v>0</v>
      </c>
      <c r="T109" s="1021"/>
    </row>
    <row r="110" spans="1:20" ht="15.75" thickBot="1" x14ac:dyDescent="0.3">
      <c r="A110" s="225" t="s">
        <v>121</v>
      </c>
      <c r="B110" s="258" t="s">
        <v>97</v>
      </c>
      <c r="C110" s="258">
        <v>14030226</v>
      </c>
      <c r="D110" s="1025"/>
      <c r="E110" s="261">
        <v>270</v>
      </c>
      <c r="F110" s="261"/>
      <c r="G110" s="261" t="s">
        <v>88</v>
      </c>
      <c r="H110" s="221">
        <v>0.29166666666666669</v>
      </c>
      <c r="I110" s="221">
        <v>0.79166666666666663</v>
      </c>
      <c r="J110" s="261"/>
      <c r="K110" s="222"/>
      <c r="L110" s="261">
        <v>180</v>
      </c>
      <c r="M110" s="261"/>
      <c r="N110" s="258">
        <v>14030226</v>
      </c>
      <c r="O110" s="261"/>
      <c r="P110" s="258" t="s">
        <v>366</v>
      </c>
      <c r="Q110" s="333" t="s">
        <v>241</v>
      </c>
      <c r="R110" s="261" t="s">
        <v>115</v>
      </c>
      <c r="S110" s="261">
        <f t="shared" si="1"/>
        <v>0</v>
      </c>
      <c r="T110" s="1024"/>
    </row>
    <row r="111" spans="1:20" x14ac:dyDescent="0.25">
      <c r="A111" s="206" t="s">
        <v>121</v>
      </c>
      <c r="B111" s="259" t="s">
        <v>97</v>
      </c>
      <c r="C111" s="259">
        <v>14030226</v>
      </c>
      <c r="D111" s="1022" t="s">
        <v>370</v>
      </c>
      <c r="E111" s="259">
        <v>270</v>
      </c>
      <c r="F111" s="259"/>
      <c r="G111" s="259" t="s">
        <v>88</v>
      </c>
      <c r="H111" s="207">
        <v>0.29166666666666669</v>
      </c>
      <c r="I111" s="207">
        <v>0.79166666666666663</v>
      </c>
      <c r="J111" s="259"/>
      <c r="K111" s="219"/>
      <c r="L111" s="259">
        <v>180</v>
      </c>
      <c r="M111" s="259"/>
      <c r="N111" s="259">
        <v>14030226</v>
      </c>
      <c r="O111" s="259"/>
      <c r="P111" s="259" t="s">
        <v>366</v>
      </c>
      <c r="Q111" s="308" t="s">
        <v>241</v>
      </c>
      <c r="R111" s="259" t="s">
        <v>115</v>
      </c>
      <c r="S111" s="259">
        <f t="shared" si="1"/>
        <v>0</v>
      </c>
      <c r="T111" s="1020">
        <f>SUBTOTAL(9,S111:S120)</f>
        <v>0</v>
      </c>
    </row>
    <row r="112" spans="1:20" x14ac:dyDescent="0.25">
      <c r="A112" s="208" t="s">
        <v>121</v>
      </c>
      <c r="B112" s="213" t="s">
        <v>97</v>
      </c>
      <c r="C112" s="213">
        <v>14030226</v>
      </c>
      <c r="D112" s="1023"/>
      <c r="E112" s="260">
        <v>270</v>
      </c>
      <c r="F112" s="260"/>
      <c r="G112" s="260" t="s">
        <v>88</v>
      </c>
      <c r="H112" s="220">
        <v>0.29166666666666669</v>
      </c>
      <c r="I112" s="220">
        <v>0.79166666666666663</v>
      </c>
      <c r="J112" s="260"/>
      <c r="K112" s="217"/>
      <c r="L112" s="260">
        <v>180</v>
      </c>
      <c r="M112" s="260"/>
      <c r="N112" s="213">
        <v>14030226</v>
      </c>
      <c r="O112" s="260"/>
      <c r="P112" s="213" t="s">
        <v>366</v>
      </c>
      <c r="Q112" s="330" t="s">
        <v>241</v>
      </c>
      <c r="R112" s="260" t="s">
        <v>115</v>
      </c>
      <c r="S112" s="260">
        <f>E112*F112</f>
        <v>0</v>
      </c>
      <c r="T112" s="1021"/>
    </row>
    <row r="113" spans="1:20" x14ac:dyDescent="0.25">
      <c r="A113" s="208" t="s">
        <v>121</v>
      </c>
      <c r="B113" s="213" t="s">
        <v>97</v>
      </c>
      <c r="C113" s="213">
        <v>14030226</v>
      </c>
      <c r="D113" s="1023"/>
      <c r="E113" s="260">
        <v>270</v>
      </c>
      <c r="F113" s="260"/>
      <c r="G113" s="260" t="s">
        <v>88</v>
      </c>
      <c r="H113" s="220">
        <v>0.29166666666666669</v>
      </c>
      <c r="I113" s="220">
        <v>0.79166666666666663</v>
      </c>
      <c r="J113" s="260"/>
      <c r="K113" s="217"/>
      <c r="L113" s="260">
        <v>180</v>
      </c>
      <c r="M113" s="260"/>
      <c r="N113" s="213">
        <v>14030226</v>
      </c>
      <c r="O113" s="260"/>
      <c r="P113" s="213" t="s">
        <v>366</v>
      </c>
      <c r="Q113" s="330" t="s">
        <v>241</v>
      </c>
      <c r="R113" s="260" t="s">
        <v>115</v>
      </c>
      <c r="S113" s="260">
        <f t="shared" si="1"/>
        <v>0</v>
      </c>
      <c r="T113" s="1021"/>
    </row>
    <row r="114" spans="1:20" x14ac:dyDescent="0.25">
      <c r="A114" s="208" t="s">
        <v>121</v>
      </c>
      <c r="B114" s="213" t="s">
        <v>97</v>
      </c>
      <c r="C114" s="213">
        <v>14030226</v>
      </c>
      <c r="D114" s="1023"/>
      <c r="E114" s="260">
        <v>270</v>
      </c>
      <c r="F114" s="260"/>
      <c r="G114" s="260" t="s">
        <v>88</v>
      </c>
      <c r="H114" s="220">
        <v>0.29166666666666669</v>
      </c>
      <c r="I114" s="220">
        <v>0.79166666666666663</v>
      </c>
      <c r="J114" s="260"/>
      <c r="K114" s="217"/>
      <c r="L114" s="260">
        <v>180</v>
      </c>
      <c r="M114" s="260"/>
      <c r="N114" s="213">
        <v>14030226</v>
      </c>
      <c r="O114" s="260"/>
      <c r="P114" s="213" t="s">
        <v>366</v>
      </c>
      <c r="Q114" s="330" t="s">
        <v>241</v>
      </c>
      <c r="R114" s="260" t="s">
        <v>115</v>
      </c>
      <c r="S114" s="260">
        <f t="shared" si="1"/>
        <v>0</v>
      </c>
      <c r="T114" s="1021"/>
    </row>
    <row r="115" spans="1:20" x14ac:dyDescent="0.25">
      <c r="A115" s="224" t="s">
        <v>121</v>
      </c>
      <c r="B115" s="213" t="s">
        <v>97</v>
      </c>
      <c r="C115" s="213">
        <v>14030226</v>
      </c>
      <c r="D115" s="1023"/>
      <c r="E115" s="260">
        <v>270</v>
      </c>
      <c r="F115" s="260"/>
      <c r="G115" s="260" t="s">
        <v>88</v>
      </c>
      <c r="H115" s="220">
        <v>0.29166666666666669</v>
      </c>
      <c r="I115" s="220">
        <v>0.79166666666666663</v>
      </c>
      <c r="J115" s="260"/>
      <c r="K115" s="217"/>
      <c r="L115" s="260">
        <v>180</v>
      </c>
      <c r="M115" s="260"/>
      <c r="N115" s="213">
        <v>14030226</v>
      </c>
      <c r="O115" s="260"/>
      <c r="P115" s="213" t="s">
        <v>366</v>
      </c>
      <c r="Q115" s="330" t="s">
        <v>241</v>
      </c>
      <c r="R115" s="260" t="s">
        <v>115</v>
      </c>
      <c r="S115" s="260">
        <f t="shared" si="1"/>
        <v>0</v>
      </c>
      <c r="T115" s="1021"/>
    </row>
    <row r="116" spans="1:20" x14ac:dyDescent="0.25">
      <c r="A116" s="208" t="s">
        <v>121</v>
      </c>
      <c r="B116" s="213" t="s">
        <v>97</v>
      </c>
      <c r="C116" s="213">
        <v>14030226</v>
      </c>
      <c r="D116" s="1023"/>
      <c r="E116" s="260">
        <v>270</v>
      </c>
      <c r="F116" s="260"/>
      <c r="G116" s="260" t="s">
        <v>88</v>
      </c>
      <c r="H116" s="220">
        <v>0.29166666666666669</v>
      </c>
      <c r="I116" s="220">
        <v>0.79166666666666663</v>
      </c>
      <c r="J116" s="260"/>
      <c r="K116" s="217"/>
      <c r="L116" s="260">
        <v>180</v>
      </c>
      <c r="M116" s="260"/>
      <c r="N116" s="213">
        <v>14030226</v>
      </c>
      <c r="O116" s="260"/>
      <c r="P116" s="213" t="s">
        <v>366</v>
      </c>
      <c r="Q116" s="330" t="s">
        <v>241</v>
      </c>
      <c r="R116" s="260" t="s">
        <v>115</v>
      </c>
      <c r="S116" s="260">
        <f t="shared" si="1"/>
        <v>0</v>
      </c>
      <c r="T116" s="1021"/>
    </row>
    <row r="117" spans="1:20" x14ac:dyDescent="0.25">
      <c r="A117" s="208" t="s">
        <v>121</v>
      </c>
      <c r="B117" s="213" t="s">
        <v>97</v>
      </c>
      <c r="C117" s="213">
        <v>14030226</v>
      </c>
      <c r="D117" s="1023"/>
      <c r="E117" s="260">
        <v>270</v>
      </c>
      <c r="F117" s="260"/>
      <c r="G117" s="260" t="s">
        <v>88</v>
      </c>
      <c r="H117" s="220">
        <v>0.29166666666666669</v>
      </c>
      <c r="I117" s="220">
        <v>0.79166666666666663</v>
      </c>
      <c r="J117" s="260"/>
      <c r="K117" s="217"/>
      <c r="L117" s="260">
        <v>180</v>
      </c>
      <c r="M117" s="260"/>
      <c r="N117" s="213">
        <v>14030226</v>
      </c>
      <c r="O117" s="260"/>
      <c r="P117" s="213" t="s">
        <v>366</v>
      </c>
      <c r="Q117" s="330" t="s">
        <v>241</v>
      </c>
      <c r="R117" s="260" t="s">
        <v>115</v>
      </c>
      <c r="S117" s="260">
        <f t="shared" si="1"/>
        <v>0</v>
      </c>
      <c r="T117" s="1021"/>
    </row>
    <row r="118" spans="1:20" x14ac:dyDescent="0.25">
      <c r="A118" s="208" t="s">
        <v>121</v>
      </c>
      <c r="B118" s="213" t="s">
        <v>97</v>
      </c>
      <c r="C118" s="213">
        <v>14030226</v>
      </c>
      <c r="D118" s="1023"/>
      <c r="E118" s="260">
        <v>270</v>
      </c>
      <c r="F118" s="260"/>
      <c r="G118" s="260" t="s">
        <v>88</v>
      </c>
      <c r="H118" s="220">
        <v>0.29166666666666669</v>
      </c>
      <c r="I118" s="220">
        <v>0.79166666666666663</v>
      </c>
      <c r="J118" s="260"/>
      <c r="K118" s="217"/>
      <c r="L118" s="260">
        <v>180</v>
      </c>
      <c r="M118" s="260"/>
      <c r="N118" s="213">
        <v>14030226</v>
      </c>
      <c r="O118" s="260"/>
      <c r="P118" s="213" t="s">
        <v>366</v>
      </c>
      <c r="Q118" s="330" t="s">
        <v>241</v>
      </c>
      <c r="R118" s="260" t="s">
        <v>115</v>
      </c>
      <c r="S118" s="260">
        <f t="shared" si="1"/>
        <v>0</v>
      </c>
      <c r="T118" s="1021"/>
    </row>
    <row r="119" spans="1:20" x14ac:dyDescent="0.25">
      <c r="A119" s="224" t="s">
        <v>121</v>
      </c>
      <c r="B119" s="213" t="s">
        <v>97</v>
      </c>
      <c r="C119" s="213">
        <v>14030226</v>
      </c>
      <c r="D119" s="1023"/>
      <c r="E119" s="260">
        <v>270</v>
      </c>
      <c r="F119" s="260"/>
      <c r="G119" s="260" t="s">
        <v>88</v>
      </c>
      <c r="H119" s="220">
        <v>0.29166666666666669</v>
      </c>
      <c r="I119" s="220">
        <v>0.79166666666666663</v>
      </c>
      <c r="J119" s="260"/>
      <c r="K119" s="217"/>
      <c r="L119" s="260">
        <v>180</v>
      </c>
      <c r="M119" s="260"/>
      <c r="N119" s="213">
        <v>14030226</v>
      </c>
      <c r="O119" s="260"/>
      <c r="P119" s="213" t="s">
        <v>366</v>
      </c>
      <c r="Q119" s="330" t="s">
        <v>241</v>
      </c>
      <c r="R119" s="260" t="s">
        <v>115</v>
      </c>
      <c r="S119" s="260">
        <f t="shared" si="1"/>
        <v>0</v>
      </c>
      <c r="T119" s="1021"/>
    </row>
    <row r="120" spans="1:20" ht="15.75" thickBot="1" x14ac:dyDescent="0.3">
      <c r="A120" s="210" t="s">
        <v>121</v>
      </c>
      <c r="B120" s="258" t="s">
        <v>97</v>
      </c>
      <c r="C120" s="258">
        <v>14030226</v>
      </c>
      <c r="D120" s="1025"/>
      <c r="E120" s="261">
        <v>270</v>
      </c>
      <c r="F120" s="261"/>
      <c r="G120" s="261" t="s">
        <v>88</v>
      </c>
      <c r="H120" s="221">
        <v>0.29166666666666669</v>
      </c>
      <c r="I120" s="221">
        <v>0.79166666666666663</v>
      </c>
      <c r="J120" s="261"/>
      <c r="K120" s="222"/>
      <c r="L120" s="261">
        <v>180</v>
      </c>
      <c r="M120" s="261"/>
      <c r="N120" s="258">
        <v>14030226</v>
      </c>
      <c r="O120" s="261"/>
      <c r="P120" s="258" t="s">
        <v>366</v>
      </c>
      <c r="Q120" s="329" t="s">
        <v>241</v>
      </c>
      <c r="R120" s="261" t="s">
        <v>115</v>
      </c>
      <c r="S120" s="261">
        <f t="shared" si="1"/>
        <v>0</v>
      </c>
      <c r="T120" s="1024"/>
    </row>
    <row r="121" spans="1:20" x14ac:dyDescent="0.25">
      <c r="A121" s="206" t="s">
        <v>121</v>
      </c>
      <c r="B121" s="259" t="s">
        <v>97</v>
      </c>
      <c r="C121" s="259">
        <v>14030226</v>
      </c>
      <c r="D121" s="1022" t="s">
        <v>214</v>
      </c>
      <c r="E121" s="259">
        <v>270</v>
      </c>
      <c r="F121" s="259"/>
      <c r="G121" s="259" t="s">
        <v>88</v>
      </c>
      <c r="H121" s="207">
        <v>0.29166666666666669</v>
      </c>
      <c r="I121" s="207">
        <v>0.79166666666666663</v>
      </c>
      <c r="J121" s="259"/>
      <c r="K121" s="219"/>
      <c r="L121" s="259">
        <v>180</v>
      </c>
      <c r="M121" s="259"/>
      <c r="N121" s="259">
        <v>14030226</v>
      </c>
      <c r="O121" s="259"/>
      <c r="P121" s="259" t="s">
        <v>366</v>
      </c>
      <c r="Q121" s="308" t="s">
        <v>241</v>
      </c>
      <c r="R121" s="259" t="s">
        <v>115</v>
      </c>
      <c r="S121" s="259">
        <f t="shared" si="1"/>
        <v>0</v>
      </c>
      <c r="T121" s="1020">
        <f>SUBTOTAL(9,S121:S132)</f>
        <v>0</v>
      </c>
    </row>
    <row r="122" spans="1:20" x14ac:dyDescent="0.25">
      <c r="A122" s="208" t="s">
        <v>121</v>
      </c>
      <c r="B122" s="213" t="s">
        <v>97</v>
      </c>
      <c r="C122" s="213">
        <v>14030226</v>
      </c>
      <c r="D122" s="1023"/>
      <c r="E122" s="260">
        <v>270</v>
      </c>
      <c r="F122" s="260"/>
      <c r="G122" s="260" t="s">
        <v>88</v>
      </c>
      <c r="H122" s="220">
        <v>0.29166666666666669</v>
      </c>
      <c r="I122" s="220">
        <v>0.79166666666666663</v>
      </c>
      <c r="J122" s="260"/>
      <c r="K122" s="217"/>
      <c r="L122" s="260">
        <v>180</v>
      </c>
      <c r="M122" s="260"/>
      <c r="N122" s="213">
        <v>14030226</v>
      </c>
      <c r="O122" s="260"/>
      <c r="P122" s="213" t="s">
        <v>366</v>
      </c>
      <c r="Q122" s="330" t="s">
        <v>241</v>
      </c>
      <c r="R122" s="260" t="s">
        <v>115</v>
      </c>
      <c r="S122" s="260">
        <f t="shared" si="1"/>
        <v>0</v>
      </c>
      <c r="T122" s="1021"/>
    </row>
    <row r="123" spans="1:20" x14ac:dyDescent="0.25">
      <c r="A123" s="208" t="s">
        <v>121</v>
      </c>
      <c r="B123" s="213" t="s">
        <v>97</v>
      </c>
      <c r="C123" s="213">
        <v>14030226</v>
      </c>
      <c r="D123" s="1023"/>
      <c r="E123" s="260">
        <v>270</v>
      </c>
      <c r="F123" s="260"/>
      <c r="G123" s="260" t="s">
        <v>88</v>
      </c>
      <c r="H123" s="220">
        <v>0.29166666666666669</v>
      </c>
      <c r="I123" s="220">
        <v>0.79166666666666663</v>
      </c>
      <c r="J123" s="260"/>
      <c r="K123" s="217"/>
      <c r="L123" s="260">
        <v>180</v>
      </c>
      <c r="M123" s="260"/>
      <c r="N123" s="213">
        <v>14030226</v>
      </c>
      <c r="O123" s="260"/>
      <c r="P123" s="213" t="s">
        <v>366</v>
      </c>
      <c r="Q123" s="332" t="s">
        <v>241</v>
      </c>
      <c r="R123" s="260" t="s">
        <v>115</v>
      </c>
      <c r="S123" s="260">
        <f t="shared" ref="S123:S186" si="2">E123*F123</f>
        <v>0</v>
      </c>
      <c r="T123" s="1021"/>
    </row>
    <row r="124" spans="1:20" x14ac:dyDescent="0.25">
      <c r="A124" s="208" t="s">
        <v>121</v>
      </c>
      <c r="B124" s="213" t="s">
        <v>97</v>
      </c>
      <c r="C124" s="213">
        <v>14030226</v>
      </c>
      <c r="D124" s="1023"/>
      <c r="E124" s="260">
        <v>270</v>
      </c>
      <c r="F124" s="260"/>
      <c r="G124" s="260" t="s">
        <v>88</v>
      </c>
      <c r="H124" s="220">
        <v>0.29166666666666669</v>
      </c>
      <c r="I124" s="220">
        <v>0.79166666666666663</v>
      </c>
      <c r="J124" s="260"/>
      <c r="K124" s="217"/>
      <c r="L124" s="260">
        <v>180</v>
      </c>
      <c r="M124" s="260"/>
      <c r="N124" s="213">
        <v>14030226</v>
      </c>
      <c r="O124" s="260"/>
      <c r="P124" s="213" t="s">
        <v>366</v>
      </c>
      <c r="Q124" s="330" t="s">
        <v>241</v>
      </c>
      <c r="R124" s="260" t="s">
        <v>115</v>
      </c>
      <c r="S124" s="260">
        <f t="shared" si="2"/>
        <v>0</v>
      </c>
      <c r="T124" s="1021"/>
    </row>
    <row r="125" spans="1:20" x14ac:dyDescent="0.25">
      <c r="A125" s="208" t="s">
        <v>121</v>
      </c>
      <c r="B125" s="213" t="s">
        <v>97</v>
      </c>
      <c r="C125" s="213">
        <v>14030226</v>
      </c>
      <c r="D125" s="1023"/>
      <c r="E125" s="260">
        <v>270</v>
      </c>
      <c r="F125" s="260"/>
      <c r="G125" s="260" t="s">
        <v>88</v>
      </c>
      <c r="H125" s="220">
        <v>0.29166666666666669</v>
      </c>
      <c r="I125" s="220">
        <v>0.79166666666666663</v>
      </c>
      <c r="J125" s="260"/>
      <c r="K125" s="217"/>
      <c r="L125" s="260">
        <v>180</v>
      </c>
      <c r="M125" s="260"/>
      <c r="N125" s="213">
        <v>14030226</v>
      </c>
      <c r="O125" s="260"/>
      <c r="P125" s="213" t="s">
        <v>366</v>
      </c>
      <c r="Q125" s="332" t="s">
        <v>241</v>
      </c>
      <c r="R125" s="260" t="s">
        <v>115</v>
      </c>
      <c r="S125" s="260">
        <f t="shared" si="2"/>
        <v>0</v>
      </c>
      <c r="T125" s="1021"/>
    </row>
    <row r="126" spans="1:20" x14ac:dyDescent="0.25">
      <c r="A126" s="208" t="s">
        <v>121</v>
      </c>
      <c r="B126" s="213" t="s">
        <v>97</v>
      </c>
      <c r="C126" s="213">
        <v>14030226</v>
      </c>
      <c r="D126" s="1023"/>
      <c r="E126" s="260">
        <v>270</v>
      </c>
      <c r="F126" s="260"/>
      <c r="G126" s="260" t="s">
        <v>88</v>
      </c>
      <c r="H126" s="220">
        <v>0.29166666666666669</v>
      </c>
      <c r="I126" s="220">
        <v>0.79166666666666663</v>
      </c>
      <c r="J126" s="260"/>
      <c r="K126" s="217"/>
      <c r="L126" s="260">
        <v>180</v>
      </c>
      <c r="M126" s="260"/>
      <c r="N126" s="213">
        <v>14030226</v>
      </c>
      <c r="O126" s="260"/>
      <c r="P126" s="213" t="s">
        <v>366</v>
      </c>
      <c r="Q126" s="330" t="s">
        <v>241</v>
      </c>
      <c r="R126" s="260" t="s">
        <v>115</v>
      </c>
      <c r="S126" s="260">
        <f t="shared" si="2"/>
        <v>0</v>
      </c>
      <c r="T126" s="1021"/>
    </row>
    <row r="127" spans="1:20" x14ac:dyDescent="0.25">
      <c r="A127" s="208" t="s">
        <v>121</v>
      </c>
      <c r="B127" s="213" t="s">
        <v>97</v>
      </c>
      <c r="C127" s="213">
        <v>14030226</v>
      </c>
      <c r="D127" s="1023"/>
      <c r="E127" s="260">
        <v>270</v>
      </c>
      <c r="F127" s="260"/>
      <c r="G127" s="260" t="s">
        <v>88</v>
      </c>
      <c r="H127" s="220">
        <v>0.29166666666666669</v>
      </c>
      <c r="I127" s="220">
        <v>0.79166666666666663</v>
      </c>
      <c r="J127" s="260"/>
      <c r="K127" s="217"/>
      <c r="L127" s="260">
        <v>180</v>
      </c>
      <c r="M127" s="260"/>
      <c r="N127" s="213">
        <v>14030226</v>
      </c>
      <c r="O127" s="260"/>
      <c r="P127" s="213" t="s">
        <v>366</v>
      </c>
      <c r="Q127" s="332" t="s">
        <v>241</v>
      </c>
      <c r="R127" s="260" t="s">
        <v>115</v>
      </c>
      <c r="S127" s="260">
        <f t="shared" si="2"/>
        <v>0</v>
      </c>
      <c r="T127" s="1021"/>
    </row>
    <row r="128" spans="1:20" x14ac:dyDescent="0.25">
      <c r="A128" s="208" t="s">
        <v>121</v>
      </c>
      <c r="B128" s="213" t="s">
        <v>97</v>
      </c>
      <c r="C128" s="213">
        <v>14030226</v>
      </c>
      <c r="D128" s="1023"/>
      <c r="E128" s="260">
        <v>270</v>
      </c>
      <c r="F128" s="260"/>
      <c r="G128" s="260" t="s">
        <v>88</v>
      </c>
      <c r="H128" s="220">
        <v>0.29166666666666669</v>
      </c>
      <c r="I128" s="220">
        <v>0.79166666666666663</v>
      </c>
      <c r="J128" s="260"/>
      <c r="K128" s="217"/>
      <c r="L128" s="260">
        <v>180</v>
      </c>
      <c r="M128" s="260"/>
      <c r="N128" s="213">
        <v>14030226</v>
      </c>
      <c r="O128" s="260"/>
      <c r="P128" s="213" t="s">
        <v>366</v>
      </c>
      <c r="Q128" s="330" t="s">
        <v>241</v>
      </c>
      <c r="R128" s="260" t="s">
        <v>115</v>
      </c>
      <c r="S128" s="260">
        <f t="shared" si="2"/>
        <v>0</v>
      </c>
      <c r="T128" s="1021"/>
    </row>
    <row r="129" spans="1:20" x14ac:dyDescent="0.25">
      <c r="A129" s="208" t="s">
        <v>121</v>
      </c>
      <c r="B129" s="213" t="s">
        <v>97</v>
      </c>
      <c r="C129" s="213">
        <v>14030226</v>
      </c>
      <c r="D129" s="1023"/>
      <c r="E129" s="260">
        <v>270</v>
      </c>
      <c r="F129" s="260"/>
      <c r="G129" s="260" t="s">
        <v>88</v>
      </c>
      <c r="H129" s="220">
        <v>0.29166666666666669</v>
      </c>
      <c r="I129" s="220">
        <v>0.79166666666666663</v>
      </c>
      <c r="J129" s="260"/>
      <c r="K129" s="217"/>
      <c r="L129" s="260">
        <v>180</v>
      </c>
      <c r="M129" s="260"/>
      <c r="N129" s="213">
        <v>14030226</v>
      </c>
      <c r="O129" s="260"/>
      <c r="P129" s="213" t="s">
        <v>366</v>
      </c>
      <c r="Q129" s="332" t="s">
        <v>241</v>
      </c>
      <c r="R129" s="260" t="s">
        <v>115</v>
      </c>
      <c r="S129" s="260">
        <f t="shared" si="2"/>
        <v>0</v>
      </c>
      <c r="T129" s="1021"/>
    </row>
    <row r="130" spans="1:20" x14ac:dyDescent="0.25">
      <c r="A130" s="208" t="s">
        <v>121</v>
      </c>
      <c r="B130" s="213" t="s">
        <v>97</v>
      </c>
      <c r="C130" s="213">
        <v>14030226</v>
      </c>
      <c r="D130" s="1023"/>
      <c r="E130" s="260">
        <v>270</v>
      </c>
      <c r="F130" s="260"/>
      <c r="G130" s="260" t="s">
        <v>88</v>
      </c>
      <c r="H130" s="220">
        <v>0.29166666666666669</v>
      </c>
      <c r="I130" s="220">
        <v>0.79166666666666663</v>
      </c>
      <c r="J130" s="260"/>
      <c r="K130" s="217"/>
      <c r="L130" s="260">
        <v>180</v>
      </c>
      <c r="M130" s="260"/>
      <c r="N130" s="213">
        <v>14030226</v>
      </c>
      <c r="O130" s="260"/>
      <c r="P130" s="213" t="s">
        <v>366</v>
      </c>
      <c r="Q130" s="330" t="s">
        <v>241</v>
      </c>
      <c r="R130" s="260" t="s">
        <v>115</v>
      </c>
      <c r="S130" s="260">
        <f t="shared" si="2"/>
        <v>0</v>
      </c>
      <c r="T130" s="1021"/>
    </row>
    <row r="131" spans="1:20" x14ac:dyDescent="0.25">
      <c r="A131" s="208" t="s">
        <v>121</v>
      </c>
      <c r="B131" s="213" t="s">
        <v>97</v>
      </c>
      <c r="C131" s="213">
        <v>14030226</v>
      </c>
      <c r="D131" s="1023"/>
      <c r="E131" s="260">
        <v>270</v>
      </c>
      <c r="F131" s="260"/>
      <c r="G131" s="260" t="s">
        <v>88</v>
      </c>
      <c r="H131" s="220">
        <v>0.29166666666666669</v>
      </c>
      <c r="I131" s="220">
        <v>0.79166666666666663</v>
      </c>
      <c r="J131" s="260"/>
      <c r="K131" s="217"/>
      <c r="L131" s="260">
        <v>180</v>
      </c>
      <c r="M131" s="260"/>
      <c r="N131" s="213">
        <v>14030226</v>
      </c>
      <c r="O131" s="260"/>
      <c r="P131" s="213" t="s">
        <v>366</v>
      </c>
      <c r="Q131" s="332" t="s">
        <v>241</v>
      </c>
      <c r="R131" s="260" t="s">
        <v>115</v>
      </c>
      <c r="S131" s="260">
        <f t="shared" si="2"/>
        <v>0</v>
      </c>
      <c r="T131" s="1021"/>
    </row>
    <row r="132" spans="1:20" ht="15.75" thickBot="1" x14ac:dyDescent="0.3">
      <c r="A132" s="214" t="s">
        <v>121</v>
      </c>
      <c r="B132" s="257" t="s">
        <v>97</v>
      </c>
      <c r="C132" s="257">
        <v>14030226</v>
      </c>
      <c r="D132" s="1023"/>
      <c r="E132" s="215">
        <v>270</v>
      </c>
      <c r="F132" s="215"/>
      <c r="G132" s="215" t="s">
        <v>88</v>
      </c>
      <c r="H132" s="223">
        <v>0.29166666666666669</v>
      </c>
      <c r="I132" s="223">
        <v>0.79166666666666663</v>
      </c>
      <c r="J132" s="215"/>
      <c r="K132" s="218"/>
      <c r="L132" s="215">
        <v>180</v>
      </c>
      <c r="M132" s="215"/>
      <c r="N132" s="257">
        <v>14030226</v>
      </c>
      <c r="O132" s="215"/>
      <c r="P132" s="257" t="s">
        <v>366</v>
      </c>
      <c r="Q132" s="331" t="s">
        <v>241</v>
      </c>
      <c r="R132" s="215" t="s">
        <v>115</v>
      </c>
      <c r="S132" s="215">
        <f t="shared" si="2"/>
        <v>0</v>
      </c>
      <c r="T132" s="1021"/>
    </row>
    <row r="133" spans="1:20" x14ac:dyDescent="0.25">
      <c r="A133" s="206" t="s">
        <v>218</v>
      </c>
      <c r="B133" s="259" t="s">
        <v>97</v>
      </c>
      <c r="C133" s="226">
        <v>14030227</v>
      </c>
      <c r="D133" s="1026" t="s">
        <v>214</v>
      </c>
      <c r="E133" s="227">
        <v>360</v>
      </c>
      <c r="F133" s="259"/>
      <c r="G133" s="259" t="s">
        <v>88</v>
      </c>
      <c r="H133" s="207">
        <v>0.29166666666666669</v>
      </c>
      <c r="I133" s="207">
        <v>0.79166666666666663</v>
      </c>
      <c r="J133" s="259"/>
      <c r="K133" s="219"/>
      <c r="L133" s="259">
        <v>180</v>
      </c>
      <c r="M133" s="259"/>
      <c r="N133" s="226">
        <v>14030227</v>
      </c>
      <c r="O133" s="259"/>
      <c r="P133" s="259" t="s">
        <v>283</v>
      </c>
      <c r="Q133" s="308" t="s">
        <v>241</v>
      </c>
      <c r="R133" s="259" t="s">
        <v>115</v>
      </c>
      <c r="S133" s="259">
        <f t="shared" si="2"/>
        <v>0</v>
      </c>
      <c r="T133" s="1020">
        <f>SUBTOTAL(9,S133:S140)</f>
        <v>0</v>
      </c>
    </row>
    <row r="134" spans="1:20" x14ac:dyDescent="0.25">
      <c r="A134" s="208" t="s">
        <v>218</v>
      </c>
      <c r="B134" s="213" t="s">
        <v>97</v>
      </c>
      <c r="C134" s="228">
        <v>14030227</v>
      </c>
      <c r="D134" s="1027"/>
      <c r="E134" s="229">
        <v>240</v>
      </c>
      <c r="F134" s="260"/>
      <c r="G134" s="260" t="s">
        <v>88</v>
      </c>
      <c r="H134" s="220">
        <v>0.29166666666666669</v>
      </c>
      <c r="I134" s="220">
        <v>0.79166666666666663</v>
      </c>
      <c r="J134" s="260"/>
      <c r="K134" s="217"/>
      <c r="L134" s="260">
        <v>120</v>
      </c>
      <c r="M134" s="260"/>
      <c r="N134" s="228">
        <v>14030227</v>
      </c>
      <c r="O134" s="260"/>
      <c r="P134" s="260" t="s">
        <v>381</v>
      </c>
      <c r="Q134" s="330" t="s">
        <v>289</v>
      </c>
      <c r="R134" s="260" t="s">
        <v>115</v>
      </c>
      <c r="S134" s="260">
        <f t="shared" si="2"/>
        <v>0</v>
      </c>
      <c r="T134" s="1021"/>
    </row>
    <row r="135" spans="1:20" x14ac:dyDescent="0.25">
      <c r="A135" s="208" t="s">
        <v>121</v>
      </c>
      <c r="B135" s="213" t="s">
        <v>97</v>
      </c>
      <c r="C135" s="228">
        <v>14030227</v>
      </c>
      <c r="D135" s="1027"/>
      <c r="E135" s="229">
        <v>270</v>
      </c>
      <c r="F135" s="260"/>
      <c r="G135" s="260" t="s">
        <v>88</v>
      </c>
      <c r="H135" s="220">
        <v>0.29166666666666669</v>
      </c>
      <c r="I135" s="220">
        <v>0.79166666666666663</v>
      </c>
      <c r="J135" s="260"/>
      <c r="K135" s="217"/>
      <c r="L135" s="260">
        <v>180</v>
      </c>
      <c r="M135" s="260"/>
      <c r="N135" s="228">
        <v>14030227</v>
      </c>
      <c r="O135" s="260"/>
      <c r="P135" s="260" t="s">
        <v>366</v>
      </c>
      <c r="Q135" s="330" t="s">
        <v>241</v>
      </c>
      <c r="R135" s="260" t="s">
        <v>115</v>
      </c>
      <c r="S135" s="260">
        <f t="shared" si="2"/>
        <v>0</v>
      </c>
      <c r="T135" s="1021"/>
    </row>
    <row r="136" spans="1:20" x14ac:dyDescent="0.25">
      <c r="A136" s="208" t="s">
        <v>121</v>
      </c>
      <c r="B136" s="213" t="s">
        <v>97</v>
      </c>
      <c r="C136" s="228">
        <v>14030227</v>
      </c>
      <c r="D136" s="1027"/>
      <c r="E136" s="229">
        <v>270</v>
      </c>
      <c r="F136" s="260"/>
      <c r="G136" s="260" t="s">
        <v>88</v>
      </c>
      <c r="H136" s="220">
        <v>0.29166666666666669</v>
      </c>
      <c r="I136" s="220">
        <v>0.79166666666666663</v>
      </c>
      <c r="J136" s="260"/>
      <c r="K136" s="217"/>
      <c r="L136" s="260">
        <v>180</v>
      </c>
      <c r="M136" s="260"/>
      <c r="N136" s="228">
        <v>14030227</v>
      </c>
      <c r="O136" s="260"/>
      <c r="P136" s="260" t="s">
        <v>366</v>
      </c>
      <c r="Q136" s="330" t="s">
        <v>241</v>
      </c>
      <c r="R136" s="260" t="s">
        <v>115</v>
      </c>
      <c r="S136" s="260">
        <f t="shared" si="2"/>
        <v>0</v>
      </c>
      <c r="T136" s="1021"/>
    </row>
    <row r="137" spans="1:20" x14ac:dyDescent="0.25">
      <c r="A137" s="208" t="s">
        <v>121</v>
      </c>
      <c r="B137" s="213" t="s">
        <v>97</v>
      </c>
      <c r="C137" s="228">
        <v>14030227</v>
      </c>
      <c r="D137" s="1027"/>
      <c r="E137" s="229">
        <v>270</v>
      </c>
      <c r="F137" s="260"/>
      <c r="G137" s="260" t="s">
        <v>88</v>
      </c>
      <c r="H137" s="220">
        <v>0.29166666666666669</v>
      </c>
      <c r="I137" s="220">
        <v>0.79166666666666663</v>
      </c>
      <c r="J137" s="260"/>
      <c r="K137" s="217"/>
      <c r="L137" s="260">
        <v>180</v>
      </c>
      <c r="M137" s="260"/>
      <c r="N137" s="228">
        <v>14030227</v>
      </c>
      <c r="O137" s="260"/>
      <c r="P137" s="260" t="s">
        <v>366</v>
      </c>
      <c r="Q137" s="330" t="s">
        <v>241</v>
      </c>
      <c r="R137" s="260" t="s">
        <v>115</v>
      </c>
      <c r="S137" s="260">
        <f t="shared" si="2"/>
        <v>0</v>
      </c>
      <c r="T137" s="1021"/>
    </row>
    <row r="138" spans="1:20" x14ac:dyDescent="0.25">
      <c r="A138" s="208" t="s">
        <v>121</v>
      </c>
      <c r="B138" s="213" t="s">
        <v>97</v>
      </c>
      <c r="C138" s="228">
        <v>14030227</v>
      </c>
      <c r="D138" s="1027"/>
      <c r="E138" s="229">
        <v>270</v>
      </c>
      <c r="F138" s="260"/>
      <c r="G138" s="260" t="s">
        <v>88</v>
      </c>
      <c r="H138" s="220">
        <v>0.29166666666666669</v>
      </c>
      <c r="I138" s="220">
        <v>0.79166666666666663</v>
      </c>
      <c r="J138" s="260"/>
      <c r="K138" s="217"/>
      <c r="L138" s="260">
        <v>180</v>
      </c>
      <c r="M138" s="260"/>
      <c r="N138" s="228">
        <v>14030227</v>
      </c>
      <c r="O138" s="260"/>
      <c r="P138" s="260" t="s">
        <v>366</v>
      </c>
      <c r="Q138" s="330" t="s">
        <v>241</v>
      </c>
      <c r="R138" s="260" t="s">
        <v>115</v>
      </c>
      <c r="S138" s="260">
        <f t="shared" si="2"/>
        <v>0</v>
      </c>
      <c r="T138" s="1021"/>
    </row>
    <row r="139" spans="1:20" x14ac:dyDescent="0.25">
      <c r="A139" s="208" t="s">
        <v>121</v>
      </c>
      <c r="B139" s="213" t="s">
        <v>97</v>
      </c>
      <c r="C139" s="228">
        <v>14030227</v>
      </c>
      <c r="D139" s="1027"/>
      <c r="E139" s="229">
        <v>270</v>
      </c>
      <c r="F139" s="260"/>
      <c r="G139" s="260" t="s">
        <v>88</v>
      </c>
      <c r="H139" s="220">
        <v>0.29166666666666669</v>
      </c>
      <c r="I139" s="220">
        <v>0.79166666666666663</v>
      </c>
      <c r="J139" s="260"/>
      <c r="K139" s="217"/>
      <c r="L139" s="260">
        <v>180</v>
      </c>
      <c r="M139" s="260"/>
      <c r="N139" s="228">
        <v>14030227</v>
      </c>
      <c r="O139" s="260"/>
      <c r="P139" s="260" t="s">
        <v>366</v>
      </c>
      <c r="Q139" s="330" t="s">
        <v>241</v>
      </c>
      <c r="R139" s="260" t="s">
        <v>115</v>
      </c>
      <c r="S139" s="260">
        <f t="shared" si="2"/>
        <v>0</v>
      </c>
      <c r="T139" s="1021"/>
    </row>
    <row r="140" spans="1:20" ht="15.75" thickBot="1" x14ac:dyDescent="0.3">
      <c r="A140" s="210" t="s">
        <v>121</v>
      </c>
      <c r="B140" s="258" t="s">
        <v>97</v>
      </c>
      <c r="C140" s="230">
        <v>14030227</v>
      </c>
      <c r="D140" s="1028"/>
      <c r="E140" s="231">
        <v>270</v>
      </c>
      <c r="F140" s="261"/>
      <c r="G140" s="261" t="s">
        <v>88</v>
      </c>
      <c r="H140" s="221">
        <v>0.29166666666666669</v>
      </c>
      <c r="I140" s="221">
        <v>0.79166666666666663</v>
      </c>
      <c r="J140" s="261"/>
      <c r="K140" s="222"/>
      <c r="L140" s="261">
        <v>180</v>
      </c>
      <c r="M140" s="261"/>
      <c r="N140" s="230">
        <v>14030227</v>
      </c>
      <c r="O140" s="261"/>
      <c r="P140" s="261" t="s">
        <v>366</v>
      </c>
      <c r="Q140" s="329" t="s">
        <v>241</v>
      </c>
      <c r="R140" s="261" t="s">
        <v>115</v>
      </c>
      <c r="S140" s="261">
        <f t="shared" si="2"/>
        <v>0</v>
      </c>
      <c r="T140" s="1024"/>
    </row>
    <row r="141" spans="1:20" x14ac:dyDescent="0.25">
      <c r="A141" s="206" t="s">
        <v>121</v>
      </c>
      <c r="B141" s="259" t="s">
        <v>97</v>
      </c>
      <c r="C141" s="226">
        <v>14030227</v>
      </c>
      <c r="D141" s="1022" t="s">
        <v>257</v>
      </c>
      <c r="E141" s="259">
        <v>270</v>
      </c>
      <c r="F141" s="259"/>
      <c r="G141" s="259" t="s">
        <v>88</v>
      </c>
      <c r="H141" s="207">
        <v>0.29166666666666669</v>
      </c>
      <c r="I141" s="207">
        <v>0.79166666666666663</v>
      </c>
      <c r="J141" s="259"/>
      <c r="K141" s="219"/>
      <c r="L141" s="259">
        <v>180</v>
      </c>
      <c r="M141" s="259"/>
      <c r="N141" s="226">
        <v>14030227</v>
      </c>
      <c r="O141" s="259"/>
      <c r="P141" s="259" t="s">
        <v>366</v>
      </c>
      <c r="Q141" s="308" t="s">
        <v>241</v>
      </c>
      <c r="R141" s="259" t="s">
        <v>115</v>
      </c>
      <c r="S141" s="259">
        <f t="shared" si="2"/>
        <v>0</v>
      </c>
      <c r="T141" s="1020">
        <f>SUBTOTAL(9,S141:S146)</f>
        <v>0</v>
      </c>
    </row>
    <row r="142" spans="1:20" x14ac:dyDescent="0.25">
      <c r="A142" s="208" t="s">
        <v>121</v>
      </c>
      <c r="B142" s="213" t="s">
        <v>97</v>
      </c>
      <c r="C142" s="228">
        <v>14030227</v>
      </c>
      <c r="D142" s="1023"/>
      <c r="E142" s="260">
        <v>270</v>
      </c>
      <c r="F142" s="260"/>
      <c r="G142" s="260" t="s">
        <v>88</v>
      </c>
      <c r="H142" s="220">
        <v>0.29166666666666669</v>
      </c>
      <c r="I142" s="220">
        <v>0.79166666666666663</v>
      </c>
      <c r="J142" s="260"/>
      <c r="K142" s="217"/>
      <c r="L142" s="260">
        <v>180</v>
      </c>
      <c r="M142" s="260"/>
      <c r="N142" s="228">
        <v>14030227</v>
      </c>
      <c r="O142" s="260"/>
      <c r="P142" s="260" t="s">
        <v>366</v>
      </c>
      <c r="Q142" s="330" t="s">
        <v>241</v>
      </c>
      <c r="R142" s="260" t="s">
        <v>115</v>
      </c>
      <c r="S142" s="260">
        <f t="shared" si="2"/>
        <v>0</v>
      </c>
      <c r="T142" s="1021"/>
    </row>
    <row r="143" spans="1:20" x14ac:dyDescent="0.25">
      <c r="A143" s="208" t="s">
        <v>121</v>
      </c>
      <c r="B143" s="213" t="s">
        <v>97</v>
      </c>
      <c r="C143" s="228">
        <v>14030227</v>
      </c>
      <c r="D143" s="1023"/>
      <c r="E143" s="260">
        <v>270</v>
      </c>
      <c r="F143" s="260"/>
      <c r="G143" s="260" t="s">
        <v>88</v>
      </c>
      <c r="H143" s="220">
        <v>0.29166666666666669</v>
      </c>
      <c r="I143" s="220">
        <v>0.79166666666666663</v>
      </c>
      <c r="J143" s="260"/>
      <c r="K143" s="217"/>
      <c r="L143" s="260">
        <v>180</v>
      </c>
      <c r="M143" s="260"/>
      <c r="N143" s="228">
        <v>14030227</v>
      </c>
      <c r="O143" s="260"/>
      <c r="P143" s="213" t="s">
        <v>366</v>
      </c>
      <c r="Q143" s="332" t="s">
        <v>241</v>
      </c>
      <c r="R143" s="260" t="s">
        <v>115</v>
      </c>
      <c r="S143" s="260">
        <f t="shared" si="2"/>
        <v>0</v>
      </c>
      <c r="T143" s="1021"/>
    </row>
    <row r="144" spans="1:20" x14ac:dyDescent="0.25">
      <c r="A144" s="208" t="s">
        <v>121</v>
      </c>
      <c r="B144" s="213" t="s">
        <v>97</v>
      </c>
      <c r="C144" s="228">
        <v>14030227</v>
      </c>
      <c r="D144" s="1023"/>
      <c r="E144" s="260">
        <v>270</v>
      </c>
      <c r="F144" s="260"/>
      <c r="G144" s="260" t="s">
        <v>88</v>
      </c>
      <c r="H144" s="220">
        <v>0.29166666666666669</v>
      </c>
      <c r="I144" s="220">
        <v>0.79166666666666663</v>
      </c>
      <c r="J144" s="260"/>
      <c r="K144" s="217"/>
      <c r="L144" s="260">
        <v>180</v>
      </c>
      <c r="M144" s="260"/>
      <c r="N144" s="228">
        <v>14030227</v>
      </c>
      <c r="O144" s="260"/>
      <c r="P144" s="260" t="s">
        <v>366</v>
      </c>
      <c r="Q144" s="330" t="s">
        <v>241</v>
      </c>
      <c r="R144" s="260" t="s">
        <v>115</v>
      </c>
      <c r="S144" s="260">
        <f t="shared" si="2"/>
        <v>0</v>
      </c>
      <c r="T144" s="1021"/>
    </row>
    <row r="145" spans="1:20" x14ac:dyDescent="0.25">
      <c r="A145" s="208" t="s">
        <v>218</v>
      </c>
      <c r="B145" s="213" t="s">
        <v>97</v>
      </c>
      <c r="C145" s="228">
        <v>14030227</v>
      </c>
      <c r="D145" s="1023"/>
      <c r="E145" s="260">
        <v>360</v>
      </c>
      <c r="F145" s="260"/>
      <c r="G145" s="260" t="s">
        <v>88</v>
      </c>
      <c r="H145" s="220">
        <v>0.29166666666666669</v>
      </c>
      <c r="I145" s="220">
        <v>0.79166666666666663</v>
      </c>
      <c r="J145" s="260"/>
      <c r="K145" s="217"/>
      <c r="L145" s="260">
        <v>180</v>
      </c>
      <c r="M145" s="260"/>
      <c r="N145" s="228">
        <v>14030227</v>
      </c>
      <c r="O145" s="260"/>
      <c r="P145" s="260" t="s">
        <v>283</v>
      </c>
      <c r="Q145" s="332" t="s">
        <v>241</v>
      </c>
      <c r="R145" s="260" t="s">
        <v>115</v>
      </c>
      <c r="S145" s="260">
        <f t="shared" si="2"/>
        <v>0</v>
      </c>
      <c r="T145" s="1021"/>
    </row>
    <row r="146" spans="1:20" ht="15.75" thickBot="1" x14ac:dyDescent="0.3">
      <c r="A146" s="210" t="s">
        <v>121</v>
      </c>
      <c r="B146" s="258" t="s">
        <v>97</v>
      </c>
      <c r="C146" s="230">
        <v>14030227</v>
      </c>
      <c r="D146" s="1025"/>
      <c r="E146" s="261">
        <v>270</v>
      </c>
      <c r="F146" s="261"/>
      <c r="G146" s="261" t="s">
        <v>88</v>
      </c>
      <c r="H146" s="221">
        <v>0.29166666666666669</v>
      </c>
      <c r="I146" s="221">
        <v>0.79166666666666663</v>
      </c>
      <c r="J146" s="261"/>
      <c r="K146" s="222"/>
      <c r="L146" s="261">
        <v>180</v>
      </c>
      <c r="M146" s="261"/>
      <c r="N146" s="230">
        <v>14030227</v>
      </c>
      <c r="O146" s="261"/>
      <c r="P146" s="261" t="s">
        <v>283</v>
      </c>
      <c r="Q146" s="329" t="s">
        <v>241</v>
      </c>
      <c r="R146" s="261" t="s">
        <v>115</v>
      </c>
      <c r="S146" s="261">
        <f t="shared" si="2"/>
        <v>0</v>
      </c>
      <c r="T146" s="1024"/>
    </row>
    <row r="147" spans="1:20" x14ac:dyDescent="0.25">
      <c r="A147" s="206" t="s">
        <v>218</v>
      </c>
      <c r="B147" s="259" t="s">
        <v>97</v>
      </c>
      <c r="C147" s="259">
        <v>1403027</v>
      </c>
      <c r="D147" s="1022" t="s">
        <v>370</v>
      </c>
      <c r="E147" s="259">
        <v>360</v>
      </c>
      <c r="F147" s="259"/>
      <c r="G147" s="259" t="s">
        <v>88</v>
      </c>
      <c r="H147" s="207">
        <v>0.29166666666666669</v>
      </c>
      <c r="I147" s="207">
        <v>0.79166666666666663</v>
      </c>
      <c r="J147" s="259"/>
      <c r="K147" s="219"/>
      <c r="L147" s="259">
        <v>180</v>
      </c>
      <c r="M147" s="259"/>
      <c r="N147" s="259">
        <v>1403027</v>
      </c>
      <c r="O147" s="259"/>
      <c r="P147" s="259" t="s">
        <v>283</v>
      </c>
      <c r="Q147" s="308" t="s">
        <v>241</v>
      </c>
      <c r="R147" s="259" t="s">
        <v>115</v>
      </c>
      <c r="S147" s="259">
        <f t="shared" si="2"/>
        <v>0</v>
      </c>
      <c r="T147" s="1020">
        <f>SUBTOTAL(9,S147:S152)</f>
        <v>0</v>
      </c>
    </row>
    <row r="148" spans="1:20" x14ac:dyDescent="0.25">
      <c r="A148" s="208" t="s">
        <v>121</v>
      </c>
      <c r="B148" s="213" t="s">
        <v>97</v>
      </c>
      <c r="C148" s="213">
        <v>1403027</v>
      </c>
      <c r="D148" s="1023"/>
      <c r="E148" s="260">
        <v>270</v>
      </c>
      <c r="F148" s="260"/>
      <c r="G148" s="260" t="s">
        <v>88</v>
      </c>
      <c r="H148" s="220">
        <v>0.29166666666666669</v>
      </c>
      <c r="I148" s="220">
        <v>0.79166666666666663</v>
      </c>
      <c r="J148" s="260"/>
      <c r="K148" s="217"/>
      <c r="L148" s="260">
        <v>180</v>
      </c>
      <c r="M148" s="260"/>
      <c r="N148" s="213">
        <v>1403027</v>
      </c>
      <c r="O148" s="260"/>
      <c r="P148" s="260" t="s">
        <v>366</v>
      </c>
      <c r="Q148" s="330" t="s">
        <v>241</v>
      </c>
      <c r="R148" s="260" t="s">
        <v>115</v>
      </c>
      <c r="S148" s="260">
        <f t="shared" si="2"/>
        <v>0</v>
      </c>
      <c r="T148" s="1021"/>
    </row>
    <row r="149" spans="1:20" x14ac:dyDescent="0.25">
      <c r="A149" s="208" t="s">
        <v>121</v>
      </c>
      <c r="B149" s="213" t="s">
        <v>97</v>
      </c>
      <c r="C149" s="213">
        <v>1403027</v>
      </c>
      <c r="D149" s="1023"/>
      <c r="E149" s="260">
        <v>270</v>
      </c>
      <c r="F149" s="260"/>
      <c r="G149" s="260" t="s">
        <v>88</v>
      </c>
      <c r="H149" s="220">
        <v>0.29166666666666669</v>
      </c>
      <c r="I149" s="220">
        <v>0.79166666666666663</v>
      </c>
      <c r="J149" s="260"/>
      <c r="K149" s="217"/>
      <c r="L149" s="260">
        <v>180</v>
      </c>
      <c r="M149" s="260"/>
      <c r="N149" s="213">
        <v>1403027</v>
      </c>
      <c r="O149" s="260"/>
      <c r="P149" s="260" t="s">
        <v>366</v>
      </c>
      <c r="Q149" s="332" t="s">
        <v>241</v>
      </c>
      <c r="R149" s="260" t="s">
        <v>115</v>
      </c>
      <c r="S149" s="260">
        <f t="shared" si="2"/>
        <v>0</v>
      </c>
      <c r="T149" s="1021"/>
    </row>
    <row r="150" spans="1:20" x14ac:dyDescent="0.25">
      <c r="A150" s="208" t="s">
        <v>121</v>
      </c>
      <c r="B150" s="213" t="s">
        <v>97</v>
      </c>
      <c r="C150" s="213">
        <v>1403027</v>
      </c>
      <c r="D150" s="1023"/>
      <c r="E150" s="260">
        <v>270</v>
      </c>
      <c r="F150" s="260"/>
      <c r="G150" s="260" t="s">
        <v>88</v>
      </c>
      <c r="H150" s="220">
        <v>0.29166666666666669</v>
      </c>
      <c r="I150" s="220">
        <v>0.79166666666666663</v>
      </c>
      <c r="J150" s="260"/>
      <c r="K150" s="217"/>
      <c r="L150" s="260">
        <v>180</v>
      </c>
      <c r="M150" s="260"/>
      <c r="N150" s="213">
        <v>1403027</v>
      </c>
      <c r="O150" s="260"/>
      <c r="P150" s="260" t="s">
        <v>366</v>
      </c>
      <c r="Q150" s="330" t="s">
        <v>241</v>
      </c>
      <c r="R150" s="260" t="s">
        <v>115</v>
      </c>
      <c r="S150" s="260">
        <f t="shared" si="2"/>
        <v>0</v>
      </c>
      <c r="T150" s="1021"/>
    </row>
    <row r="151" spans="1:20" x14ac:dyDescent="0.25">
      <c r="A151" s="208" t="s">
        <v>121</v>
      </c>
      <c r="B151" s="213" t="s">
        <v>97</v>
      </c>
      <c r="C151" s="213">
        <v>1403027</v>
      </c>
      <c r="D151" s="1023"/>
      <c r="E151" s="260">
        <v>270</v>
      </c>
      <c r="F151" s="260"/>
      <c r="G151" s="260" t="s">
        <v>88</v>
      </c>
      <c r="H151" s="220">
        <v>0.29166666666666669</v>
      </c>
      <c r="I151" s="220">
        <v>0.79166666666666663</v>
      </c>
      <c r="J151" s="260"/>
      <c r="K151" s="217"/>
      <c r="L151" s="260">
        <v>180</v>
      </c>
      <c r="M151" s="260"/>
      <c r="N151" s="213">
        <v>1403027</v>
      </c>
      <c r="O151" s="260"/>
      <c r="P151" s="260" t="s">
        <v>366</v>
      </c>
      <c r="Q151" s="332" t="s">
        <v>241</v>
      </c>
      <c r="R151" s="260" t="s">
        <v>115</v>
      </c>
      <c r="S151" s="260">
        <f t="shared" si="2"/>
        <v>0</v>
      </c>
      <c r="T151" s="1021"/>
    </row>
    <row r="152" spans="1:20" ht="15.75" thickBot="1" x14ac:dyDescent="0.3">
      <c r="A152" s="210" t="s">
        <v>121</v>
      </c>
      <c r="B152" s="258" t="s">
        <v>97</v>
      </c>
      <c r="C152" s="258">
        <v>1403027</v>
      </c>
      <c r="D152" s="1025"/>
      <c r="E152" s="261">
        <v>270</v>
      </c>
      <c r="F152" s="261"/>
      <c r="G152" s="261" t="s">
        <v>88</v>
      </c>
      <c r="H152" s="221">
        <v>0.29166666666666669</v>
      </c>
      <c r="I152" s="221">
        <v>0.79166666666666663</v>
      </c>
      <c r="J152" s="261"/>
      <c r="K152" s="222"/>
      <c r="L152" s="261">
        <v>180</v>
      </c>
      <c r="M152" s="261"/>
      <c r="N152" s="258">
        <v>1403027</v>
      </c>
      <c r="O152" s="261"/>
      <c r="P152" s="261" t="s">
        <v>366</v>
      </c>
      <c r="Q152" s="329" t="s">
        <v>241</v>
      </c>
      <c r="R152" s="261" t="s">
        <v>115</v>
      </c>
      <c r="S152" s="261">
        <f t="shared" si="2"/>
        <v>0</v>
      </c>
      <c r="T152" s="1024"/>
    </row>
    <row r="153" spans="1:20" ht="15" customHeight="1" x14ac:dyDescent="0.25">
      <c r="A153" s="206" t="s">
        <v>121</v>
      </c>
      <c r="B153" s="259" t="s">
        <v>97</v>
      </c>
      <c r="C153" s="259">
        <v>14030229</v>
      </c>
      <c r="D153" s="1022" t="s">
        <v>370</v>
      </c>
      <c r="E153" s="259">
        <v>270</v>
      </c>
      <c r="F153" s="259"/>
      <c r="G153" s="259" t="s">
        <v>88</v>
      </c>
      <c r="H153" s="207">
        <v>0.29166666666666669</v>
      </c>
      <c r="I153" s="207">
        <v>0.79166666666666663</v>
      </c>
      <c r="J153" s="259"/>
      <c r="K153" s="219"/>
      <c r="L153" s="259">
        <v>180</v>
      </c>
      <c r="M153" s="259"/>
      <c r="N153" s="259">
        <v>14030229</v>
      </c>
      <c r="O153" s="259"/>
      <c r="P153" s="259" t="s">
        <v>366</v>
      </c>
      <c r="Q153" s="308" t="s">
        <v>241</v>
      </c>
      <c r="R153" s="259" t="s">
        <v>115</v>
      </c>
      <c r="S153" s="259">
        <f t="shared" si="2"/>
        <v>0</v>
      </c>
      <c r="T153" s="1020">
        <f>SUBTOTAL(9,S153:S159)</f>
        <v>0</v>
      </c>
    </row>
    <row r="154" spans="1:20" ht="15" customHeight="1" x14ac:dyDescent="0.25">
      <c r="A154" s="208" t="s">
        <v>121</v>
      </c>
      <c r="B154" s="213" t="s">
        <v>97</v>
      </c>
      <c r="C154" s="213">
        <v>14030229</v>
      </c>
      <c r="D154" s="1023"/>
      <c r="E154" s="260">
        <v>270</v>
      </c>
      <c r="F154" s="260"/>
      <c r="G154" s="260" t="s">
        <v>88</v>
      </c>
      <c r="H154" s="220">
        <v>0.29166666666666669</v>
      </c>
      <c r="I154" s="220">
        <v>0.79166666666666663</v>
      </c>
      <c r="J154" s="260"/>
      <c r="K154" s="217"/>
      <c r="L154" s="260">
        <v>180</v>
      </c>
      <c r="M154" s="260"/>
      <c r="N154" s="213">
        <v>14030229</v>
      </c>
      <c r="O154" s="260"/>
      <c r="P154" s="213" t="s">
        <v>366</v>
      </c>
      <c r="Q154" s="330" t="s">
        <v>241</v>
      </c>
      <c r="R154" s="260" t="s">
        <v>115</v>
      </c>
      <c r="S154" s="260">
        <f t="shared" si="2"/>
        <v>0</v>
      </c>
      <c r="T154" s="1021"/>
    </row>
    <row r="155" spans="1:20" ht="15" customHeight="1" x14ac:dyDescent="0.25">
      <c r="A155" s="208" t="s">
        <v>121</v>
      </c>
      <c r="B155" s="213" t="s">
        <v>97</v>
      </c>
      <c r="C155" s="213">
        <v>14030229</v>
      </c>
      <c r="D155" s="1023"/>
      <c r="E155" s="260">
        <v>270</v>
      </c>
      <c r="F155" s="260"/>
      <c r="G155" s="260" t="s">
        <v>88</v>
      </c>
      <c r="H155" s="220">
        <v>0.29166666666666702</v>
      </c>
      <c r="I155" s="220">
        <v>0.79166666666666696</v>
      </c>
      <c r="J155" s="260"/>
      <c r="K155" s="217"/>
      <c r="L155" s="260">
        <v>180</v>
      </c>
      <c r="M155" s="260"/>
      <c r="N155" s="213">
        <v>14030229</v>
      </c>
      <c r="O155" s="260"/>
      <c r="P155" s="213" t="s">
        <v>366</v>
      </c>
      <c r="Q155" s="332" t="s">
        <v>241</v>
      </c>
      <c r="R155" s="260" t="s">
        <v>115</v>
      </c>
      <c r="S155" s="260">
        <f t="shared" si="2"/>
        <v>0</v>
      </c>
      <c r="T155" s="1021"/>
    </row>
    <row r="156" spans="1:20" ht="15" customHeight="1" x14ac:dyDescent="0.25">
      <c r="A156" s="208" t="s">
        <v>121</v>
      </c>
      <c r="B156" s="213" t="s">
        <v>97</v>
      </c>
      <c r="C156" s="213">
        <v>14030229</v>
      </c>
      <c r="D156" s="1023"/>
      <c r="E156" s="260">
        <v>270</v>
      </c>
      <c r="F156" s="260"/>
      <c r="G156" s="260" t="s">
        <v>88</v>
      </c>
      <c r="H156" s="220">
        <v>0.29166666666666702</v>
      </c>
      <c r="I156" s="220">
        <v>0.79166666666666696</v>
      </c>
      <c r="J156" s="260"/>
      <c r="K156" s="217"/>
      <c r="L156" s="260">
        <v>180</v>
      </c>
      <c r="M156" s="260"/>
      <c r="N156" s="213">
        <v>14030229</v>
      </c>
      <c r="O156" s="260"/>
      <c r="P156" s="213" t="s">
        <v>366</v>
      </c>
      <c r="Q156" s="330" t="s">
        <v>241</v>
      </c>
      <c r="R156" s="260" t="s">
        <v>115</v>
      </c>
      <c r="S156" s="260">
        <f t="shared" si="2"/>
        <v>0</v>
      </c>
      <c r="T156" s="1021"/>
    </row>
    <row r="157" spans="1:20" ht="15" customHeight="1" x14ac:dyDescent="0.25">
      <c r="A157" s="208" t="s">
        <v>137</v>
      </c>
      <c r="B157" s="213" t="s">
        <v>97</v>
      </c>
      <c r="C157" s="213">
        <v>14030229</v>
      </c>
      <c r="D157" s="1023"/>
      <c r="E157" s="260">
        <v>540</v>
      </c>
      <c r="F157" s="260"/>
      <c r="G157" s="260" t="s">
        <v>88</v>
      </c>
      <c r="H157" s="220">
        <v>0.29166666666666702</v>
      </c>
      <c r="I157" s="220">
        <v>0.79166666666666696</v>
      </c>
      <c r="J157" s="260"/>
      <c r="K157" s="217"/>
      <c r="L157" s="260">
        <v>240</v>
      </c>
      <c r="M157" s="260"/>
      <c r="N157" s="213">
        <v>14030229</v>
      </c>
      <c r="O157" s="260"/>
      <c r="P157" s="260" t="s">
        <v>114</v>
      </c>
      <c r="Q157" s="330" t="s">
        <v>269</v>
      </c>
      <c r="R157" s="260" t="s">
        <v>115</v>
      </c>
      <c r="S157" s="260">
        <f t="shared" si="2"/>
        <v>0</v>
      </c>
      <c r="T157" s="1021"/>
    </row>
    <row r="158" spans="1:20" ht="15" customHeight="1" x14ac:dyDescent="0.25">
      <c r="A158" s="208" t="s">
        <v>385</v>
      </c>
      <c r="B158" s="213" t="s">
        <v>97</v>
      </c>
      <c r="C158" s="213">
        <v>14030229</v>
      </c>
      <c r="D158" s="1023"/>
      <c r="E158" s="260">
        <v>765</v>
      </c>
      <c r="F158" s="260"/>
      <c r="G158" s="260" t="s">
        <v>88</v>
      </c>
      <c r="H158" s="220">
        <v>0.29166666666666702</v>
      </c>
      <c r="I158" s="220">
        <v>0.79166666666666696</v>
      </c>
      <c r="J158" s="260"/>
      <c r="K158" s="217"/>
      <c r="L158" s="260">
        <v>180</v>
      </c>
      <c r="M158" s="260"/>
      <c r="N158" s="213">
        <v>14030229</v>
      </c>
      <c r="O158" s="260"/>
      <c r="P158" s="260" t="s">
        <v>114</v>
      </c>
      <c r="Q158" s="330" t="s">
        <v>243</v>
      </c>
      <c r="R158" s="260" t="s">
        <v>115</v>
      </c>
      <c r="S158" s="260">
        <f t="shared" si="2"/>
        <v>0</v>
      </c>
      <c r="T158" s="1021"/>
    </row>
    <row r="159" spans="1:20" ht="15.75" thickBot="1" x14ac:dyDescent="0.3">
      <c r="A159" s="210" t="s">
        <v>136</v>
      </c>
      <c r="B159" s="258" t="s">
        <v>97</v>
      </c>
      <c r="C159" s="258">
        <v>14030229</v>
      </c>
      <c r="D159" s="1025"/>
      <c r="E159" s="261">
        <v>630</v>
      </c>
      <c r="F159" s="261"/>
      <c r="G159" s="261" t="s">
        <v>88</v>
      </c>
      <c r="H159" s="221">
        <v>0.29166666666666702</v>
      </c>
      <c r="I159" s="221">
        <v>0.79166666666666696</v>
      </c>
      <c r="J159" s="261"/>
      <c r="K159" s="222"/>
      <c r="L159" s="261">
        <v>180</v>
      </c>
      <c r="M159" s="261"/>
      <c r="N159" s="258">
        <v>14030229</v>
      </c>
      <c r="O159" s="261"/>
      <c r="P159" s="261" t="s">
        <v>386</v>
      </c>
      <c r="Q159" s="329" t="s">
        <v>255</v>
      </c>
      <c r="R159" s="261" t="s">
        <v>115</v>
      </c>
      <c r="S159" s="261">
        <f t="shared" si="2"/>
        <v>0</v>
      </c>
      <c r="T159" s="1024"/>
    </row>
    <row r="160" spans="1:20" x14ac:dyDescent="0.25">
      <c r="A160" s="206" t="s">
        <v>385</v>
      </c>
      <c r="B160" s="259" t="s">
        <v>97</v>
      </c>
      <c r="C160" s="259">
        <v>14030229</v>
      </c>
      <c r="D160" s="1022" t="s">
        <v>257</v>
      </c>
      <c r="E160" s="259">
        <v>765</v>
      </c>
      <c r="F160" s="259"/>
      <c r="G160" s="259" t="s">
        <v>88</v>
      </c>
      <c r="H160" s="207">
        <v>0.29166666666666702</v>
      </c>
      <c r="I160" s="207">
        <v>0.79166666666666696</v>
      </c>
      <c r="J160" s="259"/>
      <c r="K160" s="219"/>
      <c r="L160" s="259">
        <v>180</v>
      </c>
      <c r="M160" s="259"/>
      <c r="N160" s="259">
        <v>14030229</v>
      </c>
      <c r="O160" s="259"/>
      <c r="P160" s="259" t="s">
        <v>114</v>
      </c>
      <c r="Q160" s="308" t="s">
        <v>243</v>
      </c>
      <c r="R160" s="259" t="s">
        <v>115</v>
      </c>
      <c r="S160" s="259">
        <f t="shared" si="2"/>
        <v>0</v>
      </c>
      <c r="T160" s="1020">
        <f>SUBTOTAL(9,S160:S166)</f>
        <v>0</v>
      </c>
    </row>
    <row r="161" spans="1:20" x14ac:dyDescent="0.25">
      <c r="A161" s="208" t="s">
        <v>121</v>
      </c>
      <c r="B161" s="213" t="s">
        <v>97</v>
      </c>
      <c r="C161" s="213">
        <v>14030229</v>
      </c>
      <c r="D161" s="1023"/>
      <c r="E161" s="260">
        <v>270</v>
      </c>
      <c r="F161" s="260"/>
      <c r="G161" s="260" t="s">
        <v>88</v>
      </c>
      <c r="H161" s="220">
        <v>0.29166666666666702</v>
      </c>
      <c r="I161" s="220">
        <v>0.79166666666666696</v>
      </c>
      <c r="J161" s="260"/>
      <c r="K161" s="217"/>
      <c r="L161" s="260">
        <v>180</v>
      </c>
      <c r="M161" s="260"/>
      <c r="N161" s="213">
        <v>14030229</v>
      </c>
      <c r="O161" s="260"/>
      <c r="P161" s="260" t="s">
        <v>366</v>
      </c>
      <c r="Q161" s="330" t="s">
        <v>241</v>
      </c>
      <c r="R161" s="213" t="s">
        <v>115</v>
      </c>
      <c r="S161" s="260">
        <f t="shared" si="2"/>
        <v>0</v>
      </c>
      <c r="T161" s="1021"/>
    </row>
    <row r="162" spans="1:20" x14ac:dyDescent="0.25">
      <c r="A162" s="208" t="s">
        <v>121</v>
      </c>
      <c r="B162" s="213" t="s">
        <v>97</v>
      </c>
      <c r="C162" s="213">
        <v>14030229</v>
      </c>
      <c r="D162" s="1023"/>
      <c r="E162" s="260">
        <v>270</v>
      </c>
      <c r="F162" s="260"/>
      <c r="G162" s="260" t="s">
        <v>88</v>
      </c>
      <c r="H162" s="220">
        <v>0.29166666666666702</v>
      </c>
      <c r="I162" s="220">
        <v>0.79166666666666696</v>
      </c>
      <c r="J162" s="260"/>
      <c r="K162" s="217"/>
      <c r="L162" s="260">
        <v>180</v>
      </c>
      <c r="M162" s="260"/>
      <c r="N162" s="213">
        <v>14030229</v>
      </c>
      <c r="O162" s="260"/>
      <c r="P162" s="260" t="s">
        <v>366</v>
      </c>
      <c r="Q162" s="330" t="s">
        <v>241</v>
      </c>
      <c r="R162" s="213" t="s">
        <v>115</v>
      </c>
      <c r="S162" s="260">
        <f t="shared" si="2"/>
        <v>0</v>
      </c>
      <c r="T162" s="1021"/>
    </row>
    <row r="163" spans="1:20" x14ac:dyDescent="0.25">
      <c r="A163" s="208" t="s">
        <v>121</v>
      </c>
      <c r="B163" s="213" t="s">
        <v>97</v>
      </c>
      <c r="C163" s="213">
        <v>14030229</v>
      </c>
      <c r="D163" s="1023"/>
      <c r="E163" s="260">
        <v>270</v>
      </c>
      <c r="F163" s="260"/>
      <c r="G163" s="260" t="s">
        <v>88</v>
      </c>
      <c r="H163" s="220">
        <v>0.29166666666666702</v>
      </c>
      <c r="I163" s="220">
        <v>0.79166666666666696</v>
      </c>
      <c r="J163" s="260"/>
      <c r="K163" s="217"/>
      <c r="L163" s="260">
        <v>180</v>
      </c>
      <c r="M163" s="260"/>
      <c r="N163" s="213">
        <v>14030229</v>
      </c>
      <c r="O163" s="260"/>
      <c r="P163" s="260" t="s">
        <v>366</v>
      </c>
      <c r="Q163" s="330" t="s">
        <v>241</v>
      </c>
      <c r="R163" s="213" t="s">
        <v>115</v>
      </c>
      <c r="S163" s="260">
        <f t="shared" si="2"/>
        <v>0</v>
      </c>
      <c r="T163" s="1021"/>
    </row>
    <row r="164" spans="1:20" x14ac:dyDescent="0.25">
      <c r="A164" s="208" t="s">
        <v>121</v>
      </c>
      <c r="B164" s="213" t="s">
        <v>97</v>
      </c>
      <c r="C164" s="213">
        <v>14030229</v>
      </c>
      <c r="D164" s="1023"/>
      <c r="E164" s="260">
        <v>270</v>
      </c>
      <c r="F164" s="260"/>
      <c r="G164" s="260" t="s">
        <v>88</v>
      </c>
      <c r="H164" s="220">
        <v>0.29166666666666702</v>
      </c>
      <c r="I164" s="220">
        <v>0.79166666666666696</v>
      </c>
      <c r="J164" s="260"/>
      <c r="K164" s="217"/>
      <c r="L164" s="260">
        <v>180</v>
      </c>
      <c r="M164" s="260"/>
      <c r="N164" s="213">
        <v>14030229</v>
      </c>
      <c r="O164" s="260"/>
      <c r="P164" s="260" t="s">
        <v>366</v>
      </c>
      <c r="Q164" s="330" t="s">
        <v>241</v>
      </c>
      <c r="R164" s="213" t="s">
        <v>115</v>
      </c>
      <c r="S164" s="260">
        <f t="shared" si="2"/>
        <v>0</v>
      </c>
      <c r="T164" s="1021"/>
    </row>
    <row r="165" spans="1:20" x14ac:dyDescent="0.25">
      <c r="A165" s="208" t="s">
        <v>137</v>
      </c>
      <c r="B165" s="213" t="s">
        <v>97</v>
      </c>
      <c r="C165" s="213">
        <v>14030229</v>
      </c>
      <c r="D165" s="1023"/>
      <c r="E165" s="260">
        <v>540</v>
      </c>
      <c r="F165" s="260"/>
      <c r="G165" s="260" t="s">
        <v>88</v>
      </c>
      <c r="H165" s="220">
        <v>0.29166666666666702</v>
      </c>
      <c r="I165" s="220">
        <v>0.79166666666666696</v>
      </c>
      <c r="J165" s="260"/>
      <c r="K165" s="217"/>
      <c r="L165" s="260">
        <v>240</v>
      </c>
      <c r="M165" s="260"/>
      <c r="N165" s="213">
        <v>14030229</v>
      </c>
      <c r="O165" s="260"/>
      <c r="P165" s="260" t="s">
        <v>114</v>
      </c>
      <c r="Q165" s="330" t="s">
        <v>241</v>
      </c>
      <c r="R165" s="213" t="s">
        <v>115</v>
      </c>
      <c r="S165" s="260">
        <f t="shared" si="2"/>
        <v>0</v>
      </c>
      <c r="T165" s="1021"/>
    </row>
    <row r="166" spans="1:20" ht="15.75" thickBot="1" x14ac:dyDescent="0.3">
      <c r="A166" s="210" t="s">
        <v>136</v>
      </c>
      <c r="B166" s="258" t="s">
        <v>97</v>
      </c>
      <c r="C166" s="258">
        <v>14030229</v>
      </c>
      <c r="D166" s="1025"/>
      <c r="E166" s="261">
        <v>630</v>
      </c>
      <c r="F166" s="261"/>
      <c r="G166" s="261" t="s">
        <v>88</v>
      </c>
      <c r="H166" s="221">
        <v>0.29166666666666702</v>
      </c>
      <c r="I166" s="221">
        <v>0.79166666666666696</v>
      </c>
      <c r="J166" s="261"/>
      <c r="K166" s="222"/>
      <c r="L166" s="261">
        <v>180</v>
      </c>
      <c r="M166" s="261"/>
      <c r="N166" s="258">
        <v>14030229</v>
      </c>
      <c r="O166" s="261"/>
      <c r="P166" s="261" t="s">
        <v>386</v>
      </c>
      <c r="Q166" s="329" t="s">
        <v>269</v>
      </c>
      <c r="R166" s="258" t="s">
        <v>115</v>
      </c>
      <c r="S166" s="261">
        <f t="shared" si="2"/>
        <v>0</v>
      </c>
      <c r="T166" s="1024"/>
    </row>
    <row r="167" spans="1:20" x14ac:dyDescent="0.25">
      <c r="A167" s="206" t="s">
        <v>121</v>
      </c>
      <c r="B167" s="259" t="s">
        <v>97</v>
      </c>
      <c r="C167" s="259">
        <v>14030229</v>
      </c>
      <c r="D167" s="1022" t="s">
        <v>214</v>
      </c>
      <c r="E167" s="259">
        <v>270</v>
      </c>
      <c r="F167" s="259"/>
      <c r="G167" s="259" t="s">
        <v>88</v>
      </c>
      <c r="H167" s="207">
        <v>0.29166666666666702</v>
      </c>
      <c r="I167" s="207">
        <v>0.79166666666666696</v>
      </c>
      <c r="J167" s="259"/>
      <c r="K167" s="219"/>
      <c r="L167" s="259">
        <v>180</v>
      </c>
      <c r="M167" s="259"/>
      <c r="N167" s="259">
        <v>14030229</v>
      </c>
      <c r="O167" s="259"/>
      <c r="P167" s="259" t="s">
        <v>366</v>
      </c>
      <c r="Q167" s="308" t="s">
        <v>241</v>
      </c>
      <c r="R167" s="259" t="s">
        <v>115</v>
      </c>
      <c r="S167" s="259">
        <f t="shared" si="2"/>
        <v>0</v>
      </c>
      <c r="T167" s="1020">
        <f>SUBTOTAL(9,S167:S172)</f>
        <v>0</v>
      </c>
    </row>
    <row r="168" spans="1:20" x14ac:dyDescent="0.25">
      <c r="A168" s="208" t="s">
        <v>121</v>
      </c>
      <c r="B168" s="213" t="s">
        <v>97</v>
      </c>
      <c r="C168" s="213">
        <v>14030229</v>
      </c>
      <c r="D168" s="1023"/>
      <c r="E168" s="260">
        <v>270</v>
      </c>
      <c r="F168" s="260"/>
      <c r="G168" s="260" t="s">
        <v>88</v>
      </c>
      <c r="H168" s="220">
        <v>0.29166666666666702</v>
      </c>
      <c r="I168" s="220">
        <v>0.79166666666666696</v>
      </c>
      <c r="J168" s="260"/>
      <c r="K168" s="217"/>
      <c r="L168" s="260">
        <v>180</v>
      </c>
      <c r="M168" s="260"/>
      <c r="N168" s="213">
        <v>14030229</v>
      </c>
      <c r="O168" s="260"/>
      <c r="P168" s="213" t="s">
        <v>366</v>
      </c>
      <c r="Q168" s="330" t="s">
        <v>241</v>
      </c>
      <c r="R168" s="213" t="s">
        <v>115</v>
      </c>
      <c r="S168" s="260">
        <f t="shared" si="2"/>
        <v>0</v>
      </c>
      <c r="T168" s="1021"/>
    </row>
    <row r="169" spans="1:20" x14ac:dyDescent="0.25">
      <c r="A169" s="208" t="s">
        <v>121</v>
      </c>
      <c r="B169" s="213" t="s">
        <v>97</v>
      </c>
      <c r="C169" s="213">
        <v>14030229</v>
      </c>
      <c r="D169" s="1023"/>
      <c r="E169" s="260">
        <v>270</v>
      </c>
      <c r="F169" s="260"/>
      <c r="G169" s="260" t="s">
        <v>88</v>
      </c>
      <c r="H169" s="220">
        <v>0.29166666666666702</v>
      </c>
      <c r="I169" s="220">
        <v>0.79166666666666696</v>
      </c>
      <c r="J169" s="260"/>
      <c r="K169" s="217"/>
      <c r="L169" s="260">
        <v>180</v>
      </c>
      <c r="M169" s="260"/>
      <c r="N169" s="213">
        <v>14030229</v>
      </c>
      <c r="O169" s="260"/>
      <c r="P169" s="213" t="s">
        <v>366</v>
      </c>
      <c r="Q169" s="330" t="s">
        <v>241</v>
      </c>
      <c r="R169" s="213" t="s">
        <v>115</v>
      </c>
      <c r="S169" s="260">
        <f t="shared" si="2"/>
        <v>0</v>
      </c>
      <c r="T169" s="1021"/>
    </row>
    <row r="170" spans="1:20" x14ac:dyDescent="0.25">
      <c r="A170" s="208" t="s">
        <v>121</v>
      </c>
      <c r="B170" s="213" t="s">
        <v>97</v>
      </c>
      <c r="C170" s="213">
        <v>14030229</v>
      </c>
      <c r="D170" s="1023"/>
      <c r="E170" s="260">
        <v>270</v>
      </c>
      <c r="F170" s="260"/>
      <c r="G170" s="260" t="s">
        <v>88</v>
      </c>
      <c r="H170" s="220">
        <v>0.29166666666666702</v>
      </c>
      <c r="I170" s="220">
        <v>0.79166666666666696</v>
      </c>
      <c r="J170" s="260"/>
      <c r="K170" s="217"/>
      <c r="L170" s="260">
        <v>180</v>
      </c>
      <c r="M170" s="260"/>
      <c r="N170" s="213">
        <v>14030229</v>
      </c>
      <c r="O170" s="260"/>
      <c r="P170" s="213" t="s">
        <v>366</v>
      </c>
      <c r="Q170" s="330" t="s">
        <v>241</v>
      </c>
      <c r="R170" s="213" t="s">
        <v>115</v>
      </c>
      <c r="S170" s="260">
        <f t="shared" si="2"/>
        <v>0</v>
      </c>
      <c r="T170" s="1021"/>
    </row>
    <row r="171" spans="1:20" x14ac:dyDescent="0.25">
      <c r="A171" s="208" t="s">
        <v>385</v>
      </c>
      <c r="B171" s="213" t="s">
        <v>97</v>
      </c>
      <c r="C171" s="213">
        <v>14030229</v>
      </c>
      <c r="D171" s="1023"/>
      <c r="E171" s="260">
        <v>1020</v>
      </c>
      <c r="F171" s="260"/>
      <c r="G171" s="260" t="s">
        <v>88</v>
      </c>
      <c r="H171" s="220">
        <v>0.29166666666666702</v>
      </c>
      <c r="I171" s="220">
        <v>0.79166666666666696</v>
      </c>
      <c r="J171" s="260"/>
      <c r="K171" s="217"/>
      <c r="L171" s="260">
        <v>180</v>
      </c>
      <c r="M171" s="260"/>
      <c r="N171" s="213">
        <v>14030229</v>
      </c>
      <c r="O171" s="260"/>
      <c r="P171" s="260" t="s">
        <v>114</v>
      </c>
      <c r="Q171" s="330" t="s">
        <v>241</v>
      </c>
      <c r="R171" s="213" t="s">
        <v>115</v>
      </c>
      <c r="S171" s="260">
        <f t="shared" si="2"/>
        <v>0</v>
      </c>
      <c r="T171" s="1021"/>
    </row>
    <row r="172" spans="1:20" ht="15.75" thickBot="1" x14ac:dyDescent="0.3">
      <c r="A172" s="210" t="s">
        <v>385</v>
      </c>
      <c r="B172" s="258" t="s">
        <v>97</v>
      </c>
      <c r="C172" s="258">
        <v>14030229</v>
      </c>
      <c r="D172" s="1025"/>
      <c r="E172" s="261">
        <v>1020</v>
      </c>
      <c r="F172" s="261"/>
      <c r="G172" s="261" t="s">
        <v>88</v>
      </c>
      <c r="H172" s="221">
        <v>0.29166666666666702</v>
      </c>
      <c r="I172" s="221">
        <v>0.79166666666666696</v>
      </c>
      <c r="J172" s="261"/>
      <c r="K172" s="222"/>
      <c r="L172" s="261">
        <v>180</v>
      </c>
      <c r="M172" s="261"/>
      <c r="N172" s="258">
        <v>14030229</v>
      </c>
      <c r="O172" s="261"/>
      <c r="P172" s="261" t="s">
        <v>114</v>
      </c>
      <c r="Q172" s="329" t="s">
        <v>241</v>
      </c>
      <c r="R172" s="258" t="s">
        <v>115</v>
      </c>
      <c r="S172" s="261">
        <f t="shared" si="2"/>
        <v>0</v>
      </c>
      <c r="T172" s="1024"/>
    </row>
    <row r="173" spans="1:20" x14ac:dyDescent="0.25">
      <c r="A173" s="206" t="s">
        <v>385</v>
      </c>
      <c r="B173" s="259" t="s">
        <v>97</v>
      </c>
      <c r="C173" s="259">
        <v>14030230</v>
      </c>
      <c r="D173" s="1022" t="s">
        <v>257</v>
      </c>
      <c r="E173" s="259">
        <v>765</v>
      </c>
      <c r="F173" s="259"/>
      <c r="G173" s="259" t="s">
        <v>88</v>
      </c>
      <c r="H173" s="207">
        <v>0.29166666666666702</v>
      </c>
      <c r="I173" s="207">
        <v>0.79166666666666696</v>
      </c>
      <c r="J173" s="259"/>
      <c r="K173" s="219"/>
      <c r="L173" s="259">
        <v>180</v>
      </c>
      <c r="M173" s="259"/>
      <c r="N173" s="259">
        <v>14030230</v>
      </c>
      <c r="O173" s="259"/>
      <c r="P173" s="259" t="s">
        <v>114</v>
      </c>
      <c r="Q173" s="308" t="s">
        <v>243</v>
      </c>
      <c r="R173" s="259" t="s">
        <v>115</v>
      </c>
      <c r="S173" s="259">
        <f t="shared" si="2"/>
        <v>0</v>
      </c>
      <c r="T173" s="1020">
        <f>SUBTOTAL(9,S173:S178)</f>
        <v>0</v>
      </c>
    </row>
    <row r="174" spans="1:20" x14ac:dyDescent="0.25">
      <c r="A174" s="208" t="s">
        <v>137</v>
      </c>
      <c r="B174" s="213" t="s">
        <v>97</v>
      </c>
      <c r="C174" s="213">
        <v>14030230</v>
      </c>
      <c r="D174" s="1023"/>
      <c r="E174" s="260">
        <v>540</v>
      </c>
      <c r="F174" s="260"/>
      <c r="G174" s="260" t="s">
        <v>88</v>
      </c>
      <c r="H174" s="220">
        <v>0.29166666666666702</v>
      </c>
      <c r="I174" s="220">
        <v>0.79166666666666696</v>
      </c>
      <c r="J174" s="260"/>
      <c r="K174" s="217"/>
      <c r="L174" s="260">
        <v>240</v>
      </c>
      <c r="M174" s="260"/>
      <c r="N174" s="213">
        <v>14030230</v>
      </c>
      <c r="O174" s="260"/>
      <c r="P174" s="213" t="s">
        <v>114</v>
      </c>
      <c r="Q174" s="330" t="s">
        <v>269</v>
      </c>
      <c r="R174" s="213" t="s">
        <v>115</v>
      </c>
      <c r="S174" s="260">
        <f t="shared" si="2"/>
        <v>0</v>
      </c>
      <c r="T174" s="1021"/>
    </row>
    <row r="175" spans="1:20" x14ac:dyDescent="0.25">
      <c r="A175" s="208" t="s">
        <v>137</v>
      </c>
      <c r="B175" s="213" t="s">
        <v>97</v>
      </c>
      <c r="C175" s="213">
        <v>14030230</v>
      </c>
      <c r="D175" s="1023"/>
      <c r="E175" s="260">
        <v>405</v>
      </c>
      <c r="F175" s="260"/>
      <c r="G175" s="260" t="s">
        <v>88</v>
      </c>
      <c r="H175" s="220">
        <v>0.29166666666666702</v>
      </c>
      <c r="I175" s="220">
        <v>0.79166666666666696</v>
      </c>
      <c r="J175" s="260"/>
      <c r="K175" s="217"/>
      <c r="L175" s="260">
        <v>180</v>
      </c>
      <c r="M175" s="260"/>
      <c r="N175" s="213">
        <v>14030230</v>
      </c>
      <c r="O175" s="260"/>
      <c r="P175" s="213" t="s">
        <v>114</v>
      </c>
      <c r="Q175" s="330" t="s">
        <v>389</v>
      </c>
      <c r="R175" s="213" t="s">
        <v>115</v>
      </c>
      <c r="S175" s="260">
        <f t="shared" si="2"/>
        <v>0</v>
      </c>
      <c r="T175" s="1021"/>
    </row>
    <row r="176" spans="1:20" x14ac:dyDescent="0.25">
      <c r="A176" s="208" t="s">
        <v>136</v>
      </c>
      <c r="B176" s="213" t="s">
        <v>97</v>
      </c>
      <c r="C176" s="213">
        <v>14030230</v>
      </c>
      <c r="D176" s="1023"/>
      <c r="E176" s="260">
        <v>630</v>
      </c>
      <c r="F176" s="260"/>
      <c r="G176" s="260" t="s">
        <v>88</v>
      </c>
      <c r="H176" s="220">
        <v>0.29166666666666702</v>
      </c>
      <c r="I176" s="220">
        <v>0.79166666666666696</v>
      </c>
      <c r="J176" s="260"/>
      <c r="K176" s="217"/>
      <c r="L176" s="260">
        <v>180</v>
      </c>
      <c r="M176" s="260"/>
      <c r="N176" s="213">
        <v>14030230</v>
      </c>
      <c r="O176" s="260"/>
      <c r="P176" s="260" t="s">
        <v>386</v>
      </c>
      <c r="Q176" s="330" t="s">
        <v>255</v>
      </c>
      <c r="R176" s="213" t="s">
        <v>115</v>
      </c>
      <c r="S176" s="260">
        <f t="shared" si="2"/>
        <v>0</v>
      </c>
      <c r="T176" s="1021"/>
    </row>
    <row r="177" spans="1:20" x14ac:dyDescent="0.25">
      <c r="A177" s="208" t="s">
        <v>385</v>
      </c>
      <c r="B177" s="213" t="s">
        <v>97</v>
      </c>
      <c r="C177" s="213">
        <v>14030230</v>
      </c>
      <c r="D177" s="1023"/>
      <c r="E177" s="260">
        <v>1020</v>
      </c>
      <c r="F177" s="260"/>
      <c r="G177" s="260" t="s">
        <v>88</v>
      </c>
      <c r="H177" s="220">
        <v>0.29166666666666702</v>
      </c>
      <c r="I177" s="220">
        <v>0.79166666666666696</v>
      </c>
      <c r="J177" s="260"/>
      <c r="K177" s="217"/>
      <c r="L177" s="260">
        <v>240</v>
      </c>
      <c r="M177" s="260"/>
      <c r="N177" s="213">
        <v>14030230</v>
      </c>
      <c r="O177" s="260"/>
      <c r="P177" s="260" t="s">
        <v>386</v>
      </c>
      <c r="Q177" s="330" t="s">
        <v>390</v>
      </c>
      <c r="R177" s="213" t="s">
        <v>115</v>
      </c>
      <c r="S177" s="260">
        <f t="shared" si="2"/>
        <v>0</v>
      </c>
      <c r="T177" s="1021"/>
    </row>
    <row r="178" spans="1:20" ht="15.75" thickBot="1" x14ac:dyDescent="0.3">
      <c r="A178" s="214" t="s">
        <v>387</v>
      </c>
      <c r="B178" s="257" t="s">
        <v>97</v>
      </c>
      <c r="C178" s="257">
        <v>14030230</v>
      </c>
      <c r="D178" s="1023"/>
      <c r="E178" s="215" t="s">
        <v>388</v>
      </c>
      <c r="F178" s="215"/>
      <c r="G178" s="215" t="s">
        <v>88</v>
      </c>
      <c r="H178" s="223">
        <v>0.29166666666666702</v>
      </c>
      <c r="I178" s="223">
        <v>0.79166666666666696</v>
      </c>
      <c r="J178" s="215"/>
      <c r="K178" s="218"/>
      <c r="L178" s="215">
        <v>36</v>
      </c>
      <c r="M178" s="215"/>
      <c r="N178" s="257">
        <v>14030230</v>
      </c>
      <c r="O178" s="215"/>
      <c r="P178" s="215" t="s">
        <v>381</v>
      </c>
      <c r="Q178" s="331" t="s">
        <v>391</v>
      </c>
      <c r="R178" s="257" t="s">
        <v>115</v>
      </c>
      <c r="S178" s="215">
        <v>0</v>
      </c>
      <c r="T178" s="1021"/>
    </row>
    <row r="179" spans="1:20" x14ac:dyDescent="0.25">
      <c r="A179" s="206" t="s">
        <v>137</v>
      </c>
      <c r="B179" s="259" t="s">
        <v>97</v>
      </c>
      <c r="C179" s="259">
        <v>14030230</v>
      </c>
      <c r="D179" s="1022" t="s">
        <v>214</v>
      </c>
      <c r="E179" s="259">
        <v>540</v>
      </c>
      <c r="F179" s="259"/>
      <c r="G179" s="259" t="s">
        <v>88</v>
      </c>
      <c r="H179" s="207">
        <v>0.29166666666666702</v>
      </c>
      <c r="I179" s="207">
        <v>0.79166666666666696</v>
      </c>
      <c r="J179" s="259"/>
      <c r="K179" s="219"/>
      <c r="L179" s="259">
        <v>240</v>
      </c>
      <c r="M179" s="259"/>
      <c r="N179" s="259">
        <v>14030230</v>
      </c>
      <c r="O179" s="259"/>
      <c r="P179" s="259" t="s">
        <v>114</v>
      </c>
      <c r="Q179" s="308" t="s">
        <v>269</v>
      </c>
      <c r="R179" s="259" t="s">
        <v>115</v>
      </c>
      <c r="S179" s="259">
        <f t="shared" si="2"/>
        <v>0</v>
      </c>
      <c r="T179" s="1020">
        <f>SUBTOTAL(9,S179:S183)</f>
        <v>0</v>
      </c>
    </row>
    <row r="180" spans="1:20" x14ac:dyDescent="0.25">
      <c r="A180" s="208" t="s">
        <v>136</v>
      </c>
      <c r="B180" s="213" t="s">
        <v>97</v>
      </c>
      <c r="C180" s="213">
        <v>14030230</v>
      </c>
      <c r="D180" s="1023"/>
      <c r="E180" s="260">
        <v>630</v>
      </c>
      <c r="F180" s="260"/>
      <c r="G180" s="260" t="s">
        <v>88</v>
      </c>
      <c r="H180" s="220">
        <v>0.29166666666666702</v>
      </c>
      <c r="I180" s="220">
        <v>0.79166666666666696</v>
      </c>
      <c r="J180" s="260"/>
      <c r="K180" s="217"/>
      <c r="L180" s="260">
        <v>180</v>
      </c>
      <c r="M180" s="260"/>
      <c r="N180" s="213">
        <v>14030230</v>
      </c>
      <c r="O180" s="260"/>
      <c r="P180" s="260" t="s">
        <v>393</v>
      </c>
      <c r="Q180" s="330" t="s">
        <v>255</v>
      </c>
      <c r="R180" s="213" t="s">
        <v>115</v>
      </c>
      <c r="S180" s="260">
        <f t="shared" si="2"/>
        <v>0</v>
      </c>
      <c r="T180" s="1021"/>
    </row>
    <row r="181" spans="1:20" x14ac:dyDescent="0.25">
      <c r="A181" s="208" t="s">
        <v>136</v>
      </c>
      <c r="B181" s="213" t="s">
        <v>97</v>
      </c>
      <c r="C181" s="213">
        <v>14030230</v>
      </c>
      <c r="D181" s="1023"/>
      <c r="E181" s="260">
        <v>630</v>
      </c>
      <c r="F181" s="260"/>
      <c r="G181" s="260" t="s">
        <v>88</v>
      </c>
      <c r="H181" s="220">
        <v>0.29166666666666702</v>
      </c>
      <c r="I181" s="220">
        <v>0.79166666666666696</v>
      </c>
      <c r="J181" s="260"/>
      <c r="K181" s="217"/>
      <c r="L181" s="260">
        <v>180</v>
      </c>
      <c r="M181" s="260"/>
      <c r="N181" s="213">
        <v>14030230</v>
      </c>
      <c r="O181" s="260"/>
      <c r="P181" s="260" t="s">
        <v>393</v>
      </c>
      <c r="Q181" s="330" t="s">
        <v>255</v>
      </c>
      <c r="R181" s="213" t="s">
        <v>115</v>
      </c>
      <c r="S181" s="260">
        <f t="shared" si="2"/>
        <v>0</v>
      </c>
      <c r="T181" s="1021"/>
    </row>
    <row r="182" spans="1:20" x14ac:dyDescent="0.25">
      <c r="A182" s="208" t="s">
        <v>136</v>
      </c>
      <c r="B182" s="213" t="s">
        <v>97</v>
      </c>
      <c r="C182" s="213">
        <v>14030230</v>
      </c>
      <c r="D182" s="1023"/>
      <c r="E182" s="260">
        <v>630</v>
      </c>
      <c r="F182" s="260"/>
      <c r="G182" s="260" t="s">
        <v>88</v>
      </c>
      <c r="H182" s="220">
        <v>0.29166666666666702</v>
      </c>
      <c r="I182" s="220">
        <v>0.79166666666666696</v>
      </c>
      <c r="J182" s="260"/>
      <c r="K182" s="217"/>
      <c r="L182" s="260">
        <v>180</v>
      </c>
      <c r="M182" s="260"/>
      <c r="N182" s="213">
        <v>14030230</v>
      </c>
      <c r="O182" s="260"/>
      <c r="P182" s="260" t="s">
        <v>393</v>
      </c>
      <c r="Q182" s="330" t="s">
        <v>255</v>
      </c>
      <c r="R182" s="213" t="s">
        <v>115</v>
      </c>
      <c r="S182" s="260">
        <f t="shared" si="2"/>
        <v>0</v>
      </c>
      <c r="T182" s="1021"/>
    </row>
    <row r="183" spans="1:20" ht="15.75" thickBot="1" x14ac:dyDescent="0.3">
      <c r="A183" s="210" t="s">
        <v>392</v>
      </c>
      <c r="B183" s="258" t="s">
        <v>97</v>
      </c>
      <c r="C183" s="258">
        <v>14030230</v>
      </c>
      <c r="D183" s="1025"/>
      <c r="E183" s="261">
        <v>144</v>
      </c>
      <c r="F183" s="261"/>
      <c r="G183" s="261" t="s">
        <v>88</v>
      </c>
      <c r="H183" s="221">
        <v>0.29166666666666702</v>
      </c>
      <c r="I183" s="221">
        <v>0.79166666666666696</v>
      </c>
      <c r="J183" s="261"/>
      <c r="K183" s="222"/>
      <c r="L183" s="261">
        <v>36</v>
      </c>
      <c r="M183" s="261"/>
      <c r="N183" s="258">
        <v>14030230</v>
      </c>
      <c r="O183" s="261"/>
      <c r="P183" s="261" t="s">
        <v>381</v>
      </c>
      <c r="Q183" s="329" t="s">
        <v>394</v>
      </c>
      <c r="R183" s="258" t="s">
        <v>115</v>
      </c>
      <c r="S183" s="261">
        <f t="shared" si="2"/>
        <v>0</v>
      </c>
      <c r="T183" s="1024"/>
    </row>
    <row r="184" spans="1:20" x14ac:dyDescent="0.25">
      <c r="A184" s="206" t="s">
        <v>385</v>
      </c>
      <c r="B184" s="259" t="s">
        <v>97</v>
      </c>
      <c r="C184" s="259">
        <v>14030230</v>
      </c>
      <c r="D184" s="1022" t="s">
        <v>370</v>
      </c>
      <c r="E184" s="259">
        <v>765</v>
      </c>
      <c r="F184" s="259"/>
      <c r="G184" s="259" t="s">
        <v>88</v>
      </c>
      <c r="H184" s="207">
        <v>0.29166666666666702</v>
      </c>
      <c r="I184" s="207">
        <v>0.79166666666666696</v>
      </c>
      <c r="J184" s="259"/>
      <c r="K184" s="219"/>
      <c r="L184" s="259">
        <v>180</v>
      </c>
      <c r="M184" s="259"/>
      <c r="N184" s="259">
        <v>14030230</v>
      </c>
      <c r="O184" s="259"/>
      <c r="P184" s="259" t="s">
        <v>114</v>
      </c>
      <c r="Q184" s="308" t="s">
        <v>243</v>
      </c>
      <c r="R184" s="259" t="s">
        <v>115</v>
      </c>
      <c r="S184" s="259">
        <f t="shared" si="2"/>
        <v>0</v>
      </c>
      <c r="T184" s="1020">
        <f>SUBTOTAL(9,S184:S188)</f>
        <v>0</v>
      </c>
    </row>
    <row r="185" spans="1:20" x14ac:dyDescent="0.25">
      <c r="A185" s="208" t="s">
        <v>137</v>
      </c>
      <c r="B185" s="213" t="s">
        <v>97</v>
      </c>
      <c r="C185" s="213">
        <v>14030230</v>
      </c>
      <c r="D185" s="1023"/>
      <c r="E185" s="260">
        <v>540</v>
      </c>
      <c r="F185" s="260"/>
      <c r="G185" s="260" t="s">
        <v>88</v>
      </c>
      <c r="H185" s="220">
        <v>0.29166666666666702</v>
      </c>
      <c r="I185" s="220">
        <v>0.79166666666666696</v>
      </c>
      <c r="J185" s="260"/>
      <c r="K185" s="217"/>
      <c r="L185" s="260">
        <v>240</v>
      </c>
      <c r="M185" s="260"/>
      <c r="N185" s="213">
        <v>14030230</v>
      </c>
      <c r="O185" s="260"/>
      <c r="P185" s="260" t="s">
        <v>114</v>
      </c>
      <c r="Q185" s="330" t="s">
        <v>269</v>
      </c>
      <c r="R185" s="213" t="s">
        <v>115</v>
      </c>
      <c r="S185" s="260">
        <f t="shared" si="2"/>
        <v>0</v>
      </c>
      <c r="T185" s="1021"/>
    </row>
    <row r="186" spans="1:20" x14ac:dyDescent="0.25">
      <c r="A186" s="208" t="s">
        <v>137</v>
      </c>
      <c r="B186" s="213" t="s">
        <v>97</v>
      </c>
      <c r="C186" s="213">
        <v>14030230</v>
      </c>
      <c r="D186" s="1023"/>
      <c r="E186" s="260">
        <v>405</v>
      </c>
      <c r="F186" s="260"/>
      <c r="G186" s="260" t="s">
        <v>88</v>
      </c>
      <c r="H186" s="220">
        <v>0.29166666666666702</v>
      </c>
      <c r="I186" s="220">
        <v>0.79166666666666696</v>
      </c>
      <c r="J186" s="260"/>
      <c r="K186" s="217"/>
      <c r="L186" s="260">
        <v>180</v>
      </c>
      <c r="M186" s="260"/>
      <c r="N186" s="213">
        <v>14030230</v>
      </c>
      <c r="O186" s="260"/>
      <c r="P186" s="260" t="s">
        <v>114</v>
      </c>
      <c r="Q186" s="330" t="s">
        <v>389</v>
      </c>
      <c r="R186" s="213" t="s">
        <v>115</v>
      </c>
      <c r="S186" s="260">
        <f t="shared" si="2"/>
        <v>0</v>
      </c>
      <c r="T186" s="1021"/>
    </row>
    <row r="187" spans="1:20" x14ac:dyDescent="0.25">
      <c r="A187" s="208" t="s">
        <v>136</v>
      </c>
      <c r="B187" s="213" t="s">
        <v>97</v>
      </c>
      <c r="C187" s="213">
        <v>14030230</v>
      </c>
      <c r="D187" s="1023"/>
      <c r="E187" s="260">
        <v>630</v>
      </c>
      <c r="F187" s="260"/>
      <c r="G187" s="260" t="s">
        <v>88</v>
      </c>
      <c r="H187" s="220">
        <v>0.29166666666666702</v>
      </c>
      <c r="I187" s="220">
        <v>0.79166666666666696</v>
      </c>
      <c r="J187" s="260"/>
      <c r="K187" s="217"/>
      <c r="L187" s="260">
        <v>180</v>
      </c>
      <c r="M187" s="260"/>
      <c r="N187" s="213">
        <v>14030230</v>
      </c>
      <c r="O187" s="260"/>
      <c r="P187" s="260" t="s">
        <v>386</v>
      </c>
      <c r="Q187" s="330" t="s">
        <v>255</v>
      </c>
      <c r="R187" s="213" t="s">
        <v>115</v>
      </c>
      <c r="S187" s="260">
        <f t="shared" ref="S187:S250" si="3">E187*F187</f>
        <v>0</v>
      </c>
      <c r="T187" s="1021"/>
    </row>
    <row r="188" spans="1:20" ht="15.75" thickBot="1" x14ac:dyDescent="0.3">
      <c r="A188" s="210" t="s">
        <v>137</v>
      </c>
      <c r="B188" s="258" t="s">
        <v>97</v>
      </c>
      <c r="C188" s="258">
        <v>14030230</v>
      </c>
      <c r="D188" s="1025"/>
      <c r="E188" s="261">
        <v>405</v>
      </c>
      <c r="F188" s="261"/>
      <c r="G188" s="261" t="s">
        <v>88</v>
      </c>
      <c r="H188" s="221">
        <v>0.29166666666666702</v>
      </c>
      <c r="I188" s="221">
        <v>0.79166666666666696</v>
      </c>
      <c r="J188" s="261"/>
      <c r="K188" s="222"/>
      <c r="L188" s="261">
        <v>180</v>
      </c>
      <c r="M188" s="261"/>
      <c r="N188" s="258">
        <v>14030230</v>
      </c>
      <c r="O188" s="261"/>
      <c r="P188" s="261" t="s">
        <v>386</v>
      </c>
      <c r="Q188" s="329" t="s">
        <v>389</v>
      </c>
      <c r="R188" s="258" t="s">
        <v>115</v>
      </c>
      <c r="S188" s="261">
        <f t="shared" si="3"/>
        <v>0</v>
      </c>
      <c r="T188" s="1024"/>
    </row>
    <row r="189" spans="1:20" x14ac:dyDescent="0.25">
      <c r="A189" s="224" t="s">
        <v>137</v>
      </c>
      <c r="B189" s="213" t="s">
        <v>97</v>
      </c>
      <c r="C189" s="213">
        <v>14030231</v>
      </c>
      <c r="D189" s="1023" t="s">
        <v>257</v>
      </c>
      <c r="E189" s="213">
        <v>405</v>
      </c>
      <c r="F189" s="213"/>
      <c r="G189" s="213" t="s">
        <v>88</v>
      </c>
      <c r="H189" s="220">
        <v>0.29166666666666702</v>
      </c>
      <c r="I189" s="220">
        <v>0.79166666666666696</v>
      </c>
      <c r="J189" s="213"/>
      <c r="K189" s="232"/>
      <c r="L189" s="213">
        <v>180</v>
      </c>
      <c r="M189" s="213"/>
      <c r="N189" s="213">
        <v>14030231</v>
      </c>
      <c r="O189" s="213"/>
      <c r="P189" s="213" t="s">
        <v>114</v>
      </c>
      <c r="Q189" s="332" t="s">
        <v>389</v>
      </c>
      <c r="R189" s="213" t="s">
        <v>115</v>
      </c>
      <c r="S189" s="213">
        <f t="shared" si="3"/>
        <v>0</v>
      </c>
      <c r="T189" s="1021">
        <f>SUBTOTAL(9,S189:S190)</f>
        <v>0</v>
      </c>
    </row>
    <row r="190" spans="1:20" ht="15.75" thickBot="1" x14ac:dyDescent="0.3">
      <c r="A190" s="214" t="s">
        <v>137</v>
      </c>
      <c r="B190" s="213" t="s">
        <v>97</v>
      </c>
      <c r="C190" s="257">
        <v>14030231</v>
      </c>
      <c r="D190" s="1023"/>
      <c r="E190" s="215">
        <v>405</v>
      </c>
      <c r="F190" s="215"/>
      <c r="G190" s="215" t="s">
        <v>88</v>
      </c>
      <c r="H190" s="223">
        <v>0.29166666666666702</v>
      </c>
      <c r="I190" s="223">
        <v>0.79166666666666696</v>
      </c>
      <c r="J190" s="215"/>
      <c r="K190" s="218"/>
      <c r="L190" s="215">
        <v>180</v>
      </c>
      <c r="M190" s="215"/>
      <c r="N190" s="257">
        <v>14030231</v>
      </c>
      <c r="O190" s="215"/>
      <c r="P190" s="215" t="s">
        <v>114</v>
      </c>
      <c r="Q190" s="331" t="s">
        <v>389</v>
      </c>
      <c r="R190" s="257" t="s">
        <v>115</v>
      </c>
      <c r="S190" s="215">
        <f t="shared" si="3"/>
        <v>0</v>
      </c>
      <c r="T190" s="1021"/>
    </row>
    <row r="191" spans="1:20" x14ac:dyDescent="0.25">
      <c r="A191" s="206" t="s">
        <v>137</v>
      </c>
      <c r="B191" s="213" t="s">
        <v>97</v>
      </c>
      <c r="C191" s="260">
        <v>14030231</v>
      </c>
      <c r="D191" s="1022" t="s">
        <v>214</v>
      </c>
      <c r="E191" s="259">
        <v>405</v>
      </c>
      <c r="F191" s="259"/>
      <c r="G191" s="259" t="s">
        <v>88</v>
      </c>
      <c r="H191" s="207">
        <v>0.29166666666666702</v>
      </c>
      <c r="I191" s="207">
        <v>0.79166666666666696</v>
      </c>
      <c r="J191" s="259"/>
      <c r="K191" s="219"/>
      <c r="L191" s="259">
        <v>180</v>
      </c>
      <c r="M191" s="259"/>
      <c r="N191" s="260">
        <v>14030231</v>
      </c>
      <c r="O191" s="259"/>
      <c r="P191" s="259" t="s">
        <v>114</v>
      </c>
      <c r="Q191" s="308" t="s">
        <v>389</v>
      </c>
      <c r="R191" s="257" t="s">
        <v>115</v>
      </c>
      <c r="S191" s="259">
        <f t="shared" si="3"/>
        <v>0</v>
      </c>
      <c r="T191" s="1020">
        <f>SUBTOTAL(9,S191:S193)</f>
        <v>0</v>
      </c>
    </row>
    <row r="192" spans="1:20" x14ac:dyDescent="0.25">
      <c r="A192" s="208" t="s">
        <v>385</v>
      </c>
      <c r="B192" s="213" t="s">
        <v>97</v>
      </c>
      <c r="C192" s="260">
        <v>14030231</v>
      </c>
      <c r="D192" s="1023"/>
      <c r="E192" s="260">
        <v>1020</v>
      </c>
      <c r="F192" s="260"/>
      <c r="G192" s="260" t="s">
        <v>88</v>
      </c>
      <c r="H192" s="220">
        <v>0.29166666666666702</v>
      </c>
      <c r="I192" s="220">
        <v>0.79166666666666696</v>
      </c>
      <c r="J192" s="260"/>
      <c r="K192" s="217"/>
      <c r="L192" s="260">
        <v>240</v>
      </c>
      <c r="M192" s="260"/>
      <c r="N192" s="260">
        <v>14030231</v>
      </c>
      <c r="O192" s="260"/>
      <c r="P192" s="260" t="s">
        <v>114</v>
      </c>
      <c r="Q192" s="330" t="s">
        <v>390</v>
      </c>
      <c r="R192" s="257" t="s">
        <v>115</v>
      </c>
      <c r="S192" s="260">
        <f t="shared" si="3"/>
        <v>0</v>
      </c>
      <c r="T192" s="1021"/>
    </row>
    <row r="193" spans="1:20" ht="15.75" thickBot="1" x14ac:dyDescent="0.3">
      <c r="A193" s="214" t="s">
        <v>385</v>
      </c>
      <c r="B193" s="213" t="s">
        <v>97</v>
      </c>
      <c r="C193" s="215">
        <v>14030231</v>
      </c>
      <c r="D193" s="1023"/>
      <c r="E193" s="215">
        <v>1020</v>
      </c>
      <c r="F193" s="215"/>
      <c r="G193" s="215" t="s">
        <v>88</v>
      </c>
      <c r="H193" s="223">
        <v>0.29166666666666702</v>
      </c>
      <c r="I193" s="223">
        <v>0.79166666666666696</v>
      </c>
      <c r="J193" s="215"/>
      <c r="K193" s="218"/>
      <c r="L193" s="215">
        <v>240</v>
      </c>
      <c r="M193" s="215"/>
      <c r="N193" s="215">
        <v>14030231</v>
      </c>
      <c r="O193" s="215"/>
      <c r="P193" s="215" t="s">
        <v>114</v>
      </c>
      <c r="Q193" s="331" t="s">
        <v>390</v>
      </c>
      <c r="R193" s="257" t="s">
        <v>115</v>
      </c>
      <c r="S193" s="215">
        <f t="shared" si="3"/>
        <v>0</v>
      </c>
      <c r="T193" s="1021"/>
    </row>
    <row r="194" spans="1:20" x14ac:dyDescent="0.25">
      <c r="A194" s="206" t="s">
        <v>385</v>
      </c>
      <c r="B194" s="213" t="s">
        <v>97</v>
      </c>
      <c r="C194" s="259">
        <v>14030231</v>
      </c>
      <c r="D194" s="1022" t="s">
        <v>370</v>
      </c>
      <c r="E194" s="259">
        <v>405</v>
      </c>
      <c r="F194" s="259"/>
      <c r="G194" s="259" t="s">
        <v>88</v>
      </c>
      <c r="H194" s="207">
        <v>0.29166666666666702</v>
      </c>
      <c r="I194" s="207">
        <v>0.79166666666666696</v>
      </c>
      <c r="J194" s="259"/>
      <c r="K194" s="219"/>
      <c r="L194" s="259">
        <v>240</v>
      </c>
      <c r="M194" s="259"/>
      <c r="N194" s="259">
        <v>14030231</v>
      </c>
      <c r="O194" s="259"/>
      <c r="P194" s="259" t="s">
        <v>114</v>
      </c>
      <c r="Q194" s="308" t="s">
        <v>390</v>
      </c>
      <c r="R194" s="256" t="s">
        <v>115</v>
      </c>
      <c r="S194" s="259">
        <f t="shared" si="3"/>
        <v>0</v>
      </c>
      <c r="T194" s="1020">
        <f>SUBTOTAL(9,S194:S195)</f>
        <v>0</v>
      </c>
    </row>
    <row r="195" spans="1:20" ht="15.75" thickBot="1" x14ac:dyDescent="0.3">
      <c r="A195" s="210" t="s">
        <v>387</v>
      </c>
      <c r="B195" s="213" t="s">
        <v>97</v>
      </c>
      <c r="C195" s="261">
        <v>14030231</v>
      </c>
      <c r="D195" s="1025"/>
      <c r="E195" s="261">
        <v>405</v>
      </c>
      <c r="F195" s="261"/>
      <c r="G195" s="261" t="s">
        <v>88</v>
      </c>
      <c r="H195" s="221">
        <v>0.29166666666666702</v>
      </c>
      <c r="I195" s="221">
        <v>0.79166666666666696</v>
      </c>
      <c r="J195" s="261"/>
      <c r="K195" s="222"/>
      <c r="L195" s="261">
        <v>36</v>
      </c>
      <c r="M195" s="261"/>
      <c r="N195" s="261">
        <v>14030231</v>
      </c>
      <c r="O195" s="261"/>
      <c r="P195" s="261" t="s">
        <v>381</v>
      </c>
      <c r="Q195" s="329" t="s">
        <v>391</v>
      </c>
      <c r="R195" s="258" t="s">
        <v>115</v>
      </c>
      <c r="S195" s="261">
        <f t="shared" si="3"/>
        <v>0</v>
      </c>
      <c r="T195" s="1024"/>
    </row>
    <row r="196" spans="1:20" ht="15.75" thickBot="1" x14ac:dyDescent="0.3">
      <c r="A196" s="206" t="s">
        <v>395</v>
      </c>
      <c r="B196" s="213" t="s">
        <v>97</v>
      </c>
      <c r="C196" s="259">
        <v>14030301</v>
      </c>
      <c r="D196" s="1022" t="s">
        <v>214</v>
      </c>
      <c r="E196" s="259">
        <v>180</v>
      </c>
      <c r="F196" s="259"/>
      <c r="G196" s="259" t="s">
        <v>88</v>
      </c>
      <c r="H196" s="207">
        <v>0.29166666666666702</v>
      </c>
      <c r="I196" s="207">
        <v>0.79166666666666696</v>
      </c>
      <c r="J196" s="259"/>
      <c r="K196" s="219"/>
      <c r="L196" s="259">
        <v>120</v>
      </c>
      <c r="M196" s="259"/>
      <c r="N196" s="259">
        <v>14030301</v>
      </c>
      <c r="O196" s="259"/>
      <c r="P196" s="259" t="s">
        <v>123</v>
      </c>
      <c r="Q196" s="308" t="s">
        <v>263</v>
      </c>
      <c r="R196" s="211" t="s">
        <v>115</v>
      </c>
      <c r="S196" s="259">
        <f t="shared" si="3"/>
        <v>0</v>
      </c>
      <c r="T196" s="1020">
        <f>SUBTOTAL(9,S196:S198)</f>
        <v>0</v>
      </c>
    </row>
    <row r="197" spans="1:20" ht="15.75" thickBot="1" x14ac:dyDescent="0.3">
      <c r="A197" s="208" t="s">
        <v>395</v>
      </c>
      <c r="B197" s="213" t="s">
        <v>97</v>
      </c>
      <c r="C197" s="213">
        <v>14030301</v>
      </c>
      <c r="D197" s="1023"/>
      <c r="E197" s="260">
        <v>300</v>
      </c>
      <c r="F197" s="260"/>
      <c r="G197" s="260" t="s">
        <v>88</v>
      </c>
      <c r="H197" s="220">
        <v>0.29166666666666702</v>
      </c>
      <c r="I197" s="220">
        <v>0.79166666666666696</v>
      </c>
      <c r="J197" s="260"/>
      <c r="K197" s="217"/>
      <c r="L197" s="260">
        <v>120</v>
      </c>
      <c r="M197" s="260"/>
      <c r="N197" s="213">
        <v>14030301</v>
      </c>
      <c r="O197" s="260"/>
      <c r="P197" s="260" t="s">
        <v>396</v>
      </c>
      <c r="Q197" s="330" t="s">
        <v>241</v>
      </c>
      <c r="R197" s="258" t="s">
        <v>115</v>
      </c>
      <c r="S197" s="260">
        <f t="shared" si="3"/>
        <v>0</v>
      </c>
      <c r="T197" s="1021"/>
    </row>
    <row r="198" spans="1:20" ht="15.75" thickBot="1" x14ac:dyDescent="0.3">
      <c r="A198" s="210" t="s">
        <v>395</v>
      </c>
      <c r="B198" s="213" t="s">
        <v>97</v>
      </c>
      <c r="C198" s="258">
        <v>14030301</v>
      </c>
      <c r="D198" s="1025"/>
      <c r="E198" s="261">
        <v>300</v>
      </c>
      <c r="F198" s="261"/>
      <c r="G198" s="261" t="s">
        <v>88</v>
      </c>
      <c r="H198" s="221">
        <v>0.29166666666666702</v>
      </c>
      <c r="I198" s="221">
        <v>0.79166666666666696</v>
      </c>
      <c r="J198" s="261"/>
      <c r="K198" s="222"/>
      <c r="L198" s="261">
        <v>120</v>
      </c>
      <c r="M198" s="261"/>
      <c r="N198" s="258">
        <v>14030301</v>
      </c>
      <c r="O198" s="261"/>
      <c r="P198" s="261" t="s">
        <v>396</v>
      </c>
      <c r="Q198" s="329" t="s">
        <v>397</v>
      </c>
      <c r="R198" s="258" t="s">
        <v>115</v>
      </c>
      <c r="S198" s="261">
        <f t="shared" si="3"/>
        <v>0</v>
      </c>
      <c r="T198" s="1024"/>
    </row>
    <row r="199" spans="1:20" ht="15.75" thickBot="1" x14ac:dyDescent="0.3">
      <c r="A199" s="206" t="s">
        <v>395</v>
      </c>
      <c r="B199" s="213" t="s">
        <v>97</v>
      </c>
      <c r="C199" s="259">
        <v>14030301</v>
      </c>
      <c r="D199" s="1022" t="s">
        <v>370</v>
      </c>
      <c r="E199" s="259">
        <v>180</v>
      </c>
      <c r="F199" s="259"/>
      <c r="G199" s="259" t="s">
        <v>88</v>
      </c>
      <c r="H199" s="207">
        <v>0.29166666666666702</v>
      </c>
      <c r="I199" s="207">
        <v>0.79166666666666696</v>
      </c>
      <c r="J199" s="259"/>
      <c r="K199" s="219"/>
      <c r="L199" s="259">
        <v>120</v>
      </c>
      <c r="M199" s="259"/>
      <c r="N199" s="259">
        <v>14030301</v>
      </c>
      <c r="O199" s="259"/>
      <c r="P199" s="259" t="s">
        <v>123</v>
      </c>
      <c r="Q199" s="308" t="s">
        <v>255</v>
      </c>
      <c r="R199" s="258" t="s">
        <v>115</v>
      </c>
      <c r="S199" s="259">
        <f t="shared" si="3"/>
        <v>0</v>
      </c>
      <c r="T199" s="1020">
        <f>SUBTOTAL(9,S199:S202)</f>
        <v>0</v>
      </c>
    </row>
    <row r="200" spans="1:20" ht="15.75" thickBot="1" x14ac:dyDescent="0.3">
      <c r="A200" s="208" t="s">
        <v>395</v>
      </c>
      <c r="B200" s="213" t="s">
        <v>97</v>
      </c>
      <c r="C200" s="213">
        <v>14030301</v>
      </c>
      <c r="D200" s="1023"/>
      <c r="E200" s="260">
        <v>180</v>
      </c>
      <c r="F200" s="260"/>
      <c r="G200" s="260" t="s">
        <v>88</v>
      </c>
      <c r="H200" s="220">
        <v>0.29166666666666702</v>
      </c>
      <c r="I200" s="220">
        <v>0.79166666666666696</v>
      </c>
      <c r="J200" s="260"/>
      <c r="K200" s="217"/>
      <c r="L200" s="260">
        <v>120</v>
      </c>
      <c r="M200" s="260"/>
      <c r="N200" s="213">
        <v>14030301</v>
      </c>
      <c r="O200" s="260"/>
      <c r="P200" s="260" t="s">
        <v>123</v>
      </c>
      <c r="Q200" s="330" t="s">
        <v>255</v>
      </c>
      <c r="R200" s="258" t="s">
        <v>115</v>
      </c>
      <c r="S200" s="260">
        <f t="shared" si="3"/>
        <v>0</v>
      </c>
      <c r="T200" s="1021"/>
    </row>
    <row r="201" spans="1:20" ht="15.75" thickBot="1" x14ac:dyDescent="0.3">
      <c r="A201" s="208" t="s">
        <v>395</v>
      </c>
      <c r="B201" s="213" t="s">
        <v>97</v>
      </c>
      <c r="C201" s="213">
        <v>14030301</v>
      </c>
      <c r="D201" s="1023"/>
      <c r="E201" s="260">
        <v>300</v>
      </c>
      <c r="F201" s="260"/>
      <c r="G201" s="260" t="s">
        <v>88</v>
      </c>
      <c r="H201" s="220">
        <v>0.29166666666666702</v>
      </c>
      <c r="I201" s="220">
        <v>0.79166666666666696</v>
      </c>
      <c r="J201" s="260"/>
      <c r="K201" s="217"/>
      <c r="L201" s="260">
        <v>120</v>
      </c>
      <c r="M201" s="260"/>
      <c r="N201" s="213">
        <v>14030301</v>
      </c>
      <c r="O201" s="260"/>
      <c r="P201" s="260" t="s">
        <v>396</v>
      </c>
      <c r="Q201" s="330" t="s">
        <v>241</v>
      </c>
      <c r="R201" s="258" t="s">
        <v>115</v>
      </c>
      <c r="S201" s="260">
        <f t="shared" si="3"/>
        <v>0</v>
      </c>
      <c r="T201" s="1021"/>
    </row>
    <row r="202" spans="1:20" ht="15.75" thickBot="1" x14ac:dyDescent="0.3">
      <c r="A202" s="214" t="s">
        <v>395</v>
      </c>
      <c r="B202" s="213" t="s">
        <v>97</v>
      </c>
      <c r="C202" s="257">
        <v>14030301</v>
      </c>
      <c r="D202" s="1023"/>
      <c r="E202" s="215">
        <v>300</v>
      </c>
      <c r="F202" s="215"/>
      <c r="G202" s="215" t="s">
        <v>88</v>
      </c>
      <c r="H202" s="223">
        <v>0.29166666666666702</v>
      </c>
      <c r="I202" s="223">
        <v>0.79166666666666696</v>
      </c>
      <c r="J202" s="215"/>
      <c r="K202" s="218"/>
      <c r="L202" s="215">
        <v>120</v>
      </c>
      <c r="M202" s="215"/>
      <c r="N202" s="257">
        <v>14030301</v>
      </c>
      <c r="O202" s="215"/>
      <c r="P202" s="215" t="s">
        <v>396</v>
      </c>
      <c r="Q202" s="331" t="s">
        <v>241</v>
      </c>
      <c r="R202" s="257" t="s">
        <v>115</v>
      </c>
      <c r="S202" s="215">
        <f t="shared" si="3"/>
        <v>0</v>
      </c>
      <c r="T202" s="1021"/>
    </row>
    <row r="203" spans="1:20" ht="15.75" thickBot="1" x14ac:dyDescent="0.3">
      <c r="A203" s="233" t="s">
        <v>395</v>
      </c>
      <c r="B203" s="213" t="s">
        <v>97</v>
      </c>
      <c r="C203" s="211">
        <v>14030301</v>
      </c>
      <c r="D203" s="211" t="s">
        <v>257</v>
      </c>
      <c r="E203" s="211">
        <v>180</v>
      </c>
      <c r="F203" s="211"/>
      <c r="G203" s="211" t="s">
        <v>88</v>
      </c>
      <c r="H203" s="234">
        <v>0.29166666666666702</v>
      </c>
      <c r="I203" s="234">
        <v>0.79166666666666696</v>
      </c>
      <c r="J203" s="211"/>
      <c r="K203" s="235"/>
      <c r="L203" s="211">
        <v>120</v>
      </c>
      <c r="M203" s="211"/>
      <c r="N203" s="211">
        <v>14030301</v>
      </c>
      <c r="O203" s="211"/>
      <c r="P203" s="211" t="s">
        <v>123</v>
      </c>
      <c r="Q203" s="334" t="s">
        <v>263</v>
      </c>
      <c r="R203" s="211" t="s">
        <v>115</v>
      </c>
      <c r="S203" s="211">
        <v>0</v>
      </c>
      <c r="T203" s="236">
        <f>S203</f>
        <v>0</v>
      </c>
    </row>
    <row r="204" spans="1:20" ht="15.75" thickBot="1" x14ac:dyDescent="0.3">
      <c r="A204" s="206" t="s">
        <v>137</v>
      </c>
      <c r="B204" s="213" t="s">
        <v>97</v>
      </c>
      <c r="C204" s="259">
        <v>14030303</v>
      </c>
      <c r="D204" s="1022" t="s">
        <v>214</v>
      </c>
      <c r="E204" s="259">
        <v>405</v>
      </c>
      <c r="F204" s="259"/>
      <c r="G204" s="259" t="s">
        <v>88</v>
      </c>
      <c r="H204" s="207">
        <v>0.29166666666666702</v>
      </c>
      <c r="I204" s="207">
        <v>0.79166666666666696</v>
      </c>
      <c r="J204" s="259"/>
      <c r="K204" s="219"/>
      <c r="L204" s="259">
        <v>180</v>
      </c>
      <c r="M204" s="259"/>
      <c r="N204" s="259">
        <v>14030303</v>
      </c>
      <c r="O204" s="259"/>
      <c r="P204" s="259" t="s">
        <v>381</v>
      </c>
      <c r="Q204" s="308" t="s">
        <v>389</v>
      </c>
      <c r="R204" s="211" t="s">
        <v>115</v>
      </c>
      <c r="S204" s="259">
        <f t="shared" si="3"/>
        <v>0</v>
      </c>
      <c r="T204" s="1020">
        <f>SUBTOTAL(9,S204:S208)</f>
        <v>0</v>
      </c>
    </row>
    <row r="205" spans="1:20" ht="15.75" thickBot="1" x14ac:dyDescent="0.3">
      <c r="A205" s="208" t="s">
        <v>137</v>
      </c>
      <c r="B205" s="213" t="s">
        <v>97</v>
      </c>
      <c r="C205" s="213">
        <v>14030303</v>
      </c>
      <c r="D205" s="1023"/>
      <c r="E205" s="260">
        <v>405</v>
      </c>
      <c r="F205" s="260"/>
      <c r="G205" s="260" t="s">
        <v>88</v>
      </c>
      <c r="H205" s="220">
        <v>0.29166666666666702</v>
      </c>
      <c r="I205" s="220">
        <v>0.79166666666666696</v>
      </c>
      <c r="J205" s="260"/>
      <c r="K205" s="217"/>
      <c r="L205" s="260">
        <v>180</v>
      </c>
      <c r="M205" s="260"/>
      <c r="N205" s="213">
        <v>14030303</v>
      </c>
      <c r="O205" s="260"/>
      <c r="P205" s="260" t="s">
        <v>381</v>
      </c>
      <c r="Q205" s="330" t="s">
        <v>389</v>
      </c>
      <c r="R205" s="258" t="s">
        <v>115</v>
      </c>
      <c r="S205" s="260">
        <f t="shared" si="3"/>
        <v>0</v>
      </c>
      <c r="T205" s="1021"/>
    </row>
    <row r="206" spans="1:20" ht="15.75" thickBot="1" x14ac:dyDescent="0.3">
      <c r="A206" s="208" t="s">
        <v>121</v>
      </c>
      <c r="B206" s="213" t="s">
        <v>97</v>
      </c>
      <c r="C206" s="213">
        <v>14030303</v>
      </c>
      <c r="D206" s="1023"/>
      <c r="E206" s="260">
        <v>270</v>
      </c>
      <c r="F206" s="260"/>
      <c r="G206" s="260" t="s">
        <v>88</v>
      </c>
      <c r="H206" s="220">
        <v>0.29166666666666702</v>
      </c>
      <c r="I206" s="220">
        <v>0.79166666666666696</v>
      </c>
      <c r="J206" s="260"/>
      <c r="K206" s="217"/>
      <c r="L206" s="260">
        <v>180</v>
      </c>
      <c r="M206" s="260"/>
      <c r="N206" s="213">
        <v>14030303</v>
      </c>
      <c r="O206" s="260"/>
      <c r="P206" s="260" t="s">
        <v>366</v>
      </c>
      <c r="Q206" s="330" t="s">
        <v>269</v>
      </c>
      <c r="R206" s="258" t="s">
        <v>115</v>
      </c>
      <c r="S206" s="260">
        <f t="shared" si="3"/>
        <v>0</v>
      </c>
      <c r="T206" s="1021"/>
    </row>
    <row r="207" spans="1:20" ht="15.75" thickBot="1" x14ac:dyDescent="0.3">
      <c r="A207" s="208" t="s">
        <v>121</v>
      </c>
      <c r="B207" s="213" t="s">
        <v>97</v>
      </c>
      <c r="C207" s="213">
        <v>14030303</v>
      </c>
      <c r="D207" s="1023"/>
      <c r="E207" s="260">
        <v>270</v>
      </c>
      <c r="F207" s="260"/>
      <c r="G207" s="260" t="s">
        <v>88</v>
      </c>
      <c r="H207" s="220">
        <v>0.29166666666666702</v>
      </c>
      <c r="I207" s="220">
        <v>0.79166666666666696</v>
      </c>
      <c r="J207" s="260"/>
      <c r="K207" s="217"/>
      <c r="L207" s="260">
        <v>180</v>
      </c>
      <c r="M207" s="260"/>
      <c r="N207" s="213">
        <v>14030303</v>
      </c>
      <c r="O207" s="260"/>
      <c r="P207" s="260" t="s">
        <v>366</v>
      </c>
      <c r="Q207" s="330" t="s">
        <v>241</v>
      </c>
      <c r="R207" s="258" t="s">
        <v>115</v>
      </c>
      <c r="S207" s="260">
        <f t="shared" si="3"/>
        <v>0</v>
      </c>
      <c r="T207" s="1021"/>
    </row>
    <row r="208" spans="1:20" ht="15.75" thickBot="1" x14ac:dyDescent="0.3">
      <c r="A208" s="210" t="s">
        <v>121</v>
      </c>
      <c r="B208" s="213" t="s">
        <v>97</v>
      </c>
      <c r="C208" s="258">
        <v>14030303</v>
      </c>
      <c r="D208" s="1025"/>
      <c r="E208" s="261">
        <v>270</v>
      </c>
      <c r="F208" s="261"/>
      <c r="G208" s="261" t="s">
        <v>88</v>
      </c>
      <c r="H208" s="221">
        <v>0.29166666666666702</v>
      </c>
      <c r="I208" s="221">
        <v>0.79166666666666696</v>
      </c>
      <c r="J208" s="261"/>
      <c r="K208" s="222"/>
      <c r="L208" s="261">
        <v>180</v>
      </c>
      <c r="M208" s="261"/>
      <c r="N208" s="258">
        <v>14030303</v>
      </c>
      <c r="O208" s="261"/>
      <c r="P208" s="261" t="s">
        <v>366</v>
      </c>
      <c r="Q208" s="329" t="s">
        <v>241</v>
      </c>
      <c r="R208" s="258" t="s">
        <v>115</v>
      </c>
      <c r="S208" s="261">
        <f t="shared" si="3"/>
        <v>0</v>
      </c>
      <c r="T208" s="1024"/>
    </row>
    <row r="209" spans="1:20" x14ac:dyDescent="0.25">
      <c r="A209" s="206" t="s">
        <v>137</v>
      </c>
      <c r="B209" s="213" t="s">
        <v>97</v>
      </c>
      <c r="C209" s="259">
        <v>14030303</v>
      </c>
      <c r="D209" s="1022" t="s">
        <v>257</v>
      </c>
      <c r="E209" s="259">
        <v>405</v>
      </c>
      <c r="F209" s="259"/>
      <c r="G209" s="260" t="s">
        <v>88</v>
      </c>
      <c r="H209" s="220">
        <v>0.29166666666666702</v>
      </c>
      <c r="I209" s="220">
        <v>0.79166666666666696</v>
      </c>
      <c r="J209" s="259"/>
      <c r="K209" s="219"/>
      <c r="L209" s="259">
        <v>180</v>
      </c>
      <c r="M209" s="259"/>
      <c r="N209" s="259">
        <v>14030303</v>
      </c>
      <c r="O209" s="259"/>
      <c r="P209" s="259" t="s">
        <v>381</v>
      </c>
      <c r="Q209" s="308" t="s">
        <v>389</v>
      </c>
      <c r="R209" s="259" t="s">
        <v>115</v>
      </c>
      <c r="S209" s="259">
        <f t="shared" si="3"/>
        <v>0</v>
      </c>
      <c r="T209" s="1020">
        <f>SUBTOTAL(9,S209:S210)</f>
        <v>0</v>
      </c>
    </row>
    <row r="210" spans="1:20" ht="15.75" thickBot="1" x14ac:dyDescent="0.3">
      <c r="A210" s="214" t="s">
        <v>142</v>
      </c>
      <c r="B210" s="257" t="s">
        <v>97</v>
      </c>
      <c r="C210" s="257">
        <v>14030303</v>
      </c>
      <c r="D210" s="1023"/>
      <c r="E210" s="215">
        <v>600</v>
      </c>
      <c r="F210" s="215"/>
      <c r="G210" s="215" t="s">
        <v>88</v>
      </c>
      <c r="H210" s="223">
        <v>0.29166666666666702</v>
      </c>
      <c r="I210" s="223">
        <v>0.79166666666666696</v>
      </c>
      <c r="J210" s="215"/>
      <c r="K210" s="218"/>
      <c r="L210" s="215">
        <v>240</v>
      </c>
      <c r="M210" s="215"/>
      <c r="N210" s="257">
        <v>14030303</v>
      </c>
      <c r="O210" s="215"/>
      <c r="P210" s="215" t="s">
        <v>381</v>
      </c>
      <c r="Q210" s="331" t="s">
        <v>291</v>
      </c>
      <c r="R210" s="215" t="s">
        <v>115</v>
      </c>
      <c r="S210" s="215">
        <f t="shared" si="3"/>
        <v>0</v>
      </c>
      <c r="T210" s="1021"/>
    </row>
    <row r="211" spans="1:20" ht="15.75" thickBot="1" x14ac:dyDescent="0.3">
      <c r="A211" s="206" t="s">
        <v>137</v>
      </c>
      <c r="B211" s="259" t="s">
        <v>97</v>
      </c>
      <c r="C211" s="211">
        <v>14030303</v>
      </c>
      <c r="D211" s="1022" t="s">
        <v>370</v>
      </c>
      <c r="E211" s="259">
        <v>405</v>
      </c>
      <c r="F211" s="259"/>
      <c r="G211" s="259" t="s">
        <v>88</v>
      </c>
      <c r="H211" s="207">
        <v>0.29166666666666702</v>
      </c>
      <c r="I211" s="207">
        <v>0.79166666666666696</v>
      </c>
      <c r="J211" s="259"/>
      <c r="K211" s="219"/>
      <c r="L211" s="259">
        <v>180</v>
      </c>
      <c r="M211" s="259"/>
      <c r="N211" s="211">
        <v>14030303</v>
      </c>
      <c r="O211" s="259"/>
      <c r="P211" s="259" t="s">
        <v>381</v>
      </c>
      <c r="Q211" s="308" t="s">
        <v>389</v>
      </c>
      <c r="R211" s="259" t="s">
        <v>115</v>
      </c>
      <c r="S211" s="259">
        <f t="shared" si="3"/>
        <v>0</v>
      </c>
      <c r="T211" s="1020">
        <f>SUBTOTAL(9,S211:S212)</f>
        <v>0</v>
      </c>
    </row>
    <row r="212" spans="1:20" ht="15.75" thickBot="1" x14ac:dyDescent="0.3">
      <c r="A212" s="214" t="s">
        <v>142</v>
      </c>
      <c r="B212" s="257" t="s">
        <v>97</v>
      </c>
      <c r="C212" s="257">
        <v>14030303</v>
      </c>
      <c r="D212" s="1023"/>
      <c r="E212" s="215">
        <v>600</v>
      </c>
      <c r="F212" s="215"/>
      <c r="G212" s="215" t="s">
        <v>88</v>
      </c>
      <c r="H212" s="223">
        <v>0.29166666666666702</v>
      </c>
      <c r="I212" s="223">
        <v>0.79166666666666696</v>
      </c>
      <c r="J212" s="215"/>
      <c r="K212" s="218"/>
      <c r="L212" s="215">
        <v>240</v>
      </c>
      <c r="M212" s="215"/>
      <c r="N212" s="257">
        <v>14030303</v>
      </c>
      <c r="O212" s="215"/>
      <c r="P212" s="215" t="s">
        <v>381</v>
      </c>
      <c r="Q212" s="331" t="s">
        <v>291</v>
      </c>
      <c r="R212" s="215" t="s">
        <v>115</v>
      </c>
      <c r="S212" s="215">
        <f t="shared" si="3"/>
        <v>0</v>
      </c>
      <c r="T212" s="1021"/>
    </row>
    <row r="213" spans="1:20" x14ac:dyDescent="0.25">
      <c r="A213" s="206" t="s">
        <v>121</v>
      </c>
      <c r="B213" s="259" t="s">
        <v>97</v>
      </c>
      <c r="C213" s="259">
        <v>14030305</v>
      </c>
      <c r="D213" s="1022" t="s">
        <v>257</v>
      </c>
      <c r="E213" s="259">
        <v>270</v>
      </c>
      <c r="F213" s="259"/>
      <c r="G213" s="259" t="s">
        <v>88</v>
      </c>
      <c r="H213" s="207">
        <v>0.29166666666666702</v>
      </c>
      <c r="I213" s="207">
        <v>0.79166666666666696</v>
      </c>
      <c r="J213" s="259"/>
      <c r="K213" s="219"/>
      <c r="L213" s="259">
        <v>180</v>
      </c>
      <c r="M213" s="259"/>
      <c r="N213" s="259">
        <v>14030305</v>
      </c>
      <c r="O213" s="259"/>
      <c r="P213" s="259" t="s">
        <v>366</v>
      </c>
      <c r="Q213" s="308" t="s">
        <v>269</v>
      </c>
      <c r="R213" s="259" t="s">
        <v>115</v>
      </c>
      <c r="S213" s="259">
        <f t="shared" si="3"/>
        <v>0</v>
      </c>
      <c r="T213" s="1043">
        <f>SUBTOTAL(9,S213:S217)</f>
        <v>0</v>
      </c>
    </row>
    <row r="214" spans="1:20" x14ac:dyDescent="0.25">
      <c r="A214" s="208" t="s">
        <v>121</v>
      </c>
      <c r="B214" s="260" t="s">
        <v>97</v>
      </c>
      <c r="C214" s="260">
        <v>14030305</v>
      </c>
      <c r="D214" s="1023"/>
      <c r="E214" s="260">
        <v>270</v>
      </c>
      <c r="F214" s="260"/>
      <c r="G214" s="260" t="s">
        <v>88</v>
      </c>
      <c r="H214" s="209">
        <v>0.29166666666666702</v>
      </c>
      <c r="I214" s="209">
        <v>0.79166666666666696</v>
      </c>
      <c r="J214" s="260"/>
      <c r="K214" s="217"/>
      <c r="L214" s="260">
        <v>180</v>
      </c>
      <c r="M214" s="260"/>
      <c r="N214" s="260">
        <v>14030305</v>
      </c>
      <c r="O214" s="260"/>
      <c r="P214" s="260" t="s">
        <v>366</v>
      </c>
      <c r="Q214" s="330" t="s">
        <v>269</v>
      </c>
      <c r="R214" s="260" t="s">
        <v>115</v>
      </c>
      <c r="S214" s="260">
        <f t="shared" si="3"/>
        <v>0</v>
      </c>
      <c r="T214" s="1044"/>
    </row>
    <row r="215" spans="1:20" x14ac:dyDescent="0.25">
      <c r="A215" s="208" t="s">
        <v>121</v>
      </c>
      <c r="B215" s="260" t="s">
        <v>97</v>
      </c>
      <c r="C215" s="260">
        <v>14030305</v>
      </c>
      <c r="D215" s="1023"/>
      <c r="E215" s="260">
        <v>270</v>
      </c>
      <c r="F215" s="260"/>
      <c r="G215" s="260" t="s">
        <v>88</v>
      </c>
      <c r="H215" s="209">
        <v>0.29166666666666702</v>
      </c>
      <c r="I215" s="209">
        <v>0.79166666666666696</v>
      </c>
      <c r="J215" s="260"/>
      <c r="K215" s="217"/>
      <c r="L215" s="260">
        <v>180</v>
      </c>
      <c r="M215" s="260"/>
      <c r="N215" s="260">
        <v>14030305</v>
      </c>
      <c r="O215" s="260"/>
      <c r="P215" s="260" t="s">
        <v>366</v>
      </c>
      <c r="Q215" s="330" t="s">
        <v>269</v>
      </c>
      <c r="R215" s="260" t="s">
        <v>115</v>
      </c>
      <c r="S215" s="260">
        <v>0</v>
      </c>
      <c r="T215" s="1044"/>
    </row>
    <row r="216" spans="1:20" x14ac:dyDescent="0.25">
      <c r="A216" s="208" t="s">
        <v>121</v>
      </c>
      <c r="B216" s="260" t="s">
        <v>97</v>
      </c>
      <c r="C216" s="260">
        <v>14030305</v>
      </c>
      <c r="D216" s="1023"/>
      <c r="E216" s="260">
        <v>270</v>
      </c>
      <c r="F216" s="260"/>
      <c r="G216" s="260" t="s">
        <v>88</v>
      </c>
      <c r="H216" s="209">
        <v>0.29166666666666702</v>
      </c>
      <c r="I216" s="209">
        <v>0.79166666666666696</v>
      </c>
      <c r="J216" s="260"/>
      <c r="K216" s="217"/>
      <c r="L216" s="260">
        <v>180</v>
      </c>
      <c r="M216" s="260"/>
      <c r="N216" s="260">
        <v>14030305</v>
      </c>
      <c r="O216" s="260"/>
      <c r="P216" s="260" t="s">
        <v>381</v>
      </c>
      <c r="Q216" s="330" t="s">
        <v>241</v>
      </c>
      <c r="R216" s="260" t="s">
        <v>115</v>
      </c>
      <c r="S216" s="260">
        <f>E216*F216</f>
        <v>0</v>
      </c>
      <c r="T216" s="1044"/>
    </row>
    <row r="217" spans="1:20" ht="15.75" thickBot="1" x14ac:dyDescent="0.3">
      <c r="A217" s="214" t="s">
        <v>223</v>
      </c>
      <c r="B217" s="215" t="s">
        <v>97</v>
      </c>
      <c r="C217" s="215">
        <v>14030305</v>
      </c>
      <c r="D217" s="1025"/>
      <c r="E217" s="215">
        <v>1020</v>
      </c>
      <c r="F217" s="215"/>
      <c r="G217" s="215" t="s">
        <v>88</v>
      </c>
      <c r="H217" s="216">
        <v>0.29166666666666702</v>
      </c>
      <c r="I217" s="216">
        <v>0.79166666666666696</v>
      </c>
      <c r="J217" s="215"/>
      <c r="K217" s="218"/>
      <c r="L217" s="215">
        <v>240</v>
      </c>
      <c r="M217" s="215"/>
      <c r="N217" s="215">
        <v>14030305</v>
      </c>
      <c r="O217" s="215"/>
      <c r="P217" s="215" t="s">
        <v>381</v>
      </c>
      <c r="Q217" s="331" t="s">
        <v>291</v>
      </c>
      <c r="R217" s="215" t="s">
        <v>115</v>
      </c>
      <c r="S217" s="215">
        <f t="shared" si="3"/>
        <v>0</v>
      </c>
      <c r="T217" s="1045"/>
    </row>
    <row r="218" spans="1:20" x14ac:dyDescent="0.25">
      <c r="A218" s="206" t="s">
        <v>121</v>
      </c>
      <c r="B218" s="259" t="s">
        <v>97</v>
      </c>
      <c r="C218" s="259">
        <v>14030305</v>
      </c>
      <c r="D218" s="1022" t="s">
        <v>370</v>
      </c>
      <c r="E218" s="259">
        <v>270</v>
      </c>
      <c r="F218" s="259"/>
      <c r="G218" s="259" t="s">
        <v>88</v>
      </c>
      <c r="H218" s="207">
        <v>0.29166666666666702</v>
      </c>
      <c r="I218" s="207">
        <v>0.79166666666666696</v>
      </c>
      <c r="J218" s="259"/>
      <c r="K218" s="219"/>
      <c r="L218" s="259">
        <v>180</v>
      </c>
      <c r="M218" s="259"/>
      <c r="N218" s="259">
        <v>14030305</v>
      </c>
      <c r="O218" s="259"/>
      <c r="P218" s="259" t="s">
        <v>366</v>
      </c>
      <c r="Q218" s="308" t="s">
        <v>269</v>
      </c>
      <c r="R218" s="259" t="s">
        <v>115</v>
      </c>
      <c r="S218" s="259">
        <f t="shared" si="3"/>
        <v>0</v>
      </c>
      <c r="T218" s="1020">
        <f>SUBTOTAL(9,S218:S221)</f>
        <v>0</v>
      </c>
    </row>
    <row r="219" spans="1:20" x14ac:dyDescent="0.25">
      <c r="A219" s="208" t="s">
        <v>121</v>
      </c>
      <c r="B219" s="260" t="s">
        <v>97</v>
      </c>
      <c r="C219" s="260">
        <v>14030305</v>
      </c>
      <c r="D219" s="1023"/>
      <c r="E219" s="260">
        <v>270</v>
      </c>
      <c r="F219" s="260"/>
      <c r="G219" s="260" t="s">
        <v>88</v>
      </c>
      <c r="H219" s="209">
        <v>0.29166666666666702</v>
      </c>
      <c r="I219" s="209">
        <v>0.79166666666666696</v>
      </c>
      <c r="J219" s="260"/>
      <c r="K219" s="217"/>
      <c r="L219" s="260">
        <v>180</v>
      </c>
      <c r="M219" s="260"/>
      <c r="N219" s="260">
        <v>14030305</v>
      </c>
      <c r="O219" s="260"/>
      <c r="P219" s="260" t="s">
        <v>366</v>
      </c>
      <c r="Q219" s="330" t="s">
        <v>269</v>
      </c>
      <c r="R219" s="260" t="s">
        <v>115</v>
      </c>
      <c r="S219" s="260">
        <f t="shared" si="3"/>
        <v>0</v>
      </c>
      <c r="T219" s="1021"/>
    </row>
    <row r="220" spans="1:20" x14ac:dyDescent="0.25">
      <c r="A220" s="208" t="s">
        <v>121</v>
      </c>
      <c r="B220" s="260" t="s">
        <v>97</v>
      </c>
      <c r="C220" s="260">
        <v>14030305</v>
      </c>
      <c r="D220" s="1023"/>
      <c r="E220" s="260">
        <v>270</v>
      </c>
      <c r="F220" s="260"/>
      <c r="G220" s="260" t="s">
        <v>88</v>
      </c>
      <c r="H220" s="209">
        <v>0.29166666666666702</v>
      </c>
      <c r="I220" s="209">
        <v>0.79166666666666696</v>
      </c>
      <c r="J220" s="260"/>
      <c r="K220" s="217"/>
      <c r="L220" s="260">
        <v>180</v>
      </c>
      <c r="M220" s="260"/>
      <c r="N220" s="260">
        <v>14030305</v>
      </c>
      <c r="O220" s="260"/>
      <c r="P220" s="260" t="s">
        <v>366</v>
      </c>
      <c r="Q220" s="330" t="s">
        <v>269</v>
      </c>
      <c r="R220" s="260" t="s">
        <v>115</v>
      </c>
      <c r="S220" s="260">
        <f t="shared" si="3"/>
        <v>0</v>
      </c>
      <c r="T220" s="1021"/>
    </row>
    <row r="221" spans="1:20" ht="15.75" thickBot="1" x14ac:dyDescent="0.3">
      <c r="A221" s="210" t="s">
        <v>223</v>
      </c>
      <c r="B221" s="261" t="s">
        <v>97</v>
      </c>
      <c r="C221" s="261">
        <v>14030305</v>
      </c>
      <c r="D221" s="1025"/>
      <c r="E221" s="261">
        <v>1020</v>
      </c>
      <c r="F221" s="261"/>
      <c r="G221" s="261" t="s">
        <v>88</v>
      </c>
      <c r="H221" s="212">
        <v>0.29166666666666702</v>
      </c>
      <c r="I221" s="212">
        <v>0.79166666666666696</v>
      </c>
      <c r="J221" s="261"/>
      <c r="K221" s="222"/>
      <c r="L221" s="261">
        <v>240</v>
      </c>
      <c r="M221" s="261"/>
      <c r="N221" s="261">
        <v>14030305</v>
      </c>
      <c r="O221" s="261"/>
      <c r="P221" s="261" t="s">
        <v>381</v>
      </c>
      <c r="Q221" s="329" t="s">
        <v>291</v>
      </c>
      <c r="R221" s="261" t="s">
        <v>115</v>
      </c>
      <c r="S221" s="261">
        <f t="shared" si="3"/>
        <v>0</v>
      </c>
      <c r="T221" s="1024"/>
    </row>
    <row r="222" spans="1:20" x14ac:dyDescent="0.25">
      <c r="A222" s="206" t="s">
        <v>121</v>
      </c>
      <c r="B222" s="259" t="s">
        <v>97</v>
      </c>
      <c r="C222" s="259">
        <v>14030305</v>
      </c>
      <c r="D222" s="1022" t="s">
        <v>214</v>
      </c>
      <c r="E222" s="259">
        <v>270</v>
      </c>
      <c r="F222" s="259"/>
      <c r="G222" s="237" t="s">
        <v>88</v>
      </c>
      <c r="H222" s="238">
        <v>0.29166666666666702</v>
      </c>
      <c r="I222" s="238">
        <v>0.79166666666666696</v>
      </c>
      <c r="J222" s="259"/>
      <c r="K222" s="219"/>
      <c r="L222" s="259">
        <v>180</v>
      </c>
      <c r="M222" s="259"/>
      <c r="N222" s="259">
        <v>14030305</v>
      </c>
      <c r="O222" s="259"/>
      <c r="P222" s="259" t="s">
        <v>366</v>
      </c>
      <c r="Q222" s="308" t="s">
        <v>241</v>
      </c>
      <c r="R222" s="259" t="s">
        <v>115</v>
      </c>
      <c r="S222" s="259">
        <f t="shared" si="3"/>
        <v>0</v>
      </c>
      <c r="T222" s="1020">
        <f>SUBTOTAL(9,S222:S224)</f>
        <v>0</v>
      </c>
    </row>
    <row r="223" spans="1:20" x14ac:dyDescent="0.25">
      <c r="A223" s="208" t="s">
        <v>218</v>
      </c>
      <c r="B223" s="260" t="s">
        <v>97</v>
      </c>
      <c r="C223" s="260">
        <v>14030305</v>
      </c>
      <c r="D223" s="1023"/>
      <c r="E223" s="260">
        <v>480</v>
      </c>
      <c r="F223" s="260"/>
      <c r="G223" s="239" t="s">
        <v>88</v>
      </c>
      <c r="H223" s="240">
        <v>0.29166666666666702</v>
      </c>
      <c r="I223" s="240">
        <v>0.79166666666666696</v>
      </c>
      <c r="J223" s="260"/>
      <c r="K223" s="217"/>
      <c r="L223" s="260">
        <v>240</v>
      </c>
      <c r="M223" s="260"/>
      <c r="N223" s="260">
        <v>14030305</v>
      </c>
      <c r="O223" s="260"/>
      <c r="P223" s="260" t="s">
        <v>381</v>
      </c>
      <c r="Q223" s="330" t="s">
        <v>247</v>
      </c>
      <c r="R223" s="260" t="s">
        <v>115</v>
      </c>
      <c r="S223" s="260">
        <f t="shared" si="3"/>
        <v>0</v>
      </c>
      <c r="T223" s="1021"/>
    </row>
    <row r="224" spans="1:20" ht="15.75" thickBot="1" x14ac:dyDescent="0.3">
      <c r="A224" s="214" t="s">
        <v>218</v>
      </c>
      <c r="B224" s="215" t="s">
        <v>97</v>
      </c>
      <c r="C224" s="215">
        <v>14030305</v>
      </c>
      <c r="D224" s="1023"/>
      <c r="E224" s="215">
        <v>480</v>
      </c>
      <c r="F224" s="215"/>
      <c r="G224" s="241" t="s">
        <v>88</v>
      </c>
      <c r="H224" s="242">
        <v>0.29166666666666702</v>
      </c>
      <c r="I224" s="242">
        <v>0.79166666666666696</v>
      </c>
      <c r="J224" s="215"/>
      <c r="K224" s="218"/>
      <c r="L224" s="215">
        <v>240</v>
      </c>
      <c r="M224" s="215"/>
      <c r="N224" s="215">
        <v>14030305</v>
      </c>
      <c r="O224" s="215"/>
      <c r="P224" s="215" t="s">
        <v>381</v>
      </c>
      <c r="Q224" s="331" t="s">
        <v>247</v>
      </c>
      <c r="R224" s="215" t="s">
        <v>115</v>
      </c>
      <c r="S224" s="215">
        <f t="shared" si="3"/>
        <v>0</v>
      </c>
      <c r="T224" s="1021"/>
    </row>
    <row r="225" spans="1:20" x14ac:dyDescent="0.25">
      <c r="A225" s="206" t="s">
        <v>121</v>
      </c>
      <c r="B225" s="259" t="s">
        <v>97</v>
      </c>
      <c r="C225" s="259">
        <v>14030305</v>
      </c>
      <c r="D225" s="1026" t="s">
        <v>214</v>
      </c>
      <c r="E225" s="259">
        <v>270</v>
      </c>
      <c r="F225" s="259"/>
      <c r="G225" s="237" t="s">
        <v>88</v>
      </c>
      <c r="H225" s="238">
        <v>0.29166666666666702</v>
      </c>
      <c r="I225" s="238">
        <v>0.79166666666666696</v>
      </c>
      <c r="J225" s="259"/>
      <c r="K225" s="219"/>
      <c r="L225" s="259">
        <v>180</v>
      </c>
      <c r="M225" s="259"/>
      <c r="N225" s="259">
        <v>14030305</v>
      </c>
      <c r="O225" s="259"/>
      <c r="P225" s="259" t="s">
        <v>366</v>
      </c>
      <c r="Q225" s="308" t="s">
        <v>241</v>
      </c>
      <c r="R225" s="259" t="s">
        <v>115</v>
      </c>
      <c r="S225" s="259">
        <f t="shared" si="3"/>
        <v>0</v>
      </c>
      <c r="T225" s="1043">
        <f>SUBTOTAL(9,S225:S227)</f>
        <v>0</v>
      </c>
    </row>
    <row r="226" spans="1:20" x14ac:dyDescent="0.25">
      <c r="A226" s="208" t="s">
        <v>218</v>
      </c>
      <c r="B226" s="260" t="s">
        <v>97</v>
      </c>
      <c r="C226" s="260">
        <v>14030305</v>
      </c>
      <c r="D226" s="1027"/>
      <c r="E226" s="260">
        <v>480</v>
      </c>
      <c r="F226" s="260"/>
      <c r="G226" s="239" t="s">
        <v>88</v>
      </c>
      <c r="H226" s="240">
        <v>0.29166666666666702</v>
      </c>
      <c r="I226" s="240">
        <v>0.79166666666666696</v>
      </c>
      <c r="J226" s="260"/>
      <c r="K226" s="217"/>
      <c r="L226" s="260">
        <v>240</v>
      </c>
      <c r="M226" s="260"/>
      <c r="N226" s="260">
        <v>14030305</v>
      </c>
      <c r="O226" s="260"/>
      <c r="P226" s="260" t="s">
        <v>381</v>
      </c>
      <c r="Q226" s="330" t="s">
        <v>247</v>
      </c>
      <c r="R226" s="260" t="s">
        <v>115</v>
      </c>
      <c r="S226" s="260">
        <f t="shared" si="3"/>
        <v>0</v>
      </c>
      <c r="T226" s="1044"/>
    </row>
    <row r="227" spans="1:20" ht="15.75" thickBot="1" x14ac:dyDescent="0.3">
      <c r="A227" s="210" t="s">
        <v>218</v>
      </c>
      <c r="B227" s="261" t="s">
        <v>97</v>
      </c>
      <c r="C227" s="261">
        <v>14030305</v>
      </c>
      <c r="D227" s="1028"/>
      <c r="E227" s="261">
        <v>480</v>
      </c>
      <c r="F227" s="261"/>
      <c r="G227" s="243" t="s">
        <v>88</v>
      </c>
      <c r="H227" s="244">
        <v>0.29166666666666702</v>
      </c>
      <c r="I227" s="244">
        <v>0.79166666666666696</v>
      </c>
      <c r="J227" s="261"/>
      <c r="K227" s="222"/>
      <c r="L227" s="261">
        <v>240</v>
      </c>
      <c r="M227" s="261"/>
      <c r="N227" s="261">
        <v>14030305</v>
      </c>
      <c r="O227" s="261"/>
      <c r="P227" s="261" t="s">
        <v>381</v>
      </c>
      <c r="Q227" s="329" t="s">
        <v>247</v>
      </c>
      <c r="R227" s="261" t="s">
        <v>115</v>
      </c>
      <c r="S227" s="261">
        <f t="shared" si="3"/>
        <v>0</v>
      </c>
      <c r="T227" s="1053"/>
    </row>
    <row r="228" spans="1:20" ht="15.75" thickBot="1" x14ac:dyDescent="0.3">
      <c r="A228" s="206" t="s">
        <v>415</v>
      </c>
      <c r="B228" s="259" t="s">
        <v>97</v>
      </c>
      <c r="C228" s="259">
        <v>14030306</v>
      </c>
      <c r="D228" s="1022" t="s">
        <v>257</v>
      </c>
      <c r="E228" s="259">
        <v>189</v>
      </c>
      <c r="F228" s="259"/>
      <c r="G228" s="237" t="s">
        <v>88</v>
      </c>
      <c r="H228" s="238">
        <v>0.29166666666666702</v>
      </c>
      <c r="I228" s="238">
        <v>0.79166666666666696</v>
      </c>
      <c r="J228" s="259"/>
      <c r="K228" s="219"/>
      <c r="L228" s="259">
        <v>120</v>
      </c>
      <c r="M228" s="259"/>
      <c r="N228" s="259">
        <f>C228</f>
        <v>14030306</v>
      </c>
      <c r="O228" s="259"/>
      <c r="P228" s="259" t="s">
        <v>124</v>
      </c>
      <c r="Q228" s="308" t="s">
        <v>255</v>
      </c>
      <c r="R228" s="211" t="s">
        <v>115</v>
      </c>
      <c r="S228" s="259">
        <f t="shared" si="3"/>
        <v>0</v>
      </c>
      <c r="T228" s="1020">
        <f>SUBTOTAL(9,S228:S229)</f>
        <v>0</v>
      </c>
    </row>
    <row r="229" spans="1:20" ht="15.75" thickBot="1" x14ac:dyDescent="0.3">
      <c r="A229" s="210" t="s">
        <v>415</v>
      </c>
      <c r="B229" s="261" t="s">
        <v>97</v>
      </c>
      <c r="C229" s="258">
        <v>14030306</v>
      </c>
      <c r="D229" s="1025"/>
      <c r="E229" s="261">
        <v>189</v>
      </c>
      <c r="F229" s="261"/>
      <c r="G229" s="245" t="s">
        <v>89</v>
      </c>
      <c r="H229" s="244">
        <v>0.29166666666666702</v>
      </c>
      <c r="I229" s="244">
        <v>0.79166666666666696</v>
      </c>
      <c r="J229" s="261"/>
      <c r="K229" s="222"/>
      <c r="L229" s="261">
        <v>120</v>
      </c>
      <c r="M229" s="261"/>
      <c r="N229" s="258">
        <f t="shared" ref="N229:N292" si="4">C229</f>
        <v>14030306</v>
      </c>
      <c r="O229" s="261"/>
      <c r="P229" s="261" t="s">
        <v>416</v>
      </c>
      <c r="Q229" s="329" t="s">
        <v>289</v>
      </c>
      <c r="R229" s="261" t="s">
        <v>115</v>
      </c>
      <c r="S229" s="261">
        <f t="shared" si="3"/>
        <v>0</v>
      </c>
      <c r="T229" s="1024"/>
    </row>
    <row r="230" spans="1:20" ht="15.75" thickBot="1" x14ac:dyDescent="0.3">
      <c r="A230" s="206" t="s">
        <v>415</v>
      </c>
      <c r="B230" s="259" t="s">
        <v>97</v>
      </c>
      <c r="C230" s="259">
        <v>14030306</v>
      </c>
      <c r="D230" s="1022" t="s">
        <v>370</v>
      </c>
      <c r="E230" s="259">
        <v>189</v>
      </c>
      <c r="F230" s="259"/>
      <c r="G230" s="259" t="s">
        <v>88</v>
      </c>
      <c r="H230" s="207">
        <v>0.29166666666666669</v>
      </c>
      <c r="I230" s="207">
        <v>0.66666666666666663</v>
      </c>
      <c r="J230" s="259"/>
      <c r="K230" s="219"/>
      <c r="L230" s="259">
        <v>120</v>
      </c>
      <c r="M230" s="259"/>
      <c r="N230" s="259">
        <f t="shared" si="4"/>
        <v>14030306</v>
      </c>
      <c r="O230" s="259"/>
      <c r="P230" s="259" t="s">
        <v>124</v>
      </c>
      <c r="Q230" s="308">
        <v>7.5</v>
      </c>
      <c r="R230" s="211" t="s">
        <v>115</v>
      </c>
      <c r="S230" s="259">
        <f t="shared" si="3"/>
        <v>0</v>
      </c>
      <c r="T230" s="1020">
        <f>SUBTOTAL(9,S230:S231)</f>
        <v>0</v>
      </c>
    </row>
    <row r="231" spans="1:20" ht="15.75" thickBot="1" x14ac:dyDescent="0.3">
      <c r="A231" s="210" t="s">
        <v>415</v>
      </c>
      <c r="B231" s="261" t="s">
        <v>97</v>
      </c>
      <c r="C231" s="258">
        <v>14030306</v>
      </c>
      <c r="D231" s="1025"/>
      <c r="E231" s="261">
        <v>189</v>
      </c>
      <c r="F231" s="261"/>
      <c r="G231" s="261" t="s">
        <v>89</v>
      </c>
      <c r="H231" s="221">
        <v>0.29166666666666669</v>
      </c>
      <c r="I231" s="221">
        <v>0.66666666666666663</v>
      </c>
      <c r="J231" s="261"/>
      <c r="K231" s="222"/>
      <c r="L231" s="261">
        <v>120</v>
      </c>
      <c r="M231" s="261"/>
      <c r="N231" s="258">
        <f t="shared" si="4"/>
        <v>14030306</v>
      </c>
      <c r="O231" s="261"/>
      <c r="P231" s="261" t="s">
        <v>262</v>
      </c>
      <c r="Q231" s="329">
        <v>5</v>
      </c>
      <c r="R231" s="261" t="s">
        <v>115</v>
      </c>
      <c r="S231" s="261">
        <f t="shared" si="3"/>
        <v>0</v>
      </c>
      <c r="T231" s="1024"/>
    </row>
    <row r="232" spans="1:20" ht="15.75" thickBot="1" x14ac:dyDescent="0.3">
      <c r="A232" s="206" t="s">
        <v>415</v>
      </c>
      <c r="B232" s="211" t="s">
        <v>97</v>
      </c>
      <c r="C232" s="259">
        <v>14030306</v>
      </c>
      <c r="D232" s="1022" t="s">
        <v>214</v>
      </c>
      <c r="E232" s="259">
        <v>189</v>
      </c>
      <c r="F232" s="259"/>
      <c r="G232" s="259" t="s">
        <v>88</v>
      </c>
      <c r="H232" s="207">
        <v>0.33333333333333331</v>
      </c>
      <c r="I232" s="207">
        <v>0.79166666666666663</v>
      </c>
      <c r="J232" s="259"/>
      <c r="K232" s="219"/>
      <c r="L232" s="259">
        <v>120</v>
      </c>
      <c r="M232" s="259"/>
      <c r="N232" s="259">
        <f t="shared" si="4"/>
        <v>14030306</v>
      </c>
      <c r="O232" s="259"/>
      <c r="P232" s="259" t="s">
        <v>124</v>
      </c>
      <c r="Q232" s="308">
        <v>7.5</v>
      </c>
      <c r="R232" s="211" t="s">
        <v>115</v>
      </c>
      <c r="S232" s="259">
        <f t="shared" si="3"/>
        <v>0</v>
      </c>
      <c r="T232" s="1020">
        <f>SUBTOTAL(9,S232:S233)</f>
        <v>0</v>
      </c>
    </row>
    <row r="233" spans="1:20" ht="15.75" thickBot="1" x14ac:dyDescent="0.3">
      <c r="A233" s="210" t="s">
        <v>415</v>
      </c>
      <c r="B233" s="261" t="s">
        <v>97</v>
      </c>
      <c r="C233" s="258">
        <v>14030306</v>
      </c>
      <c r="D233" s="1025"/>
      <c r="E233" s="261">
        <v>189</v>
      </c>
      <c r="F233" s="261"/>
      <c r="G233" s="261" t="s">
        <v>89</v>
      </c>
      <c r="H233" s="221">
        <v>0.33333333333333331</v>
      </c>
      <c r="I233" s="221">
        <v>0.79166666666666663</v>
      </c>
      <c r="J233" s="261"/>
      <c r="K233" s="222"/>
      <c r="L233" s="261">
        <v>120</v>
      </c>
      <c r="M233" s="261"/>
      <c r="N233" s="258">
        <f t="shared" si="4"/>
        <v>14030306</v>
      </c>
      <c r="O233" s="261"/>
      <c r="P233" s="261" t="s">
        <v>262</v>
      </c>
      <c r="Q233" s="329">
        <v>5</v>
      </c>
      <c r="R233" s="261" t="s">
        <v>115</v>
      </c>
      <c r="S233" s="261">
        <f t="shared" si="3"/>
        <v>0</v>
      </c>
      <c r="T233" s="1024"/>
    </row>
    <row r="234" spans="1:20" ht="15.75" thickBot="1" x14ac:dyDescent="0.3">
      <c r="A234" s="246" t="s">
        <v>392</v>
      </c>
      <c r="B234" s="247" t="s">
        <v>97</v>
      </c>
      <c r="C234" s="259">
        <v>14030307</v>
      </c>
      <c r="D234" s="1022" t="s">
        <v>257</v>
      </c>
      <c r="E234" s="259">
        <v>520</v>
      </c>
      <c r="F234" s="259"/>
      <c r="G234" s="259" t="s">
        <v>88</v>
      </c>
      <c r="H234" s="207">
        <v>0.29166666666666669</v>
      </c>
      <c r="I234" s="207">
        <v>0.66666666666666663</v>
      </c>
      <c r="J234" s="259"/>
      <c r="K234" s="219"/>
      <c r="L234" s="259">
        <v>120</v>
      </c>
      <c r="M234" s="259"/>
      <c r="N234" s="259">
        <f t="shared" si="4"/>
        <v>14030307</v>
      </c>
      <c r="O234" s="259"/>
      <c r="P234" s="259" t="s">
        <v>288</v>
      </c>
      <c r="Q234" s="308">
        <v>7.5</v>
      </c>
      <c r="R234" s="211" t="s">
        <v>115</v>
      </c>
      <c r="S234" s="259">
        <f t="shared" si="3"/>
        <v>0</v>
      </c>
      <c r="T234" s="1020">
        <f>SUBTOTAL(9,S234:S238)</f>
        <v>0</v>
      </c>
    </row>
    <row r="235" spans="1:20" ht="15.75" thickBot="1" x14ac:dyDescent="0.3">
      <c r="A235" s="248" t="s">
        <v>246</v>
      </c>
      <c r="B235" s="249" t="s">
        <v>97</v>
      </c>
      <c r="C235" s="213">
        <v>14030307</v>
      </c>
      <c r="D235" s="1023"/>
      <c r="E235" s="260">
        <v>520</v>
      </c>
      <c r="F235" s="260"/>
      <c r="G235" s="260" t="s">
        <v>89</v>
      </c>
      <c r="H235" s="220">
        <v>0.29166666666666669</v>
      </c>
      <c r="I235" s="220">
        <v>0.66666666666666663</v>
      </c>
      <c r="J235" s="260"/>
      <c r="K235" s="217"/>
      <c r="L235" s="260">
        <v>180</v>
      </c>
      <c r="M235" s="260"/>
      <c r="N235" s="213">
        <f t="shared" si="4"/>
        <v>14030307</v>
      </c>
      <c r="O235" s="260"/>
      <c r="P235" s="260" t="s">
        <v>140</v>
      </c>
      <c r="Q235" s="330">
        <v>11.5</v>
      </c>
      <c r="R235" s="261" t="s">
        <v>115</v>
      </c>
      <c r="S235" s="260">
        <f t="shared" si="3"/>
        <v>0</v>
      </c>
      <c r="T235" s="1021"/>
    </row>
    <row r="236" spans="1:20" ht="15.75" thickBot="1" x14ac:dyDescent="0.3">
      <c r="A236" s="248" t="s">
        <v>246</v>
      </c>
      <c r="B236" s="249" t="s">
        <v>97</v>
      </c>
      <c r="C236" s="213">
        <v>14030307</v>
      </c>
      <c r="D236" s="1023"/>
      <c r="E236" s="260">
        <v>520</v>
      </c>
      <c r="F236" s="260"/>
      <c r="G236" s="260" t="s">
        <v>89</v>
      </c>
      <c r="H236" s="220">
        <v>0.29166666666666669</v>
      </c>
      <c r="I236" s="220">
        <v>0.66666666666666663</v>
      </c>
      <c r="J236" s="260"/>
      <c r="K236" s="217"/>
      <c r="L236" s="260">
        <v>180</v>
      </c>
      <c r="M236" s="260"/>
      <c r="N236" s="213">
        <f t="shared" si="4"/>
        <v>14030307</v>
      </c>
      <c r="O236" s="260"/>
      <c r="P236" s="260" t="s">
        <v>140</v>
      </c>
      <c r="Q236" s="330">
        <v>11.5</v>
      </c>
      <c r="R236" s="261" t="s">
        <v>115</v>
      </c>
      <c r="S236" s="260">
        <f t="shared" si="3"/>
        <v>0</v>
      </c>
      <c r="T236" s="1021"/>
    </row>
    <row r="237" spans="1:20" ht="15.75" thickBot="1" x14ac:dyDescent="0.3">
      <c r="A237" s="248" t="s">
        <v>246</v>
      </c>
      <c r="B237" s="249" t="s">
        <v>97</v>
      </c>
      <c r="C237" s="213">
        <v>14030307</v>
      </c>
      <c r="D237" s="1023"/>
      <c r="E237" s="260">
        <v>520</v>
      </c>
      <c r="F237" s="260"/>
      <c r="G237" s="260" t="s">
        <v>89</v>
      </c>
      <c r="H237" s="220">
        <v>0.29166666666666669</v>
      </c>
      <c r="I237" s="220">
        <v>0.66666666666666663</v>
      </c>
      <c r="J237" s="260"/>
      <c r="K237" s="217"/>
      <c r="L237" s="260">
        <v>180</v>
      </c>
      <c r="M237" s="260"/>
      <c r="N237" s="213">
        <f t="shared" si="4"/>
        <v>14030307</v>
      </c>
      <c r="O237" s="260"/>
      <c r="P237" s="260" t="s">
        <v>140</v>
      </c>
      <c r="Q237" s="330">
        <v>7.5</v>
      </c>
      <c r="R237" s="261" t="s">
        <v>115</v>
      </c>
      <c r="S237" s="260">
        <f t="shared" si="3"/>
        <v>0</v>
      </c>
      <c r="T237" s="1021"/>
    </row>
    <row r="238" spans="1:20" ht="15.75" thickBot="1" x14ac:dyDescent="0.3">
      <c r="A238" s="250" t="s">
        <v>246</v>
      </c>
      <c r="B238" s="249" t="s">
        <v>97</v>
      </c>
      <c r="C238" s="258">
        <v>14030307</v>
      </c>
      <c r="D238" s="1025"/>
      <c r="E238" s="261">
        <v>520</v>
      </c>
      <c r="F238" s="261"/>
      <c r="G238" s="261" t="s">
        <v>89</v>
      </c>
      <c r="H238" s="221">
        <v>0.29166666666666669</v>
      </c>
      <c r="I238" s="221">
        <v>0.66666666666666663</v>
      </c>
      <c r="J238" s="261"/>
      <c r="K238" s="222"/>
      <c r="L238" s="261">
        <v>180</v>
      </c>
      <c r="M238" s="261"/>
      <c r="N238" s="258">
        <f t="shared" si="4"/>
        <v>14030307</v>
      </c>
      <c r="O238" s="261"/>
      <c r="P238" s="261" t="s">
        <v>140</v>
      </c>
      <c r="Q238" s="329">
        <v>15</v>
      </c>
      <c r="R238" s="261" t="s">
        <v>115</v>
      </c>
      <c r="S238" s="261">
        <f t="shared" si="3"/>
        <v>0</v>
      </c>
      <c r="T238" s="1024"/>
    </row>
    <row r="239" spans="1:20" ht="15.75" thickBot="1" x14ac:dyDescent="0.3">
      <c r="A239" s="206" t="s">
        <v>392</v>
      </c>
      <c r="B239" s="211" t="s">
        <v>97</v>
      </c>
      <c r="C239" s="259">
        <v>14030307</v>
      </c>
      <c r="D239" s="1022" t="s">
        <v>214</v>
      </c>
      <c r="E239" s="259">
        <v>520</v>
      </c>
      <c r="F239" s="259"/>
      <c r="G239" s="259" t="s">
        <v>88</v>
      </c>
      <c r="H239" s="207">
        <v>0.33333333333333331</v>
      </c>
      <c r="I239" s="207">
        <v>0.66666666666666663</v>
      </c>
      <c r="J239" s="259"/>
      <c r="K239" s="219"/>
      <c r="L239" s="259">
        <v>120</v>
      </c>
      <c r="M239" s="259"/>
      <c r="N239" s="259">
        <f t="shared" si="4"/>
        <v>14030307</v>
      </c>
      <c r="O239" s="259"/>
      <c r="P239" s="259" t="s">
        <v>417</v>
      </c>
      <c r="Q239" s="308">
        <v>7.5</v>
      </c>
      <c r="R239" s="211" t="s">
        <v>115</v>
      </c>
      <c r="S239" s="259">
        <f t="shared" si="3"/>
        <v>0</v>
      </c>
      <c r="T239" s="1020">
        <f>SUBTOTAL(9,S239:S243)</f>
        <v>0</v>
      </c>
    </row>
    <row r="240" spans="1:20" ht="15.75" thickBot="1" x14ac:dyDescent="0.3">
      <c r="A240" s="208" t="s">
        <v>246</v>
      </c>
      <c r="B240" s="261" t="s">
        <v>97</v>
      </c>
      <c r="C240" s="213">
        <v>14030307</v>
      </c>
      <c r="D240" s="1023"/>
      <c r="E240" s="260">
        <v>520</v>
      </c>
      <c r="F240" s="260"/>
      <c r="G240" s="260" t="s">
        <v>89</v>
      </c>
      <c r="H240" s="207">
        <v>0.33333333333333331</v>
      </c>
      <c r="I240" s="207">
        <v>0.66666666666666663</v>
      </c>
      <c r="J240" s="260"/>
      <c r="K240" s="217"/>
      <c r="L240" s="260">
        <v>180</v>
      </c>
      <c r="M240" s="260"/>
      <c r="N240" s="213">
        <f t="shared" si="4"/>
        <v>14030307</v>
      </c>
      <c r="O240" s="260"/>
      <c r="P240" s="260" t="s">
        <v>140</v>
      </c>
      <c r="Q240" s="330">
        <v>11.5</v>
      </c>
      <c r="R240" s="261" t="s">
        <v>115</v>
      </c>
      <c r="S240" s="260">
        <f t="shared" si="3"/>
        <v>0</v>
      </c>
      <c r="T240" s="1021"/>
    </row>
    <row r="241" spans="1:20" ht="15.75" thickBot="1" x14ac:dyDescent="0.3">
      <c r="A241" s="208" t="s">
        <v>246</v>
      </c>
      <c r="B241" s="261" t="s">
        <v>97</v>
      </c>
      <c r="C241" s="213">
        <v>14030307</v>
      </c>
      <c r="D241" s="1023"/>
      <c r="E241" s="260">
        <v>520</v>
      </c>
      <c r="F241" s="260"/>
      <c r="G241" s="260" t="s">
        <v>89</v>
      </c>
      <c r="H241" s="207">
        <v>0.33333333333333331</v>
      </c>
      <c r="I241" s="207">
        <v>0.66666666666666663</v>
      </c>
      <c r="J241" s="260"/>
      <c r="K241" s="217"/>
      <c r="L241" s="260">
        <v>240</v>
      </c>
      <c r="M241" s="260"/>
      <c r="N241" s="213">
        <f t="shared" si="4"/>
        <v>14030307</v>
      </c>
      <c r="O241" s="260"/>
      <c r="P241" s="260" t="s">
        <v>140</v>
      </c>
      <c r="Q241" s="330">
        <v>15</v>
      </c>
      <c r="R241" s="261" t="s">
        <v>115</v>
      </c>
      <c r="S241" s="260">
        <f t="shared" si="3"/>
        <v>0</v>
      </c>
      <c r="T241" s="1021"/>
    </row>
    <row r="242" spans="1:20" ht="15.75" thickBot="1" x14ac:dyDescent="0.3">
      <c r="A242" s="208" t="s">
        <v>246</v>
      </c>
      <c r="B242" s="261" t="s">
        <v>97</v>
      </c>
      <c r="C242" s="213">
        <v>14030307</v>
      </c>
      <c r="D242" s="1023"/>
      <c r="E242" s="260">
        <v>520</v>
      </c>
      <c r="F242" s="260"/>
      <c r="G242" s="260" t="s">
        <v>89</v>
      </c>
      <c r="H242" s="207">
        <v>0.33333333333333331</v>
      </c>
      <c r="I242" s="207">
        <v>0.66666666666666663</v>
      </c>
      <c r="J242" s="260"/>
      <c r="K242" s="217"/>
      <c r="L242" s="260">
        <v>180</v>
      </c>
      <c r="M242" s="260"/>
      <c r="N242" s="213">
        <f t="shared" si="4"/>
        <v>14030307</v>
      </c>
      <c r="O242" s="260"/>
      <c r="P242" s="260" t="s">
        <v>418</v>
      </c>
      <c r="Q242" s="330">
        <v>11.5</v>
      </c>
      <c r="R242" s="261" t="s">
        <v>115</v>
      </c>
      <c r="S242" s="260">
        <f t="shared" si="3"/>
        <v>0</v>
      </c>
      <c r="T242" s="1021"/>
    </row>
    <row r="243" spans="1:20" ht="15.75" thickBot="1" x14ac:dyDescent="0.3">
      <c r="A243" s="210" t="s">
        <v>246</v>
      </c>
      <c r="B243" s="261" t="s">
        <v>97</v>
      </c>
      <c r="C243" s="258">
        <v>14030307</v>
      </c>
      <c r="D243" s="1025"/>
      <c r="E243" s="261">
        <v>520</v>
      </c>
      <c r="F243" s="261"/>
      <c r="G243" s="261" t="s">
        <v>89</v>
      </c>
      <c r="H243" s="234">
        <v>0.33333333333333331</v>
      </c>
      <c r="I243" s="234">
        <v>0.66666666666666663</v>
      </c>
      <c r="J243" s="261"/>
      <c r="K243" s="222"/>
      <c r="L243" s="261">
        <v>120</v>
      </c>
      <c r="M243" s="261"/>
      <c r="N243" s="258">
        <f t="shared" si="4"/>
        <v>14030307</v>
      </c>
      <c r="O243" s="261"/>
      <c r="P243" s="261" t="s">
        <v>140</v>
      </c>
      <c r="Q243" s="329">
        <v>7.5</v>
      </c>
      <c r="R243" s="261" t="s">
        <v>115</v>
      </c>
      <c r="S243" s="261">
        <f t="shared" si="3"/>
        <v>0</v>
      </c>
      <c r="T243" s="1024"/>
    </row>
    <row r="244" spans="1:20" ht="15.75" thickBot="1" x14ac:dyDescent="0.3">
      <c r="A244" s="206" t="s">
        <v>392</v>
      </c>
      <c r="B244" s="211" t="s">
        <v>97</v>
      </c>
      <c r="C244" s="259">
        <v>14030307</v>
      </c>
      <c r="D244" s="1022" t="s">
        <v>370</v>
      </c>
      <c r="E244" s="259">
        <v>520</v>
      </c>
      <c r="F244" s="259"/>
      <c r="G244" s="259" t="s">
        <v>88</v>
      </c>
      <c r="H244" s="207">
        <v>0.29166666666666669</v>
      </c>
      <c r="I244" s="207">
        <v>0.66666666666666663</v>
      </c>
      <c r="J244" s="259"/>
      <c r="K244" s="219"/>
      <c r="L244" s="259">
        <v>120</v>
      </c>
      <c r="M244" s="259"/>
      <c r="N244" s="259">
        <f t="shared" si="4"/>
        <v>14030307</v>
      </c>
      <c r="O244" s="259"/>
      <c r="P244" s="259" t="s">
        <v>381</v>
      </c>
      <c r="Q244" s="308">
        <v>7</v>
      </c>
      <c r="R244" s="211" t="s">
        <v>115</v>
      </c>
      <c r="S244" s="259">
        <f t="shared" si="3"/>
        <v>0</v>
      </c>
      <c r="T244" s="1020">
        <f>SUBTOTAL(9,S244:S247)</f>
        <v>0</v>
      </c>
    </row>
    <row r="245" spans="1:20" ht="15.75" thickBot="1" x14ac:dyDescent="0.3">
      <c r="A245" s="208" t="s">
        <v>246</v>
      </c>
      <c r="B245" s="261" t="s">
        <v>97</v>
      </c>
      <c r="C245" s="213">
        <v>14030307</v>
      </c>
      <c r="D245" s="1023"/>
      <c r="E245" s="260">
        <v>520</v>
      </c>
      <c r="F245" s="260"/>
      <c r="G245" s="260" t="s">
        <v>89</v>
      </c>
      <c r="H245" s="220">
        <v>0.29166666666666669</v>
      </c>
      <c r="I245" s="220">
        <v>0.66666666666666663</v>
      </c>
      <c r="J245" s="260"/>
      <c r="K245" s="217"/>
      <c r="L245" s="260">
        <v>240</v>
      </c>
      <c r="M245" s="260"/>
      <c r="N245" s="213">
        <f t="shared" si="4"/>
        <v>14030307</v>
      </c>
      <c r="O245" s="260"/>
      <c r="P245" s="260" t="s">
        <v>140</v>
      </c>
      <c r="Q245" s="330">
        <v>15</v>
      </c>
      <c r="R245" s="261" t="s">
        <v>115</v>
      </c>
      <c r="S245" s="260">
        <f t="shared" si="3"/>
        <v>0</v>
      </c>
      <c r="T245" s="1021"/>
    </row>
    <row r="246" spans="1:20" ht="15.75" thickBot="1" x14ac:dyDescent="0.3">
      <c r="A246" s="208" t="s">
        <v>246</v>
      </c>
      <c r="B246" s="261" t="s">
        <v>97</v>
      </c>
      <c r="C246" s="213">
        <v>14030307</v>
      </c>
      <c r="D246" s="1023"/>
      <c r="E246" s="260">
        <v>520</v>
      </c>
      <c r="F246" s="260"/>
      <c r="G246" s="260" t="s">
        <v>89</v>
      </c>
      <c r="H246" s="220">
        <v>0.29166666666666669</v>
      </c>
      <c r="I246" s="220">
        <v>0.66666666666666663</v>
      </c>
      <c r="J246" s="260"/>
      <c r="K246" s="217"/>
      <c r="L246" s="260">
        <v>240</v>
      </c>
      <c r="M246" s="260"/>
      <c r="N246" s="213">
        <f t="shared" si="4"/>
        <v>14030307</v>
      </c>
      <c r="O246" s="260"/>
      <c r="P246" s="260" t="s">
        <v>140</v>
      </c>
      <c r="Q246" s="330">
        <v>15</v>
      </c>
      <c r="R246" s="261" t="s">
        <v>115</v>
      </c>
      <c r="S246" s="260">
        <f t="shared" si="3"/>
        <v>0</v>
      </c>
      <c r="T246" s="1021"/>
    </row>
    <row r="247" spans="1:20" ht="15.75" thickBot="1" x14ac:dyDescent="0.3">
      <c r="A247" s="210" t="s">
        <v>246</v>
      </c>
      <c r="B247" s="261" t="s">
        <v>97</v>
      </c>
      <c r="C247" s="258">
        <v>14030307</v>
      </c>
      <c r="D247" s="1025"/>
      <c r="E247" s="261">
        <v>520</v>
      </c>
      <c r="F247" s="261"/>
      <c r="G247" s="261" t="s">
        <v>89</v>
      </c>
      <c r="H247" s="221">
        <v>0.29166666666666669</v>
      </c>
      <c r="I247" s="221">
        <v>0.66666666666666663</v>
      </c>
      <c r="J247" s="261"/>
      <c r="K247" s="222"/>
      <c r="L247" s="261">
        <v>240</v>
      </c>
      <c r="M247" s="261"/>
      <c r="N247" s="258">
        <f t="shared" si="4"/>
        <v>14030307</v>
      </c>
      <c r="O247" s="261"/>
      <c r="P247" s="261" t="s">
        <v>140</v>
      </c>
      <c r="Q247" s="329">
        <v>15</v>
      </c>
      <c r="R247" s="261" t="s">
        <v>115</v>
      </c>
      <c r="S247" s="261">
        <f t="shared" si="3"/>
        <v>0</v>
      </c>
      <c r="T247" s="1024"/>
    </row>
    <row r="248" spans="1:20" ht="15.75" thickBot="1" x14ac:dyDescent="0.3">
      <c r="A248" s="206" t="s">
        <v>424</v>
      </c>
      <c r="B248" s="211" t="s">
        <v>97</v>
      </c>
      <c r="C248" s="259">
        <v>14030308</v>
      </c>
      <c r="D248" s="1022" t="s">
        <v>370</v>
      </c>
      <c r="E248" s="259">
        <v>270</v>
      </c>
      <c r="F248" s="259"/>
      <c r="G248" s="259" t="s">
        <v>88</v>
      </c>
      <c r="H248" s="207">
        <v>0.29166666666666669</v>
      </c>
      <c r="I248" s="207">
        <v>0.66666666666666663</v>
      </c>
      <c r="J248" s="259"/>
      <c r="K248" s="219"/>
      <c r="L248" s="259">
        <v>120</v>
      </c>
      <c r="M248" s="259"/>
      <c r="N248" s="259">
        <f t="shared" si="4"/>
        <v>14030308</v>
      </c>
      <c r="O248" s="259"/>
      <c r="P248" s="259" t="s">
        <v>425</v>
      </c>
      <c r="Q248" s="308">
        <v>13</v>
      </c>
      <c r="R248" s="211" t="s">
        <v>115</v>
      </c>
      <c r="S248" s="259">
        <f t="shared" si="3"/>
        <v>0</v>
      </c>
      <c r="T248" s="1020">
        <f>SUBTOTAL(9,S248:S255)</f>
        <v>0</v>
      </c>
    </row>
    <row r="249" spans="1:20" ht="15.75" thickBot="1" x14ac:dyDescent="0.3">
      <c r="A249" s="208" t="s">
        <v>424</v>
      </c>
      <c r="B249" s="261" t="s">
        <v>97</v>
      </c>
      <c r="C249" s="213">
        <v>14030308</v>
      </c>
      <c r="D249" s="1023"/>
      <c r="E249" s="260">
        <v>270</v>
      </c>
      <c r="F249" s="260"/>
      <c r="G249" s="260" t="s">
        <v>88</v>
      </c>
      <c r="H249" s="220">
        <v>0.29166666666666669</v>
      </c>
      <c r="I249" s="220">
        <v>0.66666666666666663</v>
      </c>
      <c r="J249" s="260"/>
      <c r="K249" s="217"/>
      <c r="L249" s="260">
        <v>120</v>
      </c>
      <c r="M249" s="260"/>
      <c r="N249" s="213">
        <f t="shared" si="4"/>
        <v>14030308</v>
      </c>
      <c r="O249" s="260"/>
      <c r="P249" s="260" t="s">
        <v>425</v>
      </c>
      <c r="Q249" s="330">
        <v>13</v>
      </c>
      <c r="R249" s="261" t="s">
        <v>115</v>
      </c>
      <c r="S249" s="260">
        <f t="shared" si="3"/>
        <v>0</v>
      </c>
      <c r="T249" s="1021"/>
    </row>
    <row r="250" spans="1:20" ht="15.75" thickBot="1" x14ac:dyDescent="0.3">
      <c r="A250" s="208" t="s">
        <v>424</v>
      </c>
      <c r="B250" s="261" t="s">
        <v>97</v>
      </c>
      <c r="C250" s="213">
        <v>14030308</v>
      </c>
      <c r="D250" s="1023"/>
      <c r="E250" s="260">
        <v>270</v>
      </c>
      <c r="F250" s="260"/>
      <c r="G250" s="260" t="s">
        <v>88</v>
      </c>
      <c r="H250" s="220">
        <v>0.29166666666666669</v>
      </c>
      <c r="I250" s="220">
        <v>0.66666666666666663</v>
      </c>
      <c r="J250" s="260"/>
      <c r="K250" s="217"/>
      <c r="L250" s="260">
        <v>120</v>
      </c>
      <c r="M250" s="260"/>
      <c r="N250" s="213">
        <f t="shared" si="4"/>
        <v>14030308</v>
      </c>
      <c r="O250" s="260"/>
      <c r="P250" s="260" t="s">
        <v>426</v>
      </c>
      <c r="Q250" s="330">
        <v>13</v>
      </c>
      <c r="R250" s="261" t="s">
        <v>115</v>
      </c>
      <c r="S250" s="260">
        <f t="shared" si="3"/>
        <v>0</v>
      </c>
      <c r="T250" s="1021"/>
    </row>
    <row r="251" spans="1:20" ht="15.75" thickBot="1" x14ac:dyDescent="0.3">
      <c r="A251" s="208" t="s">
        <v>235</v>
      </c>
      <c r="B251" s="261" t="s">
        <v>97</v>
      </c>
      <c r="C251" s="213">
        <v>14030308</v>
      </c>
      <c r="D251" s="1023"/>
      <c r="E251" s="260">
        <v>135</v>
      </c>
      <c r="F251" s="260"/>
      <c r="G251" s="260" t="s">
        <v>88</v>
      </c>
      <c r="H251" s="220">
        <v>0.29166666666666669</v>
      </c>
      <c r="I251" s="220">
        <v>0.66666666666666663</v>
      </c>
      <c r="J251" s="260"/>
      <c r="K251" s="217"/>
      <c r="L251" s="260">
        <v>120</v>
      </c>
      <c r="M251" s="260"/>
      <c r="N251" s="213">
        <f t="shared" si="4"/>
        <v>14030308</v>
      </c>
      <c r="O251" s="260"/>
      <c r="P251" s="260" t="s">
        <v>427</v>
      </c>
      <c r="Q251" s="330">
        <v>8</v>
      </c>
      <c r="R251" s="261" t="s">
        <v>115</v>
      </c>
      <c r="S251" s="260">
        <f t="shared" ref="S251:S314" si="5">E251*F251</f>
        <v>0</v>
      </c>
      <c r="T251" s="1021"/>
    </row>
    <row r="252" spans="1:20" ht="15.75" thickBot="1" x14ac:dyDescent="0.3">
      <c r="A252" s="208" t="s">
        <v>235</v>
      </c>
      <c r="B252" s="261" t="s">
        <v>97</v>
      </c>
      <c r="C252" s="213">
        <v>14030308</v>
      </c>
      <c r="D252" s="1023"/>
      <c r="E252" s="260"/>
      <c r="F252" s="260"/>
      <c r="G252" s="260" t="s">
        <v>89</v>
      </c>
      <c r="H252" s="220">
        <v>0.29166666666666669</v>
      </c>
      <c r="I252" s="220">
        <v>0.66666666666666663</v>
      </c>
      <c r="J252" s="260"/>
      <c r="K252" s="217"/>
      <c r="L252" s="260">
        <v>120</v>
      </c>
      <c r="M252" s="260"/>
      <c r="N252" s="213">
        <f t="shared" si="4"/>
        <v>14030308</v>
      </c>
      <c r="O252" s="260"/>
      <c r="P252" s="260" t="s">
        <v>428</v>
      </c>
      <c r="Q252" s="330">
        <v>8</v>
      </c>
      <c r="R252" s="261" t="s">
        <v>115</v>
      </c>
      <c r="S252" s="260">
        <f t="shared" si="5"/>
        <v>0</v>
      </c>
      <c r="T252" s="1021"/>
    </row>
    <row r="253" spans="1:20" ht="15.75" thickBot="1" x14ac:dyDescent="0.3">
      <c r="A253" s="208" t="s">
        <v>246</v>
      </c>
      <c r="B253" s="261" t="s">
        <v>97</v>
      </c>
      <c r="C253" s="213">
        <v>14030308</v>
      </c>
      <c r="D253" s="1023"/>
      <c r="E253" s="260"/>
      <c r="F253" s="260"/>
      <c r="G253" s="260" t="s">
        <v>89</v>
      </c>
      <c r="H253" s="220">
        <v>0.29166666666666669</v>
      </c>
      <c r="I253" s="220">
        <v>0.66666666666666663</v>
      </c>
      <c r="J253" s="260"/>
      <c r="K253" s="217"/>
      <c r="L253" s="260">
        <v>180</v>
      </c>
      <c r="M253" s="260"/>
      <c r="N253" s="213">
        <f t="shared" si="4"/>
        <v>14030308</v>
      </c>
      <c r="O253" s="260"/>
      <c r="P253" s="260" t="s">
        <v>140</v>
      </c>
      <c r="Q253" s="330">
        <v>11.5</v>
      </c>
      <c r="R253" s="261" t="s">
        <v>115</v>
      </c>
      <c r="S253" s="260">
        <f t="shared" si="5"/>
        <v>0</v>
      </c>
      <c r="T253" s="1021"/>
    </row>
    <row r="254" spans="1:20" ht="15.75" thickBot="1" x14ac:dyDescent="0.3">
      <c r="A254" s="208" t="s">
        <v>246</v>
      </c>
      <c r="B254" s="261" t="s">
        <v>97</v>
      </c>
      <c r="C254" s="213">
        <v>14030308</v>
      </c>
      <c r="D254" s="1023"/>
      <c r="E254" s="260"/>
      <c r="F254" s="260"/>
      <c r="G254" s="260" t="s">
        <v>89</v>
      </c>
      <c r="H254" s="220">
        <v>0.29166666666666669</v>
      </c>
      <c r="I254" s="220">
        <v>0.66666666666666663</v>
      </c>
      <c r="J254" s="260"/>
      <c r="K254" s="217"/>
      <c r="L254" s="260">
        <v>240</v>
      </c>
      <c r="M254" s="260"/>
      <c r="N254" s="213">
        <f t="shared" si="4"/>
        <v>14030308</v>
      </c>
      <c r="O254" s="260"/>
      <c r="P254" s="260" t="s">
        <v>140</v>
      </c>
      <c r="Q254" s="330">
        <v>15</v>
      </c>
      <c r="R254" s="261" t="s">
        <v>115</v>
      </c>
      <c r="S254" s="260">
        <f t="shared" si="5"/>
        <v>0</v>
      </c>
      <c r="T254" s="1021"/>
    </row>
    <row r="255" spans="1:20" ht="15.75" thickBot="1" x14ac:dyDescent="0.3">
      <c r="A255" s="210" t="s">
        <v>246</v>
      </c>
      <c r="B255" s="261" t="s">
        <v>97</v>
      </c>
      <c r="C255" s="258">
        <v>14030308</v>
      </c>
      <c r="D255" s="1025"/>
      <c r="E255" s="261"/>
      <c r="F255" s="261"/>
      <c r="G255" s="261" t="s">
        <v>89</v>
      </c>
      <c r="H255" s="221">
        <v>0.29166666666666669</v>
      </c>
      <c r="I255" s="221">
        <v>0.66666666666666663</v>
      </c>
      <c r="J255" s="261"/>
      <c r="K255" s="222"/>
      <c r="L255" s="261">
        <v>240</v>
      </c>
      <c r="M255" s="261"/>
      <c r="N255" s="258">
        <f t="shared" si="4"/>
        <v>14030308</v>
      </c>
      <c r="O255" s="261"/>
      <c r="P255" s="261" t="s">
        <v>140</v>
      </c>
      <c r="Q255" s="329">
        <v>15</v>
      </c>
      <c r="R255" s="261" t="s">
        <v>115</v>
      </c>
      <c r="S255" s="261">
        <f t="shared" si="5"/>
        <v>0</v>
      </c>
      <c r="T255" s="1024"/>
    </row>
    <row r="256" spans="1:20" ht="15.75" thickBot="1" x14ac:dyDescent="0.3">
      <c r="A256" s="206" t="s">
        <v>424</v>
      </c>
      <c r="B256" s="211" t="s">
        <v>97</v>
      </c>
      <c r="C256" s="259">
        <v>14030308</v>
      </c>
      <c r="D256" s="1022" t="s">
        <v>257</v>
      </c>
      <c r="E256" s="259">
        <v>270</v>
      </c>
      <c r="F256" s="259"/>
      <c r="G256" s="259" t="s">
        <v>88</v>
      </c>
      <c r="H256" s="207">
        <v>0.29166666666666669</v>
      </c>
      <c r="I256" s="207">
        <v>0.66666666666666663</v>
      </c>
      <c r="J256" s="259"/>
      <c r="K256" s="219"/>
      <c r="L256" s="259">
        <v>120</v>
      </c>
      <c r="M256" s="259"/>
      <c r="N256" s="259">
        <f t="shared" si="4"/>
        <v>14030308</v>
      </c>
      <c r="O256" s="259"/>
      <c r="P256" s="259" t="s">
        <v>429</v>
      </c>
      <c r="Q256" s="308">
        <v>13</v>
      </c>
      <c r="R256" s="211" t="s">
        <v>115</v>
      </c>
      <c r="S256" s="259">
        <f t="shared" si="5"/>
        <v>0</v>
      </c>
      <c r="T256" s="1020">
        <f>SUBTOTAL(9,S256:S264)</f>
        <v>0</v>
      </c>
    </row>
    <row r="257" spans="1:20" ht="15.75" thickBot="1" x14ac:dyDescent="0.3">
      <c r="A257" s="208" t="s">
        <v>424</v>
      </c>
      <c r="B257" s="261" t="s">
        <v>97</v>
      </c>
      <c r="C257" s="213">
        <v>14030308</v>
      </c>
      <c r="D257" s="1023"/>
      <c r="E257" s="260">
        <v>270</v>
      </c>
      <c r="F257" s="260"/>
      <c r="G257" s="260" t="s">
        <v>88</v>
      </c>
      <c r="H257" s="220">
        <v>0.29166666666666669</v>
      </c>
      <c r="I257" s="220">
        <v>0.66666666666666663</v>
      </c>
      <c r="J257" s="260"/>
      <c r="K257" s="217"/>
      <c r="L257" s="260">
        <v>120</v>
      </c>
      <c r="M257" s="260"/>
      <c r="N257" s="213">
        <f t="shared" si="4"/>
        <v>14030308</v>
      </c>
      <c r="O257" s="260"/>
      <c r="P257" s="213" t="s">
        <v>429</v>
      </c>
      <c r="Q257" s="330">
        <v>13</v>
      </c>
      <c r="R257" s="261" t="s">
        <v>115</v>
      </c>
      <c r="S257" s="260">
        <f t="shared" si="5"/>
        <v>0</v>
      </c>
      <c r="T257" s="1021"/>
    </row>
    <row r="258" spans="1:20" ht="15.75" thickBot="1" x14ac:dyDescent="0.3">
      <c r="A258" s="208" t="s">
        <v>424</v>
      </c>
      <c r="B258" s="261" t="s">
        <v>97</v>
      </c>
      <c r="C258" s="213">
        <v>14030308</v>
      </c>
      <c r="D258" s="1023"/>
      <c r="E258" s="260">
        <v>270</v>
      </c>
      <c r="F258" s="260"/>
      <c r="G258" s="260" t="s">
        <v>88</v>
      </c>
      <c r="H258" s="220">
        <v>0.29166666666666669</v>
      </c>
      <c r="I258" s="220">
        <v>0.66666666666666663</v>
      </c>
      <c r="J258" s="260"/>
      <c r="K258" s="217"/>
      <c r="L258" s="260">
        <v>120</v>
      </c>
      <c r="M258" s="260"/>
      <c r="N258" s="213">
        <f t="shared" si="4"/>
        <v>14030308</v>
      </c>
      <c r="O258" s="260"/>
      <c r="P258" s="213" t="s">
        <v>429</v>
      </c>
      <c r="Q258" s="330">
        <v>13</v>
      </c>
      <c r="R258" s="261" t="s">
        <v>115</v>
      </c>
      <c r="S258" s="260">
        <f t="shared" si="5"/>
        <v>0</v>
      </c>
      <c r="T258" s="1021"/>
    </row>
    <row r="259" spans="1:20" ht="15.75" thickBot="1" x14ac:dyDescent="0.3">
      <c r="A259" s="208" t="s">
        <v>235</v>
      </c>
      <c r="B259" s="261" t="s">
        <v>97</v>
      </c>
      <c r="C259" s="213">
        <v>14030308</v>
      </c>
      <c r="D259" s="1023"/>
      <c r="E259" s="260">
        <v>135</v>
      </c>
      <c r="F259" s="260"/>
      <c r="G259" s="260" t="s">
        <v>88</v>
      </c>
      <c r="H259" s="220">
        <v>0.29166666666666669</v>
      </c>
      <c r="I259" s="220">
        <v>0.66666666666666663</v>
      </c>
      <c r="J259" s="260"/>
      <c r="K259" s="217"/>
      <c r="L259" s="260">
        <v>120</v>
      </c>
      <c r="M259" s="260"/>
      <c r="N259" s="213">
        <f t="shared" si="4"/>
        <v>14030308</v>
      </c>
      <c r="O259" s="260"/>
      <c r="P259" s="260" t="s">
        <v>430</v>
      </c>
      <c r="Q259" s="330">
        <v>8</v>
      </c>
      <c r="R259" s="261" t="s">
        <v>115</v>
      </c>
      <c r="S259" s="260">
        <f t="shared" si="5"/>
        <v>0</v>
      </c>
      <c r="T259" s="1021"/>
    </row>
    <row r="260" spans="1:20" ht="15.75" thickBot="1" x14ac:dyDescent="0.3">
      <c r="A260" s="208" t="s">
        <v>235</v>
      </c>
      <c r="B260" s="261" t="s">
        <v>97</v>
      </c>
      <c r="C260" s="213">
        <v>14030308</v>
      </c>
      <c r="D260" s="1023"/>
      <c r="E260" s="260">
        <v>135</v>
      </c>
      <c r="F260" s="260"/>
      <c r="G260" s="260" t="s">
        <v>88</v>
      </c>
      <c r="H260" s="220">
        <v>0.29166666666666669</v>
      </c>
      <c r="I260" s="220">
        <v>0.66666666666666663</v>
      </c>
      <c r="J260" s="260"/>
      <c r="K260" s="217"/>
      <c r="L260" s="260">
        <v>120</v>
      </c>
      <c r="M260" s="260"/>
      <c r="N260" s="213">
        <f t="shared" si="4"/>
        <v>14030308</v>
      </c>
      <c r="O260" s="260"/>
      <c r="P260" s="260" t="s">
        <v>431</v>
      </c>
      <c r="Q260" s="330">
        <v>8</v>
      </c>
      <c r="R260" s="261" t="s">
        <v>115</v>
      </c>
      <c r="S260" s="260">
        <f t="shared" si="5"/>
        <v>0</v>
      </c>
      <c r="T260" s="1021"/>
    </row>
    <row r="261" spans="1:20" ht="15.75" thickBot="1" x14ac:dyDescent="0.3">
      <c r="A261" s="208" t="s">
        <v>246</v>
      </c>
      <c r="B261" s="261" t="s">
        <v>97</v>
      </c>
      <c r="C261" s="213">
        <v>14030308</v>
      </c>
      <c r="D261" s="1023"/>
      <c r="E261" s="260"/>
      <c r="F261" s="260"/>
      <c r="G261" s="260" t="s">
        <v>89</v>
      </c>
      <c r="H261" s="220">
        <v>0.29166666666666669</v>
      </c>
      <c r="I261" s="220">
        <v>0.66666666666666663</v>
      </c>
      <c r="J261" s="260"/>
      <c r="K261" s="217"/>
      <c r="L261" s="260">
        <v>180</v>
      </c>
      <c r="M261" s="260"/>
      <c r="N261" s="213">
        <f t="shared" si="4"/>
        <v>14030308</v>
      </c>
      <c r="O261" s="260"/>
      <c r="P261" s="260" t="s">
        <v>140</v>
      </c>
      <c r="Q261" s="330">
        <v>11.5</v>
      </c>
      <c r="R261" s="261" t="s">
        <v>115</v>
      </c>
      <c r="S261" s="260">
        <f t="shared" si="5"/>
        <v>0</v>
      </c>
      <c r="T261" s="1021"/>
    </row>
    <row r="262" spans="1:20" ht="15.75" thickBot="1" x14ac:dyDescent="0.3">
      <c r="A262" s="208" t="s">
        <v>246</v>
      </c>
      <c r="B262" s="261" t="s">
        <v>97</v>
      </c>
      <c r="C262" s="213">
        <v>14030308</v>
      </c>
      <c r="D262" s="1023"/>
      <c r="E262" s="260"/>
      <c r="F262" s="260"/>
      <c r="G262" s="260" t="s">
        <v>89</v>
      </c>
      <c r="H262" s="220">
        <v>0.29166666666666669</v>
      </c>
      <c r="I262" s="220">
        <v>0.66666666666666663</v>
      </c>
      <c r="J262" s="260"/>
      <c r="K262" s="217"/>
      <c r="L262" s="260">
        <v>180</v>
      </c>
      <c r="M262" s="260"/>
      <c r="N262" s="213">
        <f t="shared" si="4"/>
        <v>14030308</v>
      </c>
      <c r="O262" s="260"/>
      <c r="P262" s="260" t="s">
        <v>140</v>
      </c>
      <c r="Q262" s="330">
        <v>11.5</v>
      </c>
      <c r="R262" s="261" t="s">
        <v>115</v>
      </c>
      <c r="S262" s="260">
        <f t="shared" si="5"/>
        <v>0</v>
      </c>
      <c r="T262" s="1021"/>
    </row>
    <row r="263" spans="1:20" ht="15.75" thickBot="1" x14ac:dyDescent="0.3">
      <c r="A263" s="208" t="s">
        <v>246</v>
      </c>
      <c r="B263" s="261" t="s">
        <v>97</v>
      </c>
      <c r="C263" s="213">
        <v>14030308</v>
      </c>
      <c r="D263" s="1023"/>
      <c r="E263" s="260"/>
      <c r="F263" s="260"/>
      <c r="G263" s="260" t="s">
        <v>89</v>
      </c>
      <c r="H263" s="220">
        <v>0.29166666666666669</v>
      </c>
      <c r="I263" s="220">
        <v>0.66666666666666663</v>
      </c>
      <c r="J263" s="260"/>
      <c r="K263" s="217"/>
      <c r="L263" s="260">
        <v>180</v>
      </c>
      <c r="M263" s="260"/>
      <c r="N263" s="213">
        <f t="shared" si="4"/>
        <v>14030308</v>
      </c>
      <c r="O263" s="260"/>
      <c r="P263" s="260" t="s">
        <v>140</v>
      </c>
      <c r="Q263" s="330">
        <v>11.5</v>
      </c>
      <c r="R263" s="261" t="s">
        <v>115</v>
      </c>
      <c r="S263" s="260">
        <f t="shared" si="5"/>
        <v>0</v>
      </c>
      <c r="T263" s="1021"/>
    </row>
    <row r="264" spans="1:20" ht="15.75" thickBot="1" x14ac:dyDescent="0.3">
      <c r="A264" s="210" t="s">
        <v>246</v>
      </c>
      <c r="B264" s="261" t="s">
        <v>97</v>
      </c>
      <c r="C264" s="258">
        <v>14030308</v>
      </c>
      <c r="D264" s="1025"/>
      <c r="E264" s="261"/>
      <c r="F264" s="261"/>
      <c r="G264" s="261" t="s">
        <v>89</v>
      </c>
      <c r="H264" s="221">
        <v>0.29166666666666669</v>
      </c>
      <c r="I264" s="221">
        <v>0.66666666666666663</v>
      </c>
      <c r="J264" s="261"/>
      <c r="K264" s="222"/>
      <c r="L264" s="261">
        <v>120</v>
      </c>
      <c r="M264" s="261"/>
      <c r="N264" s="258">
        <f t="shared" si="4"/>
        <v>14030308</v>
      </c>
      <c r="O264" s="261"/>
      <c r="P264" s="261" t="s">
        <v>140</v>
      </c>
      <c r="Q264" s="329">
        <v>7.5</v>
      </c>
      <c r="R264" s="261" t="s">
        <v>115</v>
      </c>
      <c r="S264" s="261">
        <f t="shared" si="5"/>
        <v>0</v>
      </c>
      <c r="T264" s="1024"/>
    </row>
    <row r="265" spans="1:20" ht="15.75" thickBot="1" x14ac:dyDescent="0.3">
      <c r="A265" s="206" t="s">
        <v>424</v>
      </c>
      <c r="B265" s="211" t="s">
        <v>97</v>
      </c>
      <c r="C265" s="259">
        <v>14030308</v>
      </c>
      <c r="D265" s="1022" t="s">
        <v>214</v>
      </c>
      <c r="E265" s="259">
        <v>270</v>
      </c>
      <c r="F265" s="259"/>
      <c r="G265" s="259" t="s">
        <v>88</v>
      </c>
      <c r="H265" s="207">
        <v>0.33333333333333331</v>
      </c>
      <c r="I265" s="207">
        <v>0.66666666666666663</v>
      </c>
      <c r="J265" s="259"/>
      <c r="K265" s="219"/>
      <c r="L265" s="259">
        <v>120</v>
      </c>
      <c r="M265" s="259"/>
      <c r="N265" s="259">
        <f t="shared" si="4"/>
        <v>14030308</v>
      </c>
      <c r="O265" s="259"/>
      <c r="P265" s="259" t="s">
        <v>432</v>
      </c>
      <c r="Q265" s="308">
        <v>13</v>
      </c>
      <c r="R265" s="211" t="s">
        <v>115</v>
      </c>
      <c r="S265" s="259">
        <f t="shared" si="5"/>
        <v>0</v>
      </c>
      <c r="T265" s="1020">
        <f>SUBTOTAL(9,S265:S273)</f>
        <v>0</v>
      </c>
    </row>
    <row r="266" spans="1:20" ht="15.75" thickBot="1" x14ac:dyDescent="0.3">
      <c r="A266" s="208" t="s">
        <v>424</v>
      </c>
      <c r="B266" s="261" t="s">
        <v>97</v>
      </c>
      <c r="C266" s="213">
        <v>14030308</v>
      </c>
      <c r="D266" s="1023"/>
      <c r="E266" s="260">
        <v>270</v>
      </c>
      <c r="F266" s="260"/>
      <c r="G266" s="260" t="s">
        <v>88</v>
      </c>
      <c r="H266" s="220">
        <v>0.33333333333333331</v>
      </c>
      <c r="I266" s="220">
        <v>0.66666666666666663</v>
      </c>
      <c r="J266" s="260"/>
      <c r="K266" s="217"/>
      <c r="L266" s="260">
        <v>120</v>
      </c>
      <c r="M266" s="260"/>
      <c r="N266" s="213">
        <f t="shared" si="4"/>
        <v>14030308</v>
      </c>
      <c r="O266" s="260"/>
      <c r="P266" s="213" t="s">
        <v>432</v>
      </c>
      <c r="Q266" s="330">
        <v>13</v>
      </c>
      <c r="R266" s="261" t="s">
        <v>115</v>
      </c>
      <c r="S266" s="260">
        <f t="shared" si="5"/>
        <v>0</v>
      </c>
      <c r="T266" s="1021"/>
    </row>
    <row r="267" spans="1:20" ht="15.75" thickBot="1" x14ac:dyDescent="0.3">
      <c r="A267" s="208" t="s">
        <v>424</v>
      </c>
      <c r="B267" s="261" t="s">
        <v>97</v>
      </c>
      <c r="C267" s="213">
        <v>14030308</v>
      </c>
      <c r="D267" s="1023"/>
      <c r="E267" s="260">
        <v>270</v>
      </c>
      <c r="F267" s="260"/>
      <c r="G267" s="260" t="s">
        <v>88</v>
      </c>
      <c r="H267" s="220">
        <v>0.33333333333333331</v>
      </c>
      <c r="I267" s="220">
        <v>0.66666666666666663</v>
      </c>
      <c r="J267" s="260"/>
      <c r="K267" s="217"/>
      <c r="L267" s="260">
        <v>120</v>
      </c>
      <c r="M267" s="260"/>
      <c r="N267" s="213">
        <f t="shared" si="4"/>
        <v>14030308</v>
      </c>
      <c r="O267" s="260"/>
      <c r="P267" s="213" t="s">
        <v>432</v>
      </c>
      <c r="Q267" s="330">
        <v>13</v>
      </c>
      <c r="R267" s="261" t="s">
        <v>115</v>
      </c>
      <c r="S267" s="260">
        <f t="shared" si="5"/>
        <v>0</v>
      </c>
      <c r="T267" s="1021"/>
    </row>
    <row r="268" spans="1:20" ht="15.75" thickBot="1" x14ac:dyDescent="0.3">
      <c r="A268" s="208" t="s">
        <v>235</v>
      </c>
      <c r="B268" s="261" t="s">
        <v>97</v>
      </c>
      <c r="C268" s="213">
        <v>14030308</v>
      </c>
      <c r="D268" s="1023"/>
      <c r="E268" s="260">
        <v>135</v>
      </c>
      <c r="F268" s="260"/>
      <c r="G268" s="260" t="s">
        <v>88</v>
      </c>
      <c r="H268" s="220">
        <v>0.33333333333333331</v>
      </c>
      <c r="I268" s="220">
        <v>0.66666666666666663</v>
      </c>
      <c r="J268" s="260"/>
      <c r="K268" s="217"/>
      <c r="L268" s="260">
        <v>120</v>
      </c>
      <c r="M268" s="260"/>
      <c r="N268" s="213">
        <f t="shared" si="4"/>
        <v>14030308</v>
      </c>
      <c r="O268" s="260"/>
      <c r="P268" s="260" t="s">
        <v>427</v>
      </c>
      <c r="Q268" s="330">
        <v>8</v>
      </c>
      <c r="R268" s="261" t="s">
        <v>115</v>
      </c>
      <c r="S268" s="260">
        <f t="shared" si="5"/>
        <v>0</v>
      </c>
      <c r="T268" s="1021"/>
    </row>
    <row r="269" spans="1:20" ht="15.75" thickBot="1" x14ac:dyDescent="0.3">
      <c r="A269" s="208" t="s">
        <v>235</v>
      </c>
      <c r="B269" s="261" t="s">
        <v>97</v>
      </c>
      <c r="C269" s="213">
        <v>14030308</v>
      </c>
      <c r="D269" s="1023"/>
      <c r="E269" s="260">
        <v>135</v>
      </c>
      <c r="F269" s="260"/>
      <c r="G269" s="260" t="s">
        <v>88</v>
      </c>
      <c r="H269" s="220">
        <v>0.33333333333333331</v>
      </c>
      <c r="I269" s="220">
        <v>0.66666666666666663</v>
      </c>
      <c r="J269" s="260"/>
      <c r="K269" s="217"/>
      <c r="L269" s="260">
        <v>120</v>
      </c>
      <c r="M269" s="260"/>
      <c r="N269" s="213">
        <f t="shared" si="4"/>
        <v>14030308</v>
      </c>
      <c r="O269" s="260"/>
      <c r="P269" s="260" t="s">
        <v>433</v>
      </c>
      <c r="Q269" s="330">
        <v>8</v>
      </c>
      <c r="R269" s="261" t="s">
        <v>115</v>
      </c>
      <c r="S269" s="260">
        <f t="shared" si="5"/>
        <v>0</v>
      </c>
      <c r="T269" s="1021"/>
    </row>
    <row r="270" spans="1:20" ht="15.75" thickBot="1" x14ac:dyDescent="0.3">
      <c r="A270" s="208" t="s">
        <v>246</v>
      </c>
      <c r="B270" s="261" t="s">
        <v>97</v>
      </c>
      <c r="C270" s="213">
        <v>14030308</v>
      </c>
      <c r="D270" s="1023"/>
      <c r="E270" s="260"/>
      <c r="F270" s="260"/>
      <c r="G270" s="260" t="s">
        <v>89</v>
      </c>
      <c r="H270" s="220">
        <v>0.33333333333333331</v>
      </c>
      <c r="I270" s="220">
        <v>0.66666666666666663</v>
      </c>
      <c r="J270" s="260"/>
      <c r="K270" s="217"/>
      <c r="L270" s="260">
        <v>120</v>
      </c>
      <c r="M270" s="260"/>
      <c r="N270" s="213">
        <f t="shared" si="4"/>
        <v>14030308</v>
      </c>
      <c r="O270" s="260"/>
      <c r="P270" s="260" t="s">
        <v>140</v>
      </c>
      <c r="Q270" s="330">
        <v>7.5</v>
      </c>
      <c r="R270" s="261" t="s">
        <v>115</v>
      </c>
      <c r="S270" s="260">
        <f t="shared" si="5"/>
        <v>0</v>
      </c>
      <c r="T270" s="1021"/>
    </row>
    <row r="271" spans="1:20" ht="15.75" thickBot="1" x14ac:dyDescent="0.3">
      <c r="A271" s="208" t="s">
        <v>246</v>
      </c>
      <c r="B271" s="261" t="s">
        <v>97</v>
      </c>
      <c r="C271" s="213">
        <v>14030308</v>
      </c>
      <c r="D271" s="1023"/>
      <c r="E271" s="260"/>
      <c r="F271" s="260"/>
      <c r="G271" s="260" t="s">
        <v>89</v>
      </c>
      <c r="H271" s="220">
        <v>0.33333333333333331</v>
      </c>
      <c r="I271" s="220">
        <v>0.66666666666666663</v>
      </c>
      <c r="J271" s="260"/>
      <c r="K271" s="217"/>
      <c r="L271" s="260">
        <v>120</v>
      </c>
      <c r="M271" s="260"/>
      <c r="N271" s="213">
        <f t="shared" si="4"/>
        <v>14030308</v>
      </c>
      <c r="O271" s="260"/>
      <c r="P271" s="260" t="s">
        <v>140</v>
      </c>
      <c r="Q271" s="330">
        <v>7.5</v>
      </c>
      <c r="R271" s="261" t="s">
        <v>115</v>
      </c>
      <c r="S271" s="260">
        <f t="shared" si="5"/>
        <v>0</v>
      </c>
      <c r="T271" s="1021"/>
    </row>
    <row r="272" spans="1:20" ht="15.75" thickBot="1" x14ac:dyDescent="0.3">
      <c r="A272" s="208" t="s">
        <v>246</v>
      </c>
      <c r="B272" s="261" t="s">
        <v>97</v>
      </c>
      <c r="C272" s="213">
        <v>14030308</v>
      </c>
      <c r="D272" s="1023"/>
      <c r="E272" s="260"/>
      <c r="F272" s="260"/>
      <c r="G272" s="260" t="s">
        <v>89</v>
      </c>
      <c r="H272" s="220">
        <v>0.33333333333333331</v>
      </c>
      <c r="I272" s="220">
        <v>0.66666666666666663</v>
      </c>
      <c r="J272" s="260"/>
      <c r="K272" s="217"/>
      <c r="L272" s="260">
        <v>180</v>
      </c>
      <c r="M272" s="260"/>
      <c r="N272" s="213">
        <f t="shared" si="4"/>
        <v>14030308</v>
      </c>
      <c r="O272" s="260"/>
      <c r="P272" s="260" t="s">
        <v>140</v>
      </c>
      <c r="Q272" s="330">
        <v>11.5</v>
      </c>
      <c r="R272" s="261" t="s">
        <v>115</v>
      </c>
      <c r="S272" s="260">
        <f t="shared" si="5"/>
        <v>0</v>
      </c>
      <c r="T272" s="1021"/>
    </row>
    <row r="273" spans="1:20" ht="15.75" thickBot="1" x14ac:dyDescent="0.3">
      <c r="A273" s="210" t="s">
        <v>246</v>
      </c>
      <c r="B273" s="261" t="s">
        <v>97</v>
      </c>
      <c r="C273" s="258">
        <v>14030308</v>
      </c>
      <c r="D273" s="1025"/>
      <c r="E273" s="261"/>
      <c r="F273" s="261"/>
      <c r="G273" s="261" t="s">
        <v>89</v>
      </c>
      <c r="H273" s="221">
        <v>0.33333333333333331</v>
      </c>
      <c r="I273" s="221">
        <v>0.66666666666666663</v>
      </c>
      <c r="J273" s="261"/>
      <c r="K273" s="222"/>
      <c r="L273" s="261">
        <v>180</v>
      </c>
      <c r="M273" s="261"/>
      <c r="N273" s="258">
        <f t="shared" si="4"/>
        <v>14030308</v>
      </c>
      <c r="O273" s="261"/>
      <c r="P273" s="261" t="s">
        <v>140</v>
      </c>
      <c r="Q273" s="329">
        <v>11.5</v>
      </c>
      <c r="R273" s="261" t="s">
        <v>115</v>
      </c>
      <c r="S273" s="261">
        <f t="shared" si="5"/>
        <v>0</v>
      </c>
      <c r="T273" s="1024"/>
    </row>
    <row r="274" spans="1:20" ht="15.75" thickBot="1" x14ac:dyDescent="0.3">
      <c r="A274" s="206" t="s">
        <v>392</v>
      </c>
      <c r="B274" s="211" t="s">
        <v>97</v>
      </c>
      <c r="C274" s="259">
        <v>14030309</v>
      </c>
      <c r="D274" s="1022" t="s">
        <v>214</v>
      </c>
      <c r="E274" s="259">
        <v>780</v>
      </c>
      <c r="F274" s="259"/>
      <c r="G274" s="259" t="s">
        <v>88</v>
      </c>
      <c r="H274" s="207">
        <v>0.33333333333333331</v>
      </c>
      <c r="I274" s="207">
        <v>0.66666666666666663</v>
      </c>
      <c r="J274" s="259"/>
      <c r="K274" s="219"/>
      <c r="L274" s="259">
        <v>180</v>
      </c>
      <c r="M274" s="259"/>
      <c r="N274" s="259">
        <f t="shared" si="4"/>
        <v>14030309</v>
      </c>
      <c r="O274" s="259"/>
      <c r="P274" s="259" t="s">
        <v>381</v>
      </c>
      <c r="Q274" s="308">
        <v>11</v>
      </c>
      <c r="R274" s="211" t="s">
        <v>115</v>
      </c>
      <c r="S274" s="259">
        <f t="shared" si="5"/>
        <v>0</v>
      </c>
      <c r="T274" s="1020">
        <f>SUBTOTAL(9,S274:S279)</f>
        <v>0</v>
      </c>
    </row>
    <row r="275" spans="1:20" ht="15.75" thickBot="1" x14ac:dyDescent="0.3">
      <c r="A275" s="208" t="s">
        <v>459</v>
      </c>
      <c r="B275" s="261" t="s">
        <v>97</v>
      </c>
      <c r="C275" s="213">
        <v>14030309</v>
      </c>
      <c r="D275" s="1023"/>
      <c r="E275" s="260">
        <v>54</v>
      </c>
      <c r="F275" s="260"/>
      <c r="G275" s="260" t="s">
        <v>88</v>
      </c>
      <c r="H275" s="220">
        <v>0.33333333333333331</v>
      </c>
      <c r="I275" s="220">
        <v>0.66666666666666663</v>
      </c>
      <c r="J275" s="260"/>
      <c r="K275" s="217"/>
      <c r="L275" s="260">
        <v>36</v>
      </c>
      <c r="M275" s="260"/>
      <c r="N275" s="213">
        <f t="shared" si="4"/>
        <v>14030309</v>
      </c>
      <c r="O275" s="260"/>
      <c r="P275" s="260" t="s">
        <v>381</v>
      </c>
      <c r="Q275" s="330">
        <v>2</v>
      </c>
      <c r="R275" s="261" t="s">
        <v>115</v>
      </c>
      <c r="S275" s="260">
        <f t="shared" si="5"/>
        <v>0</v>
      </c>
      <c r="T275" s="1021"/>
    </row>
    <row r="276" spans="1:20" ht="15.75" thickBot="1" x14ac:dyDescent="0.3">
      <c r="A276" s="208" t="s">
        <v>246</v>
      </c>
      <c r="B276" s="261" t="s">
        <v>97</v>
      </c>
      <c r="C276" s="213">
        <v>14030309</v>
      </c>
      <c r="D276" s="1023"/>
      <c r="E276" s="260"/>
      <c r="F276" s="260"/>
      <c r="G276" s="260" t="s">
        <v>89</v>
      </c>
      <c r="H276" s="220">
        <v>0.33333333333333331</v>
      </c>
      <c r="I276" s="220">
        <v>0.66666666666666663</v>
      </c>
      <c r="J276" s="260"/>
      <c r="K276" s="217"/>
      <c r="L276" s="260">
        <v>240</v>
      </c>
      <c r="M276" s="260"/>
      <c r="N276" s="213">
        <f t="shared" si="4"/>
        <v>14030309</v>
      </c>
      <c r="O276" s="260"/>
      <c r="P276" s="260" t="s">
        <v>140</v>
      </c>
      <c r="Q276" s="330">
        <v>15.5</v>
      </c>
      <c r="R276" s="261" t="s">
        <v>115</v>
      </c>
      <c r="S276" s="260">
        <f t="shared" si="5"/>
        <v>0</v>
      </c>
      <c r="T276" s="1021"/>
    </row>
    <row r="277" spans="1:20" ht="15.75" thickBot="1" x14ac:dyDescent="0.3">
      <c r="A277" s="208" t="s">
        <v>246</v>
      </c>
      <c r="B277" s="261" t="s">
        <v>97</v>
      </c>
      <c r="C277" s="213">
        <v>14030309</v>
      </c>
      <c r="D277" s="1023"/>
      <c r="E277" s="260"/>
      <c r="F277" s="260"/>
      <c r="G277" s="260" t="s">
        <v>89</v>
      </c>
      <c r="H277" s="220">
        <v>0.33333333333333331</v>
      </c>
      <c r="I277" s="220">
        <v>0.66666666666666663</v>
      </c>
      <c r="J277" s="260"/>
      <c r="K277" s="217"/>
      <c r="L277" s="260">
        <v>180</v>
      </c>
      <c r="M277" s="260"/>
      <c r="N277" s="213">
        <f t="shared" si="4"/>
        <v>14030309</v>
      </c>
      <c r="O277" s="260"/>
      <c r="P277" s="260" t="s">
        <v>140</v>
      </c>
      <c r="Q277" s="330">
        <v>11.5</v>
      </c>
      <c r="R277" s="261" t="s">
        <v>115</v>
      </c>
      <c r="S277" s="260">
        <f t="shared" si="5"/>
        <v>0</v>
      </c>
      <c r="T277" s="1021"/>
    </row>
    <row r="278" spans="1:20" ht="15.75" thickBot="1" x14ac:dyDescent="0.3">
      <c r="A278" s="208" t="s">
        <v>246</v>
      </c>
      <c r="B278" s="261" t="s">
        <v>97</v>
      </c>
      <c r="C278" s="213">
        <v>14030309</v>
      </c>
      <c r="D278" s="1023"/>
      <c r="E278" s="260"/>
      <c r="F278" s="260"/>
      <c r="G278" s="260" t="s">
        <v>89</v>
      </c>
      <c r="H278" s="220">
        <v>0.33333333333333331</v>
      </c>
      <c r="I278" s="220">
        <v>0.66666666666666663</v>
      </c>
      <c r="J278" s="260"/>
      <c r="K278" s="217"/>
      <c r="L278" s="260">
        <v>180</v>
      </c>
      <c r="M278" s="260"/>
      <c r="N278" s="213">
        <f t="shared" si="4"/>
        <v>14030309</v>
      </c>
      <c r="O278" s="260"/>
      <c r="P278" s="260" t="s">
        <v>140</v>
      </c>
      <c r="Q278" s="330">
        <v>11.5</v>
      </c>
      <c r="R278" s="261" t="s">
        <v>115</v>
      </c>
      <c r="S278" s="260">
        <f t="shared" si="5"/>
        <v>0</v>
      </c>
      <c r="T278" s="1021"/>
    </row>
    <row r="279" spans="1:20" ht="15.75" thickBot="1" x14ac:dyDescent="0.3">
      <c r="A279" s="210" t="s">
        <v>246</v>
      </c>
      <c r="B279" s="261" t="s">
        <v>97</v>
      </c>
      <c r="C279" s="258">
        <v>14030309</v>
      </c>
      <c r="D279" s="1025"/>
      <c r="E279" s="261"/>
      <c r="F279" s="261"/>
      <c r="G279" s="261" t="s">
        <v>89</v>
      </c>
      <c r="H279" s="221">
        <v>0.33333333333333331</v>
      </c>
      <c r="I279" s="221">
        <v>0.66666666666666663</v>
      </c>
      <c r="J279" s="261"/>
      <c r="K279" s="222"/>
      <c r="L279" s="261">
        <v>180</v>
      </c>
      <c r="M279" s="261"/>
      <c r="N279" s="258">
        <f t="shared" si="4"/>
        <v>14030309</v>
      </c>
      <c r="O279" s="261"/>
      <c r="P279" s="261" t="s">
        <v>140</v>
      </c>
      <c r="Q279" s="329">
        <v>11.5</v>
      </c>
      <c r="R279" s="261" t="s">
        <v>115</v>
      </c>
      <c r="S279" s="261">
        <f t="shared" si="5"/>
        <v>0</v>
      </c>
      <c r="T279" s="1024"/>
    </row>
    <row r="280" spans="1:20" ht="15.75" thickBot="1" x14ac:dyDescent="0.3">
      <c r="A280" s="206" t="s">
        <v>392</v>
      </c>
      <c r="B280" s="211" t="s">
        <v>97</v>
      </c>
      <c r="C280" s="259">
        <v>14030309</v>
      </c>
      <c r="D280" s="1022" t="s">
        <v>257</v>
      </c>
      <c r="E280" s="259">
        <v>780</v>
      </c>
      <c r="F280" s="259"/>
      <c r="G280" s="259" t="s">
        <v>88</v>
      </c>
      <c r="H280" s="207">
        <v>0.29166666666666669</v>
      </c>
      <c r="I280" s="207">
        <v>0.66666666666666663</v>
      </c>
      <c r="J280" s="259"/>
      <c r="K280" s="219"/>
      <c r="L280" s="259">
        <v>180</v>
      </c>
      <c r="M280" s="259"/>
      <c r="N280" s="259">
        <f t="shared" si="4"/>
        <v>14030309</v>
      </c>
      <c r="O280" s="259"/>
      <c r="P280" s="259" t="s">
        <v>381</v>
      </c>
      <c r="Q280" s="308">
        <v>11</v>
      </c>
      <c r="R280" s="211" t="s">
        <v>115</v>
      </c>
      <c r="S280" s="259">
        <f t="shared" si="5"/>
        <v>0</v>
      </c>
      <c r="T280" s="1020">
        <f>SUBTOTAL(9,S280:S284)</f>
        <v>0</v>
      </c>
    </row>
    <row r="281" spans="1:20" ht="15.75" thickBot="1" x14ac:dyDescent="0.3">
      <c r="A281" s="208" t="s">
        <v>459</v>
      </c>
      <c r="B281" s="261" t="s">
        <v>97</v>
      </c>
      <c r="C281" s="213">
        <v>14030309</v>
      </c>
      <c r="D281" s="1023"/>
      <c r="E281" s="260">
        <v>54</v>
      </c>
      <c r="F281" s="260"/>
      <c r="G281" s="260" t="s">
        <v>88</v>
      </c>
      <c r="H281" s="220">
        <v>0.29166666666666669</v>
      </c>
      <c r="I281" s="220">
        <v>0.66666666666666663</v>
      </c>
      <c r="J281" s="260"/>
      <c r="K281" s="217"/>
      <c r="L281" s="260">
        <v>36</v>
      </c>
      <c r="M281" s="260"/>
      <c r="N281" s="213">
        <f t="shared" si="4"/>
        <v>14030309</v>
      </c>
      <c r="O281" s="260"/>
      <c r="P281" s="260" t="s">
        <v>381</v>
      </c>
      <c r="Q281" s="330">
        <v>2</v>
      </c>
      <c r="R281" s="261" t="s">
        <v>115</v>
      </c>
      <c r="S281" s="260">
        <f t="shared" si="5"/>
        <v>0</v>
      </c>
      <c r="T281" s="1021"/>
    </row>
    <row r="282" spans="1:20" ht="15.75" thickBot="1" x14ac:dyDescent="0.3">
      <c r="A282" s="208" t="s">
        <v>246</v>
      </c>
      <c r="B282" s="261" t="s">
        <v>97</v>
      </c>
      <c r="C282" s="213">
        <v>14030309</v>
      </c>
      <c r="D282" s="1023"/>
      <c r="E282" s="260"/>
      <c r="F282" s="260"/>
      <c r="G282" s="260" t="s">
        <v>89</v>
      </c>
      <c r="H282" s="220">
        <v>0.29166666666666669</v>
      </c>
      <c r="I282" s="220">
        <v>0.66666666666666663</v>
      </c>
      <c r="J282" s="260"/>
      <c r="K282" s="217"/>
      <c r="L282" s="260">
        <v>240</v>
      </c>
      <c r="M282" s="260"/>
      <c r="N282" s="213">
        <f t="shared" si="4"/>
        <v>14030309</v>
      </c>
      <c r="O282" s="260"/>
      <c r="P282" s="260" t="s">
        <v>140</v>
      </c>
      <c r="Q282" s="330">
        <v>15.5</v>
      </c>
      <c r="R282" s="261" t="s">
        <v>115</v>
      </c>
      <c r="S282" s="260">
        <f t="shared" si="5"/>
        <v>0</v>
      </c>
      <c r="T282" s="1021"/>
    </row>
    <row r="283" spans="1:20" ht="15.75" thickBot="1" x14ac:dyDescent="0.3">
      <c r="A283" s="208" t="s">
        <v>246</v>
      </c>
      <c r="B283" s="261" t="s">
        <v>97</v>
      </c>
      <c r="C283" s="213">
        <v>14030309</v>
      </c>
      <c r="D283" s="1023"/>
      <c r="E283" s="260"/>
      <c r="F283" s="260"/>
      <c r="G283" s="260" t="s">
        <v>89</v>
      </c>
      <c r="H283" s="220">
        <v>0.29166666666666669</v>
      </c>
      <c r="I283" s="220">
        <v>0.66666666666666663</v>
      </c>
      <c r="J283" s="260"/>
      <c r="K283" s="217"/>
      <c r="L283" s="260">
        <v>240</v>
      </c>
      <c r="M283" s="260"/>
      <c r="N283" s="213">
        <f t="shared" si="4"/>
        <v>14030309</v>
      </c>
      <c r="O283" s="260"/>
      <c r="P283" s="260" t="s">
        <v>140</v>
      </c>
      <c r="Q283" s="330">
        <v>15.5</v>
      </c>
      <c r="R283" s="261" t="s">
        <v>115</v>
      </c>
      <c r="S283" s="260">
        <f t="shared" si="5"/>
        <v>0</v>
      </c>
      <c r="T283" s="1021"/>
    </row>
    <row r="284" spans="1:20" ht="15.75" thickBot="1" x14ac:dyDescent="0.3">
      <c r="A284" s="210" t="s">
        <v>246</v>
      </c>
      <c r="B284" s="261" t="s">
        <v>97</v>
      </c>
      <c r="C284" s="258">
        <v>14030309</v>
      </c>
      <c r="D284" s="1025"/>
      <c r="E284" s="261"/>
      <c r="F284" s="261"/>
      <c r="G284" s="261" t="s">
        <v>89</v>
      </c>
      <c r="H284" s="221">
        <v>0.29166666666666669</v>
      </c>
      <c r="I284" s="221">
        <v>0.66666666666666663</v>
      </c>
      <c r="J284" s="261"/>
      <c r="K284" s="222"/>
      <c r="L284" s="261">
        <v>240</v>
      </c>
      <c r="M284" s="261"/>
      <c r="N284" s="258">
        <f t="shared" si="4"/>
        <v>14030309</v>
      </c>
      <c r="O284" s="261"/>
      <c r="P284" s="261" t="s">
        <v>140</v>
      </c>
      <c r="Q284" s="329">
        <v>15.5</v>
      </c>
      <c r="R284" s="261" t="s">
        <v>115</v>
      </c>
      <c r="S284" s="261">
        <f t="shared" si="5"/>
        <v>0</v>
      </c>
      <c r="T284" s="1024"/>
    </row>
    <row r="285" spans="1:20" ht="15.75" thickBot="1" x14ac:dyDescent="0.3">
      <c r="A285" s="206" t="s">
        <v>392</v>
      </c>
      <c r="B285" s="211" t="s">
        <v>97</v>
      </c>
      <c r="C285" s="259">
        <v>14030309</v>
      </c>
      <c r="D285" s="1022" t="s">
        <v>370</v>
      </c>
      <c r="E285" s="259">
        <v>780</v>
      </c>
      <c r="F285" s="259"/>
      <c r="G285" s="259" t="s">
        <v>88</v>
      </c>
      <c r="H285" s="207">
        <v>0.29166666666666669</v>
      </c>
      <c r="I285" s="207">
        <v>0.66666666666666663</v>
      </c>
      <c r="J285" s="259"/>
      <c r="K285" s="219"/>
      <c r="L285" s="259">
        <v>180</v>
      </c>
      <c r="M285" s="259"/>
      <c r="N285" s="259">
        <f t="shared" si="4"/>
        <v>14030309</v>
      </c>
      <c r="O285" s="259"/>
      <c r="P285" s="259" t="s">
        <v>381</v>
      </c>
      <c r="Q285" s="308">
        <v>11</v>
      </c>
      <c r="R285" s="211" t="s">
        <v>115</v>
      </c>
      <c r="S285" s="259">
        <f t="shared" si="5"/>
        <v>0</v>
      </c>
      <c r="T285" s="1020">
        <f>SUBTOTAL(9,S285:S287)</f>
        <v>0</v>
      </c>
    </row>
    <row r="286" spans="1:20" ht="15.75" thickBot="1" x14ac:dyDescent="0.3">
      <c r="A286" s="208" t="s">
        <v>246</v>
      </c>
      <c r="B286" s="261" t="s">
        <v>97</v>
      </c>
      <c r="C286" s="213">
        <v>14030309</v>
      </c>
      <c r="D286" s="1023"/>
      <c r="E286" s="260"/>
      <c r="F286" s="260"/>
      <c r="G286" s="260" t="s">
        <v>89</v>
      </c>
      <c r="H286" s="220">
        <v>0.29166666666666669</v>
      </c>
      <c r="I286" s="220">
        <v>0.66666666666666663</v>
      </c>
      <c r="J286" s="260"/>
      <c r="K286" s="217"/>
      <c r="L286" s="260">
        <v>240</v>
      </c>
      <c r="M286" s="260"/>
      <c r="N286" s="213">
        <f t="shared" si="4"/>
        <v>14030309</v>
      </c>
      <c r="O286" s="260"/>
      <c r="P286" s="260" t="s">
        <v>140</v>
      </c>
      <c r="Q286" s="330">
        <v>15.5</v>
      </c>
      <c r="R286" s="261" t="s">
        <v>115</v>
      </c>
      <c r="S286" s="260">
        <f t="shared" si="5"/>
        <v>0</v>
      </c>
      <c r="T286" s="1021"/>
    </row>
    <row r="287" spans="1:20" ht="15.75" thickBot="1" x14ac:dyDescent="0.3">
      <c r="A287" s="210" t="s">
        <v>246</v>
      </c>
      <c r="B287" s="261" t="s">
        <v>97</v>
      </c>
      <c r="C287" s="258">
        <v>14030309</v>
      </c>
      <c r="D287" s="1025"/>
      <c r="E287" s="261"/>
      <c r="F287" s="261"/>
      <c r="G287" s="261" t="s">
        <v>89</v>
      </c>
      <c r="H287" s="221">
        <v>0.29166666666666669</v>
      </c>
      <c r="I287" s="221">
        <v>0.66666666666666663</v>
      </c>
      <c r="J287" s="261"/>
      <c r="K287" s="222"/>
      <c r="L287" s="261">
        <v>180</v>
      </c>
      <c r="M287" s="261"/>
      <c r="N287" s="258">
        <f t="shared" si="4"/>
        <v>14030309</v>
      </c>
      <c r="O287" s="261"/>
      <c r="P287" s="261" t="s">
        <v>140</v>
      </c>
      <c r="Q287" s="329">
        <v>11.5</v>
      </c>
      <c r="R287" s="261" t="s">
        <v>115</v>
      </c>
      <c r="S287" s="261">
        <f t="shared" si="5"/>
        <v>0</v>
      </c>
      <c r="T287" s="1024"/>
    </row>
    <row r="288" spans="1:20" ht="15.75" thickBot="1" x14ac:dyDescent="0.3">
      <c r="A288" s="206" t="s">
        <v>467</v>
      </c>
      <c r="B288" s="211" t="s">
        <v>97</v>
      </c>
      <c r="C288" s="259">
        <v>14030312</v>
      </c>
      <c r="D288" s="1022" t="s">
        <v>257</v>
      </c>
      <c r="E288" s="259">
        <v>485</v>
      </c>
      <c r="F288" s="259"/>
      <c r="G288" s="259" t="s">
        <v>88</v>
      </c>
      <c r="H288" s="207">
        <v>0.29166666666666669</v>
      </c>
      <c r="I288" s="207">
        <v>0.66666666666666663</v>
      </c>
      <c r="J288" s="259"/>
      <c r="K288" s="219"/>
      <c r="L288" s="259">
        <v>180</v>
      </c>
      <c r="M288" s="259"/>
      <c r="N288" s="259">
        <f t="shared" si="4"/>
        <v>14030312</v>
      </c>
      <c r="O288" s="259"/>
      <c r="P288" s="259" t="s">
        <v>468</v>
      </c>
      <c r="Q288" s="308">
        <v>24.5</v>
      </c>
      <c r="R288" s="211" t="s">
        <v>115</v>
      </c>
      <c r="S288" s="259">
        <f t="shared" si="5"/>
        <v>0</v>
      </c>
      <c r="T288" s="1020">
        <f>SUBTOTAL(9,S288:S290)</f>
        <v>0</v>
      </c>
    </row>
    <row r="289" spans="1:20" ht="15.75" thickBot="1" x14ac:dyDescent="0.3">
      <c r="A289" s="208" t="s">
        <v>246</v>
      </c>
      <c r="B289" s="261" t="s">
        <v>97</v>
      </c>
      <c r="C289" s="213">
        <v>14030312</v>
      </c>
      <c r="D289" s="1023"/>
      <c r="E289" s="260"/>
      <c r="F289" s="260"/>
      <c r="G289" s="260" t="s">
        <v>89</v>
      </c>
      <c r="H289" s="220">
        <v>0.29166666666666669</v>
      </c>
      <c r="I289" s="220">
        <v>0.66666666666666663</v>
      </c>
      <c r="J289" s="260"/>
      <c r="K289" s="217"/>
      <c r="L289" s="260">
        <v>180</v>
      </c>
      <c r="M289" s="260"/>
      <c r="N289" s="213">
        <f t="shared" si="4"/>
        <v>14030312</v>
      </c>
      <c r="O289" s="260"/>
      <c r="P289" s="260" t="s">
        <v>140</v>
      </c>
      <c r="Q289" s="330">
        <v>11.5</v>
      </c>
      <c r="R289" s="261" t="s">
        <v>115</v>
      </c>
      <c r="S289" s="260">
        <f t="shared" si="5"/>
        <v>0</v>
      </c>
      <c r="T289" s="1021"/>
    </row>
    <row r="290" spans="1:20" ht="15.75" thickBot="1" x14ac:dyDescent="0.3">
      <c r="A290" s="210" t="s">
        <v>246</v>
      </c>
      <c r="B290" s="261" t="s">
        <v>97</v>
      </c>
      <c r="C290" s="258">
        <v>14030312</v>
      </c>
      <c r="D290" s="1025"/>
      <c r="E290" s="261"/>
      <c r="F290" s="261"/>
      <c r="G290" s="261" t="s">
        <v>89</v>
      </c>
      <c r="H290" s="221">
        <v>0.29166666666666669</v>
      </c>
      <c r="I290" s="221">
        <v>0.66666666666666663</v>
      </c>
      <c r="J290" s="261"/>
      <c r="K290" s="222"/>
      <c r="L290" s="261">
        <v>180</v>
      </c>
      <c r="M290" s="261"/>
      <c r="N290" s="258">
        <f t="shared" si="4"/>
        <v>14030312</v>
      </c>
      <c r="O290" s="261"/>
      <c r="P290" s="261" t="s">
        <v>140</v>
      </c>
      <c r="Q290" s="329">
        <v>11.5</v>
      </c>
      <c r="R290" s="261" t="s">
        <v>115</v>
      </c>
      <c r="S290" s="261">
        <f t="shared" si="5"/>
        <v>0</v>
      </c>
      <c r="T290" s="1024"/>
    </row>
    <row r="291" spans="1:20" ht="15.75" thickBot="1" x14ac:dyDescent="0.3">
      <c r="A291" s="233" t="s">
        <v>467</v>
      </c>
      <c r="B291" s="211" t="s">
        <v>97</v>
      </c>
      <c r="C291" s="211">
        <v>14030312</v>
      </c>
      <c r="D291" s="211" t="s">
        <v>214</v>
      </c>
      <c r="E291" s="211">
        <v>485</v>
      </c>
      <c r="F291" s="211"/>
      <c r="G291" s="211" t="s">
        <v>88</v>
      </c>
      <c r="H291" s="234">
        <v>0.35416666666666669</v>
      </c>
      <c r="I291" s="234">
        <v>0.66666666666666663</v>
      </c>
      <c r="J291" s="211"/>
      <c r="K291" s="235"/>
      <c r="L291" s="211">
        <v>180</v>
      </c>
      <c r="M291" s="211"/>
      <c r="N291" s="211">
        <f t="shared" si="4"/>
        <v>14030312</v>
      </c>
      <c r="O291" s="211"/>
      <c r="P291" s="211" t="s">
        <v>469</v>
      </c>
      <c r="Q291" s="334">
        <v>24.5</v>
      </c>
      <c r="R291" s="211" t="s">
        <v>115</v>
      </c>
      <c r="S291" s="211">
        <f>E291*F291</f>
        <v>0</v>
      </c>
      <c r="T291" s="236">
        <f>SUBTOTAL(9,S291)</f>
        <v>0</v>
      </c>
    </row>
    <row r="292" spans="1:20" ht="15.75" thickBot="1" x14ac:dyDescent="0.3">
      <c r="A292" s="206" t="s">
        <v>246</v>
      </c>
      <c r="B292" s="211" t="s">
        <v>97</v>
      </c>
      <c r="C292" s="259">
        <v>14030310</v>
      </c>
      <c r="D292" s="1022" t="s">
        <v>214</v>
      </c>
      <c r="E292" s="259"/>
      <c r="F292" s="259"/>
      <c r="G292" s="259" t="s">
        <v>89</v>
      </c>
      <c r="H292" s="207">
        <v>0.33333333333333331</v>
      </c>
      <c r="I292" s="207">
        <v>0.58333333333333337</v>
      </c>
      <c r="J292" s="259"/>
      <c r="K292" s="219"/>
      <c r="L292" s="259">
        <v>180</v>
      </c>
      <c r="M292" s="259"/>
      <c r="N292" s="259">
        <f t="shared" si="4"/>
        <v>14030310</v>
      </c>
      <c r="O292" s="259"/>
      <c r="P292" s="259" t="s">
        <v>140</v>
      </c>
      <c r="Q292" s="308">
        <v>11.5</v>
      </c>
      <c r="R292" s="211" t="s">
        <v>115</v>
      </c>
      <c r="S292" s="259">
        <f t="shared" si="5"/>
        <v>0</v>
      </c>
      <c r="T292" s="1020">
        <f>SUBTOTAL(9,S292:S295)</f>
        <v>0</v>
      </c>
    </row>
    <row r="293" spans="1:20" ht="15.75" thickBot="1" x14ac:dyDescent="0.3">
      <c r="A293" s="208" t="s">
        <v>246</v>
      </c>
      <c r="B293" s="261" t="s">
        <v>97</v>
      </c>
      <c r="C293" s="213">
        <v>14030310</v>
      </c>
      <c r="D293" s="1023"/>
      <c r="E293" s="260"/>
      <c r="F293" s="260"/>
      <c r="G293" s="260" t="s">
        <v>89</v>
      </c>
      <c r="H293" s="220">
        <v>0.33333333333333331</v>
      </c>
      <c r="I293" s="220">
        <v>0.58333333333333337</v>
      </c>
      <c r="J293" s="260"/>
      <c r="K293" s="217"/>
      <c r="L293" s="260">
        <v>180</v>
      </c>
      <c r="M293" s="260"/>
      <c r="N293" s="213">
        <f t="shared" ref="N293:N356" si="6">C293</f>
        <v>14030310</v>
      </c>
      <c r="O293" s="260"/>
      <c r="P293" s="260" t="s">
        <v>140</v>
      </c>
      <c r="Q293" s="330">
        <v>11.5</v>
      </c>
      <c r="R293" s="261" t="s">
        <v>115</v>
      </c>
      <c r="S293" s="260">
        <f t="shared" si="5"/>
        <v>0</v>
      </c>
      <c r="T293" s="1021"/>
    </row>
    <row r="294" spans="1:20" ht="15.75" thickBot="1" x14ac:dyDescent="0.3">
      <c r="A294" s="208" t="s">
        <v>246</v>
      </c>
      <c r="B294" s="261" t="s">
        <v>97</v>
      </c>
      <c r="C294" s="213">
        <v>14030310</v>
      </c>
      <c r="D294" s="1023"/>
      <c r="E294" s="260"/>
      <c r="F294" s="260"/>
      <c r="G294" s="260" t="s">
        <v>89</v>
      </c>
      <c r="H294" s="220">
        <v>0.33333333333333331</v>
      </c>
      <c r="I294" s="220">
        <v>0.58333333333333337</v>
      </c>
      <c r="J294" s="260"/>
      <c r="K294" s="217"/>
      <c r="L294" s="260">
        <v>180</v>
      </c>
      <c r="M294" s="260"/>
      <c r="N294" s="213">
        <f t="shared" si="6"/>
        <v>14030310</v>
      </c>
      <c r="O294" s="260"/>
      <c r="P294" s="260" t="s">
        <v>140</v>
      </c>
      <c r="Q294" s="330">
        <v>11.5</v>
      </c>
      <c r="R294" s="261" t="s">
        <v>115</v>
      </c>
      <c r="S294" s="260">
        <f t="shared" si="5"/>
        <v>0</v>
      </c>
      <c r="T294" s="1021"/>
    </row>
    <row r="295" spans="1:20" ht="15.75" thickBot="1" x14ac:dyDescent="0.3">
      <c r="A295" s="210" t="s">
        <v>246</v>
      </c>
      <c r="B295" s="261" t="s">
        <v>97</v>
      </c>
      <c r="C295" s="258">
        <v>14030310</v>
      </c>
      <c r="D295" s="1025"/>
      <c r="E295" s="261"/>
      <c r="F295" s="261"/>
      <c r="G295" s="261" t="s">
        <v>89</v>
      </c>
      <c r="H295" s="221">
        <v>0.33333333333333331</v>
      </c>
      <c r="I295" s="221">
        <v>0.58333333333333337</v>
      </c>
      <c r="J295" s="261"/>
      <c r="K295" s="222"/>
      <c r="L295" s="261">
        <v>240</v>
      </c>
      <c r="M295" s="261"/>
      <c r="N295" s="258">
        <f t="shared" si="6"/>
        <v>14030310</v>
      </c>
      <c r="O295" s="261"/>
      <c r="P295" s="261" t="s">
        <v>140</v>
      </c>
      <c r="Q295" s="329">
        <v>15.5</v>
      </c>
      <c r="R295" s="261" t="s">
        <v>115</v>
      </c>
      <c r="S295" s="261">
        <f t="shared" si="5"/>
        <v>0</v>
      </c>
      <c r="T295" s="1024"/>
    </row>
    <row r="296" spans="1:20" ht="15.75" thickBot="1" x14ac:dyDescent="0.3">
      <c r="A296" s="206" t="s">
        <v>467</v>
      </c>
      <c r="B296" s="211" t="s">
        <v>97</v>
      </c>
      <c r="C296" s="259">
        <v>14030312</v>
      </c>
      <c r="D296" s="1022" t="s">
        <v>370</v>
      </c>
      <c r="E296" s="259">
        <v>485</v>
      </c>
      <c r="F296" s="259"/>
      <c r="G296" s="259" t="s">
        <v>88</v>
      </c>
      <c r="H296" s="207">
        <v>0.29166666666666669</v>
      </c>
      <c r="I296" s="207">
        <v>0.66666666666666663</v>
      </c>
      <c r="J296" s="259"/>
      <c r="K296" s="219"/>
      <c r="L296" s="259">
        <v>180</v>
      </c>
      <c r="M296" s="259"/>
      <c r="N296" s="259">
        <f t="shared" si="6"/>
        <v>14030312</v>
      </c>
      <c r="O296" s="259"/>
      <c r="P296" s="259" t="s">
        <v>468</v>
      </c>
      <c r="Q296" s="308">
        <v>24.5</v>
      </c>
      <c r="R296" s="211" t="s">
        <v>115</v>
      </c>
      <c r="S296" s="259">
        <f t="shared" si="5"/>
        <v>0</v>
      </c>
      <c r="T296" s="1020">
        <f>SUBTOTAL(9,S296:S298)</f>
        <v>0</v>
      </c>
    </row>
    <row r="297" spans="1:20" ht="15.75" thickBot="1" x14ac:dyDescent="0.3">
      <c r="A297" s="208" t="s">
        <v>246</v>
      </c>
      <c r="B297" s="261" t="s">
        <v>97</v>
      </c>
      <c r="C297" s="213">
        <v>14030312</v>
      </c>
      <c r="D297" s="1023"/>
      <c r="E297" s="260"/>
      <c r="F297" s="260"/>
      <c r="G297" s="260" t="s">
        <v>89</v>
      </c>
      <c r="H297" s="220">
        <v>0.29166666666666669</v>
      </c>
      <c r="I297" s="220">
        <v>0.66666666666666663</v>
      </c>
      <c r="J297" s="260"/>
      <c r="K297" s="217"/>
      <c r="L297" s="260">
        <v>180</v>
      </c>
      <c r="M297" s="260"/>
      <c r="N297" s="213">
        <f t="shared" si="6"/>
        <v>14030312</v>
      </c>
      <c r="O297" s="260"/>
      <c r="P297" s="260" t="s">
        <v>140</v>
      </c>
      <c r="Q297" s="330">
        <v>11.5</v>
      </c>
      <c r="R297" s="261" t="s">
        <v>115</v>
      </c>
      <c r="S297" s="260">
        <f t="shared" si="5"/>
        <v>0</v>
      </c>
      <c r="T297" s="1021"/>
    </row>
    <row r="298" spans="1:20" ht="15.75" thickBot="1" x14ac:dyDescent="0.3">
      <c r="A298" s="210" t="s">
        <v>246</v>
      </c>
      <c r="B298" s="261" t="s">
        <v>97</v>
      </c>
      <c r="C298" s="258">
        <v>14030312</v>
      </c>
      <c r="D298" s="1025"/>
      <c r="E298" s="261"/>
      <c r="F298" s="261"/>
      <c r="G298" s="261" t="s">
        <v>89</v>
      </c>
      <c r="H298" s="221">
        <v>0.29166666666666669</v>
      </c>
      <c r="I298" s="221">
        <v>0.66666666666666663</v>
      </c>
      <c r="J298" s="261"/>
      <c r="K298" s="222"/>
      <c r="L298" s="261">
        <v>180</v>
      </c>
      <c r="M298" s="261"/>
      <c r="N298" s="258">
        <f t="shared" si="6"/>
        <v>14030312</v>
      </c>
      <c r="O298" s="261"/>
      <c r="P298" s="261" t="s">
        <v>140</v>
      </c>
      <c r="Q298" s="329">
        <v>11.5</v>
      </c>
      <c r="R298" s="261" t="s">
        <v>115</v>
      </c>
      <c r="S298" s="261">
        <f t="shared" si="5"/>
        <v>0</v>
      </c>
      <c r="T298" s="1024"/>
    </row>
    <row r="299" spans="1:20" ht="15.75" thickBot="1" x14ac:dyDescent="0.3">
      <c r="A299" s="206" t="s">
        <v>474</v>
      </c>
      <c r="B299" s="211" t="s">
        <v>97</v>
      </c>
      <c r="C299" s="259">
        <v>14030313</v>
      </c>
      <c r="D299" s="1022" t="s">
        <v>257</v>
      </c>
      <c r="E299" s="259">
        <v>280</v>
      </c>
      <c r="F299" s="259"/>
      <c r="G299" s="259" t="s">
        <v>88</v>
      </c>
      <c r="H299" s="207">
        <v>0.29166666666666669</v>
      </c>
      <c r="I299" s="207">
        <v>0.66666666666666663</v>
      </c>
      <c r="J299" s="259"/>
      <c r="K299" s="219"/>
      <c r="L299" s="259">
        <v>120</v>
      </c>
      <c r="M299" s="259"/>
      <c r="N299" s="259">
        <f t="shared" si="6"/>
        <v>14030313</v>
      </c>
      <c r="O299" s="259"/>
      <c r="P299" s="259" t="s">
        <v>476</v>
      </c>
      <c r="Q299" s="308">
        <v>10</v>
      </c>
      <c r="R299" s="211" t="s">
        <v>115</v>
      </c>
      <c r="S299" s="259">
        <f t="shared" si="5"/>
        <v>0</v>
      </c>
      <c r="T299" s="1020">
        <f>SUBTOTAL(9,S299:S301)</f>
        <v>0</v>
      </c>
    </row>
    <row r="300" spans="1:20" ht="15.75" thickBot="1" x14ac:dyDescent="0.3">
      <c r="A300" s="208" t="s">
        <v>475</v>
      </c>
      <c r="B300" s="261" t="s">
        <v>97</v>
      </c>
      <c r="C300" s="213">
        <v>14030313</v>
      </c>
      <c r="D300" s="1023"/>
      <c r="E300" s="260">
        <v>280</v>
      </c>
      <c r="F300" s="260"/>
      <c r="G300" s="260" t="s">
        <v>88</v>
      </c>
      <c r="H300" s="220">
        <v>0.29166666666666669</v>
      </c>
      <c r="I300" s="220">
        <v>0.66666666666666663</v>
      </c>
      <c r="J300" s="260"/>
      <c r="K300" s="217"/>
      <c r="L300" s="260">
        <v>120</v>
      </c>
      <c r="M300" s="260"/>
      <c r="N300" s="213">
        <f t="shared" si="6"/>
        <v>14030313</v>
      </c>
      <c r="O300" s="260"/>
      <c r="P300" s="260" t="s">
        <v>476</v>
      </c>
      <c r="Q300" s="330">
        <v>10</v>
      </c>
      <c r="R300" s="261" t="s">
        <v>115</v>
      </c>
      <c r="S300" s="260">
        <f t="shared" si="5"/>
        <v>0</v>
      </c>
      <c r="T300" s="1021"/>
    </row>
    <row r="301" spans="1:20" ht="15.75" thickBot="1" x14ac:dyDescent="0.3">
      <c r="A301" s="210" t="s">
        <v>375</v>
      </c>
      <c r="B301" s="261" t="s">
        <v>97</v>
      </c>
      <c r="C301" s="258">
        <v>14030313</v>
      </c>
      <c r="D301" s="1025"/>
      <c r="E301" s="261">
        <v>96</v>
      </c>
      <c r="F301" s="261"/>
      <c r="G301" s="261" t="s">
        <v>88</v>
      </c>
      <c r="H301" s="221">
        <v>0.29166666666666669</v>
      </c>
      <c r="I301" s="221">
        <v>0.66666666666666663</v>
      </c>
      <c r="J301" s="261"/>
      <c r="K301" s="222"/>
      <c r="L301" s="261">
        <v>96</v>
      </c>
      <c r="M301" s="261"/>
      <c r="N301" s="258">
        <f t="shared" si="6"/>
        <v>14030313</v>
      </c>
      <c r="O301" s="261"/>
      <c r="P301" s="261" t="s">
        <v>477</v>
      </c>
      <c r="Q301" s="329">
        <v>6</v>
      </c>
      <c r="R301" s="261" t="s">
        <v>115</v>
      </c>
      <c r="S301" s="261">
        <f t="shared" si="5"/>
        <v>0</v>
      </c>
      <c r="T301" s="1024"/>
    </row>
    <row r="302" spans="1:20" ht="15.75" thickBot="1" x14ac:dyDescent="0.3">
      <c r="A302" s="206" t="s">
        <v>473</v>
      </c>
      <c r="B302" s="211" t="s">
        <v>97</v>
      </c>
      <c r="C302" s="259">
        <v>14030313</v>
      </c>
      <c r="D302" s="1022" t="s">
        <v>214</v>
      </c>
      <c r="E302" s="259">
        <v>280</v>
      </c>
      <c r="F302" s="259"/>
      <c r="G302" s="259" t="s">
        <v>88</v>
      </c>
      <c r="H302" s="207">
        <v>0.35416666666666669</v>
      </c>
      <c r="I302" s="207">
        <v>0.66666666666666663</v>
      </c>
      <c r="J302" s="259"/>
      <c r="K302" s="219"/>
      <c r="L302" s="259">
        <v>120</v>
      </c>
      <c r="M302" s="259"/>
      <c r="N302" s="259">
        <f t="shared" si="6"/>
        <v>14030313</v>
      </c>
      <c r="O302" s="259"/>
      <c r="P302" s="259" t="s">
        <v>478</v>
      </c>
      <c r="Q302" s="308">
        <v>10</v>
      </c>
      <c r="R302" s="211" t="s">
        <v>115</v>
      </c>
      <c r="S302" s="259">
        <f t="shared" si="5"/>
        <v>0</v>
      </c>
      <c r="T302" s="1020">
        <f>SUBTOTAL(9,S302:S303)</f>
        <v>0</v>
      </c>
    </row>
    <row r="303" spans="1:20" ht="15.75" thickBot="1" x14ac:dyDescent="0.3">
      <c r="A303" s="210" t="s">
        <v>475</v>
      </c>
      <c r="B303" s="261" t="s">
        <v>97</v>
      </c>
      <c r="C303" s="258">
        <v>14030313</v>
      </c>
      <c r="D303" s="1025"/>
      <c r="E303" s="261">
        <v>280</v>
      </c>
      <c r="F303" s="261"/>
      <c r="G303" s="261" t="s">
        <v>88</v>
      </c>
      <c r="H303" s="221">
        <v>0.35416666666666669</v>
      </c>
      <c r="I303" s="221">
        <v>0.66666666666666663</v>
      </c>
      <c r="J303" s="261"/>
      <c r="K303" s="222"/>
      <c r="L303" s="261">
        <v>120</v>
      </c>
      <c r="M303" s="261"/>
      <c r="N303" s="258">
        <f t="shared" si="6"/>
        <v>14030313</v>
      </c>
      <c r="O303" s="261"/>
      <c r="P303" s="261" t="s">
        <v>476</v>
      </c>
      <c r="Q303" s="329">
        <v>10</v>
      </c>
      <c r="R303" s="261" t="s">
        <v>115</v>
      </c>
      <c r="S303" s="261">
        <f t="shared" si="5"/>
        <v>0</v>
      </c>
      <c r="T303" s="1024"/>
    </row>
    <row r="304" spans="1:20" ht="15.75" thickBot="1" x14ac:dyDescent="0.3">
      <c r="A304" s="206" t="s">
        <v>473</v>
      </c>
      <c r="B304" s="211" t="s">
        <v>97</v>
      </c>
      <c r="C304" s="259">
        <v>14030313</v>
      </c>
      <c r="D304" s="1022" t="s">
        <v>370</v>
      </c>
      <c r="E304" s="259">
        <v>660</v>
      </c>
      <c r="F304" s="259"/>
      <c r="G304" s="259" t="s">
        <v>88</v>
      </c>
      <c r="H304" s="207">
        <v>0.29166666666666669</v>
      </c>
      <c r="I304" s="207">
        <v>0.66666666666666663</v>
      </c>
      <c r="J304" s="259"/>
      <c r="K304" s="219"/>
      <c r="L304" s="259">
        <v>120</v>
      </c>
      <c r="M304" s="259"/>
      <c r="N304" s="259">
        <f t="shared" si="6"/>
        <v>14030313</v>
      </c>
      <c r="O304" s="259"/>
      <c r="P304" s="259" t="s">
        <v>476</v>
      </c>
      <c r="Q304" s="308">
        <v>10</v>
      </c>
      <c r="R304" s="211" t="s">
        <v>115</v>
      </c>
      <c r="S304" s="259">
        <f t="shared" si="5"/>
        <v>0</v>
      </c>
      <c r="T304" s="1020">
        <f>SUBTOTAL(9,S304:S305)</f>
        <v>0</v>
      </c>
    </row>
    <row r="305" spans="1:20" ht="15.75" thickBot="1" x14ac:dyDescent="0.3">
      <c r="A305" s="214" t="s">
        <v>473</v>
      </c>
      <c r="B305" s="215" t="s">
        <v>97</v>
      </c>
      <c r="C305" s="215">
        <v>14030313</v>
      </c>
      <c r="D305" s="1023"/>
      <c r="E305" s="215">
        <v>660</v>
      </c>
      <c r="F305" s="215"/>
      <c r="G305" s="215" t="s">
        <v>88</v>
      </c>
      <c r="H305" s="223">
        <v>0.29166666666666669</v>
      </c>
      <c r="I305" s="223">
        <v>0.66666666666666663</v>
      </c>
      <c r="J305" s="215"/>
      <c r="K305" s="218"/>
      <c r="L305" s="215">
        <v>120</v>
      </c>
      <c r="M305" s="215"/>
      <c r="N305" s="257">
        <f t="shared" si="6"/>
        <v>14030313</v>
      </c>
      <c r="O305" s="215"/>
      <c r="P305" s="215" t="s">
        <v>476</v>
      </c>
      <c r="Q305" s="331">
        <v>10</v>
      </c>
      <c r="R305" s="215" t="s">
        <v>115</v>
      </c>
      <c r="S305" s="215">
        <f t="shared" si="5"/>
        <v>0</v>
      </c>
      <c r="T305" s="1021"/>
    </row>
    <row r="306" spans="1:20" ht="15.75" thickBot="1" x14ac:dyDescent="0.3">
      <c r="A306" s="206" t="s">
        <v>475</v>
      </c>
      <c r="B306" s="211" t="s">
        <v>97</v>
      </c>
      <c r="C306" s="226">
        <v>14030319</v>
      </c>
      <c r="D306" s="1026" t="s">
        <v>370</v>
      </c>
      <c r="E306" s="227">
        <v>280</v>
      </c>
      <c r="F306" s="259"/>
      <c r="G306" s="259" t="s">
        <v>88</v>
      </c>
      <c r="H306" s="207">
        <v>0.29166666666666669</v>
      </c>
      <c r="I306" s="207">
        <v>0.625</v>
      </c>
      <c r="J306" s="259"/>
      <c r="K306" s="219"/>
      <c r="L306" s="259">
        <v>120</v>
      </c>
      <c r="M306" s="259"/>
      <c r="N306" s="259">
        <f t="shared" si="6"/>
        <v>14030319</v>
      </c>
      <c r="O306" s="259"/>
      <c r="P306" s="259" t="s">
        <v>476</v>
      </c>
      <c r="Q306" s="308">
        <v>10</v>
      </c>
      <c r="R306" s="211" t="s">
        <v>115</v>
      </c>
      <c r="S306" s="259">
        <f t="shared" si="5"/>
        <v>0</v>
      </c>
      <c r="T306" s="1020">
        <f>SUBTOTAL(9,S306:S308)</f>
        <v>0</v>
      </c>
    </row>
    <row r="307" spans="1:20" ht="15.75" thickBot="1" x14ac:dyDescent="0.3">
      <c r="A307" s="208" t="s">
        <v>475</v>
      </c>
      <c r="B307" s="261" t="s">
        <v>97</v>
      </c>
      <c r="C307" s="228">
        <v>14030319</v>
      </c>
      <c r="D307" s="1027"/>
      <c r="E307" s="229">
        <v>280</v>
      </c>
      <c r="F307" s="260"/>
      <c r="G307" s="260" t="s">
        <v>88</v>
      </c>
      <c r="H307" s="220">
        <v>0.29166666666666669</v>
      </c>
      <c r="I307" s="220">
        <v>0.625</v>
      </c>
      <c r="J307" s="260"/>
      <c r="K307" s="217"/>
      <c r="L307" s="260">
        <v>120</v>
      </c>
      <c r="M307" s="260"/>
      <c r="N307" s="213">
        <f t="shared" si="6"/>
        <v>14030319</v>
      </c>
      <c r="O307" s="260"/>
      <c r="P307" s="260" t="s">
        <v>476</v>
      </c>
      <c r="Q307" s="330">
        <v>10</v>
      </c>
      <c r="R307" s="261" t="s">
        <v>115</v>
      </c>
      <c r="S307" s="260">
        <f t="shared" si="5"/>
        <v>0</v>
      </c>
      <c r="T307" s="1021"/>
    </row>
    <row r="308" spans="1:20" ht="15.75" thickBot="1" x14ac:dyDescent="0.3">
      <c r="A308" s="210" t="s">
        <v>375</v>
      </c>
      <c r="B308" s="261" t="s">
        <v>97</v>
      </c>
      <c r="C308" s="230">
        <v>14030319</v>
      </c>
      <c r="D308" s="1028"/>
      <c r="E308" s="231">
        <v>96</v>
      </c>
      <c r="F308" s="261"/>
      <c r="G308" s="261" t="s">
        <v>88</v>
      </c>
      <c r="H308" s="221">
        <v>0.29166666666666669</v>
      </c>
      <c r="I308" s="221">
        <v>0.625</v>
      </c>
      <c r="J308" s="261"/>
      <c r="K308" s="222"/>
      <c r="L308" s="261">
        <v>96</v>
      </c>
      <c r="M308" s="261"/>
      <c r="N308" s="258">
        <f t="shared" si="6"/>
        <v>14030319</v>
      </c>
      <c r="O308" s="261"/>
      <c r="P308" s="261" t="s">
        <v>477</v>
      </c>
      <c r="Q308" s="329">
        <v>6</v>
      </c>
      <c r="R308" s="261" t="s">
        <v>115</v>
      </c>
      <c r="S308" s="261">
        <f t="shared" si="5"/>
        <v>0</v>
      </c>
      <c r="T308" s="1024"/>
    </row>
    <row r="309" spans="1:20" ht="15.75" thickBot="1" x14ac:dyDescent="0.3">
      <c r="A309" s="206" t="s">
        <v>473</v>
      </c>
      <c r="B309" s="211" t="s">
        <v>97</v>
      </c>
      <c r="C309" s="259">
        <v>14030319</v>
      </c>
      <c r="D309" s="1022" t="s">
        <v>214</v>
      </c>
      <c r="E309" s="259">
        <v>660</v>
      </c>
      <c r="F309" s="259"/>
      <c r="G309" s="259" t="s">
        <v>88</v>
      </c>
      <c r="H309" s="207">
        <v>0.375</v>
      </c>
      <c r="I309" s="207">
        <v>0.625</v>
      </c>
      <c r="J309" s="259"/>
      <c r="K309" s="219"/>
      <c r="L309" s="259">
        <v>120</v>
      </c>
      <c r="M309" s="259"/>
      <c r="N309" s="259">
        <f t="shared" si="6"/>
        <v>14030319</v>
      </c>
      <c r="O309" s="259"/>
      <c r="P309" s="259" t="s">
        <v>476</v>
      </c>
      <c r="Q309" s="308">
        <v>10</v>
      </c>
      <c r="R309" s="211" t="s">
        <v>115</v>
      </c>
      <c r="S309" s="259">
        <f t="shared" si="5"/>
        <v>0</v>
      </c>
      <c r="T309" s="1020">
        <f>SUBTOTAL(9,S309:S310)</f>
        <v>0</v>
      </c>
    </row>
    <row r="310" spans="1:20" ht="15.75" thickBot="1" x14ac:dyDescent="0.3">
      <c r="A310" s="210" t="s">
        <v>475</v>
      </c>
      <c r="B310" s="261" t="s">
        <v>97</v>
      </c>
      <c r="C310" s="258">
        <v>14030319</v>
      </c>
      <c r="D310" s="1025"/>
      <c r="E310" s="261">
        <v>280</v>
      </c>
      <c r="F310" s="261"/>
      <c r="G310" s="261" t="s">
        <v>88</v>
      </c>
      <c r="H310" s="221">
        <v>0.375</v>
      </c>
      <c r="I310" s="221">
        <v>0.625</v>
      </c>
      <c r="J310" s="261"/>
      <c r="K310" s="222"/>
      <c r="L310" s="261">
        <v>120</v>
      </c>
      <c r="M310" s="261"/>
      <c r="N310" s="258">
        <f t="shared" si="6"/>
        <v>14030319</v>
      </c>
      <c r="O310" s="261"/>
      <c r="P310" s="261" t="s">
        <v>476</v>
      </c>
      <c r="Q310" s="329">
        <v>10</v>
      </c>
      <c r="R310" s="261" t="s">
        <v>115</v>
      </c>
      <c r="S310" s="261">
        <f t="shared" si="5"/>
        <v>0</v>
      </c>
      <c r="T310" s="1024"/>
    </row>
    <row r="311" spans="1:20" ht="15.75" thickBot="1" x14ac:dyDescent="0.3">
      <c r="A311" s="206" t="s">
        <v>473</v>
      </c>
      <c r="B311" s="211" t="s">
        <v>97</v>
      </c>
      <c r="C311" s="259">
        <v>14030319</v>
      </c>
      <c r="D311" s="1022" t="s">
        <v>257</v>
      </c>
      <c r="E311" s="259">
        <v>660</v>
      </c>
      <c r="F311" s="259"/>
      <c r="G311" s="259" t="s">
        <v>88</v>
      </c>
      <c r="H311" s="207">
        <v>0.29166666666666669</v>
      </c>
      <c r="I311" s="207">
        <v>0.625</v>
      </c>
      <c r="J311" s="259"/>
      <c r="K311" s="219"/>
      <c r="L311" s="259">
        <v>120</v>
      </c>
      <c r="M311" s="259"/>
      <c r="N311" s="259">
        <f t="shared" si="6"/>
        <v>14030319</v>
      </c>
      <c r="O311" s="259"/>
      <c r="P311" s="259" t="s">
        <v>476</v>
      </c>
      <c r="Q311" s="308">
        <v>10</v>
      </c>
      <c r="R311" s="211" t="s">
        <v>115</v>
      </c>
      <c r="S311" s="259">
        <f t="shared" si="5"/>
        <v>0</v>
      </c>
      <c r="T311" s="1020">
        <f>SUBTOTAL(9,S311:S312)</f>
        <v>0</v>
      </c>
    </row>
    <row r="312" spans="1:20" ht="15.75" thickBot="1" x14ac:dyDescent="0.3">
      <c r="A312" s="210" t="s">
        <v>473</v>
      </c>
      <c r="B312" s="261" t="s">
        <v>97</v>
      </c>
      <c r="C312" s="261">
        <v>14030319</v>
      </c>
      <c r="D312" s="1025"/>
      <c r="E312" s="261">
        <v>660</v>
      </c>
      <c r="F312" s="261"/>
      <c r="G312" s="261" t="s">
        <v>88</v>
      </c>
      <c r="H312" s="221">
        <v>0.29166666666666669</v>
      </c>
      <c r="I312" s="221">
        <v>0.625</v>
      </c>
      <c r="J312" s="261"/>
      <c r="K312" s="222"/>
      <c r="L312" s="261">
        <v>120</v>
      </c>
      <c r="M312" s="261"/>
      <c r="N312" s="258">
        <f t="shared" si="6"/>
        <v>14030319</v>
      </c>
      <c r="O312" s="261"/>
      <c r="P312" s="261" t="s">
        <v>476</v>
      </c>
      <c r="Q312" s="329">
        <v>10</v>
      </c>
      <c r="R312" s="261" t="s">
        <v>115</v>
      </c>
      <c r="S312" s="261">
        <f t="shared" si="5"/>
        <v>0</v>
      </c>
      <c r="T312" s="1024"/>
    </row>
    <row r="313" spans="1:20" ht="15.75" thickBot="1" x14ac:dyDescent="0.3">
      <c r="A313" s="206" t="s">
        <v>473</v>
      </c>
      <c r="B313" s="211" t="s">
        <v>97</v>
      </c>
      <c r="C313" s="259">
        <v>14030320</v>
      </c>
      <c r="D313" s="1022" t="s">
        <v>257</v>
      </c>
      <c r="E313" s="259">
        <v>660</v>
      </c>
      <c r="F313" s="259"/>
      <c r="G313" s="259" t="s">
        <v>88</v>
      </c>
      <c r="H313" s="207">
        <v>0.29166666666666669</v>
      </c>
      <c r="I313" s="207">
        <v>0.625</v>
      </c>
      <c r="J313" s="259"/>
      <c r="K313" s="219"/>
      <c r="L313" s="259">
        <v>120</v>
      </c>
      <c r="M313" s="259"/>
      <c r="N313" s="259">
        <f t="shared" si="6"/>
        <v>14030320</v>
      </c>
      <c r="O313" s="259"/>
      <c r="P313" s="259" t="s">
        <v>476</v>
      </c>
      <c r="Q313" s="308">
        <v>10</v>
      </c>
      <c r="R313" s="211" t="s">
        <v>115</v>
      </c>
      <c r="S313" s="259">
        <f t="shared" si="5"/>
        <v>0</v>
      </c>
      <c r="T313" s="1020">
        <f>SUBTOTAL(9,S313:S314)</f>
        <v>0</v>
      </c>
    </row>
    <row r="314" spans="1:20" ht="15.75" thickBot="1" x14ac:dyDescent="0.3">
      <c r="A314" s="210" t="s">
        <v>475</v>
      </c>
      <c r="B314" s="261" t="s">
        <v>97</v>
      </c>
      <c r="C314" s="258">
        <v>14030320</v>
      </c>
      <c r="D314" s="1025"/>
      <c r="E314" s="261">
        <v>280</v>
      </c>
      <c r="F314" s="261"/>
      <c r="G314" s="261" t="s">
        <v>88</v>
      </c>
      <c r="H314" s="221">
        <v>0.29166666666666669</v>
      </c>
      <c r="I314" s="221">
        <v>0.625</v>
      </c>
      <c r="J314" s="261"/>
      <c r="K314" s="222"/>
      <c r="L314" s="261">
        <v>120</v>
      </c>
      <c r="M314" s="261"/>
      <c r="N314" s="258">
        <f t="shared" si="6"/>
        <v>14030320</v>
      </c>
      <c r="O314" s="261"/>
      <c r="P314" s="261" t="s">
        <v>476</v>
      </c>
      <c r="Q314" s="329">
        <v>10</v>
      </c>
      <c r="R314" s="261" t="s">
        <v>115</v>
      </c>
      <c r="S314" s="261">
        <f t="shared" si="5"/>
        <v>0</v>
      </c>
      <c r="T314" s="1024"/>
    </row>
    <row r="315" spans="1:20" ht="15.75" thickBot="1" x14ac:dyDescent="0.3">
      <c r="A315" s="206" t="s">
        <v>473</v>
      </c>
      <c r="B315" s="211" t="s">
        <v>97</v>
      </c>
      <c r="C315" s="259">
        <v>14030320</v>
      </c>
      <c r="D315" s="1022" t="s">
        <v>370</v>
      </c>
      <c r="E315" s="259">
        <v>660</v>
      </c>
      <c r="F315" s="259"/>
      <c r="G315" s="259" t="s">
        <v>88</v>
      </c>
      <c r="H315" s="207">
        <v>0.29166666666666669</v>
      </c>
      <c r="I315" s="207">
        <v>0.625</v>
      </c>
      <c r="J315" s="259"/>
      <c r="K315" s="219"/>
      <c r="L315" s="259">
        <v>120</v>
      </c>
      <c r="M315" s="259"/>
      <c r="N315" s="259">
        <f t="shared" si="6"/>
        <v>14030320</v>
      </c>
      <c r="O315" s="259"/>
      <c r="P315" s="259" t="s">
        <v>476</v>
      </c>
      <c r="Q315" s="308">
        <v>10</v>
      </c>
      <c r="R315" s="211" t="s">
        <v>115</v>
      </c>
      <c r="S315" s="259">
        <f t="shared" ref="S315:S378" si="7">E315*F315</f>
        <v>0</v>
      </c>
      <c r="T315" s="1020">
        <f>SUBTOTAL(9,S315:S318)</f>
        <v>0</v>
      </c>
    </row>
    <row r="316" spans="1:20" ht="15.75" thickBot="1" x14ac:dyDescent="0.3">
      <c r="A316" s="208" t="s">
        <v>475</v>
      </c>
      <c r="B316" s="261" t="s">
        <v>97</v>
      </c>
      <c r="C316" s="213">
        <v>14030320</v>
      </c>
      <c r="D316" s="1023"/>
      <c r="E316" s="260">
        <v>280</v>
      </c>
      <c r="F316" s="260"/>
      <c r="G316" s="260" t="s">
        <v>88</v>
      </c>
      <c r="H316" s="220">
        <v>0.29166666666666669</v>
      </c>
      <c r="I316" s="220">
        <v>0.625</v>
      </c>
      <c r="J316" s="260"/>
      <c r="K316" s="217"/>
      <c r="L316" s="260">
        <v>120</v>
      </c>
      <c r="M316" s="260"/>
      <c r="N316" s="213">
        <f t="shared" si="6"/>
        <v>14030320</v>
      </c>
      <c r="O316" s="260"/>
      <c r="P316" s="260" t="s">
        <v>476</v>
      </c>
      <c r="Q316" s="330">
        <v>10</v>
      </c>
      <c r="R316" s="261" t="s">
        <v>115</v>
      </c>
      <c r="S316" s="260">
        <f t="shared" si="7"/>
        <v>0</v>
      </c>
      <c r="T316" s="1021"/>
    </row>
    <row r="317" spans="1:20" ht="15.75" thickBot="1" x14ac:dyDescent="0.3">
      <c r="A317" s="208" t="s">
        <v>483</v>
      </c>
      <c r="B317" s="261" t="s">
        <v>97</v>
      </c>
      <c r="C317" s="213">
        <v>14030320</v>
      </c>
      <c r="D317" s="1023"/>
      <c r="E317" s="260">
        <v>435</v>
      </c>
      <c r="F317" s="260"/>
      <c r="G317" s="260" t="s">
        <v>88</v>
      </c>
      <c r="H317" s="220">
        <v>0.29166666666666669</v>
      </c>
      <c r="I317" s="220">
        <v>0.625</v>
      </c>
      <c r="J317" s="260"/>
      <c r="K317" s="217"/>
      <c r="L317" s="260">
        <v>60</v>
      </c>
      <c r="M317" s="260"/>
      <c r="N317" s="213">
        <f t="shared" si="6"/>
        <v>14030320</v>
      </c>
      <c r="O317" s="260"/>
      <c r="P317" s="260" t="s">
        <v>381</v>
      </c>
      <c r="Q317" s="330">
        <v>4.5</v>
      </c>
      <c r="R317" s="261" t="s">
        <v>115</v>
      </c>
      <c r="S317" s="260">
        <f t="shared" si="7"/>
        <v>0</v>
      </c>
      <c r="T317" s="1021"/>
    </row>
    <row r="318" spans="1:20" ht="15.75" thickBot="1" x14ac:dyDescent="0.3">
      <c r="A318" s="210" t="s">
        <v>218</v>
      </c>
      <c r="B318" s="261" t="s">
        <v>97</v>
      </c>
      <c r="C318" s="258">
        <v>14030320</v>
      </c>
      <c r="D318" s="1025"/>
      <c r="E318" s="261">
        <v>72</v>
      </c>
      <c r="F318" s="261"/>
      <c r="G318" s="261" t="s">
        <v>88</v>
      </c>
      <c r="H318" s="221">
        <v>0.29166666666666669</v>
      </c>
      <c r="I318" s="221">
        <v>0.625</v>
      </c>
      <c r="J318" s="261"/>
      <c r="K318" s="222"/>
      <c r="L318" s="261">
        <v>36</v>
      </c>
      <c r="M318" s="261"/>
      <c r="N318" s="258">
        <f t="shared" si="6"/>
        <v>14030320</v>
      </c>
      <c r="O318" s="261"/>
      <c r="P318" s="261" t="s">
        <v>381</v>
      </c>
      <c r="Q318" s="329">
        <v>1.5</v>
      </c>
      <c r="R318" s="261" t="s">
        <v>115</v>
      </c>
      <c r="S318" s="261">
        <f t="shared" si="7"/>
        <v>0</v>
      </c>
      <c r="T318" s="1024"/>
    </row>
    <row r="319" spans="1:20" ht="15.75" thickBot="1" x14ac:dyDescent="0.3">
      <c r="A319" s="206" t="s">
        <v>375</v>
      </c>
      <c r="B319" s="211" t="s">
        <v>97</v>
      </c>
      <c r="C319" s="259">
        <v>14030320</v>
      </c>
      <c r="D319" s="1022" t="s">
        <v>214</v>
      </c>
      <c r="E319" s="259">
        <v>96</v>
      </c>
      <c r="F319" s="259"/>
      <c r="G319" s="259" t="s">
        <v>88</v>
      </c>
      <c r="H319" s="207">
        <v>0.33333333333333331</v>
      </c>
      <c r="I319" s="207">
        <v>0.625</v>
      </c>
      <c r="J319" s="259"/>
      <c r="K319" s="219"/>
      <c r="L319" s="259">
        <v>96</v>
      </c>
      <c r="M319" s="259"/>
      <c r="N319" s="259">
        <f t="shared" si="6"/>
        <v>14030320</v>
      </c>
      <c r="O319" s="259"/>
      <c r="P319" s="259" t="s">
        <v>484</v>
      </c>
      <c r="Q319" s="308">
        <v>6</v>
      </c>
      <c r="R319" s="211" t="s">
        <v>115</v>
      </c>
      <c r="S319" s="259">
        <f t="shared" si="7"/>
        <v>0</v>
      </c>
      <c r="T319" s="1020">
        <f>SUBTOTAL(9,S319:S321)</f>
        <v>0</v>
      </c>
    </row>
    <row r="320" spans="1:20" ht="15.75" thickBot="1" x14ac:dyDescent="0.3">
      <c r="A320" s="208" t="s">
        <v>375</v>
      </c>
      <c r="B320" s="261" t="s">
        <v>97</v>
      </c>
      <c r="C320" s="213">
        <v>14030320</v>
      </c>
      <c r="D320" s="1023"/>
      <c r="E320" s="260">
        <v>96</v>
      </c>
      <c r="F320" s="260"/>
      <c r="G320" s="260" t="s">
        <v>88</v>
      </c>
      <c r="H320" s="207">
        <v>0.33333333333333331</v>
      </c>
      <c r="I320" s="207">
        <v>0.625</v>
      </c>
      <c r="J320" s="260"/>
      <c r="K320" s="217"/>
      <c r="L320" s="260">
        <v>96</v>
      </c>
      <c r="M320" s="260"/>
      <c r="N320" s="213">
        <f t="shared" si="6"/>
        <v>14030320</v>
      </c>
      <c r="O320" s="260"/>
      <c r="P320" s="260" t="s">
        <v>485</v>
      </c>
      <c r="Q320" s="330">
        <v>6</v>
      </c>
      <c r="R320" s="261" t="s">
        <v>115</v>
      </c>
      <c r="S320" s="260">
        <f t="shared" si="7"/>
        <v>0</v>
      </c>
      <c r="T320" s="1021"/>
    </row>
    <row r="321" spans="1:20" ht="15.75" thickBot="1" x14ac:dyDescent="0.3">
      <c r="A321" s="214" t="s">
        <v>473</v>
      </c>
      <c r="B321" s="215" t="s">
        <v>97</v>
      </c>
      <c r="C321" s="257">
        <v>14030320</v>
      </c>
      <c r="D321" s="1023"/>
      <c r="E321" s="215">
        <v>660</v>
      </c>
      <c r="F321" s="215"/>
      <c r="G321" s="215" t="s">
        <v>88</v>
      </c>
      <c r="H321" s="262">
        <v>0.33333333333333331</v>
      </c>
      <c r="I321" s="262">
        <v>0.625</v>
      </c>
      <c r="J321" s="215"/>
      <c r="K321" s="218"/>
      <c r="L321" s="215">
        <v>120</v>
      </c>
      <c r="M321" s="215"/>
      <c r="N321" s="257">
        <f t="shared" si="6"/>
        <v>14030320</v>
      </c>
      <c r="O321" s="215"/>
      <c r="P321" s="215" t="s">
        <v>476</v>
      </c>
      <c r="Q321" s="331">
        <v>9.5</v>
      </c>
      <c r="R321" s="215" t="s">
        <v>115</v>
      </c>
      <c r="S321" s="215">
        <f t="shared" si="7"/>
        <v>0</v>
      </c>
      <c r="T321" s="1021"/>
    </row>
    <row r="322" spans="1:20" ht="15.75" thickBot="1" x14ac:dyDescent="0.3">
      <c r="A322" s="206" t="s">
        <v>297</v>
      </c>
      <c r="B322" s="211" t="s">
        <v>97</v>
      </c>
      <c r="C322" s="259">
        <v>14030321</v>
      </c>
      <c r="D322" s="1022" t="s">
        <v>370</v>
      </c>
      <c r="E322" s="259">
        <v>390</v>
      </c>
      <c r="F322" s="259"/>
      <c r="G322" s="259" t="s">
        <v>88</v>
      </c>
      <c r="H322" s="207">
        <v>0.29166666666666669</v>
      </c>
      <c r="I322" s="207">
        <v>0.625</v>
      </c>
      <c r="J322" s="259"/>
      <c r="K322" s="219"/>
      <c r="L322" s="259">
        <v>120</v>
      </c>
      <c r="M322" s="259"/>
      <c r="N322" s="259">
        <f t="shared" si="6"/>
        <v>14030321</v>
      </c>
      <c r="O322" s="259"/>
      <c r="P322" s="259" t="s">
        <v>381</v>
      </c>
      <c r="Q322" s="308">
        <v>4.5</v>
      </c>
      <c r="R322" s="211" t="s">
        <v>115</v>
      </c>
      <c r="S322" s="259">
        <f t="shared" si="7"/>
        <v>0</v>
      </c>
      <c r="T322" s="1020">
        <f>SUBTOTAL(9,S322:S324)</f>
        <v>0</v>
      </c>
    </row>
    <row r="323" spans="1:20" ht="15.75" thickBot="1" x14ac:dyDescent="0.3">
      <c r="A323" s="208" t="s">
        <v>297</v>
      </c>
      <c r="B323" s="261" t="s">
        <v>97</v>
      </c>
      <c r="C323" s="213">
        <v>14030321</v>
      </c>
      <c r="D323" s="1023"/>
      <c r="E323" s="260">
        <v>390</v>
      </c>
      <c r="F323" s="260"/>
      <c r="G323" s="260" t="s">
        <v>88</v>
      </c>
      <c r="H323" s="220">
        <v>0.29166666666666669</v>
      </c>
      <c r="I323" s="220">
        <v>0.625</v>
      </c>
      <c r="J323" s="260"/>
      <c r="K323" s="217"/>
      <c r="L323" s="260">
        <v>120</v>
      </c>
      <c r="M323" s="260"/>
      <c r="N323" s="213">
        <f t="shared" si="6"/>
        <v>14030321</v>
      </c>
      <c r="O323" s="260"/>
      <c r="P323" s="260" t="s">
        <v>381</v>
      </c>
      <c r="Q323" s="330">
        <v>4.5</v>
      </c>
      <c r="R323" s="261" t="s">
        <v>115</v>
      </c>
      <c r="S323" s="260">
        <f t="shared" si="7"/>
        <v>0</v>
      </c>
      <c r="T323" s="1021"/>
    </row>
    <row r="324" spans="1:20" ht="15.75" thickBot="1" x14ac:dyDescent="0.3">
      <c r="A324" s="210" t="s">
        <v>297</v>
      </c>
      <c r="B324" s="261" t="s">
        <v>97</v>
      </c>
      <c r="C324" s="258">
        <v>14030321</v>
      </c>
      <c r="D324" s="1025"/>
      <c r="E324" s="261">
        <v>390</v>
      </c>
      <c r="F324" s="261"/>
      <c r="G324" s="261" t="s">
        <v>88</v>
      </c>
      <c r="H324" s="221">
        <v>0.29166666666666669</v>
      </c>
      <c r="I324" s="221">
        <v>0.625</v>
      </c>
      <c r="J324" s="261"/>
      <c r="K324" s="222"/>
      <c r="L324" s="261">
        <v>120</v>
      </c>
      <c r="M324" s="261"/>
      <c r="N324" s="258">
        <f t="shared" si="6"/>
        <v>14030321</v>
      </c>
      <c r="O324" s="261"/>
      <c r="P324" s="261" t="s">
        <v>381</v>
      </c>
      <c r="Q324" s="329">
        <v>4.5</v>
      </c>
      <c r="R324" s="261" t="s">
        <v>115</v>
      </c>
      <c r="S324" s="261">
        <f t="shared" si="7"/>
        <v>0</v>
      </c>
      <c r="T324" s="1024"/>
    </row>
    <row r="325" spans="1:20" ht="15.75" thickBot="1" x14ac:dyDescent="0.3">
      <c r="A325" s="206" t="s">
        <v>473</v>
      </c>
      <c r="B325" s="211" t="s">
        <v>97</v>
      </c>
      <c r="C325" s="259">
        <v>14030321</v>
      </c>
      <c r="D325" s="1022" t="s">
        <v>214</v>
      </c>
      <c r="E325" s="259">
        <v>660</v>
      </c>
      <c r="F325" s="259"/>
      <c r="G325" s="259" t="s">
        <v>88</v>
      </c>
      <c r="H325" s="207">
        <v>0.33333333333333331</v>
      </c>
      <c r="I325" s="207">
        <v>0.625</v>
      </c>
      <c r="J325" s="259"/>
      <c r="K325" s="219"/>
      <c r="L325" s="259">
        <v>120</v>
      </c>
      <c r="M325" s="259"/>
      <c r="N325" s="259">
        <f t="shared" si="6"/>
        <v>14030321</v>
      </c>
      <c r="O325" s="259"/>
      <c r="P325" s="259" t="s">
        <v>476</v>
      </c>
      <c r="Q325" s="308">
        <v>10</v>
      </c>
      <c r="R325" s="211" t="s">
        <v>115</v>
      </c>
      <c r="S325" s="259">
        <f t="shared" si="7"/>
        <v>0</v>
      </c>
      <c r="T325" s="1020">
        <f>SUBTOTAL(9,S325:S327)</f>
        <v>0</v>
      </c>
    </row>
    <row r="326" spans="1:20" ht="15.75" thickBot="1" x14ac:dyDescent="0.3">
      <c r="A326" s="208" t="s">
        <v>419</v>
      </c>
      <c r="B326" s="261" t="s">
        <v>97</v>
      </c>
      <c r="C326" s="213">
        <v>14030321</v>
      </c>
      <c r="D326" s="1023"/>
      <c r="E326" s="260">
        <v>280</v>
      </c>
      <c r="F326" s="260"/>
      <c r="G326" s="260" t="s">
        <v>88</v>
      </c>
      <c r="H326" s="220">
        <v>0.33333333333333331</v>
      </c>
      <c r="I326" s="220">
        <v>0.625</v>
      </c>
      <c r="J326" s="260"/>
      <c r="K326" s="217"/>
      <c r="L326" s="260">
        <v>120</v>
      </c>
      <c r="M326" s="260"/>
      <c r="N326" s="213">
        <f t="shared" si="6"/>
        <v>14030321</v>
      </c>
      <c r="O326" s="260"/>
      <c r="P326" s="260" t="s">
        <v>381</v>
      </c>
      <c r="Q326" s="330">
        <v>4.5</v>
      </c>
      <c r="R326" s="261" t="s">
        <v>115</v>
      </c>
      <c r="S326" s="260">
        <f t="shared" si="7"/>
        <v>0</v>
      </c>
      <c r="T326" s="1021"/>
    </row>
    <row r="327" spans="1:20" ht="15.75" thickBot="1" x14ac:dyDescent="0.3">
      <c r="A327" s="210" t="s">
        <v>419</v>
      </c>
      <c r="B327" s="261" t="s">
        <v>97</v>
      </c>
      <c r="C327" s="258">
        <v>14030321</v>
      </c>
      <c r="D327" s="1025"/>
      <c r="E327" s="261">
        <v>280</v>
      </c>
      <c r="F327" s="261"/>
      <c r="G327" s="261" t="s">
        <v>88</v>
      </c>
      <c r="H327" s="221">
        <v>0.33333333333333331</v>
      </c>
      <c r="I327" s="221">
        <v>0.625</v>
      </c>
      <c r="J327" s="261"/>
      <c r="K327" s="222"/>
      <c r="L327" s="261">
        <v>120</v>
      </c>
      <c r="M327" s="261"/>
      <c r="N327" s="258">
        <f t="shared" si="6"/>
        <v>14030321</v>
      </c>
      <c r="O327" s="261"/>
      <c r="P327" s="261" t="s">
        <v>381</v>
      </c>
      <c r="Q327" s="329">
        <v>4.5</v>
      </c>
      <c r="R327" s="261" t="s">
        <v>115</v>
      </c>
      <c r="S327" s="261">
        <f t="shared" si="7"/>
        <v>0</v>
      </c>
      <c r="T327" s="1024"/>
    </row>
    <row r="328" spans="1:20" ht="15.75" thickBot="1" x14ac:dyDescent="0.3">
      <c r="A328" s="206" t="s">
        <v>297</v>
      </c>
      <c r="B328" s="211" t="s">
        <v>97</v>
      </c>
      <c r="C328" s="259">
        <v>14030321</v>
      </c>
      <c r="D328" s="1022" t="s">
        <v>257</v>
      </c>
      <c r="E328" s="259">
        <v>390</v>
      </c>
      <c r="F328" s="259"/>
      <c r="G328" s="259" t="s">
        <v>88</v>
      </c>
      <c r="H328" s="207">
        <v>0.29166666666666669</v>
      </c>
      <c r="I328" s="207">
        <v>0.625</v>
      </c>
      <c r="J328" s="259"/>
      <c r="K328" s="219"/>
      <c r="L328" s="259">
        <v>120</v>
      </c>
      <c r="M328" s="259"/>
      <c r="N328" s="259">
        <f t="shared" si="6"/>
        <v>14030321</v>
      </c>
      <c r="O328" s="259"/>
      <c r="P328" s="259" t="s">
        <v>381</v>
      </c>
      <c r="Q328" s="308">
        <v>5</v>
      </c>
      <c r="R328" s="211" t="s">
        <v>115</v>
      </c>
      <c r="S328" s="259">
        <f t="shared" si="7"/>
        <v>0</v>
      </c>
      <c r="T328" s="1020">
        <f>SUBTOTAL(9,S328:S330)</f>
        <v>0</v>
      </c>
    </row>
    <row r="329" spans="1:20" ht="15.75" thickBot="1" x14ac:dyDescent="0.3">
      <c r="A329" s="208" t="s">
        <v>297</v>
      </c>
      <c r="B329" s="261" t="s">
        <v>97</v>
      </c>
      <c r="C329" s="213">
        <v>14030321</v>
      </c>
      <c r="D329" s="1023"/>
      <c r="E329" s="260">
        <v>390</v>
      </c>
      <c r="F329" s="260"/>
      <c r="G329" s="260" t="s">
        <v>88</v>
      </c>
      <c r="H329" s="220">
        <v>0.29166666666666669</v>
      </c>
      <c r="I329" s="220">
        <v>0.625</v>
      </c>
      <c r="J329" s="260"/>
      <c r="K329" s="217"/>
      <c r="L329" s="260">
        <v>120</v>
      </c>
      <c r="M329" s="260"/>
      <c r="N329" s="213">
        <f t="shared" si="6"/>
        <v>14030321</v>
      </c>
      <c r="O329" s="260"/>
      <c r="P329" s="260" t="s">
        <v>381</v>
      </c>
      <c r="Q329" s="330">
        <v>5</v>
      </c>
      <c r="R329" s="261" t="s">
        <v>115</v>
      </c>
      <c r="S329" s="260">
        <f t="shared" si="7"/>
        <v>0</v>
      </c>
      <c r="T329" s="1021"/>
    </row>
    <row r="330" spans="1:20" ht="15.75" thickBot="1" x14ac:dyDescent="0.3">
      <c r="A330" s="210" t="s">
        <v>297</v>
      </c>
      <c r="B330" s="261" t="s">
        <v>97</v>
      </c>
      <c r="C330" s="258">
        <v>14030321</v>
      </c>
      <c r="D330" s="1025"/>
      <c r="E330" s="261">
        <v>390</v>
      </c>
      <c r="F330" s="261"/>
      <c r="G330" s="261" t="s">
        <v>88</v>
      </c>
      <c r="H330" s="221">
        <v>0.29166666666666669</v>
      </c>
      <c r="I330" s="221">
        <v>0.625</v>
      </c>
      <c r="J330" s="261"/>
      <c r="K330" s="222"/>
      <c r="L330" s="261">
        <v>120</v>
      </c>
      <c r="M330" s="261"/>
      <c r="N330" s="258">
        <f t="shared" si="6"/>
        <v>14030321</v>
      </c>
      <c r="O330" s="261"/>
      <c r="P330" s="261" t="s">
        <v>381</v>
      </c>
      <c r="Q330" s="329">
        <v>4.5</v>
      </c>
      <c r="R330" s="261" t="s">
        <v>115</v>
      </c>
      <c r="S330" s="261">
        <f t="shared" si="7"/>
        <v>0</v>
      </c>
      <c r="T330" s="1024"/>
    </row>
    <row r="331" spans="1:20" ht="15.75" thickBot="1" x14ac:dyDescent="0.3">
      <c r="A331" s="233" t="s">
        <v>392</v>
      </c>
      <c r="B331" s="211" t="s">
        <v>97</v>
      </c>
      <c r="C331" s="211">
        <v>14030322</v>
      </c>
      <c r="D331" s="211" t="s">
        <v>214</v>
      </c>
      <c r="E331" s="211">
        <v>780</v>
      </c>
      <c r="F331" s="211"/>
      <c r="G331" s="211" t="s">
        <v>88</v>
      </c>
      <c r="H331" s="234">
        <v>0.33333333333333331</v>
      </c>
      <c r="I331" s="234">
        <v>0.625</v>
      </c>
      <c r="J331" s="211"/>
      <c r="K331" s="235"/>
      <c r="L331" s="211">
        <v>180</v>
      </c>
      <c r="M331" s="211"/>
      <c r="N331" s="211">
        <f t="shared" si="6"/>
        <v>14030322</v>
      </c>
      <c r="O331" s="211"/>
      <c r="P331" s="211" t="s">
        <v>381</v>
      </c>
      <c r="Q331" s="334">
        <v>10.5</v>
      </c>
      <c r="R331" s="211" t="s">
        <v>115</v>
      </c>
      <c r="S331" s="211">
        <f t="shared" si="7"/>
        <v>0</v>
      </c>
      <c r="T331" s="236">
        <f>SUBTOTAL(9,S331)</f>
        <v>0</v>
      </c>
    </row>
    <row r="332" spans="1:20" ht="15.75" thickBot="1" x14ac:dyDescent="0.3">
      <c r="A332" s="233" t="s">
        <v>392</v>
      </c>
      <c r="B332" s="211" t="s">
        <v>97</v>
      </c>
      <c r="C332" s="211">
        <v>14030322</v>
      </c>
      <c r="D332" s="211" t="s">
        <v>257</v>
      </c>
      <c r="E332" s="211">
        <v>780</v>
      </c>
      <c r="F332" s="211"/>
      <c r="G332" s="211" t="s">
        <v>88</v>
      </c>
      <c r="H332" s="234">
        <v>0.29166666666666669</v>
      </c>
      <c r="I332" s="234">
        <v>0.625</v>
      </c>
      <c r="J332" s="211"/>
      <c r="K332" s="235"/>
      <c r="L332" s="211">
        <v>180</v>
      </c>
      <c r="M332" s="211"/>
      <c r="N332" s="211">
        <f t="shared" si="6"/>
        <v>14030322</v>
      </c>
      <c r="O332" s="211"/>
      <c r="P332" s="211" t="s">
        <v>381</v>
      </c>
      <c r="Q332" s="334">
        <v>10.5</v>
      </c>
      <c r="R332" s="211" t="s">
        <v>115</v>
      </c>
      <c r="S332" s="211">
        <f t="shared" si="7"/>
        <v>0</v>
      </c>
      <c r="T332" s="236">
        <f>SUBTOTAL(9,S332)</f>
        <v>0</v>
      </c>
    </row>
    <row r="333" spans="1:20" ht="15.75" thickBot="1" x14ac:dyDescent="0.3">
      <c r="A333" s="206" t="s">
        <v>277</v>
      </c>
      <c r="B333" s="211" t="s">
        <v>97</v>
      </c>
      <c r="C333" s="259">
        <v>14030322</v>
      </c>
      <c r="D333" s="1022" t="s">
        <v>370</v>
      </c>
      <c r="E333" s="259">
        <v>225</v>
      </c>
      <c r="F333" s="259"/>
      <c r="G333" s="259" t="s">
        <v>88</v>
      </c>
      <c r="H333" s="207">
        <v>0.29166666666666669</v>
      </c>
      <c r="I333" s="207">
        <v>0.625</v>
      </c>
      <c r="J333" s="259"/>
      <c r="K333" s="219"/>
      <c r="L333" s="259">
        <v>180</v>
      </c>
      <c r="M333" s="259"/>
      <c r="N333" s="259">
        <f t="shared" si="6"/>
        <v>14030322</v>
      </c>
      <c r="O333" s="259"/>
      <c r="P333" s="259" t="s">
        <v>381</v>
      </c>
      <c r="Q333" s="308">
        <v>12</v>
      </c>
      <c r="R333" s="211" t="s">
        <v>115</v>
      </c>
      <c r="S333" s="259">
        <f t="shared" si="7"/>
        <v>0</v>
      </c>
      <c r="T333" s="1020">
        <f>SUBTOTAL(9,S333:S335)</f>
        <v>0</v>
      </c>
    </row>
    <row r="334" spans="1:20" ht="15.75" thickBot="1" x14ac:dyDescent="0.3">
      <c r="A334" s="208" t="s">
        <v>277</v>
      </c>
      <c r="B334" s="261" t="s">
        <v>97</v>
      </c>
      <c r="C334" s="213">
        <v>14030322</v>
      </c>
      <c r="D334" s="1023"/>
      <c r="E334" s="260">
        <v>225</v>
      </c>
      <c r="F334" s="260"/>
      <c r="G334" s="260" t="s">
        <v>88</v>
      </c>
      <c r="H334" s="220">
        <v>0.29166666666666669</v>
      </c>
      <c r="I334" s="220">
        <v>0.625</v>
      </c>
      <c r="J334" s="260"/>
      <c r="K334" s="217"/>
      <c r="L334" s="260">
        <v>180</v>
      </c>
      <c r="M334" s="260"/>
      <c r="N334" s="213">
        <f t="shared" si="6"/>
        <v>14030322</v>
      </c>
      <c r="O334" s="260"/>
      <c r="P334" s="260" t="s">
        <v>381</v>
      </c>
      <c r="Q334" s="330">
        <v>11</v>
      </c>
      <c r="R334" s="261" t="s">
        <v>115</v>
      </c>
      <c r="S334" s="260">
        <f t="shared" si="7"/>
        <v>0</v>
      </c>
      <c r="T334" s="1021"/>
    </row>
    <row r="335" spans="1:20" ht="15.75" thickBot="1" x14ac:dyDescent="0.3">
      <c r="A335" s="210" t="s">
        <v>392</v>
      </c>
      <c r="B335" s="261" t="s">
        <v>97</v>
      </c>
      <c r="C335" s="258">
        <v>14030322</v>
      </c>
      <c r="D335" s="1025"/>
      <c r="E335" s="261">
        <v>360</v>
      </c>
      <c r="F335" s="261"/>
      <c r="G335" s="261" t="s">
        <v>88</v>
      </c>
      <c r="H335" s="221">
        <v>0.29166666666666669</v>
      </c>
      <c r="I335" s="221">
        <v>0.625</v>
      </c>
      <c r="J335" s="261"/>
      <c r="K335" s="222"/>
      <c r="L335" s="261">
        <v>180</v>
      </c>
      <c r="M335" s="261"/>
      <c r="N335" s="258">
        <f t="shared" si="6"/>
        <v>14030322</v>
      </c>
      <c r="O335" s="261"/>
      <c r="P335" s="261" t="s">
        <v>381</v>
      </c>
      <c r="Q335" s="329">
        <v>8.5</v>
      </c>
      <c r="R335" s="261" t="s">
        <v>115</v>
      </c>
      <c r="S335" s="261">
        <f t="shared" si="7"/>
        <v>0</v>
      </c>
      <c r="T335" s="1024"/>
    </row>
    <row r="336" spans="1:20" ht="15.75" thickBot="1" x14ac:dyDescent="0.3">
      <c r="A336" s="206" t="s">
        <v>223</v>
      </c>
      <c r="B336" s="211" t="s">
        <v>97</v>
      </c>
      <c r="C336" s="259">
        <v>14030324</v>
      </c>
      <c r="D336" s="1022" t="s">
        <v>257</v>
      </c>
      <c r="E336" s="259">
        <v>765</v>
      </c>
      <c r="F336" s="259"/>
      <c r="G336" s="259" t="s">
        <v>88</v>
      </c>
      <c r="H336" s="207">
        <v>0.29166666666666669</v>
      </c>
      <c r="I336" s="207">
        <v>0.625</v>
      </c>
      <c r="J336" s="259"/>
      <c r="K336" s="219"/>
      <c r="L336" s="259">
        <v>180</v>
      </c>
      <c r="M336" s="259"/>
      <c r="N336" s="259">
        <f t="shared" si="6"/>
        <v>14030324</v>
      </c>
      <c r="O336" s="259"/>
      <c r="P336" s="259" t="s">
        <v>381</v>
      </c>
      <c r="Q336" s="308">
        <v>11.5</v>
      </c>
      <c r="R336" s="211" t="s">
        <v>115</v>
      </c>
      <c r="S336" s="259">
        <f t="shared" si="7"/>
        <v>0</v>
      </c>
      <c r="T336" s="1020">
        <f>SUBTOTAL(9,S336:S337)</f>
        <v>0</v>
      </c>
    </row>
    <row r="337" spans="1:20" ht="15.75" thickBot="1" x14ac:dyDescent="0.3">
      <c r="A337" s="214" t="s">
        <v>223</v>
      </c>
      <c r="B337" s="215" t="s">
        <v>97</v>
      </c>
      <c r="C337" s="257">
        <v>14030324</v>
      </c>
      <c r="D337" s="1023"/>
      <c r="E337" s="215">
        <v>765</v>
      </c>
      <c r="F337" s="215"/>
      <c r="G337" s="215" t="s">
        <v>88</v>
      </c>
      <c r="H337" s="262">
        <v>0.29166666666666669</v>
      </c>
      <c r="I337" s="262">
        <v>0.625</v>
      </c>
      <c r="J337" s="215"/>
      <c r="K337" s="218"/>
      <c r="L337" s="215">
        <v>180</v>
      </c>
      <c r="M337" s="215"/>
      <c r="N337" s="257">
        <f t="shared" si="6"/>
        <v>14030324</v>
      </c>
      <c r="O337" s="215"/>
      <c r="P337" s="215" t="s">
        <v>381</v>
      </c>
      <c r="Q337" s="331">
        <v>11.5</v>
      </c>
      <c r="R337" s="215" t="s">
        <v>115</v>
      </c>
      <c r="S337" s="215">
        <f t="shared" si="7"/>
        <v>0</v>
      </c>
      <c r="T337" s="1021"/>
    </row>
    <row r="338" spans="1:20" ht="15.75" thickBot="1" x14ac:dyDescent="0.3">
      <c r="A338" s="206" t="s">
        <v>223</v>
      </c>
      <c r="B338" s="211" t="s">
        <v>97</v>
      </c>
      <c r="C338" s="259">
        <v>14030324</v>
      </c>
      <c r="D338" s="1022" t="s">
        <v>370</v>
      </c>
      <c r="E338" s="259">
        <v>765</v>
      </c>
      <c r="F338" s="259"/>
      <c r="G338" s="259" t="s">
        <v>88</v>
      </c>
      <c r="H338" s="207">
        <v>0.29166666666666669</v>
      </c>
      <c r="I338" s="207">
        <v>0.625</v>
      </c>
      <c r="J338" s="259"/>
      <c r="K338" s="219"/>
      <c r="L338" s="259">
        <v>180</v>
      </c>
      <c r="M338" s="259"/>
      <c r="N338" s="259">
        <f t="shared" si="6"/>
        <v>14030324</v>
      </c>
      <c r="O338" s="259"/>
      <c r="P338" s="259" t="s">
        <v>381</v>
      </c>
      <c r="Q338" s="308">
        <v>11.5</v>
      </c>
      <c r="R338" s="211" t="s">
        <v>115</v>
      </c>
      <c r="S338" s="259">
        <f t="shared" si="7"/>
        <v>0</v>
      </c>
      <c r="T338" s="1020">
        <f>SUBTOTAL(9,S338:S339)</f>
        <v>0</v>
      </c>
    </row>
    <row r="339" spans="1:20" ht="15.75" thickBot="1" x14ac:dyDescent="0.3">
      <c r="A339" s="214" t="s">
        <v>392</v>
      </c>
      <c r="B339" s="215" t="s">
        <v>97</v>
      </c>
      <c r="C339" s="215">
        <v>14030324</v>
      </c>
      <c r="D339" s="1023"/>
      <c r="E339" s="215">
        <v>780</v>
      </c>
      <c r="F339" s="215"/>
      <c r="G339" s="215" t="s">
        <v>88</v>
      </c>
      <c r="H339" s="262">
        <v>0.29166666666666669</v>
      </c>
      <c r="I339" s="262">
        <v>0.625</v>
      </c>
      <c r="J339" s="215"/>
      <c r="K339" s="218"/>
      <c r="L339" s="215">
        <v>180</v>
      </c>
      <c r="M339" s="215"/>
      <c r="N339" s="257">
        <f t="shared" si="6"/>
        <v>14030324</v>
      </c>
      <c r="O339" s="215"/>
      <c r="P339" s="215" t="s">
        <v>381</v>
      </c>
      <c r="Q339" s="331">
        <v>11</v>
      </c>
      <c r="R339" s="215" t="s">
        <v>115</v>
      </c>
      <c r="S339" s="215">
        <f t="shared" si="7"/>
        <v>0</v>
      </c>
      <c r="T339" s="1021"/>
    </row>
    <row r="340" spans="1:20" ht="15.75" thickBot="1" x14ac:dyDescent="0.3">
      <c r="A340" s="233" t="s">
        <v>223</v>
      </c>
      <c r="B340" s="211" t="s">
        <v>97</v>
      </c>
      <c r="C340" s="211">
        <v>14030324</v>
      </c>
      <c r="D340" s="211" t="s">
        <v>214</v>
      </c>
      <c r="E340" s="211">
        <v>765</v>
      </c>
      <c r="F340" s="211"/>
      <c r="G340" s="211" t="s">
        <v>88</v>
      </c>
      <c r="H340" s="234">
        <v>0.33333333333333331</v>
      </c>
      <c r="I340" s="234">
        <v>0.625</v>
      </c>
      <c r="J340" s="211"/>
      <c r="K340" s="235"/>
      <c r="L340" s="211">
        <v>180</v>
      </c>
      <c r="M340" s="211"/>
      <c r="N340" s="211">
        <f t="shared" si="6"/>
        <v>14030324</v>
      </c>
      <c r="O340" s="211"/>
      <c r="P340" s="211" t="s">
        <v>381</v>
      </c>
      <c r="Q340" s="334">
        <v>11.5</v>
      </c>
      <c r="R340" s="211" t="s">
        <v>115</v>
      </c>
      <c r="S340" s="211">
        <f t="shared" si="7"/>
        <v>0</v>
      </c>
      <c r="T340" s="236">
        <f>S340</f>
        <v>0</v>
      </c>
    </row>
    <row r="341" spans="1:20" ht="15.75" thickBot="1" x14ac:dyDescent="0.3">
      <c r="A341" s="206" t="s">
        <v>277</v>
      </c>
      <c r="B341" s="211" t="s">
        <v>97</v>
      </c>
      <c r="C341" s="259">
        <v>14030323</v>
      </c>
      <c r="D341" s="1022" t="s">
        <v>257</v>
      </c>
      <c r="E341" s="259">
        <v>225</v>
      </c>
      <c r="F341" s="259"/>
      <c r="G341" s="259" t="s">
        <v>88</v>
      </c>
      <c r="H341" s="207">
        <v>0.29166666666666669</v>
      </c>
      <c r="I341" s="207">
        <v>0.625</v>
      </c>
      <c r="J341" s="259"/>
      <c r="K341" s="219"/>
      <c r="L341" s="259">
        <v>180</v>
      </c>
      <c r="M341" s="259"/>
      <c r="N341" s="259">
        <f t="shared" si="6"/>
        <v>14030323</v>
      </c>
      <c r="O341" s="259"/>
      <c r="P341" s="259" t="s">
        <v>381</v>
      </c>
      <c r="Q341" s="308">
        <v>12</v>
      </c>
      <c r="R341" s="211" t="s">
        <v>115</v>
      </c>
      <c r="S341" s="259">
        <f t="shared" si="7"/>
        <v>0</v>
      </c>
      <c r="T341" s="1020">
        <f>SUBTOTAL(9,S341:S342)</f>
        <v>0</v>
      </c>
    </row>
    <row r="342" spans="1:20" ht="15.75" thickBot="1" x14ac:dyDescent="0.3">
      <c r="A342" s="210" t="s">
        <v>223</v>
      </c>
      <c r="B342" s="261" t="s">
        <v>97</v>
      </c>
      <c r="C342" s="261">
        <v>14030323</v>
      </c>
      <c r="D342" s="1025"/>
      <c r="E342" s="261">
        <v>765</v>
      </c>
      <c r="F342" s="261"/>
      <c r="G342" s="261" t="s">
        <v>88</v>
      </c>
      <c r="H342" s="221">
        <v>0.29166666666666669</v>
      </c>
      <c r="I342" s="221">
        <v>0.625</v>
      </c>
      <c r="J342" s="261"/>
      <c r="K342" s="222"/>
      <c r="L342" s="261">
        <v>180</v>
      </c>
      <c r="M342" s="261"/>
      <c r="N342" s="258">
        <f t="shared" si="6"/>
        <v>14030323</v>
      </c>
      <c r="O342" s="261"/>
      <c r="P342" s="261" t="s">
        <v>381</v>
      </c>
      <c r="Q342" s="329">
        <v>11.5</v>
      </c>
      <c r="R342" s="261" t="s">
        <v>115</v>
      </c>
      <c r="S342" s="261">
        <f t="shared" si="7"/>
        <v>0</v>
      </c>
      <c r="T342" s="1024"/>
    </row>
    <row r="343" spans="1:20" ht="15.75" thickBot="1" x14ac:dyDescent="0.3">
      <c r="A343" s="206" t="s">
        <v>277</v>
      </c>
      <c r="B343" s="211" t="s">
        <v>97</v>
      </c>
      <c r="C343" s="259">
        <v>14030323</v>
      </c>
      <c r="D343" s="1022" t="s">
        <v>214</v>
      </c>
      <c r="E343" s="259">
        <v>225</v>
      </c>
      <c r="F343" s="259"/>
      <c r="G343" s="259" t="s">
        <v>88</v>
      </c>
      <c r="H343" s="207">
        <v>0.33333333333333331</v>
      </c>
      <c r="I343" s="207">
        <v>0.625</v>
      </c>
      <c r="J343" s="259"/>
      <c r="K343" s="219"/>
      <c r="L343" s="259">
        <v>180</v>
      </c>
      <c r="M343" s="259"/>
      <c r="N343" s="259">
        <f t="shared" si="6"/>
        <v>14030323</v>
      </c>
      <c r="O343" s="259"/>
      <c r="P343" s="259" t="s">
        <v>381</v>
      </c>
      <c r="Q343" s="308">
        <v>12</v>
      </c>
      <c r="R343" s="211" t="s">
        <v>115</v>
      </c>
      <c r="S343" s="259">
        <f>E343*F343</f>
        <v>0</v>
      </c>
      <c r="T343" s="1020">
        <f>SUBTOTAL(9,S343:S344)</f>
        <v>0</v>
      </c>
    </row>
    <row r="344" spans="1:20" ht="15.75" thickBot="1" x14ac:dyDescent="0.3">
      <c r="A344" s="210" t="s">
        <v>486</v>
      </c>
      <c r="B344" s="261" t="s">
        <v>97</v>
      </c>
      <c r="C344" s="261">
        <v>14030323</v>
      </c>
      <c r="D344" s="1025"/>
      <c r="E344" s="261">
        <v>1464</v>
      </c>
      <c r="F344" s="261"/>
      <c r="G344" s="261" t="s">
        <v>88</v>
      </c>
      <c r="H344" s="221">
        <v>0.33333333333333331</v>
      </c>
      <c r="I344" s="221">
        <v>0.625</v>
      </c>
      <c r="J344" s="261"/>
      <c r="K344" s="222"/>
      <c r="L344" s="261">
        <v>180</v>
      </c>
      <c r="M344" s="261"/>
      <c r="N344" s="258">
        <f t="shared" si="6"/>
        <v>14030323</v>
      </c>
      <c r="O344" s="261"/>
      <c r="P344" s="261" t="s">
        <v>381</v>
      </c>
      <c r="Q344" s="329">
        <v>13</v>
      </c>
      <c r="R344" s="261" t="s">
        <v>115</v>
      </c>
      <c r="S344" s="261">
        <f t="shared" si="7"/>
        <v>0</v>
      </c>
      <c r="T344" s="1024"/>
    </row>
    <row r="345" spans="1:20" ht="15.75" thickBot="1" x14ac:dyDescent="0.3">
      <c r="A345" s="206" t="s">
        <v>277</v>
      </c>
      <c r="B345" s="211" t="s">
        <v>97</v>
      </c>
      <c r="C345" s="259">
        <v>14030323</v>
      </c>
      <c r="D345" s="1022" t="s">
        <v>370</v>
      </c>
      <c r="E345" s="259">
        <v>225</v>
      </c>
      <c r="F345" s="259"/>
      <c r="G345" s="259" t="s">
        <v>88</v>
      </c>
      <c r="H345" s="207">
        <v>0.29166666666666669</v>
      </c>
      <c r="I345" s="207">
        <v>0.625</v>
      </c>
      <c r="J345" s="259"/>
      <c r="K345" s="219"/>
      <c r="L345" s="259">
        <v>180</v>
      </c>
      <c r="M345" s="259"/>
      <c r="N345" s="259">
        <f t="shared" si="6"/>
        <v>14030323</v>
      </c>
      <c r="O345" s="259"/>
      <c r="P345" s="259" t="s">
        <v>381</v>
      </c>
      <c r="Q345" s="308">
        <v>12</v>
      </c>
      <c r="R345" s="211" t="s">
        <v>115</v>
      </c>
      <c r="S345" s="259">
        <f t="shared" si="7"/>
        <v>0</v>
      </c>
      <c r="T345" s="1020">
        <f>SUBTOTAL(9,S345:S346)</f>
        <v>0</v>
      </c>
    </row>
    <row r="346" spans="1:20" ht="15.75" thickBot="1" x14ac:dyDescent="0.3">
      <c r="A346" s="210" t="s">
        <v>223</v>
      </c>
      <c r="B346" s="261" t="s">
        <v>97</v>
      </c>
      <c r="C346" s="261">
        <v>14030323</v>
      </c>
      <c r="D346" s="1025"/>
      <c r="E346" s="261">
        <v>765</v>
      </c>
      <c r="F346" s="261"/>
      <c r="G346" s="261" t="s">
        <v>88</v>
      </c>
      <c r="H346" s="221">
        <v>0.29166666666666669</v>
      </c>
      <c r="I346" s="221">
        <v>0.625</v>
      </c>
      <c r="J346" s="261"/>
      <c r="K346" s="222"/>
      <c r="L346" s="261">
        <v>180</v>
      </c>
      <c r="M346" s="261"/>
      <c r="N346" s="258">
        <f t="shared" si="6"/>
        <v>14030323</v>
      </c>
      <c r="O346" s="261"/>
      <c r="P346" s="261" t="s">
        <v>381</v>
      </c>
      <c r="Q346" s="329">
        <v>11.5</v>
      </c>
      <c r="R346" s="261" t="s">
        <v>115</v>
      </c>
      <c r="S346" s="261">
        <f t="shared" si="7"/>
        <v>0</v>
      </c>
      <c r="T346" s="1024"/>
    </row>
    <row r="347" spans="1:20" ht="15.75" thickBot="1" x14ac:dyDescent="0.3">
      <c r="A347" s="206" t="s">
        <v>223</v>
      </c>
      <c r="B347" s="211" t="s">
        <v>97</v>
      </c>
      <c r="C347" s="292">
        <v>14030327</v>
      </c>
      <c r="D347" s="1022" t="s">
        <v>257</v>
      </c>
      <c r="E347" s="292">
        <v>765</v>
      </c>
      <c r="F347" s="292"/>
      <c r="G347" s="292" t="s">
        <v>88</v>
      </c>
      <c r="H347" s="207">
        <v>0.29166666666666669</v>
      </c>
      <c r="I347" s="207">
        <v>0.625</v>
      </c>
      <c r="J347" s="292"/>
      <c r="K347" s="219"/>
      <c r="L347" s="292">
        <v>180</v>
      </c>
      <c r="M347" s="292"/>
      <c r="N347" s="292">
        <f t="shared" si="6"/>
        <v>14030327</v>
      </c>
      <c r="O347" s="292"/>
      <c r="P347" s="292" t="s">
        <v>381</v>
      </c>
      <c r="Q347" s="308">
        <v>11.5</v>
      </c>
      <c r="R347" s="211" t="s">
        <v>115</v>
      </c>
      <c r="S347" s="292">
        <f t="shared" si="7"/>
        <v>0</v>
      </c>
      <c r="T347" s="1020">
        <f>SUBTOTAL(9,S347:S350)</f>
        <v>0</v>
      </c>
    </row>
    <row r="348" spans="1:20" ht="15.75" thickBot="1" x14ac:dyDescent="0.3">
      <c r="A348" s="208" t="s">
        <v>277</v>
      </c>
      <c r="B348" s="294" t="s">
        <v>97</v>
      </c>
      <c r="C348" s="293">
        <v>14030327</v>
      </c>
      <c r="D348" s="1023"/>
      <c r="E348" s="293">
        <v>300</v>
      </c>
      <c r="F348" s="293"/>
      <c r="G348" s="293" t="s">
        <v>88</v>
      </c>
      <c r="H348" s="220">
        <v>0.29166666666666669</v>
      </c>
      <c r="I348" s="220">
        <v>0.625</v>
      </c>
      <c r="J348" s="293"/>
      <c r="K348" s="217"/>
      <c r="L348" s="293">
        <v>240</v>
      </c>
      <c r="M348" s="293"/>
      <c r="N348" s="213">
        <f t="shared" si="6"/>
        <v>14030327</v>
      </c>
      <c r="O348" s="293"/>
      <c r="P348" s="293" t="s">
        <v>381</v>
      </c>
      <c r="Q348" s="330">
        <v>16</v>
      </c>
      <c r="R348" s="294" t="s">
        <v>115</v>
      </c>
      <c r="S348" s="293">
        <f t="shared" si="7"/>
        <v>0</v>
      </c>
      <c r="T348" s="1021"/>
    </row>
    <row r="349" spans="1:20" ht="15.75" thickBot="1" x14ac:dyDescent="0.3">
      <c r="A349" s="208" t="s">
        <v>419</v>
      </c>
      <c r="B349" s="294" t="s">
        <v>97</v>
      </c>
      <c r="C349" s="213">
        <v>14030327</v>
      </c>
      <c r="D349" s="1023"/>
      <c r="E349" s="293">
        <v>279</v>
      </c>
      <c r="F349" s="293"/>
      <c r="G349" s="293" t="s">
        <v>88</v>
      </c>
      <c r="H349" s="220">
        <v>0.29166666666666669</v>
      </c>
      <c r="I349" s="220">
        <v>0.625</v>
      </c>
      <c r="J349" s="293"/>
      <c r="K349" s="217"/>
      <c r="L349" s="293">
        <v>120</v>
      </c>
      <c r="M349" s="293"/>
      <c r="N349" s="213">
        <f t="shared" si="6"/>
        <v>14030327</v>
      </c>
      <c r="O349" s="293"/>
      <c r="P349" s="293" t="s">
        <v>381</v>
      </c>
      <c r="Q349" s="330">
        <v>4</v>
      </c>
      <c r="R349" s="294" t="s">
        <v>115</v>
      </c>
      <c r="S349" s="293">
        <f t="shared" si="7"/>
        <v>0</v>
      </c>
      <c r="T349" s="1021"/>
    </row>
    <row r="350" spans="1:20" ht="15.75" thickBot="1" x14ac:dyDescent="0.3">
      <c r="A350" s="210" t="s">
        <v>419</v>
      </c>
      <c r="B350" s="294" t="s">
        <v>97</v>
      </c>
      <c r="C350" s="294">
        <v>14030327</v>
      </c>
      <c r="D350" s="1025"/>
      <c r="E350" s="294">
        <v>279</v>
      </c>
      <c r="F350" s="294"/>
      <c r="G350" s="294" t="s">
        <v>88</v>
      </c>
      <c r="H350" s="221">
        <v>0.29166666666666669</v>
      </c>
      <c r="I350" s="221">
        <v>0.625</v>
      </c>
      <c r="J350" s="294"/>
      <c r="K350" s="222"/>
      <c r="L350" s="294">
        <v>120</v>
      </c>
      <c r="M350" s="294"/>
      <c r="N350" s="291">
        <f t="shared" si="6"/>
        <v>14030327</v>
      </c>
      <c r="O350" s="294"/>
      <c r="P350" s="294" t="s">
        <v>381</v>
      </c>
      <c r="Q350" s="329">
        <v>4</v>
      </c>
      <c r="R350" s="294" t="s">
        <v>115</v>
      </c>
      <c r="S350" s="294">
        <f t="shared" si="7"/>
        <v>0</v>
      </c>
      <c r="T350" s="1024"/>
    </row>
    <row r="351" spans="1:20" ht="15.75" thickBot="1" x14ac:dyDescent="0.3">
      <c r="A351" s="206" t="s">
        <v>486</v>
      </c>
      <c r="B351" s="211" t="s">
        <v>97</v>
      </c>
      <c r="C351" s="292">
        <v>14030327</v>
      </c>
      <c r="D351" s="1022" t="s">
        <v>370</v>
      </c>
      <c r="E351" s="292">
        <v>1464</v>
      </c>
      <c r="F351" s="292"/>
      <c r="G351" s="292" t="s">
        <v>88</v>
      </c>
      <c r="H351" s="207">
        <v>0.33333333333333331</v>
      </c>
      <c r="I351" s="207">
        <v>0.625</v>
      </c>
      <c r="J351" s="292"/>
      <c r="K351" s="219"/>
      <c r="L351" s="292">
        <v>180</v>
      </c>
      <c r="M351" s="292"/>
      <c r="N351" s="292">
        <f t="shared" si="6"/>
        <v>14030327</v>
      </c>
      <c r="O351" s="292"/>
      <c r="P351" s="292" t="s">
        <v>381</v>
      </c>
      <c r="Q351" s="308" t="s">
        <v>504</v>
      </c>
      <c r="R351" s="211" t="s">
        <v>115</v>
      </c>
      <c r="S351" s="292">
        <f t="shared" si="7"/>
        <v>0</v>
      </c>
      <c r="T351" s="1020">
        <f>SUBTOTAL(9,S351:S353)</f>
        <v>0</v>
      </c>
    </row>
    <row r="352" spans="1:20" ht="15.75" thickBot="1" x14ac:dyDescent="0.3">
      <c r="A352" s="208" t="s">
        <v>419</v>
      </c>
      <c r="B352" s="294" t="s">
        <v>97</v>
      </c>
      <c r="C352" s="213">
        <v>14030327</v>
      </c>
      <c r="D352" s="1023"/>
      <c r="E352" s="293">
        <v>279</v>
      </c>
      <c r="F352" s="293"/>
      <c r="G352" s="293" t="s">
        <v>88</v>
      </c>
      <c r="H352" s="220">
        <v>0.33333333333333331</v>
      </c>
      <c r="I352" s="220">
        <v>0.625</v>
      </c>
      <c r="J352" s="293"/>
      <c r="K352" s="217"/>
      <c r="L352" s="293">
        <v>120</v>
      </c>
      <c r="M352" s="293"/>
      <c r="N352" s="213">
        <f t="shared" si="6"/>
        <v>14030327</v>
      </c>
      <c r="O352" s="293"/>
      <c r="P352" s="293" t="s">
        <v>381</v>
      </c>
      <c r="Q352" s="330">
        <v>4</v>
      </c>
      <c r="R352" s="294" t="s">
        <v>115</v>
      </c>
      <c r="S352" s="293">
        <f t="shared" si="7"/>
        <v>0</v>
      </c>
      <c r="T352" s="1021"/>
    </row>
    <row r="353" spans="1:20" ht="15.75" thickBot="1" x14ac:dyDescent="0.3">
      <c r="A353" s="210" t="s">
        <v>419</v>
      </c>
      <c r="B353" s="294" t="s">
        <v>97</v>
      </c>
      <c r="C353" s="291">
        <v>14030327</v>
      </c>
      <c r="D353" s="1025"/>
      <c r="E353" s="294">
        <v>279</v>
      </c>
      <c r="F353" s="294"/>
      <c r="G353" s="294" t="s">
        <v>88</v>
      </c>
      <c r="H353" s="221">
        <v>0.33333333333333331</v>
      </c>
      <c r="I353" s="221">
        <v>0.625</v>
      </c>
      <c r="J353" s="294"/>
      <c r="K353" s="222"/>
      <c r="L353" s="294">
        <v>120</v>
      </c>
      <c r="M353" s="294"/>
      <c r="N353" s="291">
        <f t="shared" si="6"/>
        <v>14030327</v>
      </c>
      <c r="O353" s="294"/>
      <c r="P353" s="294" t="s">
        <v>381</v>
      </c>
      <c r="Q353" s="329">
        <v>4</v>
      </c>
      <c r="R353" s="294" t="s">
        <v>115</v>
      </c>
      <c r="S353" s="294">
        <f t="shared" si="7"/>
        <v>0</v>
      </c>
      <c r="T353" s="1024"/>
    </row>
    <row r="354" spans="1:20" ht="15.75" thickBot="1" x14ac:dyDescent="0.3">
      <c r="A354" s="206" t="s">
        <v>223</v>
      </c>
      <c r="B354" s="211" t="s">
        <v>97</v>
      </c>
      <c r="C354" s="292">
        <v>14030327</v>
      </c>
      <c r="D354" s="1022" t="s">
        <v>214</v>
      </c>
      <c r="E354" s="292">
        <v>765</v>
      </c>
      <c r="F354" s="292"/>
      <c r="G354" s="292" t="s">
        <v>88</v>
      </c>
      <c r="H354" s="207">
        <v>0.375</v>
      </c>
      <c r="I354" s="207">
        <v>0.625</v>
      </c>
      <c r="J354" s="292"/>
      <c r="K354" s="219"/>
      <c r="L354" s="292">
        <v>180</v>
      </c>
      <c r="M354" s="292"/>
      <c r="N354" s="292">
        <f t="shared" si="6"/>
        <v>14030327</v>
      </c>
      <c r="O354" s="292"/>
      <c r="P354" s="292" t="s">
        <v>381</v>
      </c>
      <c r="Q354" s="308">
        <v>11.5</v>
      </c>
      <c r="R354" s="211" t="s">
        <v>115</v>
      </c>
      <c r="S354" s="292">
        <f t="shared" si="7"/>
        <v>0</v>
      </c>
      <c r="T354" s="1020">
        <f>SUBTOTAL(9,S354:S356)</f>
        <v>0</v>
      </c>
    </row>
    <row r="355" spans="1:20" ht="15.75" thickBot="1" x14ac:dyDescent="0.3">
      <c r="A355" s="208" t="s">
        <v>277</v>
      </c>
      <c r="B355" s="294" t="s">
        <v>97</v>
      </c>
      <c r="C355" s="213">
        <v>14030327</v>
      </c>
      <c r="D355" s="1023"/>
      <c r="E355" s="293">
        <v>300</v>
      </c>
      <c r="F355" s="293"/>
      <c r="G355" s="293" t="s">
        <v>88</v>
      </c>
      <c r="H355" s="220">
        <v>0.375</v>
      </c>
      <c r="I355" s="220">
        <v>0.625</v>
      </c>
      <c r="J355" s="293"/>
      <c r="K355" s="217"/>
      <c r="L355" s="293">
        <v>240</v>
      </c>
      <c r="M355" s="293"/>
      <c r="N355" s="213">
        <f t="shared" si="6"/>
        <v>14030327</v>
      </c>
      <c r="O355" s="293"/>
      <c r="P355" s="293" t="s">
        <v>381</v>
      </c>
      <c r="Q355" s="330">
        <v>16</v>
      </c>
      <c r="R355" s="294" t="s">
        <v>115</v>
      </c>
      <c r="S355" s="293">
        <f t="shared" si="7"/>
        <v>0</v>
      </c>
      <c r="T355" s="1021"/>
    </row>
    <row r="356" spans="1:20" ht="15.75" thickBot="1" x14ac:dyDescent="0.3">
      <c r="A356" s="210" t="s">
        <v>419</v>
      </c>
      <c r="B356" s="294" t="s">
        <v>97</v>
      </c>
      <c r="C356" s="291">
        <v>14030327</v>
      </c>
      <c r="D356" s="1025"/>
      <c r="E356" s="294">
        <v>279</v>
      </c>
      <c r="F356" s="294"/>
      <c r="G356" s="294" t="s">
        <v>88</v>
      </c>
      <c r="H356" s="221">
        <v>0.375</v>
      </c>
      <c r="I356" s="221">
        <v>0.625</v>
      </c>
      <c r="J356" s="294"/>
      <c r="K356" s="222"/>
      <c r="L356" s="294">
        <v>120</v>
      </c>
      <c r="M356" s="294"/>
      <c r="N356" s="291">
        <f t="shared" si="6"/>
        <v>14030327</v>
      </c>
      <c r="O356" s="294"/>
      <c r="P356" s="294" t="s">
        <v>381</v>
      </c>
      <c r="Q356" s="329">
        <v>4</v>
      </c>
      <c r="R356" s="294" t="s">
        <v>115</v>
      </c>
      <c r="S356" s="294">
        <f t="shared" si="7"/>
        <v>0</v>
      </c>
      <c r="T356" s="1024"/>
    </row>
    <row r="357" spans="1:20" ht="15.75" thickBot="1" x14ac:dyDescent="0.3">
      <c r="A357" s="206" t="s">
        <v>392</v>
      </c>
      <c r="B357" s="211" t="s">
        <v>97</v>
      </c>
      <c r="C357" s="303">
        <v>14030329</v>
      </c>
      <c r="D357" s="1022" t="s">
        <v>257</v>
      </c>
      <c r="E357" s="303">
        <v>780</v>
      </c>
      <c r="F357" s="303"/>
      <c r="G357" s="303" t="s">
        <v>88</v>
      </c>
      <c r="H357" s="207">
        <v>0.29166666666666669</v>
      </c>
      <c r="I357" s="207">
        <v>0.625</v>
      </c>
      <c r="J357" s="303"/>
      <c r="K357" s="219"/>
      <c r="L357" s="303">
        <v>180</v>
      </c>
      <c r="M357" s="303"/>
      <c r="N357" s="303">
        <f t="shared" ref="N357:N420" si="8">C357</f>
        <v>14030329</v>
      </c>
      <c r="O357" s="303"/>
      <c r="P357" s="303" t="s">
        <v>381</v>
      </c>
      <c r="Q357" s="308">
        <v>10.5</v>
      </c>
      <c r="R357" s="211" t="s">
        <v>115</v>
      </c>
      <c r="S357" s="303">
        <f t="shared" si="7"/>
        <v>0</v>
      </c>
      <c r="T357" s="1020">
        <f>SUBTOTAL(9,S357:S358)</f>
        <v>0</v>
      </c>
    </row>
    <row r="358" spans="1:20" ht="15.75" thickBot="1" x14ac:dyDescent="0.3">
      <c r="A358" s="210" t="s">
        <v>506</v>
      </c>
      <c r="B358" s="305" t="s">
        <v>97</v>
      </c>
      <c r="C358" s="305">
        <v>14030329</v>
      </c>
      <c r="D358" s="1025"/>
      <c r="E358" s="305">
        <v>960</v>
      </c>
      <c r="F358" s="305"/>
      <c r="G358" s="305" t="s">
        <v>88</v>
      </c>
      <c r="H358" s="221">
        <v>0.29166666666666669</v>
      </c>
      <c r="I358" s="221">
        <v>0.625</v>
      </c>
      <c r="J358" s="305"/>
      <c r="K358" s="222"/>
      <c r="L358" s="305">
        <v>240</v>
      </c>
      <c r="M358" s="305"/>
      <c r="N358" s="302">
        <f t="shared" si="8"/>
        <v>14030329</v>
      </c>
      <c r="O358" s="305"/>
      <c r="P358" s="305" t="s">
        <v>381</v>
      </c>
      <c r="Q358" s="329">
        <v>14</v>
      </c>
      <c r="R358" s="305" t="s">
        <v>115</v>
      </c>
      <c r="S358" s="305">
        <f t="shared" si="7"/>
        <v>0</v>
      </c>
      <c r="T358" s="1024"/>
    </row>
    <row r="359" spans="1:20" ht="15.75" thickBot="1" x14ac:dyDescent="0.3">
      <c r="A359" s="206" t="s">
        <v>506</v>
      </c>
      <c r="B359" s="211" t="s">
        <v>97</v>
      </c>
      <c r="C359" s="303">
        <v>14030329</v>
      </c>
      <c r="D359" s="1022" t="s">
        <v>214</v>
      </c>
      <c r="E359" s="303">
        <v>960</v>
      </c>
      <c r="F359" s="303"/>
      <c r="G359" s="303" t="s">
        <v>88</v>
      </c>
      <c r="H359" s="207">
        <v>0.3125</v>
      </c>
      <c r="I359" s="207">
        <v>0.625</v>
      </c>
      <c r="J359" s="303"/>
      <c r="K359" s="219"/>
      <c r="L359" s="303">
        <v>240</v>
      </c>
      <c r="M359" s="303"/>
      <c r="N359" s="303">
        <f t="shared" si="8"/>
        <v>14030329</v>
      </c>
      <c r="O359" s="303"/>
      <c r="P359" s="303" t="s">
        <v>381</v>
      </c>
      <c r="Q359" s="308">
        <v>14</v>
      </c>
      <c r="R359" s="211" t="s">
        <v>115</v>
      </c>
      <c r="S359" s="303">
        <f t="shared" si="7"/>
        <v>0</v>
      </c>
      <c r="T359" s="1020">
        <f>SUBTOTAL(9,S359:S361)</f>
        <v>0</v>
      </c>
    </row>
    <row r="360" spans="1:20" ht="15.75" thickBot="1" x14ac:dyDescent="0.3">
      <c r="A360" s="208" t="s">
        <v>392</v>
      </c>
      <c r="B360" s="305" t="s">
        <v>97</v>
      </c>
      <c r="C360" s="304">
        <v>14030329</v>
      </c>
      <c r="D360" s="1023"/>
      <c r="E360" s="304">
        <v>780</v>
      </c>
      <c r="F360" s="304"/>
      <c r="G360" s="304" t="s">
        <v>88</v>
      </c>
      <c r="H360" s="207">
        <v>0.3125</v>
      </c>
      <c r="I360" s="207">
        <v>0.625</v>
      </c>
      <c r="J360" s="304"/>
      <c r="K360" s="217"/>
      <c r="L360" s="304">
        <v>180</v>
      </c>
      <c r="M360" s="304"/>
      <c r="N360" s="213">
        <f t="shared" si="8"/>
        <v>14030329</v>
      </c>
      <c r="O360" s="304"/>
      <c r="P360" s="304" t="s">
        <v>381</v>
      </c>
      <c r="Q360" s="330">
        <v>10.5</v>
      </c>
      <c r="R360" s="305" t="s">
        <v>115</v>
      </c>
      <c r="S360" s="304">
        <f t="shared" si="7"/>
        <v>0</v>
      </c>
      <c r="T360" s="1021"/>
    </row>
    <row r="361" spans="1:20" ht="15.75" thickBot="1" x14ac:dyDescent="0.3">
      <c r="A361" s="210" t="s">
        <v>419</v>
      </c>
      <c r="B361" s="305" t="s">
        <v>97</v>
      </c>
      <c r="C361" s="305">
        <v>14030329</v>
      </c>
      <c r="D361" s="1025"/>
      <c r="E361" s="305">
        <v>270</v>
      </c>
      <c r="F361" s="305"/>
      <c r="G361" s="305" t="s">
        <v>88</v>
      </c>
      <c r="H361" s="234">
        <v>0.3125</v>
      </c>
      <c r="I361" s="234">
        <v>0.625</v>
      </c>
      <c r="J361" s="305"/>
      <c r="K361" s="222"/>
      <c r="L361" s="305">
        <v>120</v>
      </c>
      <c r="M361" s="305"/>
      <c r="N361" s="302">
        <f t="shared" si="8"/>
        <v>14030329</v>
      </c>
      <c r="O361" s="305"/>
      <c r="P361" s="305" t="s">
        <v>381</v>
      </c>
      <c r="Q361" s="329">
        <v>4</v>
      </c>
      <c r="R361" s="305" t="s">
        <v>115</v>
      </c>
      <c r="S361" s="305">
        <f t="shared" si="7"/>
        <v>0</v>
      </c>
      <c r="T361" s="1024"/>
    </row>
    <row r="362" spans="1:20" ht="15.75" thickBot="1" x14ac:dyDescent="0.3">
      <c r="A362" s="206" t="s">
        <v>507</v>
      </c>
      <c r="B362" s="211" t="s">
        <v>97</v>
      </c>
      <c r="C362" s="303">
        <v>14030329</v>
      </c>
      <c r="D362" s="1022" t="s">
        <v>370</v>
      </c>
      <c r="E362" s="303">
        <v>360</v>
      </c>
      <c r="F362" s="303"/>
      <c r="G362" s="303" t="s">
        <v>88</v>
      </c>
      <c r="H362" s="207">
        <v>0.29166666666666669</v>
      </c>
      <c r="I362" s="207">
        <v>0.625</v>
      </c>
      <c r="J362" s="303"/>
      <c r="K362" s="219"/>
      <c r="L362" s="303">
        <v>120</v>
      </c>
      <c r="M362" s="303"/>
      <c r="N362" s="303">
        <f t="shared" si="8"/>
        <v>14030329</v>
      </c>
      <c r="O362" s="303"/>
      <c r="P362" s="303" t="s">
        <v>381</v>
      </c>
      <c r="Q362" s="308">
        <v>4</v>
      </c>
      <c r="R362" s="211" t="s">
        <v>115</v>
      </c>
      <c r="S362" s="303">
        <f t="shared" si="7"/>
        <v>0</v>
      </c>
      <c r="T362" s="1020">
        <f>SUBTOTAL(9,S362:S364)</f>
        <v>0</v>
      </c>
    </row>
    <row r="363" spans="1:20" ht="15.75" thickBot="1" x14ac:dyDescent="0.3">
      <c r="A363" s="208" t="s">
        <v>507</v>
      </c>
      <c r="B363" s="305" t="s">
        <v>97</v>
      </c>
      <c r="C363" s="304">
        <v>14030329</v>
      </c>
      <c r="D363" s="1023"/>
      <c r="E363" s="304">
        <v>360</v>
      </c>
      <c r="F363" s="304"/>
      <c r="G363" s="304" t="s">
        <v>88</v>
      </c>
      <c r="H363" s="220">
        <v>0.29166666666666669</v>
      </c>
      <c r="I363" s="220">
        <v>0.625</v>
      </c>
      <c r="J363" s="304"/>
      <c r="K363" s="217"/>
      <c r="L363" s="304">
        <v>120</v>
      </c>
      <c r="M363" s="304"/>
      <c r="N363" s="213">
        <f t="shared" si="8"/>
        <v>14030329</v>
      </c>
      <c r="O363" s="304"/>
      <c r="P363" s="304" t="s">
        <v>381</v>
      </c>
      <c r="Q363" s="330">
        <v>4</v>
      </c>
      <c r="R363" s="305" t="s">
        <v>115</v>
      </c>
      <c r="S363" s="304">
        <f t="shared" si="7"/>
        <v>0</v>
      </c>
      <c r="T363" s="1021"/>
    </row>
    <row r="364" spans="1:20" ht="15.75" thickBot="1" x14ac:dyDescent="0.3">
      <c r="A364" s="210" t="s">
        <v>506</v>
      </c>
      <c r="B364" s="305" t="s">
        <v>97</v>
      </c>
      <c r="C364" s="305">
        <v>14030329</v>
      </c>
      <c r="D364" s="1025"/>
      <c r="E364" s="305">
        <v>960</v>
      </c>
      <c r="F364" s="305"/>
      <c r="G364" s="305" t="s">
        <v>88</v>
      </c>
      <c r="H364" s="221">
        <v>0.29166666666666669</v>
      </c>
      <c r="I364" s="221">
        <v>0.625</v>
      </c>
      <c r="J364" s="305"/>
      <c r="K364" s="222"/>
      <c r="L364" s="305">
        <v>240</v>
      </c>
      <c r="M364" s="305"/>
      <c r="N364" s="302">
        <f t="shared" si="8"/>
        <v>14030329</v>
      </c>
      <c r="O364" s="305"/>
      <c r="P364" s="305" t="s">
        <v>381</v>
      </c>
      <c r="Q364" s="329">
        <v>14</v>
      </c>
      <c r="R364" s="305" t="s">
        <v>115</v>
      </c>
      <c r="S364" s="305">
        <f t="shared" si="7"/>
        <v>0</v>
      </c>
      <c r="T364" s="1024"/>
    </row>
    <row r="365" spans="1:20" ht="15.75" thickBot="1" x14ac:dyDescent="0.3">
      <c r="A365" s="206" t="s">
        <v>507</v>
      </c>
      <c r="B365" s="211" t="s">
        <v>97</v>
      </c>
      <c r="C365" s="303">
        <v>14030330</v>
      </c>
      <c r="D365" s="1022" t="s">
        <v>214</v>
      </c>
      <c r="E365" s="303">
        <v>240</v>
      </c>
      <c r="F365" s="303"/>
      <c r="G365" s="303" t="s">
        <v>88</v>
      </c>
      <c r="H365" s="207">
        <v>0.33333333333333331</v>
      </c>
      <c r="I365" s="207">
        <v>0.625</v>
      </c>
      <c r="J365" s="303"/>
      <c r="K365" s="219"/>
      <c r="L365" s="303">
        <v>120</v>
      </c>
      <c r="M365" s="303"/>
      <c r="N365" s="303">
        <f t="shared" si="8"/>
        <v>14030330</v>
      </c>
      <c r="O365" s="303"/>
      <c r="P365" s="303" t="s">
        <v>381</v>
      </c>
      <c r="Q365" s="308">
        <v>4</v>
      </c>
      <c r="R365" s="211" t="s">
        <v>115</v>
      </c>
      <c r="S365" s="303">
        <f t="shared" si="7"/>
        <v>0</v>
      </c>
      <c r="T365" s="1020">
        <f>SUBTOTAL(9,S365:S367)</f>
        <v>0</v>
      </c>
    </row>
    <row r="366" spans="1:20" ht="15.75" thickBot="1" x14ac:dyDescent="0.3">
      <c r="A366" s="208" t="s">
        <v>507</v>
      </c>
      <c r="B366" s="305" t="s">
        <v>97</v>
      </c>
      <c r="C366" s="304">
        <v>14030330</v>
      </c>
      <c r="D366" s="1023"/>
      <c r="E366" s="304">
        <v>240</v>
      </c>
      <c r="F366" s="304"/>
      <c r="G366" s="304" t="s">
        <v>88</v>
      </c>
      <c r="H366" s="220">
        <v>0.33333333333333331</v>
      </c>
      <c r="I366" s="220">
        <v>0.625</v>
      </c>
      <c r="J366" s="304"/>
      <c r="K366" s="217"/>
      <c r="L366" s="304">
        <v>120</v>
      </c>
      <c r="M366" s="304"/>
      <c r="N366" s="213">
        <f t="shared" si="8"/>
        <v>14030330</v>
      </c>
      <c r="O366" s="304"/>
      <c r="P366" s="304" t="s">
        <v>381</v>
      </c>
      <c r="Q366" s="330">
        <v>4</v>
      </c>
      <c r="R366" s="305" t="s">
        <v>115</v>
      </c>
      <c r="S366" s="304">
        <f t="shared" si="7"/>
        <v>0</v>
      </c>
      <c r="T366" s="1021"/>
    </row>
    <row r="367" spans="1:20" ht="15.75" thickBot="1" x14ac:dyDescent="0.3">
      <c r="A367" s="210" t="s">
        <v>506</v>
      </c>
      <c r="B367" s="305" t="s">
        <v>97</v>
      </c>
      <c r="C367" s="305">
        <v>14030330</v>
      </c>
      <c r="D367" s="1025"/>
      <c r="E367" s="305">
        <v>960</v>
      </c>
      <c r="F367" s="305"/>
      <c r="G367" s="305" t="s">
        <v>88</v>
      </c>
      <c r="H367" s="221">
        <v>0.33333333333333331</v>
      </c>
      <c r="I367" s="221">
        <v>0.625</v>
      </c>
      <c r="J367" s="305"/>
      <c r="K367" s="222"/>
      <c r="L367" s="305">
        <v>240</v>
      </c>
      <c r="M367" s="305"/>
      <c r="N367" s="302">
        <f t="shared" si="8"/>
        <v>14030330</v>
      </c>
      <c r="O367" s="305"/>
      <c r="P367" s="305" t="s">
        <v>381</v>
      </c>
      <c r="Q367" s="329">
        <v>14</v>
      </c>
      <c r="R367" s="305" t="s">
        <v>115</v>
      </c>
      <c r="S367" s="305">
        <f t="shared" si="7"/>
        <v>0</v>
      </c>
      <c r="T367" s="1024"/>
    </row>
    <row r="368" spans="1:20" ht="15.75" thickBot="1" x14ac:dyDescent="0.3">
      <c r="A368" s="206" t="s">
        <v>507</v>
      </c>
      <c r="B368" s="211" t="s">
        <v>97</v>
      </c>
      <c r="C368" s="303">
        <v>14030330</v>
      </c>
      <c r="D368" s="303" t="s">
        <v>257</v>
      </c>
      <c r="E368" s="303">
        <v>240</v>
      </c>
      <c r="F368" s="303"/>
      <c r="G368" s="303" t="s">
        <v>88</v>
      </c>
      <c r="H368" s="207">
        <v>0.29166666666666669</v>
      </c>
      <c r="I368" s="207">
        <v>0.625</v>
      </c>
      <c r="J368" s="303"/>
      <c r="K368" s="219"/>
      <c r="L368" s="303">
        <v>240</v>
      </c>
      <c r="M368" s="303"/>
      <c r="N368" s="303">
        <f t="shared" si="8"/>
        <v>14030330</v>
      </c>
      <c r="O368" s="303"/>
      <c r="P368" s="303" t="s">
        <v>381</v>
      </c>
      <c r="Q368" s="308">
        <v>4</v>
      </c>
      <c r="R368" s="211" t="s">
        <v>115</v>
      </c>
      <c r="S368" s="303">
        <f t="shared" si="7"/>
        <v>0</v>
      </c>
      <c r="T368" s="1020">
        <f>SUBTOTAL(9,S368:S371)</f>
        <v>0</v>
      </c>
    </row>
    <row r="369" spans="1:20" ht="15.75" thickBot="1" x14ac:dyDescent="0.3">
      <c r="A369" s="208" t="s">
        <v>507</v>
      </c>
      <c r="B369" s="305" t="s">
        <v>97</v>
      </c>
      <c r="C369" s="304">
        <v>14030330</v>
      </c>
      <c r="D369" s="304" t="s">
        <v>257</v>
      </c>
      <c r="E369" s="304">
        <v>240</v>
      </c>
      <c r="F369" s="304"/>
      <c r="G369" s="304" t="s">
        <v>88</v>
      </c>
      <c r="H369" s="220">
        <v>0.29166666666666669</v>
      </c>
      <c r="I369" s="220">
        <v>0.625</v>
      </c>
      <c r="J369" s="304"/>
      <c r="K369" s="217"/>
      <c r="L369" s="304">
        <v>240</v>
      </c>
      <c r="M369" s="304"/>
      <c r="N369" s="213">
        <f t="shared" si="8"/>
        <v>14030330</v>
      </c>
      <c r="O369" s="304"/>
      <c r="P369" s="304" t="s">
        <v>381</v>
      </c>
      <c r="Q369" s="330">
        <v>4</v>
      </c>
      <c r="R369" s="305" t="s">
        <v>115</v>
      </c>
      <c r="S369" s="304">
        <f t="shared" si="7"/>
        <v>0</v>
      </c>
      <c r="T369" s="1021"/>
    </row>
    <row r="370" spans="1:20" ht="15.75" thickBot="1" x14ac:dyDescent="0.3">
      <c r="A370" s="208" t="s">
        <v>508</v>
      </c>
      <c r="B370" s="305" t="s">
        <v>97</v>
      </c>
      <c r="C370" s="304">
        <v>14030330</v>
      </c>
      <c r="D370" s="304" t="s">
        <v>257</v>
      </c>
      <c r="E370" s="304">
        <v>240</v>
      </c>
      <c r="F370" s="304"/>
      <c r="G370" s="304" t="s">
        <v>88</v>
      </c>
      <c r="H370" s="220">
        <v>0.29166666666666669</v>
      </c>
      <c r="I370" s="220">
        <v>0.625</v>
      </c>
      <c r="J370" s="304"/>
      <c r="K370" s="217"/>
      <c r="L370" s="304">
        <v>240</v>
      </c>
      <c r="M370" s="304"/>
      <c r="N370" s="213">
        <f t="shared" si="8"/>
        <v>14030330</v>
      </c>
      <c r="O370" s="304"/>
      <c r="P370" s="304" t="s">
        <v>381</v>
      </c>
      <c r="Q370" s="330">
        <v>4</v>
      </c>
      <c r="R370" s="305" t="s">
        <v>115</v>
      </c>
      <c r="S370" s="304">
        <f t="shared" si="7"/>
        <v>0</v>
      </c>
      <c r="T370" s="1021"/>
    </row>
    <row r="371" spans="1:20" ht="15.75" thickBot="1" x14ac:dyDescent="0.3">
      <c r="A371" s="210" t="s">
        <v>506</v>
      </c>
      <c r="B371" s="305" t="s">
        <v>97</v>
      </c>
      <c r="C371" s="305">
        <v>14030330</v>
      </c>
      <c r="D371" s="305" t="s">
        <v>257</v>
      </c>
      <c r="E371" s="305">
        <v>960</v>
      </c>
      <c r="F371" s="305"/>
      <c r="G371" s="305" t="s">
        <v>88</v>
      </c>
      <c r="H371" s="221">
        <v>0.29166666666666669</v>
      </c>
      <c r="I371" s="221">
        <v>0.625</v>
      </c>
      <c r="J371" s="305"/>
      <c r="K371" s="222"/>
      <c r="L371" s="305">
        <v>960</v>
      </c>
      <c r="M371" s="305"/>
      <c r="N371" s="302">
        <f t="shared" si="8"/>
        <v>14030330</v>
      </c>
      <c r="O371" s="305"/>
      <c r="P371" s="305" t="s">
        <v>381</v>
      </c>
      <c r="Q371" s="329">
        <v>14</v>
      </c>
      <c r="R371" s="305" t="s">
        <v>115</v>
      </c>
      <c r="S371" s="305">
        <f t="shared" si="7"/>
        <v>0</v>
      </c>
      <c r="T371" s="1024"/>
    </row>
    <row r="372" spans="1:20" ht="15.75" thickBot="1" x14ac:dyDescent="0.3">
      <c r="A372" s="206" t="s">
        <v>392</v>
      </c>
      <c r="B372" s="211" t="s">
        <v>97</v>
      </c>
      <c r="C372" s="303">
        <v>14030330</v>
      </c>
      <c r="D372" s="1022" t="s">
        <v>370</v>
      </c>
      <c r="E372" s="303">
        <v>780</v>
      </c>
      <c r="F372" s="303"/>
      <c r="G372" s="303" t="s">
        <v>88</v>
      </c>
      <c r="H372" s="207">
        <v>0.29166666666666669</v>
      </c>
      <c r="I372" s="207">
        <v>0.625</v>
      </c>
      <c r="J372" s="303"/>
      <c r="K372" s="219"/>
      <c r="L372" s="303">
        <v>180</v>
      </c>
      <c r="M372" s="303"/>
      <c r="N372" s="303">
        <f t="shared" si="8"/>
        <v>14030330</v>
      </c>
      <c r="O372" s="303"/>
      <c r="P372" s="303" t="s">
        <v>381</v>
      </c>
      <c r="Q372" s="308">
        <v>10.5</v>
      </c>
      <c r="R372" s="211" t="s">
        <v>115</v>
      </c>
      <c r="S372" s="303">
        <f t="shared" si="7"/>
        <v>0</v>
      </c>
      <c r="T372" s="1020">
        <f>SUBTOTAL(9,S372:S373)</f>
        <v>0</v>
      </c>
    </row>
    <row r="373" spans="1:20" ht="15.75" thickBot="1" x14ac:dyDescent="0.3">
      <c r="A373" s="214" t="s">
        <v>506</v>
      </c>
      <c r="B373" s="215" t="s">
        <v>97</v>
      </c>
      <c r="C373" s="215">
        <v>14030330</v>
      </c>
      <c r="D373" s="1023"/>
      <c r="E373" s="215">
        <v>960</v>
      </c>
      <c r="F373" s="215"/>
      <c r="G373" s="215" t="s">
        <v>88</v>
      </c>
      <c r="H373" s="262">
        <v>0.29166666666666669</v>
      </c>
      <c r="I373" s="262">
        <v>0.625</v>
      </c>
      <c r="J373" s="215"/>
      <c r="K373" s="218"/>
      <c r="L373" s="215">
        <v>240</v>
      </c>
      <c r="M373" s="215"/>
      <c r="N373" s="323">
        <f t="shared" si="8"/>
        <v>14030330</v>
      </c>
      <c r="O373" s="215"/>
      <c r="P373" s="215" t="s">
        <v>381</v>
      </c>
      <c r="Q373" s="331">
        <v>14</v>
      </c>
      <c r="R373" s="215" t="s">
        <v>115</v>
      </c>
      <c r="S373" s="215">
        <f t="shared" si="7"/>
        <v>0</v>
      </c>
      <c r="T373" s="1021"/>
    </row>
    <row r="374" spans="1:20" ht="15.75" thickBot="1" x14ac:dyDescent="0.3">
      <c r="A374" s="206" t="s">
        <v>483</v>
      </c>
      <c r="B374" s="211" t="s">
        <v>97</v>
      </c>
      <c r="C374" s="325">
        <v>14030404</v>
      </c>
      <c r="D374" s="1022" t="s">
        <v>257</v>
      </c>
      <c r="E374" s="325">
        <v>1305</v>
      </c>
      <c r="F374" s="325"/>
      <c r="G374" s="325" t="s">
        <v>88</v>
      </c>
      <c r="H374" s="207">
        <v>0.29166666666666669</v>
      </c>
      <c r="I374" s="207">
        <v>0.625</v>
      </c>
      <c r="J374" s="325"/>
      <c r="K374" s="219"/>
      <c r="L374" s="325">
        <v>180</v>
      </c>
      <c r="M374" s="325"/>
      <c r="N374" s="325">
        <f t="shared" si="8"/>
        <v>14030404</v>
      </c>
      <c r="O374" s="325"/>
      <c r="P374" s="325" t="s">
        <v>381</v>
      </c>
      <c r="Q374" s="308">
        <v>13</v>
      </c>
      <c r="R374" s="211" t="s">
        <v>115</v>
      </c>
      <c r="S374" s="325">
        <f t="shared" si="7"/>
        <v>0</v>
      </c>
      <c r="T374" s="1020">
        <f>SUBTOTAL(9,S374:S375)</f>
        <v>0</v>
      </c>
    </row>
    <row r="375" spans="1:20" ht="15.75" thickBot="1" x14ac:dyDescent="0.3">
      <c r="A375" s="210" t="s">
        <v>218</v>
      </c>
      <c r="B375" s="327" t="s">
        <v>97</v>
      </c>
      <c r="C375" s="324">
        <v>14030404</v>
      </c>
      <c r="D375" s="1025"/>
      <c r="E375" s="327">
        <v>480</v>
      </c>
      <c r="F375" s="327"/>
      <c r="G375" s="327" t="s">
        <v>88</v>
      </c>
      <c r="H375" s="221">
        <v>0.29166666666666669</v>
      </c>
      <c r="I375" s="221">
        <v>0.625</v>
      </c>
      <c r="J375" s="327"/>
      <c r="K375" s="222"/>
      <c r="L375" s="327">
        <v>240</v>
      </c>
      <c r="M375" s="327"/>
      <c r="N375" s="324">
        <f t="shared" si="8"/>
        <v>14030404</v>
      </c>
      <c r="O375" s="327"/>
      <c r="P375" s="327" t="s">
        <v>381</v>
      </c>
      <c r="Q375" s="329">
        <v>11.5</v>
      </c>
      <c r="R375" s="327" t="s">
        <v>115</v>
      </c>
      <c r="S375" s="327">
        <f t="shared" si="7"/>
        <v>0</v>
      </c>
      <c r="T375" s="1024"/>
    </row>
    <row r="376" spans="1:20" ht="15.75" thickBot="1" x14ac:dyDescent="0.3">
      <c r="A376" s="206" t="s">
        <v>483</v>
      </c>
      <c r="B376" s="211" t="s">
        <v>97</v>
      </c>
      <c r="C376" s="325">
        <v>14030404</v>
      </c>
      <c r="D376" s="1022" t="s">
        <v>214</v>
      </c>
      <c r="E376" s="325">
        <v>1305</v>
      </c>
      <c r="F376" s="325"/>
      <c r="G376" s="325" t="s">
        <v>88</v>
      </c>
      <c r="H376" s="207">
        <v>0.33333333333333331</v>
      </c>
      <c r="I376" s="207">
        <v>0.625</v>
      </c>
      <c r="J376" s="325"/>
      <c r="K376" s="219"/>
      <c r="L376" s="325">
        <v>180</v>
      </c>
      <c r="M376" s="325"/>
      <c r="N376" s="325">
        <f t="shared" si="8"/>
        <v>14030404</v>
      </c>
      <c r="O376" s="325"/>
      <c r="P376" s="325" t="s">
        <v>381</v>
      </c>
      <c r="Q376" s="308">
        <v>12.5</v>
      </c>
      <c r="R376" s="211" t="s">
        <v>115</v>
      </c>
      <c r="S376" s="325">
        <f t="shared" si="7"/>
        <v>0</v>
      </c>
      <c r="T376" s="1020">
        <f>SUBTOTAL(9,S376:S377)</f>
        <v>0</v>
      </c>
    </row>
    <row r="377" spans="1:20" ht="15.75" thickBot="1" x14ac:dyDescent="0.3">
      <c r="A377" s="210" t="s">
        <v>218</v>
      </c>
      <c r="B377" s="327" t="s">
        <v>97</v>
      </c>
      <c r="C377" s="324">
        <v>14030404</v>
      </c>
      <c r="D377" s="1025"/>
      <c r="E377" s="327">
        <v>480</v>
      </c>
      <c r="F377" s="327"/>
      <c r="G377" s="327" t="s">
        <v>88</v>
      </c>
      <c r="H377" s="221">
        <v>0.33333333333333331</v>
      </c>
      <c r="I377" s="221">
        <v>0.625</v>
      </c>
      <c r="J377" s="327"/>
      <c r="K377" s="222"/>
      <c r="L377" s="327">
        <v>240</v>
      </c>
      <c r="M377" s="327"/>
      <c r="N377" s="324">
        <f t="shared" si="8"/>
        <v>14030404</v>
      </c>
      <c r="O377" s="327"/>
      <c r="P377" s="327" t="s">
        <v>381</v>
      </c>
      <c r="Q377" s="329">
        <v>11.5</v>
      </c>
      <c r="R377" s="327" t="s">
        <v>115</v>
      </c>
      <c r="S377" s="327">
        <f t="shared" si="7"/>
        <v>0</v>
      </c>
      <c r="T377" s="1024"/>
    </row>
    <row r="378" spans="1:20" ht="15.75" thickBot="1" x14ac:dyDescent="0.3">
      <c r="A378" s="206" t="s">
        <v>223</v>
      </c>
      <c r="B378" s="211" t="s">
        <v>97</v>
      </c>
      <c r="C378" s="325">
        <v>14030404</v>
      </c>
      <c r="D378" s="1022" t="s">
        <v>370</v>
      </c>
      <c r="E378" s="325">
        <v>1020</v>
      </c>
      <c r="F378" s="325"/>
      <c r="G378" s="325" t="s">
        <v>88</v>
      </c>
      <c r="H378" s="207">
        <v>0.29166666666666669</v>
      </c>
      <c r="I378" s="207">
        <v>0.625</v>
      </c>
      <c r="J378" s="325"/>
      <c r="K378" s="219"/>
      <c r="L378" s="325">
        <v>240</v>
      </c>
      <c r="M378" s="325"/>
      <c r="N378" s="325">
        <f t="shared" si="8"/>
        <v>14030404</v>
      </c>
      <c r="O378" s="325"/>
      <c r="P378" s="325" t="s">
        <v>381</v>
      </c>
      <c r="Q378" s="308">
        <v>15</v>
      </c>
      <c r="R378" s="211" t="s">
        <v>115</v>
      </c>
      <c r="S378" s="325">
        <f t="shared" si="7"/>
        <v>0</v>
      </c>
      <c r="T378" s="1020">
        <f>SUBTOTAL(9,S378:S379)</f>
        <v>0</v>
      </c>
    </row>
    <row r="379" spans="1:20" ht="15.75" thickBot="1" x14ac:dyDescent="0.3">
      <c r="A379" s="210" t="s">
        <v>218</v>
      </c>
      <c r="B379" s="327" t="s">
        <v>97</v>
      </c>
      <c r="C379" s="324">
        <v>14030404</v>
      </c>
      <c r="D379" s="1025"/>
      <c r="E379" s="327">
        <v>480</v>
      </c>
      <c r="F379" s="327"/>
      <c r="G379" s="327" t="s">
        <v>88</v>
      </c>
      <c r="H379" s="221">
        <v>0.29166666666666669</v>
      </c>
      <c r="I379" s="221">
        <v>0.625</v>
      </c>
      <c r="J379" s="327"/>
      <c r="K379" s="222"/>
      <c r="L379" s="327">
        <v>240</v>
      </c>
      <c r="M379" s="327"/>
      <c r="N379" s="324">
        <f t="shared" si="8"/>
        <v>14030404</v>
      </c>
      <c r="O379" s="327"/>
      <c r="P379" s="327" t="s">
        <v>381</v>
      </c>
      <c r="Q379" s="329">
        <v>11.5</v>
      </c>
      <c r="R379" s="327" t="s">
        <v>115</v>
      </c>
      <c r="S379" s="327">
        <f t="shared" ref="S379:S442" si="9">E379*F379</f>
        <v>0</v>
      </c>
      <c r="T379" s="1024"/>
    </row>
    <row r="380" spans="1:20" ht="15.75" thickBot="1" x14ac:dyDescent="0.3">
      <c r="A380" s="206" t="s">
        <v>277</v>
      </c>
      <c r="B380" s="211" t="s">
        <v>97</v>
      </c>
      <c r="C380" s="325">
        <v>14030403</v>
      </c>
      <c r="D380" s="1022" t="s">
        <v>257</v>
      </c>
      <c r="E380" s="325">
        <v>225</v>
      </c>
      <c r="F380" s="325"/>
      <c r="G380" s="325" t="s">
        <v>88</v>
      </c>
      <c r="H380" s="207">
        <v>0.29166666666666669</v>
      </c>
      <c r="I380" s="207">
        <v>0.625</v>
      </c>
      <c r="J380" s="325"/>
      <c r="K380" s="219"/>
      <c r="L380" s="325">
        <v>180</v>
      </c>
      <c r="M380" s="325"/>
      <c r="N380" s="325">
        <f t="shared" si="8"/>
        <v>14030403</v>
      </c>
      <c r="O380" s="325"/>
      <c r="P380" s="325" t="s">
        <v>381</v>
      </c>
      <c r="Q380" s="308">
        <v>12</v>
      </c>
      <c r="R380" s="211" t="s">
        <v>115</v>
      </c>
      <c r="S380" s="325">
        <f t="shared" si="9"/>
        <v>0</v>
      </c>
      <c r="T380" s="1020">
        <f>SUBTOTAL(9,S380:S385)</f>
        <v>0</v>
      </c>
    </row>
    <row r="381" spans="1:20" ht="15.75" thickBot="1" x14ac:dyDescent="0.3">
      <c r="A381" s="208" t="s">
        <v>392</v>
      </c>
      <c r="B381" s="327" t="s">
        <v>97</v>
      </c>
      <c r="C381" s="213">
        <v>14030403</v>
      </c>
      <c r="D381" s="1023"/>
      <c r="E381" s="326">
        <v>780</v>
      </c>
      <c r="F381" s="326"/>
      <c r="G381" s="326" t="s">
        <v>88</v>
      </c>
      <c r="H381" s="220">
        <v>0.29166666666666669</v>
      </c>
      <c r="I381" s="220">
        <v>0.625</v>
      </c>
      <c r="J381" s="326"/>
      <c r="K381" s="217"/>
      <c r="L381" s="326">
        <v>1840</v>
      </c>
      <c r="M381" s="326"/>
      <c r="N381" s="213">
        <f t="shared" si="8"/>
        <v>14030403</v>
      </c>
      <c r="O381" s="326"/>
      <c r="P381" s="326" t="s">
        <v>381</v>
      </c>
      <c r="Q381" s="330">
        <v>11</v>
      </c>
      <c r="R381" s="327" t="s">
        <v>115</v>
      </c>
      <c r="S381" s="326">
        <f t="shared" si="9"/>
        <v>0</v>
      </c>
      <c r="T381" s="1021"/>
    </row>
    <row r="382" spans="1:20" ht="15.75" thickBot="1" x14ac:dyDescent="0.3">
      <c r="A382" s="208" t="s">
        <v>218</v>
      </c>
      <c r="B382" s="327" t="s">
        <v>97</v>
      </c>
      <c r="C382" s="213">
        <v>14030403</v>
      </c>
      <c r="D382" s="1023"/>
      <c r="E382" s="326">
        <v>240</v>
      </c>
      <c r="F382" s="326"/>
      <c r="G382" s="326" t="s">
        <v>88</v>
      </c>
      <c r="H382" s="220">
        <v>0.29166666666666669</v>
      </c>
      <c r="I382" s="220">
        <v>0.625</v>
      </c>
      <c r="J382" s="326"/>
      <c r="K382" s="217"/>
      <c r="L382" s="326">
        <v>120</v>
      </c>
      <c r="M382" s="326"/>
      <c r="N382" s="213">
        <f t="shared" si="8"/>
        <v>14030403</v>
      </c>
      <c r="O382" s="326"/>
      <c r="P382" s="326" t="s">
        <v>381</v>
      </c>
      <c r="Q382" s="330">
        <v>5.5</v>
      </c>
      <c r="R382" s="327" t="s">
        <v>115</v>
      </c>
      <c r="S382" s="326">
        <f t="shared" si="9"/>
        <v>0</v>
      </c>
      <c r="T382" s="1021"/>
    </row>
    <row r="383" spans="1:20" ht="15.75" thickBot="1" x14ac:dyDescent="0.3">
      <c r="A383" s="208" t="s">
        <v>218</v>
      </c>
      <c r="B383" s="327" t="s">
        <v>97</v>
      </c>
      <c r="C383" s="213">
        <v>14030403</v>
      </c>
      <c r="D383" s="1023"/>
      <c r="E383" s="326">
        <v>120</v>
      </c>
      <c r="F383" s="326"/>
      <c r="G383" s="326" t="s">
        <v>88</v>
      </c>
      <c r="H383" s="220">
        <v>0.29166666666666669</v>
      </c>
      <c r="I383" s="220">
        <v>0.625</v>
      </c>
      <c r="J383" s="326"/>
      <c r="K383" s="217"/>
      <c r="L383" s="326">
        <v>60</v>
      </c>
      <c r="M383" s="326"/>
      <c r="N383" s="213">
        <f t="shared" si="8"/>
        <v>14030403</v>
      </c>
      <c r="O383" s="326"/>
      <c r="P383" s="326" t="s">
        <v>381</v>
      </c>
      <c r="Q383" s="330">
        <v>3</v>
      </c>
      <c r="R383" s="327" t="s">
        <v>115</v>
      </c>
      <c r="S383" s="326">
        <f t="shared" si="9"/>
        <v>0</v>
      </c>
      <c r="T383" s="1021"/>
    </row>
    <row r="384" spans="1:20" ht="15.75" thickBot="1" x14ac:dyDescent="0.3">
      <c r="A384" s="208" t="s">
        <v>235</v>
      </c>
      <c r="B384" s="327" t="s">
        <v>97</v>
      </c>
      <c r="C384" s="213">
        <v>14030403</v>
      </c>
      <c r="D384" s="1023"/>
      <c r="E384" s="326">
        <v>90</v>
      </c>
      <c r="F384" s="326"/>
      <c r="G384" s="326" t="s">
        <v>88</v>
      </c>
      <c r="H384" s="220">
        <v>0.29166666666666669</v>
      </c>
      <c r="I384" s="220">
        <v>0.625</v>
      </c>
      <c r="J384" s="326"/>
      <c r="K384" s="217"/>
      <c r="L384" s="326">
        <v>60</v>
      </c>
      <c r="M384" s="326"/>
      <c r="N384" s="213">
        <f t="shared" si="8"/>
        <v>14030403</v>
      </c>
      <c r="O384" s="326"/>
      <c r="P384" s="326" t="s">
        <v>427</v>
      </c>
      <c r="Q384" s="330">
        <v>4</v>
      </c>
      <c r="R384" s="327" t="s">
        <v>115</v>
      </c>
      <c r="S384" s="326">
        <f t="shared" si="9"/>
        <v>0</v>
      </c>
      <c r="T384" s="1021"/>
    </row>
    <row r="385" spans="1:24" ht="15.75" thickBot="1" x14ac:dyDescent="0.3">
      <c r="A385" s="210" t="s">
        <v>235</v>
      </c>
      <c r="B385" s="327" t="s">
        <v>97</v>
      </c>
      <c r="C385" s="324">
        <v>14030403</v>
      </c>
      <c r="D385" s="1025"/>
      <c r="E385" s="327">
        <v>90</v>
      </c>
      <c r="F385" s="327"/>
      <c r="G385" s="327" t="s">
        <v>88</v>
      </c>
      <c r="H385" s="221">
        <v>0.29166666666666669</v>
      </c>
      <c r="I385" s="221">
        <v>0.625</v>
      </c>
      <c r="J385" s="327"/>
      <c r="K385" s="222"/>
      <c r="L385" s="327">
        <v>60</v>
      </c>
      <c r="M385" s="327"/>
      <c r="N385" s="324">
        <f t="shared" si="8"/>
        <v>14030403</v>
      </c>
      <c r="O385" s="327"/>
      <c r="P385" s="327" t="s">
        <v>274</v>
      </c>
      <c r="Q385" s="329">
        <v>2.5</v>
      </c>
      <c r="R385" s="327" t="s">
        <v>115</v>
      </c>
      <c r="S385" s="327">
        <f t="shared" si="9"/>
        <v>0</v>
      </c>
      <c r="T385" s="1024"/>
    </row>
    <row r="386" spans="1:24" ht="15.75" thickBot="1" x14ac:dyDescent="0.3">
      <c r="A386" s="206" t="s">
        <v>392</v>
      </c>
      <c r="B386" s="211" t="s">
        <v>97</v>
      </c>
      <c r="C386" s="325">
        <v>14030403</v>
      </c>
      <c r="D386" s="1022" t="s">
        <v>214</v>
      </c>
      <c r="E386" s="325">
        <v>780</v>
      </c>
      <c r="F386" s="325"/>
      <c r="G386" s="325" t="s">
        <v>88</v>
      </c>
      <c r="H386" s="207">
        <v>0.33333333333333331</v>
      </c>
      <c r="I386" s="207">
        <v>0.625</v>
      </c>
      <c r="J386" s="325"/>
      <c r="K386" s="219"/>
      <c r="L386" s="325">
        <v>180</v>
      </c>
      <c r="M386" s="325"/>
      <c r="N386" s="325">
        <f t="shared" si="8"/>
        <v>14030403</v>
      </c>
      <c r="O386" s="325"/>
      <c r="P386" s="325" t="s">
        <v>381</v>
      </c>
      <c r="Q386" s="308">
        <v>11</v>
      </c>
      <c r="R386" s="211" t="s">
        <v>115</v>
      </c>
      <c r="S386" s="325">
        <f t="shared" si="9"/>
        <v>0</v>
      </c>
      <c r="T386" s="1020">
        <f>SUBTOTAL(9,S386:S390)</f>
        <v>0</v>
      </c>
    </row>
    <row r="387" spans="1:24" ht="15.75" thickBot="1" x14ac:dyDescent="0.3">
      <c r="A387" s="208" t="s">
        <v>118</v>
      </c>
      <c r="B387" s="327" t="s">
        <v>97</v>
      </c>
      <c r="C387" s="213">
        <v>14030403</v>
      </c>
      <c r="D387" s="1023"/>
      <c r="E387" s="326">
        <v>120</v>
      </c>
      <c r="F387" s="326"/>
      <c r="G387" s="326" t="s">
        <v>88</v>
      </c>
      <c r="H387" s="220">
        <v>0.33333333333333331</v>
      </c>
      <c r="I387" s="220">
        <v>0.625</v>
      </c>
      <c r="J387" s="326"/>
      <c r="K387" s="217"/>
      <c r="L387" s="326">
        <v>120</v>
      </c>
      <c r="M387" s="326"/>
      <c r="N387" s="213">
        <f t="shared" si="8"/>
        <v>14030403</v>
      </c>
      <c r="O387" s="326"/>
      <c r="P387" s="326" t="s">
        <v>366</v>
      </c>
      <c r="Q387" s="330">
        <v>7</v>
      </c>
      <c r="R387" s="327" t="s">
        <v>115</v>
      </c>
      <c r="S387" s="326">
        <f t="shared" si="9"/>
        <v>0</v>
      </c>
      <c r="T387" s="1021"/>
    </row>
    <row r="388" spans="1:24" ht="15.75" thickBot="1" x14ac:dyDescent="0.3">
      <c r="A388" s="208" t="s">
        <v>218</v>
      </c>
      <c r="B388" s="327" t="s">
        <v>97</v>
      </c>
      <c r="C388" s="213">
        <v>14030403</v>
      </c>
      <c r="D388" s="1023"/>
      <c r="E388" s="326">
        <v>360</v>
      </c>
      <c r="F388" s="326"/>
      <c r="G388" s="326" t="s">
        <v>88</v>
      </c>
      <c r="H388" s="220">
        <v>0.33333333333333331</v>
      </c>
      <c r="I388" s="220">
        <v>0.625</v>
      </c>
      <c r="J388" s="326"/>
      <c r="K388" s="217"/>
      <c r="L388" s="326">
        <v>180</v>
      </c>
      <c r="M388" s="326"/>
      <c r="N388" s="213">
        <f t="shared" si="8"/>
        <v>14030403</v>
      </c>
      <c r="O388" s="326"/>
      <c r="P388" s="326" t="s">
        <v>288</v>
      </c>
      <c r="Q388" s="330">
        <v>8.5</v>
      </c>
      <c r="R388" s="327" t="s">
        <v>115</v>
      </c>
      <c r="S388" s="326">
        <f t="shared" si="9"/>
        <v>0</v>
      </c>
      <c r="T388" s="1021"/>
    </row>
    <row r="389" spans="1:24" ht="15.75" thickBot="1" x14ac:dyDescent="0.3">
      <c r="A389" s="208" t="s">
        <v>235</v>
      </c>
      <c r="B389" s="327" t="s">
        <v>97</v>
      </c>
      <c r="C389" s="213">
        <v>14030403</v>
      </c>
      <c r="D389" s="1023"/>
      <c r="E389" s="326">
        <v>180</v>
      </c>
      <c r="F389" s="326"/>
      <c r="G389" s="326" t="s">
        <v>88</v>
      </c>
      <c r="H389" s="220">
        <v>0.33333333333333331</v>
      </c>
      <c r="I389" s="220">
        <v>0.625</v>
      </c>
      <c r="J389" s="326"/>
      <c r="K389" s="217"/>
      <c r="L389" s="326">
        <v>1210</v>
      </c>
      <c r="M389" s="326"/>
      <c r="N389" s="213">
        <f t="shared" si="8"/>
        <v>14030403</v>
      </c>
      <c r="O389" s="326"/>
      <c r="P389" s="326" t="s">
        <v>514</v>
      </c>
      <c r="Q389" s="330">
        <v>8</v>
      </c>
      <c r="R389" s="327" t="s">
        <v>115</v>
      </c>
      <c r="S389" s="326">
        <f t="shared" si="9"/>
        <v>0</v>
      </c>
      <c r="T389" s="1021"/>
    </row>
    <row r="390" spans="1:24" ht="15.75" thickBot="1" x14ac:dyDescent="0.3">
      <c r="A390" s="210" t="s">
        <v>235</v>
      </c>
      <c r="B390" s="327" t="s">
        <v>97</v>
      </c>
      <c r="C390" s="324">
        <v>14030403</v>
      </c>
      <c r="D390" s="1025"/>
      <c r="E390" s="327">
        <v>180</v>
      </c>
      <c r="F390" s="327"/>
      <c r="G390" s="327" t="s">
        <v>88</v>
      </c>
      <c r="H390" s="221">
        <v>0.33333333333333331</v>
      </c>
      <c r="I390" s="221">
        <v>0.625</v>
      </c>
      <c r="J390" s="327"/>
      <c r="K390" s="222"/>
      <c r="L390" s="327">
        <v>120</v>
      </c>
      <c r="M390" s="327"/>
      <c r="N390" s="324">
        <f t="shared" si="8"/>
        <v>14030403</v>
      </c>
      <c r="O390" s="327"/>
      <c r="P390" s="327" t="s">
        <v>274</v>
      </c>
      <c r="Q390" s="329">
        <v>5</v>
      </c>
      <c r="R390" s="327" t="s">
        <v>115</v>
      </c>
      <c r="S390" s="327">
        <f t="shared" si="9"/>
        <v>0</v>
      </c>
      <c r="T390" s="1024"/>
    </row>
    <row r="391" spans="1:24" ht="15.75" thickBot="1" x14ac:dyDescent="0.3">
      <c r="A391" s="206" t="s">
        <v>277</v>
      </c>
      <c r="B391" s="211" t="s">
        <v>97</v>
      </c>
      <c r="C391" s="325">
        <v>14030403</v>
      </c>
      <c r="D391" s="1022" t="s">
        <v>370</v>
      </c>
      <c r="E391" s="325">
        <v>225</v>
      </c>
      <c r="F391" s="325"/>
      <c r="G391" s="325" t="s">
        <v>88</v>
      </c>
      <c r="H391" s="207">
        <v>0.29166666666666669</v>
      </c>
      <c r="I391" s="207">
        <v>0.625</v>
      </c>
      <c r="J391" s="325"/>
      <c r="K391" s="219"/>
      <c r="L391" s="325">
        <v>180</v>
      </c>
      <c r="M391" s="325"/>
      <c r="N391" s="325">
        <f t="shared" si="8"/>
        <v>14030403</v>
      </c>
      <c r="O391" s="325"/>
      <c r="P391" s="325" t="s">
        <v>381</v>
      </c>
      <c r="Q391" s="308">
        <v>12</v>
      </c>
      <c r="R391" s="211" t="s">
        <v>115</v>
      </c>
      <c r="S391" s="325">
        <f t="shared" si="9"/>
        <v>0</v>
      </c>
      <c r="T391" s="1020">
        <f>SUBTOTAL(9,S391:S396)</f>
        <v>0</v>
      </c>
    </row>
    <row r="392" spans="1:24" ht="15.75" thickBot="1" x14ac:dyDescent="0.3">
      <c r="A392" s="208" t="s">
        <v>218</v>
      </c>
      <c r="B392" s="327" t="s">
        <v>97</v>
      </c>
      <c r="C392" s="213">
        <v>14030403</v>
      </c>
      <c r="D392" s="1023"/>
      <c r="E392" s="326">
        <v>360</v>
      </c>
      <c r="F392" s="326"/>
      <c r="G392" s="326" t="s">
        <v>88</v>
      </c>
      <c r="H392" s="220">
        <v>0.29166666666666669</v>
      </c>
      <c r="I392" s="220">
        <v>0.625</v>
      </c>
      <c r="J392" s="326"/>
      <c r="K392" s="217"/>
      <c r="L392" s="326">
        <v>180</v>
      </c>
      <c r="M392" s="326"/>
      <c r="N392" s="213">
        <f t="shared" si="8"/>
        <v>14030403</v>
      </c>
      <c r="O392" s="326"/>
      <c r="P392" s="326" t="s">
        <v>381</v>
      </c>
      <c r="Q392" s="330">
        <v>8.5</v>
      </c>
      <c r="R392" s="327" t="s">
        <v>115</v>
      </c>
      <c r="S392" s="326">
        <f t="shared" si="9"/>
        <v>0</v>
      </c>
      <c r="T392" s="1021"/>
    </row>
    <row r="393" spans="1:24" ht="15.75" thickBot="1" x14ac:dyDescent="0.3">
      <c r="A393" s="208" t="s">
        <v>218</v>
      </c>
      <c r="B393" s="327" t="s">
        <v>97</v>
      </c>
      <c r="C393" s="213">
        <v>14030403</v>
      </c>
      <c r="D393" s="1023"/>
      <c r="E393" s="326">
        <v>360</v>
      </c>
      <c r="F393" s="326"/>
      <c r="G393" s="326" t="s">
        <v>88</v>
      </c>
      <c r="H393" s="220">
        <v>0.29166666666666669</v>
      </c>
      <c r="I393" s="220">
        <v>0.625</v>
      </c>
      <c r="J393" s="326"/>
      <c r="K393" s="217"/>
      <c r="L393" s="326">
        <v>180</v>
      </c>
      <c r="M393" s="326"/>
      <c r="N393" s="213">
        <f t="shared" si="8"/>
        <v>14030403</v>
      </c>
      <c r="O393" s="326"/>
      <c r="P393" s="326" t="s">
        <v>381</v>
      </c>
      <c r="Q393" s="330">
        <v>8.5</v>
      </c>
      <c r="R393" s="327" t="s">
        <v>115</v>
      </c>
      <c r="S393" s="326">
        <f t="shared" si="9"/>
        <v>0</v>
      </c>
      <c r="T393" s="1021"/>
    </row>
    <row r="394" spans="1:24" ht="15.75" thickBot="1" x14ac:dyDescent="0.3">
      <c r="A394" s="208" t="s">
        <v>392</v>
      </c>
      <c r="B394" s="327" t="s">
        <v>97</v>
      </c>
      <c r="C394" s="213">
        <v>14030403</v>
      </c>
      <c r="D394" s="1023"/>
      <c r="E394" s="326">
        <v>1040</v>
      </c>
      <c r="F394" s="326"/>
      <c r="G394" s="326" t="s">
        <v>88</v>
      </c>
      <c r="H394" s="220">
        <v>0.29166666666666669</v>
      </c>
      <c r="I394" s="220">
        <v>0.625</v>
      </c>
      <c r="J394" s="326"/>
      <c r="K394" s="217"/>
      <c r="L394" s="326">
        <v>240</v>
      </c>
      <c r="M394" s="326"/>
      <c r="N394" s="213">
        <f t="shared" si="8"/>
        <v>14030403</v>
      </c>
      <c r="O394" s="326"/>
      <c r="P394" s="326" t="s">
        <v>381</v>
      </c>
      <c r="Q394" s="330">
        <v>14</v>
      </c>
      <c r="R394" s="327" t="s">
        <v>115</v>
      </c>
      <c r="S394" s="326">
        <f t="shared" si="9"/>
        <v>0</v>
      </c>
      <c r="T394" s="1021"/>
    </row>
    <row r="395" spans="1:24" ht="15.75" thickBot="1" x14ac:dyDescent="0.3">
      <c r="A395" s="208" t="s">
        <v>235</v>
      </c>
      <c r="B395" s="327" t="s">
        <v>97</v>
      </c>
      <c r="C395" s="213">
        <v>14030403</v>
      </c>
      <c r="D395" s="1023"/>
      <c r="E395" s="326">
        <v>120</v>
      </c>
      <c r="F395" s="326"/>
      <c r="G395" s="326" t="s">
        <v>88</v>
      </c>
      <c r="H395" s="220">
        <v>0.29166666666666669</v>
      </c>
      <c r="I395" s="220">
        <v>0.625</v>
      </c>
      <c r="J395" s="326"/>
      <c r="K395" s="217"/>
      <c r="L395" s="326">
        <v>60</v>
      </c>
      <c r="M395" s="326"/>
      <c r="N395" s="213">
        <f t="shared" si="8"/>
        <v>14030403</v>
      </c>
      <c r="O395" s="326"/>
      <c r="P395" s="326" t="s">
        <v>427</v>
      </c>
      <c r="Q395" s="330">
        <v>4</v>
      </c>
      <c r="R395" s="327" t="s">
        <v>115</v>
      </c>
      <c r="S395" s="326">
        <f t="shared" si="9"/>
        <v>0</v>
      </c>
      <c r="T395" s="1021"/>
    </row>
    <row r="396" spans="1:24" ht="15.75" thickBot="1" x14ac:dyDescent="0.3">
      <c r="A396" s="210" t="s">
        <v>235</v>
      </c>
      <c r="B396" s="327" t="s">
        <v>97</v>
      </c>
      <c r="C396" s="324">
        <v>14030403</v>
      </c>
      <c r="D396" s="1025"/>
      <c r="E396" s="327">
        <v>120</v>
      </c>
      <c r="F396" s="327"/>
      <c r="G396" s="327" t="s">
        <v>88</v>
      </c>
      <c r="H396" s="221">
        <v>0.29166666666666669</v>
      </c>
      <c r="I396" s="221">
        <v>0.625</v>
      </c>
      <c r="J396" s="327"/>
      <c r="K396" s="222"/>
      <c r="L396" s="327">
        <v>60</v>
      </c>
      <c r="M396" s="327"/>
      <c r="N396" s="324">
        <f t="shared" si="8"/>
        <v>14030403</v>
      </c>
      <c r="O396" s="327"/>
      <c r="P396" s="327" t="s">
        <v>274</v>
      </c>
      <c r="Q396" s="329">
        <v>2.5</v>
      </c>
      <c r="R396" s="327" t="s">
        <v>115</v>
      </c>
      <c r="S396" s="327">
        <f t="shared" si="9"/>
        <v>0</v>
      </c>
      <c r="T396" s="1024"/>
      <c r="U396" s="338"/>
      <c r="V396" s="338"/>
      <c r="W396" s="338"/>
      <c r="X396" s="338"/>
    </row>
    <row r="397" spans="1:24" ht="15.75" thickBot="1" x14ac:dyDescent="0.3">
      <c r="A397" s="206" t="s">
        <v>506</v>
      </c>
      <c r="B397" s="211" t="s">
        <v>97</v>
      </c>
      <c r="C397" s="325">
        <v>14030402</v>
      </c>
      <c r="D397" s="1022" t="s">
        <v>214</v>
      </c>
      <c r="E397" s="325">
        <v>720</v>
      </c>
      <c r="F397" s="325"/>
      <c r="G397" s="325" t="s">
        <v>88</v>
      </c>
      <c r="H397" s="207">
        <v>0.33333333333333331</v>
      </c>
      <c r="I397" s="207">
        <v>0.625</v>
      </c>
      <c r="J397" s="325"/>
      <c r="K397" s="219"/>
      <c r="L397" s="325">
        <v>180</v>
      </c>
      <c r="M397" s="325"/>
      <c r="N397" s="325">
        <f t="shared" si="8"/>
        <v>14030402</v>
      </c>
      <c r="O397" s="325"/>
      <c r="P397" s="325" t="s">
        <v>381</v>
      </c>
      <c r="Q397" s="308">
        <v>11</v>
      </c>
      <c r="R397" s="211" t="s">
        <v>115</v>
      </c>
      <c r="S397" s="325">
        <f t="shared" si="9"/>
        <v>0</v>
      </c>
      <c r="T397" s="1020">
        <f>SUBTOTAL(9,S397:S398)</f>
        <v>0</v>
      </c>
    </row>
    <row r="398" spans="1:24" ht="15.75" thickBot="1" x14ac:dyDescent="0.3">
      <c r="A398" s="210" t="s">
        <v>506</v>
      </c>
      <c r="B398" s="327" t="s">
        <v>97</v>
      </c>
      <c r="C398" s="324">
        <v>14030402</v>
      </c>
      <c r="D398" s="1025"/>
      <c r="E398" s="327">
        <v>960</v>
      </c>
      <c r="F398" s="327"/>
      <c r="G398" s="327" t="s">
        <v>88</v>
      </c>
      <c r="H398" s="221">
        <v>0.33333333333333331</v>
      </c>
      <c r="I398" s="221">
        <v>0.625</v>
      </c>
      <c r="J398" s="327"/>
      <c r="K398" s="222"/>
      <c r="L398" s="327">
        <v>240</v>
      </c>
      <c r="M398" s="327"/>
      <c r="N398" s="324">
        <f t="shared" si="8"/>
        <v>14030402</v>
      </c>
      <c r="O398" s="327"/>
      <c r="P398" s="327" t="s">
        <v>381</v>
      </c>
      <c r="Q398" s="329">
        <v>15</v>
      </c>
      <c r="R398" s="327" t="s">
        <v>115</v>
      </c>
      <c r="S398" s="327">
        <f t="shared" si="9"/>
        <v>0</v>
      </c>
      <c r="T398" s="1024"/>
    </row>
    <row r="399" spans="1:24" ht="15.75" thickBot="1" x14ac:dyDescent="0.3">
      <c r="A399" s="206" t="s">
        <v>506</v>
      </c>
      <c r="B399" s="211" t="s">
        <v>97</v>
      </c>
      <c r="C399" s="325">
        <v>14030402</v>
      </c>
      <c r="D399" s="1022" t="s">
        <v>370</v>
      </c>
      <c r="E399" s="325">
        <v>960</v>
      </c>
      <c r="F399" s="325"/>
      <c r="G399" s="325" t="s">
        <v>88</v>
      </c>
      <c r="H399" s="207">
        <v>0.29166666666666669</v>
      </c>
      <c r="I399" s="207">
        <v>0.625</v>
      </c>
      <c r="J399" s="325"/>
      <c r="K399" s="219"/>
      <c r="L399" s="325">
        <v>240</v>
      </c>
      <c r="M399" s="325"/>
      <c r="N399" s="325">
        <f t="shared" si="8"/>
        <v>14030402</v>
      </c>
      <c r="O399" s="325"/>
      <c r="P399" s="325" t="s">
        <v>381</v>
      </c>
      <c r="Q399" s="308">
        <v>15</v>
      </c>
      <c r="R399" s="211" t="s">
        <v>115</v>
      </c>
      <c r="S399" s="325">
        <f t="shared" si="9"/>
        <v>0</v>
      </c>
      <c r="T399" s="1020">
        <f>SUBTOTAL(9,S399:S401)</f>
        <v>0</v>
      </c>
    </row>
    <row r="400" spans="1:24" ht="15.75" thickBot="1" x14ac:dyDescent="0.3">
      <c r="A400" s="208" t="s">
        <v>235</v>
      </c>
      <c r="B400" s="327" t="s">
        <v>97</v>
      </c>
      <c r="C400" s="213">
        <v>14030402</v>
      </c>
      <c r="D400" s="1023"/>
      <c r="E400" s="326">
        <v>120</v>
      </c>
      <c r="F400" s="326"/>
      <c r="G400" s="326" t="s">
        <v>88</v>
      </c>
      <c r="H400" s="220">
        <v>0.29166666666666669</v>
      </c>
      <c r="I400" s="220">
        <v>0.625</v>
      </c>
      <c r="J400" s="326"/>
      <c r="K400" s="217"/>
      <c r="L400" s="326">
        <v>120</v>
      </c>
      <c r="M400" s="326"/>
      <c r="N400" s="213">
        <f t="shared" si="8"/>
        <v>14030402</v>
      </c>
      <c r="O400" s="326"/>
      <c r="P400" s="326" t="s">
        <v>285</v>
      </c>
      <c r="Q400" s="330">
        <v>8</v>
      </c>
      <c r="R400" s="327" t="s">
        <v>115</v>
      </c>
      <c r="S400" s="326">
        <f t="shared" si="9"/>
        <v>0</v>
      </c>
      <c r="T400" s="1021"/>
    </row>
    <row r="401" spans="1:20" ht="15.75" thickBot="1" x14ac:dyDescent="0.3">
      <c r="A401" s="210" t="s">
        <v>235</v>
      </c>
      <c r="B401" s="327" t="s">
        <v>97</v>
      </c>
      <c r="C401" s="324">
        <v>14030402</v>
      </c>
      <c r="D401" s="1025"/>
      <c r="E401" s="327">
        <v>30</v>
      </c>
      <c r="F401" s="327"/>
      <c r="G401" s="327" t="s">
        <v>89</v>
      </c>
      <c r="H401" s="221">
        <v>0.29166666666666669</v>
      </c>
      <c r="I401" s="221">
        <v>0.625</v>
      </c>
      <c r="J401" s="327"/>
      <c r="K401" s="222"/>
      <c r="L401" s="327">
        <v>120</v>
      </c>
      <c r="M401" s="327"/>
      <c r="N401" s="324">
        <f t="shared" si="8"/>
        <v>14030402</v>
      </c>
      <c r="O401" s="327"/>
      <c r="P401" s="327" t="s">
        <v>285</v>
      </c>
      <c r="Q401" s="329">
        <v>5</v>
      </c>
      <c r="R401" s="327" t="s">
        <v>115</v>
      </c>
      <c r="S401" s="327">
        <f t="shared" si="9"/>
        <v>0</v>
      </c>
      <c r="T401" s="1024"/>
    </row>
    <row r="402" spans="1:20" ht="15.75" thickBot="1" x14ac:dyDescent="0.3">
      <c r="A402" s="206" t="s">
        <v>235</v>
      </c>
      <c r="B402" s="211" t="s">
        <v>97</v>
      </c>
      <c r="C402" s="325">
        <v>14030402</v>
      </c>
      <c r="D402" s="1022" t="s">
        <v>257</v>
      </c>
      <c r="E402" s="325">
        <v>120</v>
      </c>
      <c r="F402" s="325"/>
      <c r="G402" s="325" t="s">
        <v>88</v>
      </c>
      <c r="H402" s="207">
        <v>0.33333333333333331</v>
      </c>
      <c r="I402" s="207">
        <v>0.625</v>
      </c>
      <c r="J402" s="325"/>
      <c r="K402" s="219"/>
      <c r="L402" s="325">
        <v>120</v>
      </c>
      <c r="M402" s="325"/>
      <c r="N402" s="325">
        <f t="shared" si="8"/>
        <v>14030402</v>
      </c>
      <c r="O402" s="325"/>
      <c r="P402" s="325" t="s">
        <v>382</v>
      </c>
      <c r="Q402" s="308">
        <v>8</v>
      </c>
      <c r="R402" s="211" t="s">
        <v>115</v>
      </c>
      <c r="S402" s="325">
        <f t="shared" si="9"/>
        <v>0</v>
      </c>
      <c r="T402" s="1020">
        <f>SUBTOTAL(9,S402:S405)</f>
        <v>0</v>
      </c>
    </row>
    <row r="403" spans="1:20" ht="15.75" thickBot="1" x14ac:dyDescent="0.3">
      <c r="A403" s="208" t="s">
        <v>235</v>
      </c>
      <c r="B403" s="327" t="s">
        <v>97</v>
      </c>
      <c r="C403" s="213">
        <v>14030402</v>
      </c>
      <c r="D403" s="1023"/>
      <c r="E403" s="326">
        <v>30</v>
      </c>
      <c r="F403" s="326"/>
      <c r="G403" s="326" t="s">
        <v>89</v>
      </c>
      <c r="H403" s="220">
        <v>0.33333333333333331</v>
      </c>
      <c r="I403" s="220">
        <v>0.625</v>
      </c>
      <c r="J403" s="326"/>
      <c r="K403" s="217"/>
      <c r="L403" s="326">
        <v>120</v>
      </c>
      <c r="M403" s="326"/>
      <c r="N403" s="213">
        <f t="shared" si="8"/>
        <v>14030402</v>
      </c>
      <c r="O403" s="326"/>
      <c r="P403" s="326" t="s">
        <v>274</v>
      </c>
      <c r="Q403" s="330">
        <v>5</v>
      </c>
      <c r="R403" s="327" t="s">
        <v>115</v>
      </c>
      <c r="S403" s="326">
        <f t="shared" si="9"/>
        <v>0</v>
      </c>
      <c r="T403" s="1021"/>
    </row>
    <row r="404" spans="1:20" ht="15.75" thickBot="1" x14ac:dyDescent="0.3">
      <c r="A404" s="208" t="s">
        <v>506</v>
      </c>
      <c r="B404" s="327" t="s">
        <v>97</v>
      </c>
      <c r="C404" s="213">
        <v>14030402</v>
      </c>
      <c r="D404" s="1023"/>
      <c r="E404" s="326">
        <v>960</v>
      </c>
      <c r="F404" s="326"/>
      <c r="G404" s="326" t="s">
        <v>88</v>
      </c>
      <c r="H404" s="220">
        <v>0.33333333333333331</v>
      </c>
      <c r="I404" s="220">
        <v>0.625</v>
      </c>
      <c r="J404" s="326"/>
      <c r="K404" s="217"/>
      <c r="L404" s="326">
        <v>240</v>
      </c>
      <c r="M404" s="326"/>
      <c r="N404" s="213">
        <f t="shared" si="8"/>
        <v>14030402</v>
      </c>
      <c r="O404" s="326"/>
      <c r="P404" s="326" t="s">
        <v>381</v>
      </c>
      <c r="Q404" s="330">
        <v>15</v>
      </c>
      <c r="R404" s="327" t="s">
        <v>115</v>
      </c>
      <c r="S404" s="326">
        <f t="shared" si="9"/>
        <v>0</v>
      </c>
      <c r="T404" s="1021"/>
    </row>
    <row r="405" spans="1:20" ht="15.75" thickBot="1" x14ac:dyDescent="0.3">
      <c r="A405" s="210" t="s">
        <v>515</v>
      </c>
      <c r="B405" s="327" t="s">
        <v>97</v>
      </c>
      <c r="C405" s="324">
        <v>14030402</v>
      </c>
      <c r="D405" s="1025"/>
      <c r="E405" s="327">
        <v>720</v>
      </c>
      <c r="F405" s="327"/>
      <c r="G405" s="327" t="s">
        <v>88</v>
      </c>
      <c r="H405" s="221">
        <v>0.33333333333333331</v>
      </c>
      <c r="I405" s="221">
        <v>0.625</v>
      </c>
      <c r="J405" s="327"/>
      <c r="K405" s="222"/>
      <c r="L405" s="327">
        <v>180</v>
      </c>
      <c r="M405" s="327"/>
      <c r="N405" s="324">
        <f t="shared" si="8"/>
        <v>14030402</v>
      </c>
      <c r="O405" s="327"/>
      <c r="P405" s="327" t="s">
        <v>381</v>
      </c>
      <c r="Q405" s="329">
        <v>11</v>
      </c>
      <c r="R405" s="327" t="s">
        <v>115</v>
      </c>
      <c r="S405" s="327">
        <f t="shared" si="9"/>
        <v>0</v>
      </c>
      <c r="T405" s="1024"/>
    </row>
    <row r="406" spans="1:20" ht="15.75" thickBot="1" x14ac:dyDescent="0.3">
      <c r="A406" s="206" t="s">
        <v>486</v>
      </c>
      <c r="B406" s="211" t="s">
        <v>97</v>
      </c>
      <c r="C406" s="325">
        <v>14030331</v>
      </c>
      <c r="D406" s="1022" t="s">
        <v>257</v>
      </c>
      <c r="E406" s="325">
        <v>1464</v>
      </c>
      <c r="F406" s="325"/>
      <c r="G406" s="325" t="s">
        <v>88</v>
      </c>
      <c r="H406" s="207">
        <v>0.29166666666666669</v>
      </c>
      <c r="I406" s="207">
        <v>0.625</v>
      </c>
      <c r="J406" s="325"/>
      <c r="K406" s="219"/>
      <c r="L406" s="325">
        <v>180</v>
      </c>
      <c r="M406" s="325"/>
      <c r="N406" s="325">
        <f t="shared" si="8"/>
        <v>14030331</v>
      </c>
      <c r="O406" s="325"/>
      <c r="P406" s="325" t="s">
        <v>381</v>
      </c>
      <c r="Q406" s="308">
        <v>13.5</v>
      </c>
      <c r="R406" s="211" t="s">
        <v>115</v>
      </c>
      <c r="S406" s="325">
        <f t="shared" si="9"/>
        <v>0</v>
      </c>
      <c r="T406" s="1020">
        <f>SUBTOTAL(9,S406:S408)</f>
        <v>0</v>
      </c>
    </row>
    <row r="407" spans="1:20" ht="15.75" thickBot="1" x14ac:dyDescent="0.3">
      <c r="A407" s="208" t="s">
        <v>506</v>
      </c>
      <c r="B407" s="327" t="s">
        <v>97</v>
      </c>
      <c r="C407" s="213">
        <v>14030331</v>
      </c>
      <c r="D407" s="1023"/>
      <c r="E407" s="326">
        <v>960</v>
      </c>
      <c r="F407" s="326"/>
      <c r="G407" s="326" t="s">
        <v>88</v>
      </c>
      <c r="H407" s="220">
        <v>0.29166666666666669</v>
      </c>
      <c r="I407" s="220">
        <v>0.625</v>
      </c>
      <c r="J407" s="326"/>
      <c r="K407" s="217"/>
      <c r="L407" s="326">
        <v>240</v>
      </c>
      <c r="M407" s="326"/>
      <c r="N407" s="213">
        <f t="shared" si="8"/>
        <v>14030331</v>
      </c>
      <c r="O407" s="326"/>
      <c r="P407" s="326" t="s">
        <v>381</v>
      </c>
      <c r="Q407" s="330">
        <v>14</v>
      </c>
      <c r="R407" s="327" t="s">
        <v>115</v>
      </c>
      <c r="S407" s="326">
        <f t="shared" si="9"/>
        <v>0</v>
      </c>
      <c r="T407" s="1021"/>
    </row>
    <row r="408" spans="1:20" ht="15.75" thickBot="1" x14ac:dyDescent="0.3">
      <c r="A408" s="210" t="s">
        <v>218</v>
      </c>
      <c r="B408" s="327" t="s">
        <v>97</v>
      </c>
      <c r="C408" s="324">
        <v>14030331</v>
      </c>
      <c r="D408" s="1025"/>
      <c r="E408" s="327">
        <v>360</v>
      </c>
      <c r="F408" s="327"/>
      <c r="G408" s="327" t="s">
        <v>88</v>
      </c>
      <c r="H408" s="221">
        <v>0.29166666666666669</v>
      </c>
      <c r="I408" s="221">
        <v>0.625</v>
      </c>
      <c r="J408" s="327"/>
      <c r="K408" s="222"/>
      <c r="L408" s="327">
        <v>180</v>
      </c>
      <c r="M408" s="327"/>
      <c r="N408" s="324">
        <f t="shared" si="8"/>
        <v>14030331</v>
      </c>
      <c r="O408" s="327"/>
      <c r="P408" s="327" t="s">
        <v>381</v>
      </c>
      <c r="Q408" s="329">
        <v>8.5</v>
      </c>
      <c r="R408" s="327" t="s">
        <v>115</v>
      </c>
      <c r="S408" s="327">
        <f t="shared" si="9"/>
        <v>0</v>
      </c>
      <c r="T408" s="1024"/>
    </row>
    <row r="409" spans="1:20" ht="15.75" thickBot="1" x14ac:dyDescent="0.3">
      <c r="A409" s="206" t="s">
        <v>508</v>
      </c>
      <c r="B409" s="211" t="s">
        <v>97</v>
      </c>
      <c r="C409" s="325">
        <v>14030331</v>
      </c>
      <c r="D409" s="1022" t="s">
        <v>214</v>
      </c>
      <c r="E409" s="325">
        <v>240</v>
      </c>
      <c r="F409" s="325"/>
      <c r="G409" s="325" t="s">
        <v>88</v>
      </c>
      <c r="H409" s="207">
        <v>0.33333333333333331</v>
      </c>
      <c r="I409" s="207">
        <v>0.625</v>
      </c>
      <c r="J409" s="325"/>
      <c r="K409" s="219"/>
      <c r="L409" s="325">
        <v>120</v>
      </c>
      <c r="M409" s="325"/>
      <c r="N409" s="325">
        <f t="shared" si="8"/>
        <v>14030331</v>
      </c>
      <c r="O409" s="325"/>
      <c r="P409" s="325" t="s">
        <v>381</v>
      </c>
      <c r="Q409" s="308">
        <v>4</v>
      </c>
      <c r="R409" s="211" t="s">
        <v>115</v>
      </c>
      <c r="S409" s="325">
        <f t="shared" si="9"/>
        <v>0</v>
      </c>
      <c r="T409" s="1020">
        <f>SUBTOTAL(9,S409:S412)</f>
        <v>0</v>
      </c>
    </row>
    <row r="410" spans="1:20" ht="15.75" thickBot="1" x14ac:dyDescent="0.3">
      <c r="A410" s="208" t="s">
        <v>508</v>
      </c>
      <c r="B410" s="327" t="s">
        <v>97</v>
      </c>
      <c r="C410" s="213">
        <v>14030331</v>
      </c>
      <c r="D410" s="1023"/>
      <c r="E410" s="326">
        <v>240</v>
      </c>
      <c r="F410" s="326"/>
      <c r="G410" s="326" t="s">
        <v>88</v>
      </c>
      <c r="H410" s="220">
        <v>0.33333333333333331</v>
      </c>
      <c r="I410" s="220">
        <v>0.625</v>
      </c>
      <c r="J410" s="326"/>
      <c r="K410" s="217"/>
      <c r="L410" s="326">
        <v>120</v>
      </c>
      <c r="M410" s="326"/>
      <c r="N410" s="213">
        <f t="shared" si="8"/>
        <v>14030331</v>
      </c>
      <c r="O410" s="326"/>
      <c r="P410" s="326" t="s">
        <v>381</v>
      </c>
      <c r="Q410" s="330">
        <v>4</v>
      </c>
      <c r="R410" s="327" t="s">
        <v>115</v>
      </c>
      <c r="S410" s="326">
        <f t="shared" si="9"/>
        <v>0</v>
      </c>
      <c r="T410" s="1021"/>
    </row>
    <row r="411" spans="1:20" ht="15.75" thickBot="1" x14ac:dyDescent="0.3">
      <c r="A411" s="208" t="s">
        <v>506</v>
      </c>
      <c r="B411" s="327" t="s">
        <v>97</v>
      </c>
      <c r="C411" s="213">
        <v>14030331</v>
      </c>
      <c r="D411" s="1023"/>
      <c r="E411" s="326">
        <v>960</v>
      </c>
      <c r="F411" s="326"/>
      <c r="G411" s="326" t="s">
        <v>88</v>
      </c>
      <c r="H411" s="220">
        <v>0.33333333333333331</v>
      </c>
      <c r="I411" s="220">
        <v>0.625</v>
      </c>
      <c r="J411" s="326"/>
      <c r="K411" s="217"/>
      <c r="L411" s="326">
        <v>240</v>
      </c>
      <c r="M411" s="326"/>
      <c r="N411" s="213">
        <f t="shared" si="8"/>
        <v>14030331</v>
      </c>
      <c r="O411" s="326"/>
      <c r="P411" s="326" t="s">
        <v>381</v>
      </c>
      <c r="Q411" s="330">
        <v>14</v>
      </c>
      <c r="R411" s="327" t="s">
        <v>115</v>
      </c>
      <c r="S411" s="326">
        <f t="shared" si="9"/>
        <v>0</v>
      </c>
      <c r="T411" s="1021"/>
    </row>
    <row r="412" spans="1:20" ht="15.75" thickBot="1" x14ac:dyDescent="0.3">
      <c r="A412" s="210" t="s">
        <v>277</v>
      </c>
      <c r="B412" s="327" t="s">
        <v>97</v>
      </c>
      <c r="C412" s="324">
        <v>14030331</v>
      </c>
      <c r="D412" s="1025"/>
      <c r="E412" s="327">
        <v>300</v>
      </c>
      <c r="F412" s="327"/>
      <c r="G412" s="327" t="s">
        <v>88</v>
      </c>
      <c r="H412" s="221">
        <v>0.33333333333333331</v>
      </c>
      <c r="I412" s="221">
        <v>0.625</v>
      </c>
      <c r="J412" s="327"/>
      <c r="K412" s="222"/>
      <c r="L412" s="327">
        <v>240</v>
      </c>
      <c r="M412" s="327"/>
      <c r="N412" s="324">
        <f t="shared" si="8"/>
        <v>14030331</v>
      </c>
      <c r="O412" s="327"/>
      <c r="P412" s="327" t="s">
        <v>381</v>
      </c>
      <c r="Q412" s="329">
        <v>16</v>
      </c>
      <c r="R412" s="327" t="s">
        <v>115</v>
      </c>
      <c r="S412" s="327">
        <f t="shared" si="9"/>
        <v>0</v>
      </c>
      <c r="T412" s="1024"/>
    </row>
    <row r="413" spans="1:20" ht="15.75" thickBot="1" x14ac:dyDescent="0.3">
      <c r="A413" s="206" t="s">
        <v>508</v>
      </c>
      <c r="B413" s="211" t="s">
        <v>97</v>
      </c>
      <c r="C413" s="325">
        <v>14030331</v>
      </c>
      <c r="D413" s="1022" t="s">
        <v>370</v>
      </c>
      <c r="E413" s="325">
        <v>240</v>
      </c>
      <c r="F413" s="325"/>
      <c r="G413" s="325" t="s">
        <v>88</v>
      </c>
      <c r="H413" s="207">
        <v>0.29166666666666669</v>
      </c>
      <c r="I413" s="207">
        <v>0.625</v>
      </c>
      <c r="J413" s="325"/>
      <c r="K413" s="219"/>
      <c r="L413" s="325">
        <v>120</v>
      </c>
      <c r="M413" s="325"/>
      <c r="N413" s="325">
        <f t="shared" si="8"/>
        <v>14030331</v>
      </c>
      <c r="O413" s="325"/>
      <c r="P413" s="325" t="s">
        <v>381</v>
      </c>
      <c r="Q413" s="308">
        <v>4</v>
      </c>
      <c r="R413" s="211" t="s">
        <v>115</v>
      </c>
      <c r="S413" s="325">
        <f t="shared" si="9"/>
        <v>0</v>
      </c>
      <c r="T413" s="1020">
        <f>SUBTOTAL(9,S413:S417)</f>
        <v>0</v>
      </c>
    </row>
    <row r="414" spans="1:20" ht="15.75" thickBot="1" x14ac:dyDescent="0.3">
      <c r="A414" s="208" t="s">
        <v>516</v>
      </c>
      <c r="B414" s="327" t="s">
        <v>97</v>
      </c>
      <c r="C414" s="213">
        <v>14030331</v>
      </c>
      <c r="D414" s="1023"/>
      <c r="E414" s="326">
        <v>135</v>
      </c>
      <c r="F414" s="326"/>
      <c r="G414" s="326" t="s">
        <v>88</v>
      </c>
      <c r="H414" s="220">
        <v>0.29166666666666669</v>
      </c>
      <c r="I414" s="220">
        <v>0.625</v>
      </c>
      <c r="J414" s="326"/>
      <c r="K414" s="217"/>
      <c r="L414" s="326">
        <v>120</v>
      </c>
      <c r="M414" s="326"/>
      <c r="N414" s="213">
        <f t="shared" si="8"/>
        <v>14030331</v>
      </c>
      <c r="O414" s="326"/>
      <c r="P414" s="326" t="s">
        <v>381</v>
      </c>
      <c r="Q414" s="330">
        <v>4</v>
      </c>
      <c r="R414" s="327" t="s">
        <v>115</v>
      </c>
      <c r="S414" s="326">
        <f t="shared" si="9"/>
        <v>0</v>
      </c>
      <c r="T414" s="1021"/>
    </row>
    <row r="415" spans="1:20" ht="15.75" thickBot="1" x14ac:dyDescent="0.3">
      <c r="A415" s="208" t="s">
        <v>506</v>
      </c>
      <c r="B415" s="327" t="s">
        <v>97</v>
      </c>
      <c r="C415" s="213">
        <v>14030331</v>
      </c>
      <c r="D415" s="1023"/>
      <c r="E415" s="326">
        <v>960</v>
      </c>
      <c r="F415" s="326"/>
      <c r="G415" s="326" t="s">
        <v>88</v>
      </c>
      <c r="H415" s="220">
        <v>0.29166666666666669</v>
      </c>
      <c r="I415" s="220">
        <v>0.625</v>
      </c>
      <c r="J415" s="326"/>
      <c r="K415" s="217"/>
      <c r="L415" s="326">
        <v>240</v>
      </c>
      <c r="M415" s="326"/>
      <c r="N415" s="213">
        <f t="shared" si="8"/>
        <v>14030331</v>
      </c>
      <c r="O415" s="326"/>
      <c r="P415" s="326" t="s">
        <v>381</v>
      </c>
      <c r="Q415" s="330">
        <v>14</v>
      </c>
      <c r="R415" s="327" t="s">
        <v>115</v>
      </c>
      <c r="S415" s="326">
        <f t="shared" si="9"/>
        <v>0</v>
      </c>
      <c r="T415" s="1021"/>
    </row>
    <row r="416" spans="1:20" ht="15.75" thickBot="1" x14ac:dyDescent="0.3">
      <c r="A416" s="208" t="s">
        <v>506</v>
      </c>
      <c r="B416" s="327" t="s">
        <v>97</v>
      </c>
      <c r="C416" s="213">
        <v>14030331</v>
      </c>
      <c r="D416" s="1023"/>
      <c r="E416" s="326">
        <v>720</v>
      </c>
      <c r="F416" s="326"/>
      <c r="G416" s="326" t="s">
        <v>88</v>
      </c>
      <c r="H416" s="220">
        <v>0.29166666666666669</v>
      </c>
      <c r="I416" s="220">
        <v>0.625</v>
      </c>
      <c r="J416" s="326"/>
      <c r="K416" s="217"/>
      <c r="L416" s="326">
        <v>180</v>
      </c>
      <c r="M416" s="326"/>
      <c r="N416" s="213">
        <f t="shared" si="8"/>
        <v>14030331</v>
      </c>
      <c r="O416" s="326"/>
      <c r="P416" s="326" t="s">
        <v>381</v>
      </c>
      <c r="Q416" s="330">
        <v>10.5</v>
      </c>
      <c r="R416" s="327" t="s">
        <v>115</v>
      </c>
      <c r="S416" s="326">
        <f t="shared" si="9"/>
        <v>0</v>
      </c>
      <c r="T416" s="1021"/>
    </row>
    <row r="417" spans="1:20" ht="15.75" thickBot="1" x14ac:dyDescent="0.3">
      <c r="A417" s="210" t="s">
        <v>517</v>
      </c>
      <c r="B417" s="327" t="s">
        <v>97</v>
      </c>
      <c r="C417" s="324">
        <v>14030331</v>
      </c>
      <c r="D417" s="1025"/>
      <c r="E417" s="327">
        <v>270</v>
      </c>
      <c r="F417" s="327"/>
      <c r="G417" s="327" t="s">
        <v>88</v>
      </c>
      <c r="H417" s="221">
        <v>0.29166666666666669</v>
      </c>
      <c r="I417" s="221">
        <v>0.625</v>
      </c>
      <c r="J417" s="327"/>
      <c r="K417" s="222"/>
      <c r="L417" s="327">
        <v>180</v>
      </c>
      <c r="M417" s="327"/>
      <c r="N417" s="324">
        <f t="shared" si="8"/>
        <v>14030331</v>
      </c>
      <c r="O417" s="327"/>
      <c r="P417" s="327" t="s">
        <v>381</v>
      </c>
      <c r="Q417" s="329">
        <v>8</v>
      </c>
      <c r="R417" s="327" t="s">
        <v>115</v>
      </c>
      <c r="S417" s="327">
        <f t="shared" si="9"/>
        <v>0</v>
      </c>
      <c r="T417" s="1024"/>
    </row>
    <row r="418" spans="1:20" ht="15.75" thickBot="1" x14ac:dyDescent="0.3">
      <c r="A418" s="206" t="s">
        <v>218</v>
      </c>
      <c r="B418" s="211" t="s">
        <v>97</v>
      </c>
      <c r="C418" s="325">
        <v>14030406</v>
      </c>
      <c r="D418" s="1022" t="s">
        <v>257</v>
      </c>
      <c r="E418" s="325">
        <v>360</v>
      </c>
      <c r="F418" s="325"/>
      <c r="G418" s="325" t="s">
        <v>88</v>
      </c>
      <c r="H418" s="207">
        <v>0.29166666666666669</v>
      </c>
      <c r="I418" s="207">
        <v>0.625</v>
      </c>
      <c r="J418" s="325"/>
      <c r="K418" s="219"/>
      <c r="L418" s="325">
        <v>180</v>
      </c>
      <c r="M418" s="325"/>
      <c r="N418" s="325">
        <f t="shared" si="8"/>
        <v>14030406</v>
      </c>
      <c r="O418" s="325"/>
      <c r="P418" s="325" t="s">
        <v>381</v>
      </c>
      <c r="Q418" s="308">
        <v>8.5</v>
      </c>
      <c r="R418" s="211" t="s">
        <v>115</v>
      </c>
      <c r="S418" s="325">
        <f t="shared" si="9"/>
        <v>0</v>
      </c>
      <c r="T418" s="1020">
        <f>SUBTOTAL(9,S418:S421)</f>
        <v>0</v>
      </c>
    </row>
    <row r="419" spans="1:20" ht="15.75" thickBot="1" x14ac:dyDescent="0.3">
      <c r="A419" s="208" t="s">
        <v>218</v>
      </c>
      <c r="B419" s="327" t="s">
        <v>97</v>
      </c>
      <c r="C419" s="213">
        <v>14030406</v>
      </c>
      <c r="D419" s="1023"/>
      <c r="E419" s="326">
        <v>360</v>
      </c>
      <c r="F419" s="326"/>
      <c r="G419" s="326" t="s">
        <v>88</v>
      </c>
      <c r="H419" s="207">
        <v>0.29166666666666669</v>
      </c>
      <c r="I419" s="207">
        <v>0.625</v>
      </c>
      <c r="J419" s="326"/>
      <c r="K419" s="217"/>
      <c r="L419" s="326">
        <v>180</v>
      </c>
      <c r="M419" s="326"/>
      <c r="N419" s="213">
        <f t="shared" si="8"/>
        <v>14030406</v>
      </c>
      <c r="O419" s="326"/>
      <c r="P419" s="326" t="s">
        <v>381</v>
      </c>
      <c r="Q419" s="330">
        <v>8.5</v>
      </c>
      <c r="R419" s="327" t="s">
        <v>115</v>
      </c>
      <c r="S419" s="326">
        <f t="shared" si="9"/>
        <v>0</v>
      </c>
      <c r="T419" s="1021"/>
    </row>
    <row r="420" spans="1:20" ht="15.75" thickBot="1" x14ac:dyDescent="0.3">
      <c r="A420" s="208" t="s">
        <v>218</v>
      </c>
      <c r="B420" s="327" t="s">
        <v>97</v>
      </c>
      <c r="C420" s="213">
        <v>14030406</v>
      </c>
      <c r="D420" s="1023"/>
      <c r="E420" s="326">
        <v>72</v>
      </c>
      <c r="F420" s="326"/>
      <c r="G420" s="326" t="s">
        <v>88</v>
      </c>
      <c r="H420" s="207">
        <v>0.29166666666666669</v>
      </c>
      <c r="I420" s="207">
        <v>0.625</v>
      </c>
      <c r="J420" s="326"/>
      <c r="K420" s="217"/>
      <c r="L420" s="326">
        <v>36</v>
      </c>
      <c r="M420" s="326"/>
      <c r="N420" s="213">
        <f t="shared" si="8"/>
        <v>14030406</v>
      </c>
      <c r="O420" s="326"/>
      <c r="P420" s="326" t="s">
        <v>381</v>
      </c>
      <c r="Q420" s="330">
        <v>2</v>
      </c>
      <c r="R420" s="327" t="s">
        <v>115</v>
      </c>
      <c r="S420" s="326">
        <f t="shared" si="9"/>
        <v>0</v>
      </c>
      <c r="T420" s="1021"/>
    </row>
    <row r="421" spans="1:20" ht="15.75" thickBot="1" x14ac:dyDescent="0.3">
      <c r="A421" s="214" t="s">
        <v>392</v>
      </c>
      <c r="B421" s="215" t="s">
        <v>97</v>
      </c>
      <c r="C421" s="323">
        <v>14030406</v>
      </c>
      <c r="D421" s="1023"/>
      <c r="E421" s="215">
        <v>780</v>
      </c>
      <c r="F421" s="215"/>
      <c r="G421" s="215" t="s">
        <v>88</v>
      </c>
      <c r="H421" s="262">
        <v>0.29166666666666669</v>
      </c>
      <c r="I421" s="262">
        <v>0.625</v>
      </c>
      <c r="J421" s="215"/>
      <c r="K421" s="218"/>
      <c r="L421" s="215">
        <v>180</v>
      </c>
      <c r="M421" s="215"/>
      <c r="N421" s="323">
        <f t="shared" ref="N421:N484" si="10">C421</f>
        <v>14030406</v>
      </c>
      <c r="O421" s="215"/>
      <c r="P421" s="215" t="s">
        <v>381</v>
      </c>
      <c r="Q421" s="331">
        <v>11</v>
      </c>
      <c r="R421" s="215" t="s">
        <v>115</v>
      </c>
      <c r="S421" s="215">
        <f t="shared" si="9"/>
        <v>0</v>
      </c>
      <c r="T421" s="1021"/>
    </row>
    <row r="422" spans="1:20" ht="15.75" thickBot="1" x14ac:dyDescent="0.3">
      <c r="A422" s="206" t="s">
        <v>218</v>
      </c>
      <c r="B422" s="211" t="s">
        <v>97</v>
      </c>
      <c r="C422" s="325">
        <v>14030407</v>
      </c>
      <c r="D422" s="1022" t="s">
        <v>370</v>
      </c>
      <c r="E422" s="325">
        <v>360</v>
      </c>
      <c r="F422" s="325"/>
      <c r="G422" s="325" t="s">
        <v>88</v>
      </c>
      <c r="H422" s="207">
        <v>0.33333333333333331</v>
      </c>
      <c r="I422" s="207">
        <v>0.625</v>
      </c>
      <c r="J422" s="325"/>
      <c r="K422" s="219"/>
      <c r="L422" s="325">
        <v>180</v>
      </c>
      <c r="M422" s="325"/>
      <c r="N422" s="325">
        <f t="shared" si="10"/>
        <v>14030407</v>
      </c>
      <c r="O422" s="325"/>
      <c r="P422" s="325" t="s">
        <v>381</v>
      </c>
      <c r="Q422" s="308">
        <v>8.5</v>
      </c>
      <c r="R422" s="211" t="s">
        <v>115</v>
      </c>
      <c r="S422" s="325">
        <f t="shared" si="9"/>
        <v>0</v>
      </c>
      <c r="T422" s="1020">
        <f>SUBTOTAL(9,S422:S424)</f>
        <v>0</v>
      </c>
    </row>
    <row r="423" spans="1:20" ht="15.75" thickBot="1" x14ac:dyDescent="0.3">
      <c r="A423" s="208" t="s">
        <v>218</v>
      </c>
      <c r="B423" s="327" t="s">
        <v>97</v>
      </c>
      <c r="C423" s="213">
        <v>14030407</v>
      </c>
      <c r="D423" s="1023"/>
      <c r="E423" s="326">
        <v>240</v>
      </c>
      <c r="F423" s="326"/>
      <c r="G423" s="326" t="s">
        <v>88</v>
      </c>
      <c r="H423" s="220">
        <v>0.33333333333333331</v>
      </c>
      <c r="I423" s="220">
        <v>0.625</v>
      </c>
      <c r="J423" s="326"/>
      <c r="K423" s="217"/>
      <c r="L423" s="326">
        <v>120</v>
      </c>
      <c r="M423" s="326"/>
      <c r="N423" s="213">
        <f t="shared" si="10"/>
        <v>14030407</v>
      </c>
      <c r="O423" s="326"/>
      <c r="P423" s="326" t="s">
        <v>381</v>
      </c>
      <c r="Q423" s="330">
        <v>5.5</v>
      </c>
      <c r="R423" s="327" t="s">
        <v>115</v>
      </c>
      <c r="S423" s="326">
        <f t="shared" si="9"/>
        <v>0</v>
      </c>
      <c r="T423" s="1021"/>
    </row>
    <row r="424" spans="1:20" ht="15.75" thickBot="1" x14ac:dyDescent="0.3">
      <c r="A424" s="210" t="s">
        <v>223</v>
      </c>
      <c r="B424" s="327" t="s">
        <v>97</v>
      </c>
      <c r="C424" s="324">
        <v>14030407</v>
      </c>
      <c r="D424" s="1025"/>
      <c r="E424" s="327">
        <v>1020</v>
      </c>
      <c r="F424" s="327"/>
      <c r="G424" s="327" t="s">
        <v>88</v>
      </c>
      <c r="H424" s="221">
        <v>0.33333333333333331</v>
      </c>
      <c r="I424" s="221">
        <v>0.625</v>
      </c>
      <c r="J424" s="327"/>
      <c r="K424" s="222"/>
      <c r="L424" s="327">
        <v>240</v>
      </c>
      <c r="M424" s="327"/>
      <c r="N424" s="324">
        <f t="shared" si="10"/>
        <v>14030407</v>
      </c>
      <c r="O424" s="327"/>
      <c r="P424" s="327" t="s">
        <v>381</v>
      </c>
      <c r="Q424" s="329">
        <v>15.5</v>
      </c>
      <c r="R424" s="327" t="s">
        <v>115</v>
      </c>
      <c r="S424" s="327">
        <f t="shared" si="9"/>
        <v>0</v>
      </c>
      <c r="T424" s="1024"/>
    </row>
    <row r="425" spans="1:20" ht="15.75" thickBot="1" x14ac:dyDescent="0.3">
      <c r="A425" s="351" t="s">
        <v>277</v>
      </c>
      <c r="B425" s="352" t="s">
        <v>97</v>
      </c>
      <c r="C425" s="347">
        <v>14030407</v>
      </c>
      <c r="D425" s="347" t="s">
        <v>370</v>
      </c>
      <c r="E425" s="347">
        <v>225</v>
      </c>
      <c r="F425" s="347"/>
      <c r="G425" s="347" t="s">
        <v>88</v>
      </c>
      <c r="H425" s="262">
        <v>0.29166666666666669</v>
      </c>
      <c r="I425" s="262">
        <v>0.625</v>
      </c>
      <c r="J425" s="347"/>
      <c r="K425" s="353"/>
      <c r="L425" s="347">
        <v>180</v>
      </c>
      <c r="M425" s="347"/>
      <c r="N425" s="347">
        <f t="shared" si="10"/>
        <v>14030407</v>
      </c>
      <c r="O425" s="347"/>
      <c r="P425" s="347" t="s">
        <v>381</v>
      </c>
      <c r="Q425" s="354">
        <v>12</v>
      </c>
      <c r="R425" s="347" t="s">
        <v>115</v>
      </c>
      <c r="S425" s="347">
        <f t="shared" si="9"/>
        <v>0</v>
      </c>
      <c r="T425" s="346">
        <f>SUBTOTAL(9,S425)</f>
        <v>0</v>
      </c>
    </row>
    <row r="426" spans="1:20" ht="15.75" thickBot="1" x14ac:dyDescent="0.3">
      <c r="A426" s="206" t="s">
        <v>277</v>
      </c>
      <c r="B426" s="211" t="s">
        <v>97</v>
      </c>
      <c r="C426" s="348">
        <v>14030407</v>
      </c>
      <c r="D426" s="1022" t="s">
        <v>257</v>
      </c>
      <c r="E426" s="348">
        <v>225</v>
      </c>
      <c r="F426" s="348"/>
      <c r="G426" s="348" t="s">
        <v>88</v>
      </c>
      <c r="H426" s="207">
        <v>0.29166666666666669</v>
      </c>
      <c r="I426" s="207">
        <v>0.625</v>
      </c>
      <c r="J426" s="348"/>
      <c r="K426" s="219"/>
      <c r="L426" s="348">
        <v>180</v>
      </c>
      <c r="M426" s="348"/>
      <c r="N426" s="348">
        <f t="shared" si="10"/>
        <v>14030407</v>
      </c>
      <c r="O426" s="348"/>
      <c r="P426" s="348" t="s">
        <v>381</v>
      </c>
      <c r="Q426" s="308">
        <v>12</v>
      </c>
      <c r="R426" s="211" t="s">
        <v>115</v>
      </c>
      <c r="S426" s="348">
        <f t="shared" si="9"/>
        <v>0</v>
      </c>
      <c r="T426" s="1020">
        <f>SUBTOTAL(9,S426:S427)</f>
        <v>0</v>
      </c>
    </row>
    <row r="427" spans="1:20" ht="15.75" thickBot="1" x14ac:dyDescent="0.3">
      <c r="A427" s="214" t="s">
        <v>493</v>
      </c>
      <c r="B427" s="215" t="s">
        <v>97</v>
      </c>
      <c r="C427" s="350">
        <v>14030407</v>
      </c>
      <c r="D427" s="1023"/>
      <c r="E427" s="215">
        <v>278</v>
      </c>
      <c r="F427" s="215"/>
      <c r="G427" s="215" t="s">
        <v>88</v>
      </c>
      <c r="H427" s="262">
        <v>0.29166666666666669</v>
      </c>
      <c r="I427" s="262">
        <v>0.625</v>
      </c>
      <c r="J427" s="215"/>
      <c r="K427" s="218"/>
      <c r="L427" s="215">
        <v>180</v>
      </c>
      <c r="M427" s="215"/>
      <c r="N427" s="350">
        <f t="shared" si="10"/>
        <v>14030407</v>
      </c>
      <c r="O427" s="215"/>
      <c r="P427" s="215" t="s">
        <v>381</v>
      </c>
      <c r="Q427" s="331">
        <v>12.5</v>
      </c>
      <c r="R427" s="215" t="s">
        <v>115</v>
      </c>
      <c r="S427" s="215">
        <f t="shared" si="9"/>
        <v>0</v>
      </c>
      <c r="T427" s="1021"/>
    </row>
    <row r="428" spans="1:20" ht="15.75" thickBot="1" x14ac:dyDescent="0.3">
      <c r="A428" s="233" t="s">
        <v>223</v>
      </c>
      <c r="B428" s="211" t="s">
        <v>97</v>
      </c>
      <c r="C428" s="211">
        <v>14030409</v>
      </c>
      <c r="D428" s="211" t="s">
        <v>370</v>
      </c>
      <c r="E428" s="211">
        <v>510</v>
      </c>
      <c r="F428" s="211"/>
      <c r="G428" s="211" t="s">
        <v>88</v>
      </c>
      <c r="H428" s="234">
        <v>0.29166666666666669</v>
      </c>
      <c r="I428" s="234">
        <v>0.625</v>
      </c>
      <c r="J428" s="211"/>
      <c r="K428" s="235"/>
      <c r="L428" s="211">
        <v>120</v>
      </c>
      <c r="M428" s="211"/>
      <c r="N428" s="211">
        <f t="shared" si="10"/>
        <v>14030409</v>
      </c>
      <c r="O428" s="211"/>
      <c r="P428" s="211" t="s">
        <v>381</v>
      </c>
      <c r="Q428" s="334">
        <v>7.5</v>
      </c>
      <c r="R428" s="211" t="s">
        <v>115</v>
      </c>
      <c r="S428" s="211">
        <f t="shared" si="9"/>
        <v>0</v>
      </c>
      <c r="T428" s="236">
        <f>SUBTOTAL(9,S428)</f>
        <v>0</v>
      </c>
    </row>
    <row r="429" spans="1:20" ht="15.75" thickBot="1" x14ac:dyDescent="0.3">
      <c r="A429" s="233" t="s">
        <v>223</v>
      </c>
      <c r="B429" s="211" t="s">
        <v>97</v>
      </c>
      <c r="C429" s="211">
        <v>14030409</v>
      </c>
      <c r="D429" s="211" t="s">
        <v>257</v>
      </c>
      <c r="E429" s="211">
        <v>510</v>
      </c>
      <c r="F429" s="211"/>
      <c r="G429" s="211" t="s">
        <v>88</v>
      </c>
      <c r="H429" s="234">
        <v>0.29166666666666669</v>
      </c>
      <c r="I429" s="234">
        <v>0.625</v>
      </c>
      <c r="J429" s="211"/>
      <c r="K429" s="235"/>
      <c r="L429" s="211">
        <v>120</v>
      </c>
      <c r="M429" s="211"/>
      <c r="N429" s="211">
        <f t="shared" si="10"/>
        <v>14030409</v>
      </c>
      <c r="O429" s="211"/>
      <c r="P429" s="211" t="s">
        <v>381</v>
      </c>
      <c r="Q429" s="334">
        <v>7.5</v>
      </c>
      <c r="R429" s="211" t="s">
        <v>115</v>
      </c>
      <c r="S429" s="211">
        <f t="shared" si="9"/>
        <v>0</v>
      </c>
      <c r="T429" s="236">
        <f>SUBTOTAL(9,S429)</f>
        <v>0</v>
      </c>
    </row>
    <row r="430" spans="1:20" ht="15.75" thickBot="1" x14ac:dyDescent="0.3">
      <c r="A430" s="251" t="s">
        <v>118</v>
      </c>
      <c r="B430" s="230" t="s">
        <v>97</v>
      </c>
      <c r="C430" s="367">
        <v>14030412</v>
      </c>
      <c r="D430" s="1022" t="s">
        <v>214</v>
      </c>
      <c r="E430" s="363">
        <v>180</v>
      </c>
      <c r="F430" s="363"/>
      <c r="G430" s="363" t="s">
        <v>88</v>
      </c>
      <c r="H430" s="207">
        <v>0.3125</v>
      </c>
      <c r="I430" s="207">
        <v>0.625</v>
      </c>
      <c r="J430" s="363"/>
      <c r="K430" s="219"/>
      <c r="L430" s="363">
        <v>180</v>
      </c>
      <c r="M430" s="363"/>
      <c r="N430" s="363">
        <f t="shared" si="10"/>
        <v>14030412</v>
      </c>
      <c r="O430" s="363"/>
      <c r="P430" s="363" t="s">
        <v>366</v>
      </c>
      <c r="Q430" s="308">
        <v>10.5</v>
      </c>
      <c r="R430" s="211" t="s">
        <v>115</v>
      </c>
      <c r="S430" s="363">
        <f t="shared" si="9"/>
        <v>0</v>
      </c>
      <c r="T430" s="1020">
        <f>SUBTOTAL(9,S430:S437)</f>
        <v>0</v>
      </c>
    </row>
    <row r="431" spans="1:20" ht="15.75" thickBot="1" x14ac:dyDescent="0.3">
      <c r="A431" s="252" t="s">
        <v>118</v>
      </c>
      <c r="B431" s="366" t="s">
        <v>97</v>
      </c>
      <c r="C431" s="368">
        <v>14030412</v>
      </c>
      <c r="D431" s="1023"/>
      <c r="E431" s="364">
        <v>180</v>
      </c>
      <c r="F431" s="364"/>
      <c r="G431" s="364" t="s">
        <v>88</v>
      </c>
      <c r="H431" s="220">
        <v>0.3125</v>
      </c>
      <c r="I431" s="220">
        <v>0.625</v>
      </c>
      <c r="J431" s="364"/>
      <c r="K431" s="217"/>
      <c r="L431" s="364">
        <v>180</v>
      </c>
      <c r="M431" s="364"/>
      <c r="N431" s="213">
        <f t="shared" si="10"/>
        <v>14030412</v>
      </c>
      <c r="O431" s="364"/>
      <c r="P431" s="364" t="s">
        <v>366</v>
      </c>
      <c r="Q431" s="330">
        <v>10.5</v>
      </c>
      <c r="R431" s="365" t="s">
        <v>115</v>
      </c>
      <c r="S431" s="364">
        <f t="shared" si="9"/>
        <v>0</v>
      </c>
      <c r="T431" s="1021"/>
    </row>
    <row r="432" spans="1:20" ht="15.75" thickBot="1" x14ac:dyDescent="0.3">
      <c r="A432" s="252" t="s">
        <v>118</v>
      </c>
      <c r="B432" s="366" t="s">
        <v>97</v>
      </c>
      <c r="C432" s="368">
        <v>14030412</v>
      </c>
      <c r="D432" s="1023"/>
      <c r="E432" s="364">
        <v>180</v>
      </c>
      <c r="F432" s="364"/>
      <c r="G432" s="364" t="s">
        <v>88</v>
      </c>
      <c r="H432" s="220">
        <v>0.3125</v>
      </c>
      <c r="I432" s="220">
        <v>0.625</v>
      </c>
      <c r="J432" s="364"/>
      <c r="K432" s="217"/>
      <c r="L432" s="364">
        <v>180</v>
      </c>
      <c r="M432" s="364"/>
      <c r="N432" s="213">
        <f t="shared" si="10"/>
        <v>14030412</v>
      </c>
      <c r="O432" s="364"/>
      <c r="P432" s="364" t="s">
        <v>366</v>
      </c>
      <c r="Q432" s="330">
        <v>10.5</v>
      </c>
      <c r="R432" s="365" t="s">
        <v>115</v>
      </c>
      <c r="S432" s="364">
        <f t="shared" si="9"/>
        <v>0</v>
      </c>
      <c r="T432" s="1021"/>
    </row>
    <row r="433" spans="1:20" ht="15.75" thickBot="1" x14ac:dyDescent="0.3">
      <c r="A433" s="252" t="s">
        <v>118</v>
      </c>
      <c r="B433" s="366" t="s">
        <v>97</v>
      </c>
      <c r="C433" s="368">
        <v>14030412</v>
      </c>
      <c r="D433" s="1023"/>
      <c r="E433" s="364">
        <v>180</v>
      </c>
      <c r="F433" s="364"/>
      <c r="G433" s="364" t="s">
        <v>88</v>
      </c>
      <c r="H433" s="220">
        <v>0.3125</v>
      </c>
      <c r="I433" s="220">
        <v>0.625</v>
      </c>
      <c r="J433" s="364"/>
      <c r="K433" s="217"/>
      <c r="L433" s="364">
        <v>180</v>
      </c>
      <c r="M433" s="364"/>
      <c r="N433" s="213">
        <f t="shared" si="10"/>
        <v>14030412</v>
      </c>
      <c r="O433" s="364"/>
      <c r="P433" s="364" t="s">
        <v>366</v>
      </c>
      <c r="Q433" s="330">
        <v>10.5</v>
      </c>
      <c r="R433" s="365" t="s">
        <v>115</v>
      </c>
      <c r="S433" s="364">
        <f t="shared" si="9"/>
        <v>0</v>
      </c>
      <c r="T433" s="1021"/>
    </row>
    <row r="434" spans="1:20" ht="15.75" thickBot="1" x14ac:dyDescent="0.3">
      <c r="A434" s="252" t="s">
        <v>218</v>
      </c>
      <c r="B434" s="366" t="s">
        <v>97</v>
      </c>
      <c r="C434" s="368">
        <v>14030412</v>
      </c>
      <c r="D434" s="1023"/>
      <c r="E434" s="364">
        <v>120</v>
      </c>
      <c r="F434" s="364"/>
      <c r="G434" s="364" t="s">
        <v>88</v>
      </c>
      <c r="H434" s="220">
        <v>0.3125</v>
      </c>
      <c r="I434" s="220">
        <v>0.625</v>
      </c>
      <c r="J434" s="364"/>
      <c r="K434" s="217"/>
      <c r="L434" s="364">
        <v>60</v>
      </c>
      <c r="M434" s="364"/>
      <c r="N434" s="213">
        <f t="shared" si="10"/>
        <v>14030412</v>
      </c>
      <c r="O434" s="364"/>
      <c r="P434" s="364" t="s">
        <v>381</v>
      </c>
      <c r="Q434" s="330">
        <v>3</v>
      </c>
      <c r="R434" s="365" t="s">
        <v>115</v>
      </c>
      <c r="S434" s="364">
        <f t="shared" si="9"/>
        <v>0</v>
      </c>
      <c r="T434" s="1021"/>
    </row>
    <row r="435" spans="1:20" ht="15.75" thickBot="1" x14ac:dyDescent="0.3">
      <c r="A435" s="252" t="s">
        <v>218</v>
      </c>
      <c r="B435" s="366" t="s">
        <v>97</v>
      </c>
      <c r="C435" s="368">
        <v>14030412</v>
      </c>
      <c r="D435" s="1023"/>
      <c r="E435" s="364">
        <v>1120</v>
      </c>
      <c r="F435" s="364"/>
      <c r="G435" s="364" t="s">
        <v>88</v>
      </c>
      <c r="H435" s="220">
        <v>0.3125</v>
      </c>
      <c r="I435" s="220">
        <v>0.625</v>
      </c>
      <c r="J435" s="364"/>
      <c r="K435" s="217"/>
      <c r="L435" s="364">
        <v>60</v>
      </c>
      <c r="M435" s="364"/>
      <c r="N435" s="213">
        <f t="shared" si="10"/>
        <v>14030412</v>
      </c>
      <c r="O435" s="364"/>
      <c r="P435" s="364" t="s">
        <v>381</v>
      </c>
      <c r="Q435" s="330">
        <v>3</v>
      </c>
      <c r="R435" s="365" t="s">
        <v>115</v>
      </c>
      <c r="S435" s="364">
        <f t="shared" si="9"/>
        <v>0</v>
      </c>
      <c r="T435" s="1021"/>
    </row>
    <row r="436" spans="1:20" ht="15.75" thickBot="1" x14ac:dyDescent="0.3">
      <c r="A436" s="252" t="s">
        <v>218</v>
      </c>
      <c r="B436" s="366" t="s">
        <v>97</v>
      </c>
      <c r="C436" s="368">
        <v>14030412</v>
      </c>
      <c r="D436" s="1023"/>
      <c r="E436" s="364">
        <v>120</v>
      </c>
      <c r="F436" s="364"/>
      <c r="G436" s="364" t="s">
        <v>88</v>
      </c>
      <c r="H436" s="220">
        <v>0.3125</v>
      </c>
      <c r="I436" s="220">
        <v>0.625</v>
      </c>
      <c r="J436" s="364"/>
      <c r="K436" s="217"/>
      <c r="L436" s="364">
        <v>60</v>
      </c>
      <c r="M436" s="364"/>
      <c r="N436" s="213">
        <f t="shared" si="10"/>
        <v>14030412</v>
      </c>
      <c r="O436" s="364"/>
      <c r="P436" s="364" t="s">
        <v>381</v>
      </c>
      <c r="Q436" s="330">
        <v>3</v>
      </c>
      <c r="R436" s="365" t="s">
        <v>115</v>
      </c>
      <c r="S436" s="364">
        <f t="shared" si="9"/>
        <v>0</v>
      </c>
      <c r="T436" s="1021"/>
    </row>
    <row r="437" spans="1:20" ht="15.75" thickBot="1" x14ac:dyDescent="0.3">
      <c r="A437" s="369" t="s">
        <v>524</v>
      </c>
      <c r="B437" s="370" t="s">
        <v>97</v>
      </c>
      <c r="C437" s="371">
        <v>14030412</v>
      </c>
      <c r="D437" s="1023"/>
      <c r="E437" s="215">
        <v>240</v>
      </c>
      <c r="F437" s="215"/>
      <c r="G437" s="215" t="s">
        <v>88</v>
      </c>
      <c r="H437" s="223">
        <v>0.3125</v>
      </c>
      <c r="I437" s="223">
        <v>0.625</v>
      </c>
      <c r="J437" s="215"/>
      <c r="K437" s="218"/>
      <c r="L437" s="215">
        <v>120</v>
      </c>
      <c r="M437" s="215"/>
      <c r="N437" s="362">
        <f t="shared" si="10"/>
        <v>14030412</v>
      </c>
      <c r="O437" s="215"/>
      <c r="P437" s="215" t="s">
        <v>381</v>
      </c>
      <c r="Q437" s="331">
        <v>7</v>
      </c>
      <c r="R437" s="215" t="s">
        <v>115</v>
      </c>
      <c r="S437" s="215">
        <f t="shared" si="9"/>
        <v>0</v>
      </c>
      <c r="T437" s="1021"/>
    </row>
    <row r="438" spans="1:20" ht="15.75" thickBot="1" x14ac:dyDescent="0.3">
      <c r="A438" s="206" t="s">
        <v>118</v>
      </c>
      <c r="B438" s="211" t="s">
        <v>97</v>
      </c>
      <c r="C438" s="363">
        <v>14030412</v>
      </c>
      <c r="D438" s="1022" t="s">
        <v>257</v>
      </c>
      <c r="E438" s="363">
        <v>180</v>
      </c>
      <c r="F438" s="363"/>
      <c r="G438" s="363" t="s">
        <v>88</v>
      </c>
      <c r="H438" s="207">
        <v>0.30208333333333331</v>
      </c>
      <c r="I438" s="207">
        <v>0.625</v>
      </c>
      <c r="J438" s="363"/>
      <c r="K438" s="219"/>
      <c r="L438" s="363">
        <v>180</v>
      </c>
      <c r="M438" s="363"/>
      <c r="N438" s="363">
        <f t="shared" si="10"/>
        <v>14030412</v>
      </c>
      <c r="O438" s="363"/>
      <c r="P438" s="363" t="s">
        <v>366</v>
      </c>
      <c r="Q438" s="308">
        <v>10</v>
      </c>
      <c r="R438" s="211" t="s">
        <v>115</v>
      </c>
      <c r="S438" s="363">
        <f t="shared" si="9"/>
        <v>0</v>
      </c>
      <c r="T438" s="1020">
        <f>SUBTOTAL(9,S438:S444)</f>
        <v>0</v>
      </c>
    </row>
    <row r="439" spans="1:20" ht="15.75" thickBot="1" x14ac:dyDescent="0.3">
      <c r="A439" s="208" t="s">
        <v>118</v>
      </c>
      <c r="B439" s="365" t="s">
        <v>97</v>
      </c>
      <c r="C439" s="213">
        <v>14030412</v>
      </c>
      <c r="D439" s="1023"/>
      <c r="E439" s="364">
        <v>180</v>
      </c>
      <c r="F439" s="364"/>
      <c r="G439" s="364" t="s">
        <v>88</v>
      </c>
      <c r="H439" s="220">
        <v>0.30208333333333331</v>
      </c>
      <c r="I439" s="220">
        <v>0.625</v>
      </c>
      <c r="J439" s="364"/>
      <c r="K439" s="217"/>
      <c r="L439" s="364">
        <v>180</v>
      </c>
      <c r="M439" s="364"/>
      <c r="N439" s="213">
        <f t="shared" si="10"/>
        <v>14030412</v>
      </c>
      <c r="O439" s="364"/>
      <c r="P439" s="213" t="s">
        <v>366</v>
      </c>
      <c r="Q439" s="330">
        <v>10.5</v>
      </c>
      <c r="R439" s="365" t="s">
        <v>115</v>
      </c>
      <c r="S439" s="364">
        <f t="shared" si="9"/>
        <v>0</v>
      </c>
      <c r="T439" s="1021"/>
    </row>
    <row r="440" spans="1:20" ht="15.75" thickBot="1" x14ac:dyDescent="0.3">
      <c r="A440" s="208" t="s">
        <v>118</v>
      </c>
      <c r="B440" s="365" t="s">
        <v>97</v>
      </c>
      <c r="C440" s="213">
        <v>14030412</v>
      </c>
      <c r="D440" s="1023"/>
      <c r="E440" s="364">
        <v>180</v>
      </c>
      <c r="F440" s="364"/>
      <c r="G440" s="364" t="s">
        <v>88</v>
      </c>
      <c r="H440" s="220">
        <v>0.30208333333333331</v>
      </c>
      <c r="I440" s="220">
        <v>0.625</v>
      </c>
      <c r="J440" s="364"/>
      <c r="K440" s="217"/>
      <c r="L440" s="364">
        <v>180</v>
      </c>
      <c r="M440" s="364"/>
      <c r="N440" s="213">
        <f t="shared" si="10"/>
        <v>14030412</v>
      </c>
      <c r="O440" s="364"/>
      <c r="P440" s="213" t="s">
        <v>366</v>
      </c>
      <c r="Q440" s="330">
        <v>10.5</v>
      </c>
      <c r="R440" s="365" t="s">
        <v>115</v>
      </c>
      <c r="S440" s="364">
        <f t="shared" si="9"/>
        <v>0</v>
      </c>
      <c r="T440" s="1021"/>
    </row>
    <row r="441" spans="1:20" ht="15.75" thickBot="1" x14ac:dyDescent="0.3">
      <c r="A441" s="208" t="s">
        <v>118</v>
      </c>
      <c r="B441" s="365" t="s">
        <v>97</v>
      </c>
      <c r="C441" s="213">
        <v>14030412</v>
      </c>
      <c r="D441" s="1023"/>
      <c r="E441" s="364">
        <v>180</v>
      </c>
      <c r="F441" s="364"/>
      <c r="G441" s="364" t="s">
        <v>88</v>
      </c>
      <c r="H441" s="220">
        <v>0.30208333333333331</v>
      </c>
      <c r="I441" s="220">
        <v>0.625</v>
      </c>
      <c r="J441" s="364"/>
      <c r="K441" s="217"/>
      <c r="L441" s="364">
        <v>180</v>
      </c>
      <c r="M441" s="364"/>
      <c r="N441" s="213">
        <f t="shared" si="10"/>
        <v>14030412</v>
      </c>
      <c r="O441" s="364"/>
      <c r="P441" s="213" t="s">
        <v>366</v>
      </c>
      <c r="Q441" s="330">
        <v>10.5</v>
      </c>
      <c r="R441" s="365" t="s">
        <v>115</v>
      </c>
      <c r="S441" s="364">
        <f t="shared" si="9"/>
        <v>0</v>
      </c>
      <c r="T441" s="1021"/>
    </row>
    <row r="442" spans="1:20" ht="15.75" thickBot="1" x14ac:dyDescent="0.3">
      <c r="A442" s="208" t="s">
        <v>118</v>
      </c>
      <c r="B442" s="365" t="s">
        <v>97</v>
      </c>
      <c r="C442" s="213">
        <v>14030412</v>
      </c>
      <c r="D442" s="1023"/>
      <c r="E442" s="364">
        <v>180</v>
      </c>
      <c r="F442" s="364"/>
      <c r="G442" s="364" t="s">
        <v>88</v>
      </c>
      <c r="H442" s="220">
        <v>0.30208333333333331</v>
      </c>
      <c r="I442" s="220">
        <v>0.625</v>
      </c>
      <c r="J442" s="364"/>
      <c r="K442" s="217"/>
      <c r="L442" s="364">
        <v>180</v>
      </c>
      <c r="M442" s="364"/>
      <c r="N442" s="213">
        <f t="shared" si="10"/>
        <v>14030412</v>
      </c>
      <c r="O442" s="364"/>
      <c r="P442" s="213" t="s">
        <v>366</v>
      </c>
      <c r="Q442" s="330">
        <v>10.5</v>
      </c>
      <c r="R442" s="365" t="s">
        <v>115</v>
      </c>
      <c r="S442" s="364">
        <f t="shared" si="9"/>
        <v>0</v>
      </c>
      <c r="T442" s="1021"/>
    </row>
    <row r="443" spans="1:20" ht="15.75" thickBot="1" x14ac:dyDescent="0.3">
      <c r="A443" s="208" t="s">
        <v>118</v>
      </c>
      <c r="B443" s="365" t="s">
        <v>97</v>
      </c>
      <c r="C443" s="213">
        <v>14030412</v>
      </c>
      <c r="D443" s="1023"/>
      <c r="E443" s="364">
        <v>180</v>
      </c>
      <c r="F443" s="364"/>
      <c r="G443" s="364" t="s">
        <v>88</v>
      </c>
      <c r="H443" s="220">
        <v>0.30208333333333331</v>
      </c>
      <c r="I443" s="220">
        <v>0.625</v>
      </c>
      <c r="J443" s="364"/>
      <c r="K443" s="217"/>
      <c r="L443" s="364">
        <v>180</v>
      </c>
      <c r="M443" s="364"/>
      <c r="N443" s="213">
        <f t="shared" si="10"/>
        <v>14030412</v>
      </c>
      <c r="O443" s="364"/>
      <c r="P443" s="213" t="s">
        <v>366</v>
      </c>
      <c r="Q443" s="330">
        <v>10.5</v>
      </c>
      <c r="R443" s="365" t="s">
        <v>115</v>
      </c>
      <c r="S443" s="364">
        <f t="shared" ref="S443:S506" si="11">E443*F443</f>
        <v>0</v>
      </c>
      <c r="T443" s="1021"/>
    </row>
    <row r="444" spans="1:20" ht="15.75" thickBot="1" x14ac:dyDescent="0.3">
      <c r="A444" s="210" t="s">
        <v>118</v>
      </c>
      <c r="B444" s="365" t="s">
        <v>97</v>
      </c>
      <c r="C444" s="361">
        <v>14030412</v>
      </c>
      <c r="D444" s="1025"/>
      <c r="E444" s="365">
        <v>180</v>
      </c>
      <c r="F444" s="365"/>
      <c r="G444" s="365" t="s">
        <v>88</v>
      </c>
      <c r="H444" s="221">
        <v>0.30208333333333331</v>
      </c>
      <c r="I444" s="221">
        <v>0.625</v>
      </c>
      <c r="J444" s="365"/>
      <c r="K444" s="222"/>
      <c r="L444" s="365">
        <v>180</v>
      </c>
      <c r="M444" s="365"/>
      <c r="N444" s="361">
        <f t="shared" si="10"/>
        <v>14030412</v>
      </c>
      <c r="O444" s="365"/>
      <c r="P444" s="361" t="s">
        <v>366</v>
      </c>
      <c r="Q444" s="329">
        <v>10.5</v>
      </c>
      <c r="R444" s="365" t="s">
        <v>115</v>
      </c>
      <c r="S444" s="365">
        <f t="shared" si="11"/>
        <v>0</v>
      </c>
      <c r="T444" s="1024"/>
    </row>
    <row r="445" spans="1:20" ht="15.75" thickBot="1" x14ac:dyDescent="0.3">
      <c r="A445" s="379" t="s">
        <v>142</v>
      </c>
      <c r="B445" s="247" t="s">
        <v>97</v>
      </c>
      <c r="C445" s="376">
        <v>14030414</v>
      </c>
      <c r="D445" s="1022" t="s">
        <v>214</v>
      </c>
      <c r="E445" s="376">
        <v>300</v>
      </c>
      <c r="F445" s="376"/>
      <c r="G445" s="376" t="s">
        <v>88</v>
      </c>
      <c r="H445" s="207">
        <v>0.3125</v>
      </c>
      <c r="I445" s="207">
        <v>0.625</v>
      </c>
      <c r="J445" s="376"/>
      <c r="K445" s="219"/>
      <c r="L445" s="376">
        <v>120</v>
      </c>
      <c r="M445" s="376"/>
      <c r="N445" s="376">
        <f t="shared" si="10"/>
        <v>14030414</v>
      </c>
      <c r="O445" s="376"/>
      <c r="P445" s="376" t="s">
        <v>381</v>
      </c>
      <c r="Q445" s="308">
        <v>7.5</v>
      </c>
      <c r="R445" s="211" t="s">
        <v>115</v>
      </c>
      <c r="S445" s="376">
        <f t="shared" si="11"/>
        <v>0</v>
      </c>
      <c r="T445" s="1020">
        <f>SUBTOTAL(9,S445:S450)</f>
        <v>0</v>
      </c>
    </row>
    <row r="446" spans="1:20" ht="15.75" thickBot="1" x14ac:dyDescent="0.3">
      <c r="A446" s="380" t="s">
        <v>223</v>
      </c>
      <c r="B446" s="249" t="s">
        <v>97</v>
      </c>
      <c r="C446" s="213">
        <v>14030414</v>
      </c>
      <c r="D446" s="1023"/>
      <c r="E446" s="377">
        <v>765</v>
      </c>
      <c r="F446" s="377"/>
      <c r="G446" s="377" t="s">
        <v>88</v>
      </c>
      <c r="H446" s="220">
        <v>0.3125</v>
      </c>
      <c r="I446" s="220">
        <v>0.625</v>
      </c>
      <c r="J446" s="377"/>
      <c r="K446" s="217"/>
      <c r="L446" s="377">
        <v>180</v>
      </c>
      <c r="M446" s="377"/>
      <c r="N446" s="213">
        <f t="shared" si="10"/>
        <v>14030414</v>
      </c>
      <c r="O446" s="377"/>
      <c r="P446" s="377" t="s">
        <v>381</v>
      </c>
      <c r="Q446" s="330">
        <v>11.5</v>
      </c>
      <c r="R446" s="378" t="s">
        <v>115</v>
      </c>
      <c r="S446" s="377">
        <f t="shared" si="11"/>
        <v>0</v>
      </c>
      <c r="T446" s="1021"/>
    </row>
    <row r="447" spans="1:20" ht="15.75" thickBot="1" x14ac:dyDescent="0.3">
      <c r="A447" s="380" t="s">
        <v>223</v>
      </c>
      <c r="B447" s="249" t="s">
        <v>97</v>
      </c>
      <c r="C447" s="213">
        <v>14030414</v>
      </c>
      <c r="D447" s="1023"/>
      <c r="E447" s="377">
        <v>765</v>
      </c>
      <c r="F447" s="377"/>
      <c r="G447" s="377" t="s">
        <v>88</v>
      </c>
      <c r="H447" s="220">
        <v>0.3125</v>
      </c>
      <c r="I447" s="220">
        <v>0.625</v>
      </c>
      <c r="J447" s="377"/>
      <c r="K447" s="217"/>
      <c r="L447" s="377">
        <v>180</v>
      </c>
      <c r="M447" s="377"/>
      <c r="N447" s="213">
        <f t="shared" si="10"/>
        <v>14030414</v>
      </c>
      <c r="O447" s="377"/>
      <c r="P447" s="377" t="s">
        <v>381</v>
      </c>
      <c r="Q447" s="330">
        <v>11.5</v>
      </c>
      <c r="R447" s="378" t="s">
        <v>115</v>
      </c>
      <c r="S447" s="377">
        <f t="shared" si="11"/>
        <v>0</v>
      </c>
      <c r="T447" s="1021"/>
    </row>
    <row r="448" spans="1:20" ht="15.75" thickBot="1" x14ac:dyDescent="0.3">
      <c r="A448" s="380" t="s">
        <v>424</v>
      </c>
      <c r="B448" s="249" t="s">
        <v>97</v>
      </c>
      <c r="C448" s="213">
        <v>14030414</v>
      </c>
      <c r="D448" s="1023"/>
      <c r="E448" s="377">
        <v>180</v>
      </c>
      <c r="F448" s="377"/>
      <c r="G448" s="377" t="s">
        <v>88</v>
      </c>
      <c r="H448" s="220">
        <v>0.3125</v>
      </c>
      <c r="I448" s="220">
        <v>0.625</v>
      </c>
      <c r="J448" s="377"/>
      <c r="K448" s="217"/>
      <c r="L448" s="377">
        <v>120</v>
      </c>
      <c r="M448" s="377"/>
      <c r="N448" s="213">
        <f t="shared" si="10"/>
        <v>14030414</v>
      </c>
      <c r="O448" s="377"/>
      <c r="P448" s="377" t="s">
        <v>525</v>
      </c>
      <c r="Q448" s="330">
        <v>13</v>
      </c>
      <c r="R448" s="378" t="s">
        <v>115</v>
      </c>
      <c r="S448" s="377">
        <f t="shared" si="11"/>
        <v>0</v>
      </c>
      <c r="T448" s="1021"/>
    </row>
    <row r="449" spans="1:20" ht="15.75" thickBot="1" x14ac:dyDescent="0.3">
      <c r="A449" s="380" t="s">
        <v>424</v>
      </c>
      <c r="B449" s="249" t="s">
        <v>97</v>
      </c>
      <c r="C449" s="213">
        <v>14030414</v>
      </c>
      <c r="D449" s="1023"/>
      <c r="E449" s="377">
        <v>180</v>
      </c>
      <c r="F449" s="377"/>
      <c r="G449" s="377" t="s">
        <v>88</v>
      </c>
      <c r="H449" s="220">
        <v>0.3125</v>
      </c>
      <c r="I449" s="220">
        <v>0.625</v>
      </c>
      <c r="J449" s="377"/>
      <c r="K449" s="217"/>
      <c r="L449" s="377">
        <v>120</v>
      </c>
      <c r="M449" s="377"/>
      <c r="N449" s="213">
        <f t="shared" si="10"/>
        <v>14030414</v>
      </c>
      <c r="O449" s="377"/>
      <c r="P449" s="377" t="s">
        <v>525</v>
      </c>
      <c r="Q449" s="330">
        <v>13</v>
      </c>
      <c r="R449" s="378" t="s">
        <v>115</v>
      </c>
      <c r="S449" s="377">
        <f t="shared" si="11"/>
        <v>0</v>
      </c>
      <c r="T449" s="1021"/>
    </row>
    <row r="450" spans="1:20" ht="15.75" thickBot="1" x14ac:dyDescent="0.3">
      <c r="A450" s="381" t="s">
        <v>424</v>
      </c>
      <c r="B450" s="382" t="s">
        <v>97</v>
      </c>
      <c r="C450" s="375">
        <v>14030414</v>
      </c>
      <c r="D450" s="1023"/>
      <c r="E450" s="215">
        <v>180</v>
      </c>
      <c r="F450" s="215"/>
      <c r="G450" s="215" t="s">
        <v>88</v>
      </c>
      <c r="H450" s="223">
        <v>0.3125</v>
      </c>
      <c r="I450" s="223">
        <v>0.625</v>
      </c>
      <c r="J450" s="215"/>
      <c r="K450" s="218"/>
      <c r="L450" s="215">
        <v>120</v>
      </c>
      <c r="M450" s="215"/>
      <c r="N450" s="375">
        <f t="shared" si="10"/>
        <v>14030414</v>
      </c>
      <c r="O450" s="215"/>
      <c r="P450" s="215" t="s">
        <v>525</v>
      </c>
      <c r="Q450" s="331">
        <v>13</v>
      </c>
      <c r="R450" s="215" t="s">
        <v>115</v>
      </c>
      <c r="S450" s="215">
        <f t="shared" si="11"/>
        <v>0</v>
      </c>
      <c r="T450" s="1021"/>
    </row>
    <row r="451" spans="1:20" ht="15.75" thickBot="1" x14ac:dyDescent="0.3">
      <c r="A451" s="246" t="s">
        <v>494</v>
      </c>
      <c r="B451" s="247" t="s">
        <v>97</v>
      </c>
      <c r="C451" s="376">
        <v>14030414</v>
      </c>
      <c r="D451" s="1022" t="s">
        <v>257</v>
      </c>
      <c r="E451" s="376">
        <v>585</v>
      </c>
      <c r="F451" s="376"/>
      <c r="G451" s="376" t="s">
        <v>88</v>
      </c>
      <c r="H451" s="207">
        <v>0.29166666666666669</v>
      </c>
      <c r="I451" s="207">
        <v>0.625</v>
      </c>
      <c r="J451" s="376"/>
      <c r="K451" s="219"/>
      <c r="L451" s="376">
        <v>180</v>
      </c>
      <c r="M451" s="376"/>
      <c r="N451" s="376">
        <f t="shared" si="10"/>
        <v>14030414</v>
      </c>
      <c r="O451" s="376"/>
      <c r="P451" s="376" t="s">
        <v>381</v>
      </c>
      <c r="Q451" s="308">
        <v>12.5</v>
      </c>
      <c r="R451" s="211" t="s">
        <v>115</v>
      </c>
      <c r="S451" s="376">
        <f t="shared" si="11"/>
        <v>0</v>
      </c>
      <c r="T451" s="1020">
        <f>SUBTOTAL(9,S451:S454)</f>
        <v>0</v>
      </c>
    </row>
    <row r="452" spans="1:20" ht="15.75" thickBot="1" x14ac:dyDescent="0.3">
      <c r="A452" s="248" t="s">
        <v>223</v>
      </c>
      <c r="B452" s="249" t="s">
        <v>97</v>
      </c>
      <c r="C452" s="213">
        <v>14030414</v>
      </c>
      <c r="D452" s="1023"/>
      <c r="E452" s="377">
        <v>765</v>
      </c>
      <c r="F452" s="377"/>
      <c r="G452" s="377" t="s">
        <v>88</v>
      </c>
      <c r="H452" s="220">
        <v>0.29166666666666669</v>
      </c>
      <c r="I452" s="220">
        <v>0.625</v>
      </c>
      <c r="J452" s="377"/>
      <c r="K452" s="217"/>
      <c r="L452" s="377">
        <v>180</v>
      </c>
      <c r="M452" s="377"/>
      <c r="N452" s="213">
        <f t="shared" si="10"/>
        <v>14030414</v>
      </c>
      <c r="O452" s="377"/>
      <c r="P452" s="377" t="s">
        <v>381</v>
      </c>
      <c r="Q452" s="330">
        <v>11.5</v>
      </c>
      <c r="R452" s="378" t="s">
        <v>115</v>
      </c>
      <c r="S452" s="377">
        <f t="shared" si="11"/>
        <v>0</v>
      </c>
      <c r="T452" s="1021"/>
    </row>
    <row r="453" spans="1:20" ht="15.75" thickBot="1" x14ac:dyDescent="0.3">
      <c r="A453" s="248" t="s">
        <v>223</v>
      </c>
      <c r="B453" s="249" t="s">
        <v>97</v>
      </c>
      <c r="C453" s="213">
        <v>14030414</v>
      </c>
      <c r="D453" s="1023"/>
      <c r="E453" s="377">
        <v>765</v>
      </c>
      <c r="F453" s="377"/>
      <c r="G453" s="377" t="s">
        <v>88</v>
      </c>
      <c r="H453" s="220">
        <v>0.29166666666666669</v>
      </c>
      <c r="I453" s="220">
        <v>0.625</v>
      </c>
      <c r="J453" s="377"/>
      <c r="K453" s="217"/>
      <c r="L453" s="377">
        <v>180</v>
      </c>
      <c r="M453" s="377"/>
      <c r="N453" s="213">
        <f t="shared" si="10"/>
        <v>14030414</v>
      </c>
      <c r="O453" s="377"/>
      <c r="P453" s="377" t="s">
        <v>381</v>
      </c>
      <c r="Q453" s="330">
        <v>11.5</v>
      </c>
      <c r="R453" s="378" t="s">
        <v>115</v>
      </c>
      <c r="S453" s="377">
        <f t="shared" si="11"/>
        <v>0</v>
      </c>
      <c r="T453" s="1021"/>
    </row>
    <row r="454" spans="1:20" ht="15.75" thickBot="1" x14ac:dyDescent="0.3">
      <c r="A454" s="250" t="s">
        <v>218</v>
      </c>
      <c r="B454" s="249" t="s">
        <v>97</v>
      </c>
      <c r="C454" s="374">
        <v>14030414</v>
      </c>
      <c r="D454" s="1025"/>
      <c r="E454" s="378">
        <v>360</v>
      </c>
      <c r="F454" s="378"/>
      <c r="G454" s="378" t="s">
        <v>88</v>
      </c>
      <c r="H454" s="221">
        <v>0.29166666666666669</v>
      </c>
      <c r="I454" s="221">
        <v>0.625</v>
      </c>
      <c r="J454" s="378"/>
      <c r="K454" s="222"/>
      <c r="L454" s="378">
        <v>180</v>
      </c>
      <c r="M454" s="378"/>
      <c r="N454" s="374">
        <f t="shared" si="10"/>
        <v>14030414</v>
      </c>
      <c r="O454" s="378"/>
      <c r="P454" s="378" t="s">
        <v>381</v>
      </c>
      <c r="Q454" s="329">
        <v>8.5</v>
      </c>
      <c r="R454" s="378" t="s">
        <v>115</v>
      </c>
      <c r="S454" s="378">
        <f t="shared" si="11"/>
        <v>0</v>
      </c>
      <c r="T454" s="1024"/>
    </row>
    <row r="455" spans="1:20" ht="15.75" thickBot="1" x14ac:dyDescent="0.3">
      <c r="A455" s="206" t="s">
        <v>118</v>
      </c>
      <c r="B455" s="211" t="s">
        <v>97</v>
      </c>
      <c r="C455" s="376">
        <v>14030413</v>
      </c>
      <c r="D455" s="1022" t="s">
        <v>214</v>
      </c>
      <c r="E455" s="376">
        <v>180</v>
      </c>
      <c r="F455" s="376"/>
      <c r="G455" s="376" t="s">
        <v>88</v>
      </c>
      <c r="H455" s="207">
        <v>0.33333333333333331</v>
      </c>
      <c r="I455" s="207">
        <v>0.625</v>
      </c>
      <c r="J455" s="376"/>
      <c r="K455" s="219"/>
      <c r="L455" s="376">
        <v>180</v>
      </c>
      <c r="M455" s="376"/>
      <c r="N455" s="376">
        <f t="shared" si="10"/>
        <v>14030413</v>
      </c>
      <c r="O455" s="376"/>
      <c r="P455" s="376" t="s">
        <v>366</v>
      </c>
      <c r="Q455" s="308">
        <v>10.5</v>
      </c>
      <c r="R455" s="211" t="s">
        <v>115</v>
      </c>
      <c r="S455" s="376">
        <f t="shared" si="11"/>
        <v>0</v>
      </c>
      <c r="T455" s="1020">
        <f>SUBTOTAL(9,S455:S462)</f>
        <v>0</v>
      </c>
    </row>
    <row r="456" spans="1:20" ht="15.75" thickBot="1" x14ac:dyDescent="0.3">
      <c r="A456" s="208" t="s">
        <v>118</v>
      </c>
      <c r="B456" s="378" t="s">
        <v>97</v>
      </c>
      <c r="C456" s="213">
        <v>14030413</v>
      </c>
      <c r="D456" s="1023"/>
      <c r="E456" s="377">
        <v>180</v>
      </c>
      <c r="F456" s="377"/>
      <c r="G456" s="377" t="s">
        <v>88</v>
      </c>
      <c r="H456" s="220">
        <v>0.33333333333333331</v>
      </c>
      <c r="I456" s="220">
        <v>0.625</v>
      </c>
      <c r="J456" s="377"/>
      <c r="K456" s="217"/>
      <c r="L456" s="377">
        <v>180</v>
      </c>
      <c r="M456" s="377"/>
      <c r="N456" s="213">
        <f t="shared" si="10"/>
        <v>14030413</v>
      </c>
      <c r="O456" s="377"/>
      <c r="P456" s="213" t="s">
        <v>366</v>
      </c>
      <c r="Q456" s="330">
        <v>10.5</v>
      </c>
      <c r="R456" s="378" t="s">
        <v>115</v>
      </c>
      <c r="S456" s="377">
        <f t="shared" si="11"/>
        <v>0</v>
      </c>
      <c r="T456" s="1021"/>
    </row>
    <row r="457" spans="1:20" ht="15.75" thickBot="1" x14ac:dyDescent="0.3">
      <c r="A457" s="208" t="s">
        <v>118</v>
      </c>
      <c r="B457" s="378" t="s">
        <v>97</v>
      </c>
      <c r="C457" s="213">
        <v>14030413</v>
      </c>
      <c r="D457" s="1023"/>
      <c r="E457" s="377">
        <v>180</v>
      </c>
      <c r="F457" s="377"/>
      <c r="G457" s="377" t="s">
        <v>88</v>
      </c>
      <c r="H457" s="220">
        <v>0.33333333333333331</v>
      </c>
      <c r="I457" s="220">
        <v>0.625</v>
      </c>
      <c r="J457" s="377"/>
      <c r="K457" s="217"/>
      <c r="L457" s="377">
        <v>180</v>
      </c>
      <c r="M457" s="377"/>
      <c r="N457" s="213">
        <f t="shared" si="10"/>
        <v>14030413</v>
      </c>
      <c r="O457" s="377"/>
      <c r="P457" s="213" t="s">
        <v>366</v>
      </c>
      <c r="Q457" s="330">
        <v>10.5</v>
      </c>
      <c r="R457" s="378" t="s">
        <v>115</v>
      </c>
      <c r="S457" s="377">
        <f t="shared" si="11"/>
        <v>0</v>
      </c>
      <c r="T457" s="1021"/>
    </row>
    <row r="458" spans="1:20" ht="15.75" thickBot="1" x14ac:dyDescent="0.3">
      <c r="A458" s="208" t="s">
        <v>118</v>
      </c>
      <c r="B458" s="378" t="s">
        <v>97</v>
      </c>
      <c r="C458" s="213">
        <v>14030413</v>
      </c>
      <c r="D458" s="1023"/>
      <c r="E458" s="377">
        <v>180</v>
      </c>
      <c r="F458" s="377"/>
      <c r="G458" s="377" t="s">
        <v>88</v>
      </c>
      <c r="H458" s="220">
        <v>0.33333333333333331</v>
      </c>
      <c r="I458" s="220">
        <v>0.625</v>
      </c>
      <c r="J458" s="377"/>
      <c r="K458" s="217"/>
      <c r="L458" s="377">
        <v>180</v>
      </c>
      <c r="M458" s="377"/>
      <c r="N458" s="213">
        <f t="shared" si="10"/>
        <v>14030413</v>
      </c>
      <c r="O458" s="377"/>
      <c r="P458" s="213" t="s">
        <v>366</v>
      </c>
      <c r="Q458" s="330">
        <v>10.5</v>
      </c>
      <c r="R458" s="378" t="s">
        <v>115</v>
      </c>
      <c r="S458" s="377">
        <f t="shared" si="11"/>
        <v>0</v>
      </c>
      <c r="T458" s="1021"/>
    </row>
    <row r="459" spans="1:20" ht="15.75" thickBot="1" x14ac:dyDescent="0.3">
      <c r="A459" s="208" t="s">
        <v>118</v>
      </c>
      <c r="B459" s="378" t="s">
        <v>97</v>
      </c>
      <c r="C459" s="213">
        <v>14030413</v>
      </c>
      <c r="D459" s="1023"/>
      <c r="E459" s="377">
        <v>180</v>
      </c>
      <c r="F459" s="377"/>
      <c r="G459" s="377" t="s">
        <v>88</v>
      </c>
      <c r="H459" s="220">
        <v>0.33333333333333331</v>
      </c>
      <c r="I459" s="220">
        <v>0.625</v>
      </c>
      <c r="J459" s="377"/>
      <c r="K459" s="217"/>
      <c r="L459" s="377">
        <v>180</v>
      </c>
      <c r="M459" s="377"/>
      <c r="N459" s="213">
        <f t="shared" si="10"/>
        <v>14030413</v>
      </c>
      <c r="O459" s="377"/>
      <c r="P459" s="213" t="s">
        <v>366</v>
      </c>
      <c r="Q459" s="330">
        <v>10.5</v>
      </c>
      <c r="R459" s="378" t="s">
        <v>115</v>
      </c>
      <c r="S459" s="377">
        <f t="shared" si="11"/>
        <v>0</v>
      </c>
      <c r="T459" s="1021"/>
    </row>
    <row r="460" spans="1:20" ht="15.75" thickBot="1" x14ac:dyDescent="0.3">
      <c r="A460" s="208" t="s">
        <v>494</v>
      </c>
      <c r="B460" s="378" t="s">
        <v>97</v>
      </c>
      <c r="C460" s="213">
        <v>14030413</v>
      </c>
      <c r="D460" s="1023"/>
      <c r="E460" s="377">
        <v>585</v>
      </c>
      <c r="F460" s="377"/>
      <c r="G460" s="377" t="s">
        <v>88</v>
      </c>
      <c r="H460" s="220">
        <v>0.33333333333333331</v>
      </c>
      <c r="I460" s="220">
        <v>0.625</v>
      </c>
      <c r="J460" s="377"/>
      <c r="K460" s="217"/>
      <c r="L460" s="377">
        <v>180</v>
      </c>
      <c r="M460" s="377"/>
      <c r="N460" s="213">
        <f t="shared" si="10"/>
        <v>14030413</v>
      </c>
      <c r="O460" s="377"/>
      <c r="P460" s="377" t="s">
        <v>381</v>
      </c>
      <c r="Q460" s="330">
        <v>12.5</v>
      </c>
      <c r="R460" s="378" t="s">
        <v>115</v>
      </c>
      <c r="S460" s="377">
        <f t="shared" si="11"/>
        <v>0</v>
      </c>
      <c r="T460" s="1021"/>
    </row>
    <row r="461" spans="1:20" ht="15.75" thickBot="1" x14ac:dyDescent="0.3">
      <c r="A461" s="208" t="s">
        <v>235</v>
      </c>
      <c r="B461" s="378" t="s">
        <v>97</v>
      </c>
      <c r="C461" s="213">
        <v>14030413</v>
      </c>
      <c r="D461" s="1023"/>
      <c r="E461" s="377">
        <v>90</v>
      </c>
      <c r="F461" s="377"/>
      <c r="G461" s="377" t="s">
        <v>88</v>
      </c>
      <c r="H461" s="220">
        <v>0.33333333333333331</v>
      </c>
      <c r="I461" s="220">
        <v>0.625</v>
      </c>
      <c r="J461" s="377"/>
      <c r="K461" s="217"/>
      <c r="L461" s="377">
        <v>120</v>
      </c>
      <c r="M461" s="377"/>
      <c r="N461" s="213">
        <f t="shared" si="10"/>
        <v>14030413</v>
      </c>
      <c r="O461" s="377"/>
      <c r="P461" s="377" t="s">
        <v>526</v>
      </c>
      <c r="Q461" s="330">
        <v>8</v>
      </c>
      <c r="R461" s="378" t="s">
        <v>115</v>
      </c>
      <c r="S461" s="377">
        <f t="shared" si="11"/>
        <v>0</v>
      </c>
      <c r="T461" s="1021"/>
    </row>
    <row r="462" spans="1:20" ht="15.75" thickBot="1" x14ac:dyDescent="0.3">
      <c r="A462" s="210" t="s">
        <v>235</v>
      </c>
      <c r="B462" s="378" t="s">
        <v>97</v>
      </c>
      <c r="C462" s="374">
        <v>14030413</v>
      </c>
      <c r="D462" s="1025"/>
      <c r="E462" s="378">
        <v>90</v>
      </c>
      <c r="F462" s="378"/>
      <c r="G462" s="378" t="s">
        <v>88</v>
      </c>
      <c r="H462" s="221">
        <v>0.33333333333333331</v>
      </c>
      <c r="I462" s="221">
        <v>0.625</v>
      </c>
      <c r="J462" s="378"/>
      <c r="K462" s="222"/>
      <c r="L462" s="378">
        <v>120</v>
      </c>
      <c r="M462" s="378"/>
      <c r="N462" s="374">
        <f t="shared" si="10"/>
        <v>14030413</v>
      </c>
      <c r="O462" s="378"/>
      <c r="P462" s="378" t="s">
        <v>527</v>
      </c>
      <c r="Q462" s="329">
        <v>8</v>
      </c>
      <c r="R462" s="378" t="s">
        <v>115</v>
      </c>
      <c r="S462" s="378">
        <f t="shared" si="11"/>
        <v>0</v>
      </c>
      <c r="T462" s="1024"/>
    </row>
    <row r="463" spans="1:20" ht="15.75" thickBot="1" x14ac:dyDescent="0.3">
      <c r="A463" s="206" t="s">
        <v>118</v>
      </c>
      <c r="B463" s="211" t="s">
        <v>97</v>
      </c>
      <c r="C463" s="376">
        <v>14030413</v>
      </c>
      <c r="D463" s="1022" t="s">
        <v>257</v>
      </c>
      <c r="E463" s="376">
        <v>180</v>
      </c>
      <c r="F463" s="376"/>
      <c r="G463" s="376" t="s">
        <v>88</v>
      </c>
      <c r="H463" s="207">
        <v>0.29166666666666669</v>
      </c>
      <c r="I463" s="207">
        <v>0.625</v>
      </c>
      <c r="J463" s="376"/>
      <c r="K463" s="219"/>
      <c r="L463" s="376">
        <v>180</v>
      </c>
      <c r="M463" s="376"/>
      <c r="N463" s="376">
        <f t="shared" si="10"/>
        <v>14030413</v>
      </c>
      <c r="O463" s="376"/>
      <c r="P463" s="376" t="s">
        <v>366</v>
      </c>
      <c r="Q463" s="308">
        <v>10.5</v>
      </c>
      <c r="R463" s="211" t="s">
        <v>115</v>
      </c>
      <c r="S463" s="376">
        <f t="shared" si="11"/>
        <v>0</v>
      </c>
      <c r="T463" s="1020">
        <f>SUBTOTAL(9,S463:S468)</f>
        <v>0</v>
      </c>
    </row>
    <row r="464" spans="1:20" ht="15.75" thickBot="1" x14ac:dyDescent="0.3">
      <c r="A464" s="208" t="s">
        <v>118</v>
      </c>
      <c r="B464" s="378" t="s">
        <v>97</v>
      </c>
      <c r="C464" s="213">
        <v>14030413</v>
      </c>
      <c r="D464" s="1023"/>
      <c r="E464" s="377">
        <v>180</v>
      </c>
      <c r="F464" s="377"/>
      <c r="G464" s="377" t="s">
        <v>88</v>
      </c>
      <c r="H464" s="220">
        <v>0.29166666666666669</v>
      </c>
      <c r="I464" s="220">
        <v>0.625</v>
      </c>
      <c r="J464" s="377"/>
      <c r="K464" s="217"/>
      <c r="L464" s="377">
        <v>180</v>
      </c>
      <c r="M464" s="377"/>
      <c r="N464" s="213">
        <f t="shared" si="10"/>
        <v>14030413</v>
      </c>
      <c r="O464" s="377"/>
      <c r="P464" s="377" t="s">
        <v>366</v>
      </c>
      <c r="Q464" s="330">
        <v>110.5</v>
      </c>
      <c r="R464" s="378" t="s">
        <v>115</v>
      </c>
      <c r="S464" s="377">
        <f t="shared" si="11"/>
        <v>0</v>
      </c>
      <c r="T464" s="1021"/>
    </row>
    <row r="465" spans="1:20" ht="15.75" thickBot="1" x14ac:dyDescent="0.3">
      <c r="A465" s="208" t="s">
        <v>142</v>
      </c>
      <c r="B465" s="378" t="s">
        <v>97</v>
      </c>
      <c r="C465" s="213">
        <v>14030413</v>
      </c>
      <c r="D465" s="1023"/>
      <c r="E465" s="377">
        <v>300</v>
      </c>
      <c r="F465" s="377"/>
      <c r="G465" s="377" t="s">
        <v>88</v>
      </c>
      <c r="H465" s="220">
        <v>0.29166666666666669</v>
      </c>
      <c r="I465" s="220">
        <v>0.625</v>
      </c>
      <c r="J465" s="377"/>
      <c r="K465" s="217"/>
      <c r="L465" s="377">
        <v>120</v>
      </c>
      <c r="M465" s="377"/>
      <c r="N465" s="213">
        <f t="shared" si="10"/>
        <v>14030413</v>
      </c>
      <c r="O465" s="377"/>
      <c r="P465" s="377" t="s">
        <v>381</v>
      </c>
      <c r="Q465" s="330">
        <v>8</v>
      </c>
      <c r="R465" s="378" t="s">
        <v>115</v>
      </c>
      <c r="S465" s="377">
        <f t="shared" si="11"/>
        <v>0</v>
      </c>
      <c r="T465" s="1021"/>
    </row>
    <row r="466" spans="1:20" ht="15.75" thickBot="1" x14ac:dyDescent="0.3">
      <c r="A466" s="208" t="s">
        <v>142</v>
      </c>
      <c r="B466" s="378" t="s">
        <v>97</v>
      </c>
      <c r="C466" s="213">
        <v>14030413</v>
      </c>
      <c r="D466" s="1023"/>
      <c r="E466" s="377">
        <v>300</v>
      </c>
      <c r="F466" s="377"/>
      <c r="G466" s="377" t="s">
        <v>88</v>
      </c>
      <c r="H466" s="220">
        <v>0.29166666666666669</v>
      </c>
      <c r="I466" s="220">
        <v>0.625</v>
      </c>
      <c r="J466" s="377"/>
      <c r="K466" s="217"/>
      <c r="L466" s="377">
        <v>120</v>
      </c>
      <c r="M466" s="377"/>
      <c r="N466" s="213">
        <f t="shared" si="10"/>
        <v>14030413</v>
      </c>
      <c r="O466" s="377"/>
      <c r="P466" s="377" t="s">
        <v>381</v>
      </c>
      <c r="Q466" s="330">
        <v>8</v>
      </c>
      <c r="R466" s="378" t="s">
        <v>115</v>
      </c>
      <c r="S466" s="377">
        <f t="shared" si="11"/>
        <v>0</v>
      </c>
      <c r="T466" s="1021"/>
    </row>
    <row r="467" spans="1:20" ht="15.75" thickBot="1" x14ac:dyDescent="0.3">
      <c r="A467" s="208" t="s">
        <v>218</v>
      </c>
      <c r="B467" s="378" t="s">
        <v>97</v>
      </c>
      <c r="C467" s="213">
        <v>14030413</v>
      </c>
      <c r="D467" s="1023"/>
      <c r="E467" s="377">
        <v>240</v>
      </c>
      <c r="F467" s="377"/>
      <c r="G467" s="377" t="s">
        <v>88</v>
      </c>
      <c r="H467" s="220">
        <v>0.29166666666666669</v>
      </c>
      <c r="I467" s="220">
        <v>0.625</v>
      </c>
      <c r="J467" s="377"/>
      <c r="K467" s="217"/>
      <c r="L467" s="377">
        <v>120</v>
      </c>
      <c r="M467" s="377"/>
      <c r="N467" s="213">
        <f t="shared" si="10"/>
        <v>14030413</v>
      </c>
      <c r="O467" s="377"/>
      <c r="P467" s="377" t="s">
        <v>381</v>
      </c>
      <c r="Q467" s="330">
        <v>5.5</v>
      </c>
      <c r="R467" s="378" t="s">
        <v>115</v>
      </c>
      <c r="S467" s="377">
        <f t="shared" si="11"/>
        <v>0</v>
      </c>
      <c r="T467" s="1021"/>
    </row>
    <row r="468" spans="1:20" ht="15.75" thickBot="1" x14ac:dyDescent="0.3">
      <c r="A468" s="210" t="s">
        <v>218</v>
      </c>
      <c r="B468" s="378" t="s">
        <v>97</v>
      </c>
      <c r="C468" s="374">
        <v>14030413</v>
      </c>
      <c r="D468" s="1025"/>
      <c r="E468" s="378">
        <v>120</v>
      </c>
      <c r="F468" s="378"/>
      <c r="G468" s="378" t="s">
        <v>88</v>
      </c>
      <c r="H468" s="221">
        <v>0.29166666666666669</v>
      </c>
      <c r="I468" s="221">
        <v>0.625</v>
      </c>
      <c r="J468" s="378"/>
      <c r="K468" s="222"/>
      <c r="L468" s="378">
        <v>60</v>
      </c>
      <c r="M468" s="378"/>
      <c r="N468" s="374">
        <f t="shared" si="10"/>
        <v>14030413</v>
      </c>
      <c r="O468" s="378"/>
      <c r="P468" s="378" t="s">
        <v>381</v>
      </c>
      <c r="Q468" s="329">
        <v>3</v>
      </c>
      <c r="R468" s="378" t="s">
        <v>115</v>
      </c>
      <c r="S468" s="378">
        <f t="shared" si="11"/>
        <v>0</v>
      </c>
      <c r="T468" s="1024"/>
    </row>
    <row r="469" spans="1:20" ht="15.75" thickBot="1" x14ac:dyDescent="0.3">
      <c r="A469" s="206" t="s">
        <v>483</v>
      </c>
      <c r="B469" s="211" t="s">
        <v>97</v>
      </c>
      <c r="C469" s="398">
        <v>14030417</v>
      </c>
      <c r="D469" s="1022" t="s">
        <v>257</v>
      </c>
      <c r="E469" s="398">
        <v>1305</v>
      </c>
      <c r="F469" s="398"/>
      <c r="G469" s="398" t="s">
        <v>88</v>
      </c>
      <c r="H469" s="207">
        <v>0.29166666666666669</v>
      </c>
      <c r="I469" s="207">
        <v>0.625</v>
      </c>
      <c r="J469" s="398"/>
      <c r="K469" s="219"/>
      <c r="L469" s="398">
        <v>180</v>
      </c>
      <c r="M469" s="398"/>
      <c r="N469" s="398">
        <f t="shared" si="10"/>
        <v>14030417</v>
      </c>
      <c r="O469" s="398"/>
      <c r="P469" s="398" t="s">
        <v>381</v>
      </c>
      <c r="Q469" s="308">
        <v>13</v>
      </c>
      <c r="R469" s="211" t="s">
        <v>115</v>
      </c>
      <c r="S469" s="398">
        <f t="shared" si="11"/>
        <v>0</v>
      </c>
      <c r="T469" s="1020">
        <f>SUBTOTAL(9,S469:S471)</f>
        <v>0</v>
      </c>
    </row>
    <row r="470" spans="1:20" ht="15.75" thickBot="1" x14ac:dyDescent="0.3">
      <c r="A470" s="208" t="s">
        <v>493</v>
      </c>
      <c r="B470" s="400" t="s">
        <v>97</v>
      </c>
      <c r="C470" s="213">
        <v>14030417</v>
      </c>
      <c r="D470" s="1023"/>
      <c r="E470" s="399">
        <v>278</v>
      </c>
      <c r="F470" s="399"/>
      <c r="G470" s="399" t="s">
        <v>88</v>
      </c>
      <c r="H470" s="220">
        <v>0.29166666666666669</v>
      </c>
      <c r="I470" s="220">
        <v>0.625</v>
      </c>
      <c r="J470" s="399"/>
      <c r="K470" s="217"/>
      <c r="L470" s="399">
        <v>180</v>
      </c>
      <c r="M470" s="399"/>
      <c r="N470" s="213">
        <f t="shared" si="10"/>
        <v>14030417</v>
      </c>
      <c r="O470" s="399"/>
      <c r="P470" s="399" t="s">
        <v>381</v>
      </c>
      <c r="Q470" s="330">
        <v>12</v>
      </c>
      <c r="R470" s="400" t="s">
        <v>115</v>
      </c>
      <c r="S470" s="399">
        <f t="shared" si="11"/>
        <v>0</v>
      </c>
      <c r="T470" s="1021"/>
    </row>
    <row r="471" spans="1:20" ht="15.75" thickBot="1" x14ac:dyDescent="0.3">
      <c r="A471" s="210" t="s">
        <v>493</v>
      </c>
      <c r="B471" s="400" t="s">
        <v>97</v>
      </c>
      <c r="C471" s="397">
        <v>14030417</v>
      </c>
      <c r="D471" s="1025"/>
      <c r="E471" s="400">
        <v>278</v>
      </c>
      <c r="F471" s="400"/>
      <c r="G471" s="400" t="s">
        <v>88</v>
      </c>
      <c r="H471" s="221">
        <v>0.29166666666666669</v>
      </c>
      <c r="I471" s="221">
        <v>0.625</v>
      </c>
      <c r="J471" s="400"/>
      <c r="K471" s="222"/>
      <c r="L471" s="400">
        <v>180</v>
      </c>
      <c r="M471" s="400"/>
      <c r="N471" s="397">
        <f t="shared" si="10"/>
        <v>14030417</v>
      </c>
      <c r="O471" s="400"/>
      <c r="P471" s="400" t="s">
        <v>381</v>
      </c>
      <c r="Q471" s="329">
        <v>12</v>
      </c>
      <c r="R471" s="400" t="s">
        <v>115</v>
      </c>
      <c r="S471" s="400">
        <f t="shared" si="11"/>
        <v>0</v>
      </c>
      <c r="T471" s="1024"/>
    </row>
    <row r="472" spans="1:20" ht="15.75" thickBot="1" x14ac:dyDescent="0.3">
      <c r="A472" s="206" t="s">
        <v>483</v>
      </c>
      <c r="B472" s="211" t="s">
        <v>97</v>
      </c>
      <c r="C472" s="398">
        <v>14030417</v>
      </c>
      <c r="D472" s="1022" t="s">
        <v>214</v>
      </c>
      <c r="E472" s="398">
        <v>1305</v>
      </c>
      <c r="F472" s="398"/>
      <c r="G472" s="398" t="s">
        <v>88</v>
      </c>
      <c r="H472" s="207">
        <v>0.3125</v>
      </c>
      <c r="I472" s="207">
        <v>0.75</v>
      </c>
      <c r="J472" s="398"/>
      <c r="K472" s="219"/>
      <c r="L472" s="398">
        <v>180</v>
      </c>
      <c r="M472" s="398"/>
      <c r="N472" s="398">
        <f t="shared" si="10"/>
        <v>14030417</v>
      </c>
      <c r="O472" s="398"/>
      <c r="P472" s="398" t="s">
        <v>381</v>
      </c>
      <c r="Q472" s="308">
        <v>13</v>
      </c>
      <c r="R472" s="211" t="s">
        <v>115</v>
      </c>
      <c r="S472" s="398">
        <f t="shared" si="11"/>
        <v>0</v>
      </c>
      <c r="T472" s="1020">
        <f>SUBTOTAL(9,S472:S476)</f>
        <v>0</v>
      </c>
    </row>
    <row r="473" spans="1:20" ht="15.75" thickBot="1" x14ac:dyDescent="0.3">
      <c r="A473" s="208" t="s">
        <v>540</v>
      </c>
      <c r="B473" s="400" t="s">
        <v>97</v>
      </c>
      <c r="C473" s="213">
        <v>14030417</v>
      </c>
      <c r="D473" s="1023"/>
      <c r="E473" s="399">
        <v>120</v>
      </c>
      <c r="F473" s="399"/>
      <c r="G473" s="399" t="s">
        <v>88</v>
      </c>
      <c r="H473" s="220">
        <v>0.3125</v>
      </c>
      <c r="I473" s="220">
        <v>0.75</v>
      </c>
      <c r="J473" s="399"/>
      <c r="K473" s="217"/>
      <c r="L473" s="399">
        <v>60</v>
      </c>
      <c r="M473" s="399"/>
      <c r="N473" s="213">
        <f t="shared" si="10"/>
        <v>14030417</v>
      </c>
      <c r="O473" s="399"/>
      <c r="P473" s="399" t="s">
        <v>381</v>
      </c>
      <c r="Q473" s="330">
        <v>3</v>
      </c>
      <c r="R473" s="400" t="s">
        <v>115</v>
      </c>
      <c r="S473" s="399">
        <f t="shared" si="11"/>
        <v>0</v>
      </c>
      <c r="T473" s="1021"/>
    </row>
    <row r="474" spans="1:20" ht="15.75" thickBot="1" x14ac:dyDescent="0.3">
      <c r="A474" s="208" t="s">
        <v>541</v>
      </c>
      <c r="B474" s="400" t="s">
        <v>97</v>
      </c>
      <c r="C474" s="213">
        <v>14030417</v>
      </c>
      <c r="D474" s="1023"/>
      <c r="E474" s="399">
        <v>1155</v>
      </c>
      <c r="F474" s="399"/>
      <c r="G474" s="399" t="s">
        <v>88</v>
      </c>
      <c r="H474" s="220">
        <v>0.3125</v>
      </c>
      <c r="I474" s="220">
        <v>0.75</v>
      </c>
      <c r="J474" s="399"/>
      <c r="K474" s="217"/>
      <c r="L474" s="399">
        <v>180</v>
      </c>
      <c r="M474" s="399"/>
      <c r="N474" s="213">
        <f t="shared" si="10"/>
        <v>14030417</v>
      </c>
      <c r="O474" s="399"/>
      <c r="P474" s="399" t="s">
        <v>542</v>
      </c>
      <c r="Q474" s="330">
        <f>6.5+12.5+8+1.5</f>
        <v>28.5</v>
      </c>
      <c r="R474" s="400" t="s">
        <v>115</v>
      </c>
      <c r="S474" s="399">
        <f t="shared" si="11"/>
        <v>0</v>
      </c>
      <c r="T474" s="1021"/>
    </row>
    <row r="475" spans="1:20" ht="15.75" thickBot="1" x14ac:dyDescent="0.3">
      <c r="A475" s="208" t="s">
        <v>543</v>
      </c>
      <c r="B475" s="400" t="s">
        <v>97</v>
      </c>
      <c r="C475" s="213">
        <v>14030417</v>
      </c>
      <c r="D475" s="1023"/>
      <c r="E475" s="399">
        <v>278</v>
      </c>
      <c r="F475" s="399"/>
      <c r="G475" s="399" t="s">
        <v>88</v>
      </c>
      <c r="H475" s="209">
        <v>0.29166666666666669</v>
      </c>
      <c r="I475" s="209">
        <v>0.75</v>
      </c>
      <c r="J475" s="399"/>
      <c r="K475" s="217"/>
      <c r="L475" s="399">
        <v>180</v>
      </c>
      <c r="M475" s="399"/>
      <c r="N475" s="213">
        <f t="shared" si="10"/>
        <v>14030417</v>
      </c>
      <c r="O475" s="399"/>
      <c r="P475" s="399" t="s">
        <v>381</v>
      </c>
      <c r="Q475" s="330">
        <v>12.5</v>
      </c>
      <c r="R475" s="400" t="s">
        <v>115</v>
      </c>
      <c r="S475" s="399">
        <f t="shared" si="11"/>
        <v>0</v>
      </c>
      <c r="T475" s="1021"/>
    </row>
    <row r="476" spans="1:20" ht="15.75" thickBot="1" x14ac:dyDescent="0.3">
      <c r="A476" s="210" t="s">
        <v>493</v>
      </c>
      <c r="B476" s="400" t="s">
        <v>97</v>
      </c>
      <c r="C476" s="397">
        <v>14030417</v>
      </c>
      <c r="D476" s="1025"/>
      <c r="E476" s="400">
        <v>278</v>
      </c>
      <c r="F476" s="400"/>
      <c r="G476" s="400" t="s">
        <v>88</v>
      </c>
      <c r="H476" s="212">
        <v>0.29166666666666669</v>
      </c>
      <c r="I476" s="212">
        <v>0.75</v>
      </c>
      <c r="J476" s="400"/>
      <c r="K476" s="222"/>
      <c r="L476" s="400">
        <v>180</v>
      </c>
      <c r="M476" s="400"/>
      <c r="N476" s="397">
        <f t="shared" si="10"/>
        <v>14030417</v>
      </c>
      <c r="O476" s="400"/>
      <c r="P476" s="400" t="s">
        <v>381</v>
      </c>
      <c r="Q476" s="329">
        <v>12.5</v>
      </c>
      <c r="R476" s="400" t="s">
        <v>115</v>
      </c>
      <c r="S476" s="400">
        <f t="shared" si="11"/>
        <v>0</v>
      </c>
      <c r="T476" s="1024"/>
    </row>
    <row r="477" spans="1:20" ht="15.75" thickBot="1" x14ac:dyDescent="0.3">
      <c r="A477" s="206" t="s">
        <v>424</v>
      </c>
      <c r="B477" s="211" t="s">
        <v>97</v>
      </c>
      <c r="C477" s="398">
        <v>14030416</v>
      </c>
      <c r="D477" s="1022" t="s">
        <v>257</v>
      </c>
      <c r="E477" s="398">
        <v>180</v>
      </c>
      <c r="F477" s="398"/>
      <c r="G477" s="398" t="s">
        <v>88</v>
      </c>
      <c r="H477" s="207">
        <v>0.29166666666666669</v>
      </c>
      <c r="I477" s="207">
        <v>0.625</v>
      </c>
      <c r="J477" s="398"/>
      <c r="K477" s="219"/>
      <c r="L477" s="398">
        <v>120</v>
      </c>
      <c r="M477" s="398"/>
      <c r="N477" s="398">
        <f t="shared" si="10"/>
        <v>14030416</v>
      </c>
      <c r="O477" s="398"/>
      <c r="P477" s="398" t="s">
        <v>545</v>
      </c>
      <c r="Q477" s="308">
        <v>13</v>
      </c>
      <c r="R477" s="211" t="s">
        <v>115</v>
      </c>
      <c r="S477" s="398">
        <f t="shared" si="11"/>
        <v>0</v>
      </c>
      <c r="T477" s="1020">
        <f>SUBTOTAL(9,S477:S481)</f>
        <v>0</v>
      </c>
    </row>
    <row r="478" spans="1:20" ht="15.75" thickBot="1" x14ac:dyDescent="0.3">
      <c r="A478" s="208" t="s">
        <v>424</v>
      </c>
      <c r="B478" s="400" t="s">
        <v>97</v>
      </c>
      <c r="C478" s="213">
        <v>14030416</v>
      </c>
      <c r="D478" s="1023"/>
      <c r="E478" s="399">
        <v>180</v>
      </c>
      <c r="F478" s="399"/>
      <c r="G478" s="399" t="s">
        <v>88</v>
      </c>
      <c r="H478" s="220">
        <v>0.29166666666666669</v>
      </c>
      <c r="I478" s="220">
        <v>0.625</v>
      </c>
      <c r="J478" s="399"/>
      <c r="K478" s="217"/>
      <c r="L478" s="399">
        <v>120</v>
      </c>
      <c r="M478" s="399"/>
      <c r="N478" s="213">
        <f t="shared" si="10"/>
        <v>14030416</v>
      </c>
      <c r="O478" s="399"/>
      <c r="P478" s="213" t="s">
        <v>545</v>
      </c>
      <c r="Q478" s="330">
        <v>13</v>
      </c>
      <c r="R478" s="400" t="s">
        <v>115</v>
      </c>
      <c r="S478" s="399">
        <f t="shared" si="11"/>
        <v>0</v>
      </c>
      <c r="T478" s="1021"/>
    </row>
    <row r="479" spans="1:20" ht="15.75" thickBot="1" x14ac:dyDescent="0.3">
      <c r="A479" s="208" t="s">
        <v>424</v>
      </c>
      <c r="B479" s="400" t="s">
        <v>97</v>
      </c>
      <c r="C479" s="213">
        <v>14030416</v>
      </c>
      <c r="D479" s="1023"/>
      <c r="E479" s="399">
        <v>180</v>
      </c>
      <c r="F479" s="399"/>
      <c r="G479" s="399" t="s">
        <v>88</v>
      </c>
      <c r="H479" s="220">
        <v>0.29166666666666669</v>
      </c>
      <c r="I479" s="220">
        <v>0.625</v>
      </c>
      <c r="J479" s="399"/>
      <c r="K479" s="217"/>
      <c r="L479" s="399">
        <v>120</v>
      </c>
      <c r="M479" s="399"/>
      <c r="N479" s="213">
        <f t="shared" si="10"/>
        <v>14030416</v>
      </c>
      <c r="O479" s="399"/>
      <c r="P479" s="213" t="s">
        <v>545</v>
      </c>
      <c r="Q479" s="330">
        <v>13</v>
      </c>
      <c r="R479" s="400" t="s">
        <v>115</v>
      </c>
      <c r="S479" s="399">
        <f t="shared" si="11"/>
        <v>0</v>
      </c>
      <c r="T479" s="1021"/>
    </row>
    <row r="480" spans="1:20" ht="15.75" thickBot="1" x14ac:dyDescent="0.3">
      <c r="A480" s="208" t="s">
        <v>424</v>
      </c>
      <c r="B480" s="400" t="s">
        <v>97</v>
      </c>
      <c r="C480" s="213">
        <v>14030416</v>
      </c>
      <c r="D480" s="1023"/>
      <c r="E480" s="399">
        <v>180</v>
      </c>
      <c r="F480" s="399"/>
      <c r="G480" s="399" t="s">
        <v>88</v>
      </c>
      <c r="H480" s="220">
        <v>0.29166666666666669</v>
      </c>
      <c r="I480" s="220">
        <v>0.625</v>
      </c>
      <c r="J480" s="399"/>
      <c r="K480" s="217"/>
      <c r="L480" s="399">
        <v>120</v>
      </c>
      <c r="M480" s="399"/>
      <c r="N480" s="213">
        <f t="shared" si="10"/>
        <v>14030416</v>
      </c>
      <c r="O480" s="399"/>
      <c r="P480" s="213" t="s">
        <v>545</v>
      </c>
      <c r="Q480" s="330">
        <v>13</v>
      </c>
      <c r="R480" s="400" t="s">
        <v>115</v>
      </c>
      <c r="S480" s="399">
        <f t="shared" si="11"/>
        <v>0</v>
      </c>
      <c r="T480" s="1021"/>
    </row>
    <row r="481" spans="1:22" ht="15.75" thickBot="1" x14ac:dyDescent="0.3">
      <c r="A481" s="210" t="s">
        <v>544</v>
      </c>
      <c r="B481" s="400" t="s">
        <v>97</v>
      </c>
      <c r="C481" s="397">
        <v>14030416</v>
      </c>
      <c r="D481" s="1025"/>
      <c r="E481" s="400">
        <v>1080</v>
      </c>
      <c r="F481" s="400"/>
      <c r="G481" s="400" t="s">
        <v>88</v>
      </c>
      <c r="H481" s="221">
        <v>0.29166666666666669</v>
      </c>
      <c r="I481" s="221">
        <v>0.625</v>
      </c>
      <c r="J481" s="400"/>
      <c r="K481" s="222"/>
      <c r="L481" s="400">
        <v>180</v>
      </c>
      <c r="M481" s="400"/>
      <c r="N481" s="397">
        <f t="shared" si="10"/>
        <v>14030416</v>
      </c>
      <c r="O481" s="400"/>
      <c r="P481" s="400" t="s">
        <v>542</v>
      </c>
      <c r="Q481" s="329">
        <f>11+11.5+1.5+8+1.5</f>
        <v>33.5</v>
      </c>
      <c r="R481" s="400" t="s">
        <v>115</v>
      </c>
      <c r="S481" s="400">
        <f t="shared" si="11"/>
        <v>0</v>
      </c>
      <c r="T481" s="1024"/>
    </row>
    <row r="482" spans="1:22" ht="15.75" thickBot="1" x14ac:dyDescent="0.3">
      <c r="A482" s="206" t="s">
        <v>424</v>
      </c>
      <c r="B482" s="211" t="s">
        <v>97</v>
      </c>
      <c r="C482" s="226">
        <v>14030416</v>
      </c>
      <c r="D482" s="1050" t="s">
        <v>214</v>
      </c>
      <c r="E482" s="227">
        <v>180</v>
      </c>
      <c r="F482" s="398"/>
      <c r="G482" s="398" t="s">
        <v>88</v>
      </c>
      <c r="H482" s="207">
        <v>0.33333333333333331</v>
      </c>
      <c r="I482" s="207">
        <v>0.70833333333333337</v>
      </c>
      <c r="J482" s="398"/>
      <c r="K482" s="219"/>
      <c r="L482" s="398">
        <v>120</v>
      </c>
      <c r="M482" s="398"/>
      <c r="N482" s="398">
        <f t="shared" si="10"/>
        <v>14030416</v>
      </c>
      <c r="O482" s="398"/>
      <c r="P482" s="398" t="s">
        <v>425</v>
      </c>
      <c r="Q482" s="308"/>
      <c r="R482" s="211" t="s">
        <v>115</v>
      </c>
      <c r="S482" s="398">
        <f t="shared" si="11"/>
        <v>0</v>
      </c>
      <c r="T482" s="1020">
        <f>SUBTOTAL(9,S482:S484)</f>
        <v>0</v>
      </c>
    </row>
    <row r="483" spans="1:22" ht="15.75" thickBot="1" x14ac:dyDescent="0.3">
      <c r="A483" s="208" t="s">
        <v>424</v>
      </c>
      <c r="B483" s="400" t="s">
        <v>97</v>
      </c>
      <c r="C483" s="228">
        <v>14030416</v>
      </c>
      <c r="D483" s="1051"/>
      <c r="E483" s="229">
        <v>180</v>
      </c>
      <c r="F483" s="399"/>
      <c r="G483" s="399" t="s">
        <v>88</v>
      </c>
      <c r="H483" s="220">
        <v>0.33333333333333331</v>
      </c>
      <c r="I483" s="220">
        <v>0.70833333333333337</v>
      </c>
      <c r="J483" s="399"/>
      <c r="K483" s="217"/>
      <c r="L483" s="399">
        <v>120</v>
      </c>
      <c r="M483" s="399"/>
      <c r="N483" s="213">
        <f t="shared" si="10"/>
        <v>14030416</v>
      </c>
      <c r="O483" s="399"/>
      <c r="P483" s="399" t="s">
        <v>546</v>
      </c>
      <c r="Q483" s="330"/>
      <c r="R483" s="400" t="s">
        <v>115</v>
      </c>
      <c r="S483" s="399">
        <f t="shared" si="11"/>
        <v>0</v>
      </c>
      <c r="T483" s="1021"/>
    </row>
    <row r="484" spans="1:22" ht="15.75" thickBot="1" x14ac:dyDescent="0.3">
      <c r="A484" s="210" t="s">
        <v>544</v>
      </c>
      <c r="B484" s="400" t="s">
        <v>97</v>
      </c>
      <c r="C484" s="230">
        <v>14030416</v>
      </c>
      <c r="D484" s="1052"/>
      <c r="E484" s="231">
        <v>1080</v>
      </c>
      <c r="F484" s="400"/>
      <c r="G484" s="400" t="s">
        <v>88</v>
      </c>
      <c r="H484" s="221">
        <v>0.33333333333333331</v>
      </c>
      <c r="I484" s="221">
        <v>0.70833333333333337</v>
      </c>
      <c r="J484" s="400"/>
      <c r="K484" s="222"/>
      <c r="L484" s="400">
        <v>180</v>
      </c>
      <c r="M484" s="400"/>
      <c r="N484" s="397">
        <f t="shared" si="10"/>
        <v>14030416</v>
      </c>
      <c r="O484" s="400"/>
      <c r="P484" s="400" t="s">
        <v>547</v>
      </c>
      <c r="Q484" s="329"/>
      <c r="R484" s="400" t="s">
        <v>115</v>
      </c>
      <c r="S484" s="400">
        <f t="shared" si="11"/>
        <v>0</v>
      </c>
      <c r="T484" s="1024"/>
    </row>
    <row r="485" spans="1:22" ht="15.75" thickBot="1" x14ac:dyDescent="0.3">
      <c r="A485" s="206" t="s">
        <v>117</v>
      </c>
      <c r="B485" s="211" t="s">
        <v>97</v>
      </c>
      <c r="C485" s="428">
        <v>14030419</v>
      </c>
      <c r="D485" s="1022" t="s">
        <v>214</v>
      </c>
      <c r="E485" s="428">
        <v>720</v>
      </c>
      <c r="F485" s="428"/>
      <c r="G485" s="428" t="s">
        <v>88</v>
      </c>
      <c r="H485" s="207">
        <v>0.33333333333333331</v>
      </c>
      <c r="I485" s="207">
        <v>0.70833333333333337</v>
      </c>
      <c r="J485" s="428"/>
      <c r="K485" s="219"/>
      <c r="L485" s="428">
        <v>180</v>
      </c>
      <c r="M485" s="428"/>
      <c r="N485" s="428">
        <f t="shared" ref="N485:N514" si="12">C485</f>
        <v>14030419</v>
      </c>
      <c r="O485" s="428"/>
      <c r="P485" s="428" t="s">
        <v>549</v>
      </c>
      <c r="Q485" s="308">
        <v>11.5</v>
      </c>
      <c r="R485" s="211" t="s">
        <v>115</v>
      </c>
      <c r="S485" s="428">
        <f t="shared" si="11"/>
        <v>0</v>
      </c>
      <c r="T485" s="1020">
        <f>SUBTOTAL(9,S485:S488)</f>
        <v>0</v>
      </c>
    </row>
    <row r="486" spans="1:22" ht="15.75" thickBot="1" x14ac:dyDescent="0.3">
      <c r="A486" s="208" t="s">
        <v>117</v>
      </c>
      <c r="B486" s="430" t="s">
        <v>97</v>
      </c>
      <c r="C486" s="213">
        <v>14030419</v>
      </c>
      <c r="D486" s="1023"/>
      <c r="E486" s="429">
        <v>720</v>
      </c>
      <c r="F486" s="429"/>
      <c r="G486" s="429" t="s">
        <v>88</v>
      </c>
      <c r="H486" s="220">
        <v>0.33333333333333331</v>
      </c>
      <c r="I486" s="220">
        <v>0.70833333333333337</v>
      </c>
      <c r="J486" s="429"/>
      <c r="K486" s="217"/>
      <c r="L486" s="429">
        <v>180</v>
      </c>
      <c r="M486" s="429"/>
      <c r="N486" s="213">
        <f t="shared" si="12"/>
        <v>14030419</v>
      </c>
      <c r="O486" s="429"/>
      <c r="P486" s="429" t="s">
        <v>549</v>
      </c>
      <c r="Q486" s="330">
        <v>11.5</v>
      </c>
      <c r="R486" s="430" t="s">
        <v>115</v>
      </c>
      <c r="S486" s="429">
        <f t="shared" si="11"/>
        <v>0</v>
      </c>
      <c r="T486" s="1021"/>
    </row>
    <row r="487" spans="1:22" ht="15.75" thickBot="1" x14ac:dyDescent="0.3">
      <c r="A487" s="208" t="s">
        <v>415</v>
      </c>
      <c r="B487" s="430" t="s">
        <v>97</v>
      </c>
      <c r="C487" s="213">
        <v>14030419</v>
      </c>
      <c r="D487" s="1023"/>
      <c r="E487" s="429">
        <v>283</v>
      </c>
      <c r="F487" s="429"/>
      <c r="G487" s="429" t="s">
        <v>88</v>
      </c>
      <c r="H487" s="220">
        <v>0.33333333333333331</v>
      </c>
      <c r="I487" s="220">
        <v>0.70833333333333337</v>
      </c>
      <c r="J487" s="429"/>
      <c r="K487" s="217"/>
      <c r="L487" s="429">
        <v>120</v>
      </c>
      <c r="M487" s="429"/>
      <c r="N487" s="213">
        <f t="shared" si="12"/>
        <v>14030419</v>
      </c>
      <c r="O487" s="429"/>
      <c r="P487" s="429" t="s">
        <v>549</v>
      </c>
      <c r="Q487" s="330">
        <v>8</v>
      </c>
      <c r="R487" s="430" t="s">
        <v>115</v>
      </c>
      <c r="S487" s="429">
        <f t="shared" si="11"/>
        <v>0</v>
      </c>
      <c r="T487" s="1021"/>
    </row>
    <row r="488" spans="1:22" ht="15.75" thickBot="1" x14ac:dyDescent="0.3">
      <c r="A488" s="440" t="s">
        <v>548</v>
      </c>
      <c r="B488" s="430" t="s">
        <v>97</v>
      </c>
      <c r="C488" s="427">
        <v>14030419</v>
      </c>
      <c r="D488" s="1025"/>
      <c r="E488" s="418">
        <v>360</v>
      </c>
      <c r="F488" s="418"/>
      <c r="G488" s="418" t="s">
        <v>88</v>
      </c>
      <c r="H488" s="221">
        <v>0.33333333333333331</v>
      </c>
      <c r="I488" s="221">
        <v>0.70833333333333337</v>
      </c>
      <c r="J488" s="418"/>
      <c r="K488" s="441"/>
      <c r="L488" s="418">
        <v>180</v>
      </c>
      <c r="M488" s="418"/>
      <c r="N488" s="427">
        <f t="shared" si="12"/>
        <v>14030419</v>
      </c>
      <c r="O488" s="418"/>
      <c r="P488" s="418" t="s">
        <v>381</v>
      </c>
      <c r="Q488" s="442">
        <v>7.5</v>
      </c>
      <c r="R488" s="430" t="s">
        <v>115</v>
      </c>
      <c r="S488" s="430">
        <f t="shared" si="11"/>
        <v>0</v>
      </c>
      <c r="T488" s="1024"/>
    </row>
    <row r="489" spans="1:22" ht="15.75" thickBot="1" x14ac:dyDescent="0.3">
      <c r="A489" s="443" t="s">
        <v>117</v>
      </c>
      <c r="B489" s="211" t="s">
        <v>97</v>
      </c>
      <c r="C489" s="428">
        <v>14030419</v>
      </c>
      <c r="D489" s="961" t="s">
        <v>257</v>
      </c>
      <c r="E489" s="419">
        <v>720</v>
      </c>
      <c r="F489" s="419"/>
      <c r="G489" s="419" t="s">
        <v>88</v>
      </c>
      <c r="H489" s="168">
        <v>0.29166666666666669</v>
      </c>
      <c r="I489" s="168">
        <v>0.625</v>
      </c>
      <c r="J489" s="419"/>
      <c r="K489" s="444"/>
      <c r="L489" s="419">
        <v>180</v>
      </c>
      <c r="M489" s="419"/>
      <c r="N489" s="428">
        <f t="shared" si="12"/>
        <v>14030419</v>
      </c>
      <c r="O489" s="419"/>
      <c r="P489" s="419" t="s">
        <v>549</v>
      </c>
      <c r="Q489" s="445">
        <v>11</v>
      </c>
      <c r="R489" s="211" t="s">
        <v>115</v>
      </c>
      <c r="S489" s="428">
        <f t="shared" si="11"/>
        <v>0</v>
      </c>
      <c r="T489" s="964">
        <f>SUBTOTAL(9,S489:S493)</f>
        <v>0</v>
      </c>
      <c r="U489" s="338"/>
      <c r="V489" s="338"/>
    </row>
    <row r="490" spans="1:22" ht="15.75" thickBot="1" x14ac:dyDescent="0.3">
      <c r="A490" s="446" t="s">
        <v>550</v>
      </c>
      <c r="B490" s="430" t="s">
        <v>97</v>
      </c>
      <c r="C490" s="428">
        <v>14030419</v>
      </c>
      <c r="D490" s="959"/>
      <c r="E490" s="411">
        <v>360</v>
      </c>
      <c r="F490" s="411"/>
      <c r="G490" s="419" t="s">
        <v>88</v>
      </c>
      <c r="H490" s="168">
        <v>0.29166666666666669</v>
      </c>
      <c r="I490" s="168">
        <v>0.625</v>
      </c>
      <c r="J490" s="411"/>
      <c r="K490" s="141"/>
      <c r="L490" s="411">
        <v>180</v>
      </c>
      <c r="M490" s="411"/>
      <c r="N490" s="213">
        <f t="shared" si="12"/>
        <v>14030419</v>
      </c>
      <c r="O490" s="411"/>
      <c r="P490" s="411" t="s">
        <v>381</v>
      </c>
      <c r="Q490" s="335">
        <v>7.5</v>
      </c>
      <c r="R490" s="430" t="s">
        <v>115</v>
      </c>
      <c r="S490" s="429">
        <f t="shared" si="11"/>
        <v>0</v>
      </c>
      <c r="T490" s="965"/>
    </row>
    <row r="491" spans="1:22" ht="15.75" thickBot="1" x14ac:dyDescent="0.3">
      <c r="A491" s="446" t="s">
        <v>550</v>
      </c>
      <c r="B491" s="430" t="s">
        <v>97</v>
      </c>
      <c r="C491" s="428">
        <v>14030419</v>
      </c>
      <c r="D491" s="959"/>
      <c r="E491" s="411">
        <v>360</v>
      </c>
      <c r="F491" s="411"/>
      <c r="G491" s="419" t="s">
        <v>88</v>
      </c>
      <c r="H491" s="168">
        <v>0.29166666666666669</v>
      </c>
      <c r="I491" s="168">
        <v>0.625</v>
      </c>
      <c r="J491" s="411"/>
      <c r="K491" s="141"/>
      <c r="L491" s="411">
        <v>180</v>
      </c>
      <c r="M491" s="411"/>
      <c r="N491" s="213">
        <f t="shared" si="12"/>
        <v>14030419</v>
      </c>
      <c r="O491" s="411"/>
      <c r="P491" s="411" t="s">
        <v>381</v>
      </c>
      <c r="Q491" s="335">
        <v>7.5</v>
      </c>
      <c r="R491" s="430" t="s">
        <v>115</v>
      </c>
      <c r="S491" s="429">
        <f t="shared" si="11"/>
        <v>0</v>
      </c>
      <c r="T491" s="965"/>
    </row>
    <row r="492" spans="1:22" ht="15.75" thickBot="1" x14ac:dyDescent="0.3">
      <c r="A492" s="446" t="s">
        <v>550</v>
      </c>
      <c r="B492" s="430" t="s">
        <v>97</v>
      </c>
      <c r="C492" s="428">
        <v>14030419</v>
      </c>
      <c r="D492" s="959"/>
      <c r="E492" s="411">
        <v>360</v>
      </c>
      <c r="F492" s="411"/>
      <c r="G492" s="419" t="s">
        <v>88</v>
      </c>
      <c r="H492" s="168">
        <v>0.29166666666666669</v>
      </c>
      <c r="I492" s="168">
        <v>0.625</v>
      </c>
      <c r="J492" s="411"/>
      <c r="K492" s="141"/>
      <c r="L492" s="411">
        <v>180</v>
      </c>
      <c r="M492" s="411"/>
      <c r="N492" s="213">
        <f t="shared" si="12"/>
        <v>14030419</v>
      </c>
      <c r="O492" s="411"/>
      <c r="P492" s="411" t="s">
        <v>381</v>
      </c>
      <c r="Q492" s="335">
        <v>7.5</v>
      </c>
      <c r="R492" s="430" t="s">
        <v>115</v>
      </c>
      <c r="S492" s="429">
        <f t="shared" si="11"/>
        <v>0</v>
      </c>
      <c r="T492" s="965"/>
    </row>
    <row r="493" spans="1:22" ht="15.75" thickBot="1" x14ac:dyDescent="0.3">
      <c r="A493" s="447" t="s">
        <v>550</v>
      </c>
      <c r="B493" s="215" t="s">
        <v>97</v>
      </c>
      <c r="C493" s="425">
        <v>14030419</v>
      </c>
      <c r="D493" s="959"/>
      <c r="E493" s="408">
        <v>360</v>
      </c>
      <c r="F493" s="408"/>
      <c r="G493" s="402" t="s">
        <v>88</v>
      </c>
      <c r="H493" s="448">
        <v>0.29166666666666669</v>
      </c>
      <c r="I493" s="448">
        <v>0.625</v>
      </c>
      <c r="J493" s="408"/>
      <c r="K493" s="449"/>
      <c r="L493" s="408">
        <v>180</v>
      </c>
      <c r="M493" s="408"/>
      <c r="N493" s="426">
        <f t="shared" si="12"/>
        <v>14030419</v>
      </c>
      <c r="O493" s="408"/>
      <c r="P493" s="408" t="s">
        <v>381</v>
      </c>
      <c r="Q493" s="450">
        <v>7.5</v>
      </c>
      <c r="R493" s="215" t="s">
        <v>115</v>
      </c>
      <c r="S493" s="215">
        <f t="shared" si="11"/>
        <v>0</v>
      </c>
      <c r="T493" s="965"/>
    </row>
    <row r="494" spans="1:22" ht="15.75" thickBot="1" x14ac:dyDescent="0.3">
      <c r="A494" s="443" t="s">
        <v>496</v>
      </c>
      <c r="B494" s="211" t="s">
        <v>97</v>
      </c>
      <c r="C494" s="419">
        <v>14030418</v>
      </c>
      <c r="D494" s="961" t="s">
        <v>120</v>
      </c>
      <c r="E494" s="419">
        <v>360</v>
      </c>
      <c r="F494" s="419"/>
      <c r="G494" s="419" t="s">
        <v>88</v>
      </c>
      <c r="H494" s="168">
        <v>0.3125</v>
      </c>
      <c r="I494" s="168">
        <v>0.625</v>
      </c>
      <c r="J494" s="419"/>
      <c r="K494" s="444"/>
      <c r="L494" s="419">
        <v>120</v>
      </c>
      <c r="M494" s="419"/>
      <c r="N494" s="428">
        <f t="shared" si="12"/>
        <v>14030418</v>
      </c>
      <c r="O494" s="419"/>
      <c r="P494" s="419" t="s">
        <v>552</v>
      </c>
      <c r="Q494" s="445">
        <v>6.5</v>
      </c>
      <c r="R494" s="211" t="s">
        <v>115</v>
      </c>
      <c r="S494" s="428">
        <f t="shared" si="11"/>
        <v>0</v>
      </c>
      <c r="T494" s="964">
        <f>SUBTOTAL(9,S494:S495)</f>
        <v>0</v>
      </c>
    </row>
    <row r="495" spans="1:22" ht="15.75" thickBot="1" x14ac:dyDescent="0.3">
      <c r="A495" s="447" t="s">
        <v>551</v>
      </c>
      <c r="B495" s="215" t="s">
        <v>97</v>
      </c>
      <c r="C495" s="403">
        <v>14030418</v>
      </c>
      <c r="D495" s="959"/>
      <c r="E495" s="408">
        <v>360</v>
      </c>
      <c r="F495" s="408"/>
      <c r="G495" s="408" t="s">
        <v>88</v>
      </c>
      <c r="H495" s="448">
        <v>0.3125</v>
      </c>
      <c r="I495" s="448">
        <v>0.625</v>
      </c>
      <c r="J495" s="408"/>
      <c r="K495" s="449"/>
      <c r="L495" s="408">
        <v>120</v>
      </c>
      <c r="M495" s="408"/>
      <c r="N495" s="426">
        <f t="shared" si="12"/>
        <v>14030418</v>
      </c>
      <c r="O495" s="408"/>
      <c r="P495" s="408" t="s">
        <v>552</v>
      </c>
      <c r="Q495" s="450">
        <v>6.5</v>
      </c>
      <c r="R495" s="215" t="s">
        <v>115</v>
      </c>
      <c r="S495" s="215">
        <f t="shared" si="11"/>
        <v>0</v>
      </c>
      <c r="T495" s="965"/>
    </row>
    <row r="496" spans="1:22" ht="15.75" thickBot="1" x14ac:dyDescent="0.3">
      <c r="A496" s="443" t="s">
        <v>517</v>
      </c>
      <c r="B496" s="211" t="s">
        <v>97</v>
      </c>
      <c r="C496" s="419">
        <v>14030418</v>
      </c>
      <c r="D496" s="961" t="s">
        <v>214</v>
      </c>
      <c r="E496" s="419">
        <v>270</v>
      </c>
      <c r="F496" s="419"/>
      <c r="G496" s="419" t="s">
        <v>88</v>
      </c>
      <c r="H496" s="168">
        <v>0.3125</v>
      </c>
      <c r="I496" s="168">
        <v>0.70833333333333337</v>
      </c>
      <c r="J496" s="419"/>
      <c r="K496" s="444"/>
      <c r="L496" s="419">
        <v>180</v>
      </c>
      <c r="M496" s="419"/>
      <c r="N496" s="428">
        <f t="shared" si="12"/>
        <v>14030418</v>
      </c>
      <c r="O496" s="419"/>
      <c r="P496" s="419" t="s">
        <v>381</v>
      </c>
      <c r="Q496" s="445">
        <v>8</v>
      </c>
      <c r="R496" s="211" t="s">
        <v>115</v>
      </c>
      <c r="S496" s="428">
        <f t="shared" si="11"/>
        <v>0</v>
      </c>
      <c r="T496" s="964">
        <f>SUBTOTAL(9,S496:S502)</f>
        <v>0</v>
      </c>
    </row>
    <row r="497" spans="1:20" ht="15.75" thickBot="1" x14ac:dyDescent="0.3">
      <c r="A497" s="446" t="s">
        <v>517</v>
      </c>
      <c r="B497" s="430" t="s">
        <v>97</v>
      </c>
      <c r="C497" s="409">
        <v>14030418</v>
      </c>
      <c r="D497" s="959"/>
      <c r="E497" s="411">
        <v>270</v>
      </c>
      <c r="F497" s="411"/>
      <c r="G497" s="411" t="s">
        <v>88</v>
      </c>
      <c r="H497" s="168">
        <v>0.3125</v>
      </c>
      <c r="I497" s="168">
        <v>0.70833333333333337</v>
      </c>
      <c r="J497" s="411"/>
      <c r="K497" s="141"/>
      <c r="L497" s="411">
        <v>180</v>
      </c>
      <c r="M497" s="411"/>
      <c r="N497" s="213">
        <f t="shared" si="12"/>
        <v>14030418</v>
      </c>
      <c r="O497" s="411"/>
      <c r="P497" s="411" t="s">
        <v>381</v>
      </c>
      <c r="Q497" s="335">
        <v>8</v>
      </c>
      <c r="R497" s="430" t="s">
        <v>115</v>
      </c>
      <c r="S497" s="429">
        <f t="shared" si="11"/>
        <v>0</v>
      </c>
      <c r="T497" s="965"/>
    </row>
    <row r="498" spans="1:20" ht="15.75" thickBot="1" x14ac:dyDescent="0.3">
      <c r="A498" s="446" t="s">
        <v>218</v>
      </c>
      <c r="B498" s="430" t="s">
        <v>97</v>
      </c>
      <c r="C498" s="409">
        <v>14030418</v>
      </c>
      <c r="D498" s="959"/>
      <c r="E498" s="411">
        <v>360</v>
      </c>
      <c r="F498" s="411"/>
      <c r="G498" s="411" t="s">
        <v>88</v>
      </c>
      <c r="H498" s="168">
        <v>0.3125</v>
      </c>
      <c r="I498" s="168">
        <v>0.70833333333333337</v>
      </c>
      <c r="J498" s="411"/>
      <c r="K498" s="141"/>
      <c r="L498" s="411">
        <v>180</v>
      </c>
      <c r="M498" s="411"/>
      <c r="N498" s="213">
        <f t="shared" si="12"/>
        <v>14030418</v>
      </c>
      <c r="O498" s="411"/>
      <c r="P498" s="411" t="s">
        <v>381</v>
      </c>
      <c r="Q498" s="335">
        <v>8.5</v>
      </c>
      <c r="R498" s="430" t="s">
        <v>115</v>
      </c>
      <c r="S498" s="429">
        <f t="shared" si="11"/>
        <v>0</v>
      </c>
      <c r="T498" s="965"/>
    </row>
    <row r="499" spans="1:20" ht="15.75" thickBot="1" x14ac:dyDescent="0.3">
      <c r="A499" s="446" t="s">
        <v>550</v>
      </c>
      <c r="B499" s="430" t="s">
        <v>97</v>
      </c>
      <c r="C499" s="409">
        <v>14030418</v>
      </c>
      <c r="D499" s="959"/>
      <c r="E499" s="411">
        <v>360</v>
      </c>
      <c r="F499" s="411"/>
      <c r="G499" s="411" t="s">
        <v>88</v>
      </c>
      <c r="H499" s="168">
        <v>0.3125</v>
      </c>
      <c r="I499" s="168">
        <v>0.70833333333333337</v>
      </c>
      <c r="J499" s="411"/>
      <c r="K499" s="141"/>
      <c r="L499" s="411">
        <v>180</v>
      </c>
      <c r="M499" s="411"/>
      <c r="N499" s="213">
        <f t="shared" si="12"/>
        <v>14030418</v>
      </c>
      <c r="O499" s="411"/>
      <c r="P499" s="411" t="s">
        <v>381</v>
      </c>
      <c r="Q499" s="335">
        <v>7.5</v>
      </c>
      <c r="R499" s="430" t="s">
        <v>115</v>
      </c>
      <c r="S499" s="429">
        <f t="shared" si="11"/>
        <v>0</v>
      </c>
      <c r="T499" s="965"/>
    </row>
    <row r="500" spans="1:20" ht="15.75" thickBot="1" x14ac:dyDescent="0.3">
      <c r="A500" s="446" t="s">
        <v>550</v>
      </c>
      <c r="B500" s="430" t="s">
        <v>97</v>
      </c>
      <c r="C500" s="409">
        <v>14030418</v>
      </c>
      <c r="D500" s="959"/>
      <c r="E500" s="411">
        <v>360</v>
      </c>
      <c r="F500" s="411"/>
      <c r="G500" s="411" t="s">
        <v>88</v>
      </c>
      <c r="H500" s="168">
        <v>0.3125</v>
      </c>
      <c r="I500" s="168">
        <v>0.70833333333333337</v>
      </c>
      <c r="J500" s="411"/>
      <c r="K500" s="141"/>
      <c r="L500" s="411">
        <v>180</v>
      </c>
      <c r="M500" s="411"/>
      <c r="N500" s="213">
        <f t="shared" si="12"/>
        <v>14030418</v>
      </c>
      <c r="O500" s="411"/>
      <c r="P500" s="411" t="s">
        <v>381</v>
      </c>
      <c r="Q500" s="335">
        <v>7.5</v>
      </c>
      <c r="R500" s="430" t="s">
        <v>115</v>
      </c>
      <c r="S500" s="429">
        <f t="shared" si="11"/>
        <v>0</v>
      </c>
      <c r="T500" s="965"/>
    </row>
    <row r="501" spans="1:20" ht="15.75" thickBot="1" x14ac:dyDescent="0.3">
      <c r="A501" s="446" t="s">
        <v>550</v>
      </c>
      <c r="B501" s="430" t="s">
        <v>97</v>
      </c>
      <c r="C501" s="409">
        <v>14030418</v>
      </c>
      <c r="D501" s="959"/>
      <c r="E501" s="411">
        <v>360</v>
      </c>
      <c r="F501" s="411"/>
      <c r="G501" s="411" t="s">
        <v>88</v>
      </c>
      <c r="H501" s="168">
        <v>0.3125</v>
      </c>
      <c r="I501" s="168">
        <v>0.70833333333333337</v>
      </c>
      <c r="J501" s="411"/>
      <c r="K501" s="141"/>
      <c r="L501" s="411">
        <v>180</v>
      </c>
      <c r="M501" s="411"/>
      <c r="N501" s="213">
        <f t="shared" si="12"/>
        <v>14030418</v>
      </c>
      <c r="O501" s="411"/>
      <c r="P501" s="411" t="s">
        <v>381</v>
      </c>
      <c r="Q501" s="335">
        <v>7.5</v>
      </c>
      <c r="R501" s="430" t="s">
        <v>115</v>
      </c>
      <c r="S501" s="429">
        <f t="shared" si="11"/>
        <v>0</v>
      </c>
      <c r="T501" s="965"/>
    </row>
    <row r="502" spans="1:20" ht="15.75" thickBot="1" x14ac:dyDescent="0.3">
      <c r="A502" s="440" t="s">
        <v>550</v>
      </c>
      <c r="B502" s="430" t="s">
        <v>97</v>
      </c>
      <c r="C502" s="404">
        <v>14030418</v>
      </c>
      <c r="D502" s="966"/>
      <c r="E502" s="418">
        <v>360</v>
      </c>
      <c r="F502" s="418"/>
      <c r="G502" s="418" t="s">
        <v>88</v>
      </c>
      <c r="H502" s="315">
        <v>0.3125</v>
      </c>
      <c r="I502" s="315">
        <v>0.70833333333333337</v>
      </c>
      <c r="J502" s="418"/>
      <c r="K502" s="441"/>
      <c r="L502" s="418">
        <v>180</v>
      </c>
      <c r="M502" s="418"/>
      <c r="N502" s="427">
        <f t="shared" si="12"/>
        <v>14030418</v>
      </c>
      <c r="O502" s="418"/>
      <c r="P502" s="418" t="s">
        <v>381</v>
      </c>
      <c r="Q502" s="442">
        <v>7.5</v>
      </c>
      <c r="R502" s="430" t="s">
        <v>115</v>
      </c>
      <c r="S502" s="430">
        <f t="shared" si="11"/>
        <v>0</v>
      </c>
      <c r="T502" s="968"/>
    </row>
    <row r="503" spans="1:20" ht="15.75" thickBot="1" x14ac:dyDescent="0.3">
      <c r="A503" s="443" t="s">
        <v>517</v>
      </c>
      <c r="B503" s="211" t="s">
        <v>97</v>
      </c>
      <c r="C503" s="419">
        <v>14030418</v>
      </c>
      <c r="D503" s="961" t="s">
        <v>257</v>
      </c>
      <c r="E503" s="419">
        <v>270</v>
      </c>
      <c r="F503" s="419"/>
      <c r="G503" s="419" t="s">
        <v>88</v>
      </c>
      <c r="H503" s="168">
        <v>0.29166666666666669</v>
      </c>
      <c r="I503" s="168">
        <v>0.625</v>
      </c>
      <c r="J503" s="419"/>
      <c r="K503" s="444"/>
      <c r="L503" s="419">
        <v>180</v>
      </c>
      <c r="M503" s="419"/>
      <c r="N503" s="428">
        <f t="shared" si="12"/>
        <v>14030418</v>
      </c>
      <c r="O503" s="419"/>
      <c r="P503" s="419" t="s">
        <v>381</v>
      </c>
      <c r="Q503" s="445">
        <v>8</v>
      </c>
      <c r="R503" s="211" t="s">
        <v>115</v>
      </c>
      <c r="S503" s="428">
        <f t="shared" si="11"/>
        <v>0</v>
      </c>
      <c r="T503" s="964">
        <f>SUBTOTAL(9,S503:S508)</f>
        <v>0</v>
      </c>
    </row>
    <row r="504" spans="1:20" ht="15.75" thickBot="1" x14ac:dyDescent="0.3">
      <c r="A504" s="446" t="s">
        <v>517</v>
      </c>
      <c r="B504" s="430" t="s">
        <v>97</v>
      </c>
      <c r="C504" s="409">
        <v>14030418</v>
      </c>
      <c r="D504" s="959"/>
      <c r="E504" s="411">
        <v>270</v>
      </c>
      <c r="F504" s="411"/>
      <c r="G504" s="411" t="s">
        <v>88</v>
      </c>
      <c r="H504" s="167">
        <v>0.29166666666666669</v>
      </c>
      <c r="I504" s="167">
        <v>0.625</v>
      </c>
      <c r="J504" s="411"/>
      <c r="K504" s="141"/>
      <c r="L504" s="411">
        <v>180</v>
      </c>
      <c r="M504" s="411"/>
      <c r="N504" s="213">
        <f t="shared" si="12"/>
        <v>14030418</v>
      </c>
      <c r="O504" s="411"/>
      <c r="P504" s="411" t="s">
        <v>381</v>
      </c>
      <c r="Q504" s="335">
        <v>8</v>
      </c>
      <c r="R504" s="430" t="s">
        <v>115</v>
      </c>
      <c r="S504" s="429">
        <f t="shared" si="11"/>
        <v>0</v>
      </c>
      <c r="T504" s="965"/>
    </row>
    <row r="505" spans="1:20" ht="15.75" thickBot="1" x14ac:dyDescent="0.3">
      <c r="A505" s="446" t="s">
        <v>517</v>
      </c>
      <c r="B505" s="430" t="s">
        <v>97</v>
      </c>
      <c r="C505" s="409">
        <v>14030418</v>
      </c>
      <c r="D505" s="959"/>
      <c r="E505" s="411">
        <v>270</v>
      </c>
      <c r="F505" s="411"/>
      <c r="G505" s="411" t="s">
        <v>88</v>
      </c>
      <c r="H505" s="167">
        <v>0.29166666666666669</v>
      </c>
      <c r="I505" s="167">
        <v>0.625</v>
      </c>
      <c r="J505" s="411"/>
      <c r="K505" s="141"/>
      <c r="L505" s="411">
        <v>180</v>
      </c>
      <c r="M505" s="411"/>
      <c r="N505" s="213">
        <f t="shared" si="12"/>
        <v>14030418</v>
      </c>
      <c r="O505" s="411"/>
      <c r="P505" s="411" t="s">
        <v>381</v>
      </c>
      <c r="Q505" s="335">
        <v>8</v>
      </c>
      <c r="R505" s="430" t="s">
        <v>115</v>
      </c>
      <c r="S505" s="429">
        <f t="shared" si="11"/>
        <v>0</v>
      </c>
      <c r="T505" s="965"/>
    </row>
    <row r="506" spans="1:20" ht="15.75" thickBot="1" x14ac:dyDescent="0.3">
      <c r="A506" s="446" t="s">
        <v>392</v>
      </c>
      <c r="B506" s="430" t="s">
        <v>97</v>
      </c>
      <c r="C506" s="409">
        <v>14030418</v>
      </c>
      <c r="D506" s="959"/>
      <c r="E506" s="411">
        <v>780</v>
      </c>
      <c r="F506" s="411"/>
      <c r="G506" s="411" t="s">
        <v>88</v>
      </c>
      <c r="H506" s="167">
        <v>0.29166666666666669</v>
      </c>
      <c r="I506" s="167">
        <v>0.625</v>
      </c>
      <c r="J506" s="411"/>
      <c r="K506" s="141"/>
      <c r="L506" s="411">
        <v>180</v>
      </c>
      <c r="M506" s="411"/>
      <c r="N506" s="213">
        <f t="shared" si="12"/>
        <v>14030418</v>
      </c>
      <c r="O506" s="411"/>
      <c r="P506" s="411" t="s">
        <v>381</v>
      </c>
      <c r="Q506" s="335">
        <v>13</v>
      </c>
      <c r="R506" s="430" t="s">
        <v>115</v>
      </c>
      <c r="S506" s="429">
        <f t="shared" si="11"/>
        <v>0</v>
      </c>
      <c r="T506" s="965"/>
    </row>
    <row r="507" spans="1:20" ht="15.75" thickBot="1" x14ac:dyDescent="0.3">
      <c r="A507" s="446" t="s">
        <v>281</v>
      </c>
      <c r="B507" s="430" t="s">
        <v>97</v>
      </c>
      <c r="C507" s="409">
        <v>14030418</v>
      </c>
      <c r="D507" s="959"/>
      <c r="E507" s="411">
        <v>120</v>
      </c>
      <c r="F507" s="411"/>
      <c r="G507" s="411" t="s">
        <v>88</v>
      </c>
      <c r="H507" s="167">
        <v>0.29166666666666669</v>
      </c>
      <c r="I507" s="167">
        <v>0.625</v>
      </c>
      <c r="J507" s="411"/>
      <c r="K507" s="141"/>
      <c r="L507" s="411">
        <v>120</v>
      </c>
      <c r="M507" s="411"/>
      <c r="N507" s="213">
        <f t="shared" si="12"/>
        <v>14030418</v>
      </c>
      <c r="O507" s="411"/>
      <c r="P507" s="411" t="s">
        <v>526</v>
      </c>
      <c r="Q507" s="335">
        <v>8</v>
      </c>
      <c r="R507" s="430" t="s">
        <v>115</v>
      </c>
      <c r="S507" s="429">
        <f t="shared" ref="S507:S514" si="13">E507*F507</f>
        <v>0</v>
      </c>
      <c r="T507" s="965"/>
    </row>
    <row r="508" spans="1:20" ht="15.75" thickBot="1" x14ac:dyDescent="0.3">
      <c r="A508" s="440" t="s">
        <v>281</v>
      </c>
      <c r="B508" s="430" t="s">
        <v>97</v>
      </c>
      <c r="C508" s="404">
        <v>14030418</v>
      </c>
      <c r="D508" s="966"/>
      <c r="E508" s="418">
        <v>120</v>
      </c>
      <c r="F508" s="418"/>
      <c r="G508" s="418" t="s">
        <v>88</v>
      </c>
      <c r="H508" s="171">
        <v>0.29166666666666669</v>
      </c>
      <c r="I508" s="171">
        <v>0.625</v>
      </c>
      <c r="J508" s="418"/>
      <c r="K508" s="441"/>
      <c r="L508" s="418">
        <v>120</v>
      </c>
      <c r="M508" s="418"/>
      <c r="N508" s="427">
        <f t="shared" si="12"/>
        <v>14030418</v>
      </c>
      <c r="O508" s="418"/>
      <c r="P508" s="418" t="s">
        <v>526</v>
      </c>
      <c r="Q508" s="442">
        <v>8</v>
      </c>
      <c r="R508" s="430" t="s">
        <v>115</v>
      </c>
      <c r="S508" s="430">
        <f t="shared" si="13"/>
        <v>0</v>
      </c>
      <c r="T508" s="968"/>
    </row>
    <row r="509" spans="1:20" ht="15.75" thickBot="1" x14ac:dyDescent="0.3">
      <c r="A509" s="443" t="s">
        <v>415</v>
      </c>
      <c r="B509" s="211" t="s">
        <v>97</v>
      </c>
      <c r="C509" s="419">
        <v>14030420</v>
      </c>
      <c r="D509" s="961" t="s">
        <v>214</v>
      </c>
      <c r="E509" s="419">
        <v>283</v>
      </c>
      <c r="F509" s="419"/>
      <c r="G509" s="419" t="s">
        <v>88</v>
      </c>
      <c r="H509" s="168">
        <v>0.33333333333333331</v>
      </c>
      <c r="I509" s="168">
        <v>0.70833333333333337</v>
      </c>
      <c r="J509" s="419"/>
      <c r="K509" s="444"/>
      <c r="L509" s="419">
        <v>120</v>
      </c>
      <c r="M509" s="419"/>
      <c r="N509" s="428">
        <f t="shared" si="12"/>
        <v>14030420</v>
      </c>
      <c r="O509" s="419"/>
      <c r="P509" s="419" t="s">
        <v>549</v>
      </c>
      <c r="Q509" s="445">
        <v>8.5</v>
      </c>
      <c r="R509" s="211" t="s">
        <v>115</v>
      </c>
      <c r="S509" s="428">
        <f t="shared" si="13"/>
        <v>0</v>
      </c>
      <c r="T509" s="964">
        <f>SUBTOTAL(9,S509:S512)</f>
        <v>0</v>
      </c>
    </row>
    <row r="510" spans="1:20" ht="15.75" thickBot="1" x14ac:dyDescent="0.3">
      <c r="A510" s="446" t="s">
        <v>550</v>
      </c>
      <c r="B510" s="430" t="s">
        <v>97</v>
      </c>
      <c r="C510" s="409">
        <v>14030420</v>
      </c>
      <c r="D510" s="959"/>
      <c r="E510" s="411">
        <v>360</v>
      </c>
      <c r="F510" s="411"/>
      <c r="G510" s="411" t="s">
        <v>88</v>
      </c>
      <c r="H510" s="167">
        <v>0.33333333333333331</v>
      </c>
      <c r="I510" s="167">
        <v>0.70833333333333337</v>
      </c>
      <c r="J510" s="411"/>
      <c r="K510" s="141"/>
      <c r="L510" s="411">
        <v>180</v>
      </c>
      <c r="M510" s="411"/>
      <c r="N510" s="213">
        <f t="shared" si="12"/>
        <v>14030420</v>
      </c>
      <c r="O510" s="411"/>
      <c r="P510" s="411" t="s">
        <v>381</v>
      </c>
      <c r="Q510" s="335">
        <v>7.5</v>
      </c>
      <c r="R510" s="430" t="s">
        <v>115</v>
      </c>
      <c r="S510" s="429">
        <f t="shared" si="13"/>
        <v>0</v>
      </c>
      <c r="T510" s="965"/>
    </row>
    <row r="511" spans="1:20" ht="15.75" thickBot="1" x14ac:dyDescent="0.3">
      <c r="A511" s="446" t="s">
        <v>550</v>
      </c>
      <c r="B511" s="430" t="s">
        <v>97</v>
      </c>
      <c r="C511" s="409">
        <v>14030420</v>
      </c>
      <c r="D511" s="959"/>
      <c r="E511" s="411">
        <v>360</v>
      </c>
      <c r="F511" s="411"/>
      <c r="G511" s="411" t="s">
        <v>88</v>
      </c>
      <c r="H511" s="167">
        <v>0.33333333333333331</v>
      </c>
      <c r="I511" s="167">
        <v>0.70833333333333337</v>
      </c>
      <c r="J511" s="411"/>
      <c r="K511" s="141"/>
      <c r="L511" s="411">
        <v>180</v>
      </c>
      <c r="M511" s="411"/>
      <c r="N511" s="213">
        <f t="shared" si="12"/>
        <v>14030420</v>
      </c>
      <c r="O511" s="411"/>
      <c r="P511" s="411" t="s">
        <v>381</v>
      </c>
      <c r="Q511" s="335">
        <v>7.5</v>
      </c>
      <c r="R511" s="430" t="s">
        <v>115</v>
      </c>
      <c r="S511" s="429">
        <f t="shared" si="13"/>
        <v>0</v>
      </c>
      <c r="T511" s="965"/>
    </row>
    <row r="512" spans="1:20" ht="15.75" thickBot="1" x14ac:dyDescent="0.3">
      <c r="A512" s="440" t="s">
        <v>541</v>
      </c>
      <c r="B512" s="430" t="s">
        <v>97</v>
      </c>
      <c r="C512" s="404">
        <v>14030420</v>
      </c>
      <c r="D512" s="966"/>
      <c r="E512" s="418">
        <v>1155</v>
      </c>
      <c r="F512" s="418"/>
      <c r="G512" s="418" t="s">
        <v>88</v>
      </c>
      <c r="H512" s="171">
        <v>0.33333333333333331</v>
      </c>
      <c r="I512" s="171">
        <v>0.70833333333333337</v>
      </c>
      <c r="J512" s="418"/>
      <c r="K512" s="441"/>
      <c r="L512" s="418">
        <v>180</v>
      </c>
      <c r="M512" s="418"/>
      <c r="N512" s="427">
        <f t="shared" si="12"/>
        <v>14030420</v>
      </c>
      <c r="O512" s="418"/>
      <c r="P512" s="418" t="s">
        <v>553</v>
      </c>
      <c r="Q512" s="442" t="s">
        <v>554</v>
      </c>
      <c r="R512" s="430" t="s">
        <v>115</v>
      </c>
      <c r="S512" s="430">
        <f t="shared" si="13"/>
        <v>0</v>
      </c>
      <c r="T512" s="968"/>
    </row>
    <row r="513" spans="1:22" ht="15.75" thickBot="1" x14ac:dyDescent="0.3">
      <c r="A513" s="443" t="s">
        <v>415</v>
      </c>
      <c r="B513" s="211" t="s">
        <v>97</v>
      </c>
      <c r="C513" s="419">
        <v>14030420</v>
      </c>
      <c r="D513" s="961" t="s">
        <v>257</v>
      </c>
      <c r="E513" s="419">
        <v>283</v>
      </c>
      <c r="F513" s="419"/>
      <c r="G513" s="419" t="s">
        <v>88</v>
      </c>
      <c r="H513" s="168">
        <v>0.29166666666666669</v>
      </c>
      <c r="I513" s="168">
        <v>0.625</v>
      </c>
      <c r="J513" s="419"/>
      <c r="K513" s="444"/>
      <c r="L513" s="419">
        <v>120</v>
      </c>
      <c r="M513" s="419"/>
      <c r="N513" s="428">
        <f t="shared" si="12"/>
        <v>14030420</v>
      </c>
      <c r="O513" s="419"/>
      <c r="P513" s="419" t="s">
        <v>555</v>
      </c>
      <c r="Q513" s="445">
        <v>8</v>
      </c>
      <c r="R513" s="211" t="s">
        <v>115</v>
      </c>
      <c r="S513" s="428">
        <f t="shared" si="13"/>
        <v>0</v>
      </c>
      <c r="T513" s="964">
        <f>SUBTOTAL(9,S513:S517)</f>
        <v>0</v>
      </c>
    </row>
    <row r="514" spans="1:22" ht="15.75" thickBot="1" x14ac:dyDescent="0.3">
      <c r="A514" s="446" t="s">
        <v>415</v>
      </c>
      <c r="B514" s="430" t="s">
        <v>97</v>
      </c>
      <c r="C514" s="411">
        <v>14030420</v>
      </c>
      <c r="D514" s="959"/>
      <c r="E514" s="411">
        <v>283</v>
      </c>
      <c r="F514" s="411"/>
      <c r="G514" s="411" t="s">
        <v>88</v>
      </c>
      <c r="H514" s="168">
        <v>0.29166666666666669</v>
      </c>
      <c r="I514" s="168">
        <v>0.625</v>
      </c>
      <c r="J514" s="411"/>
      <c r="K514" s="141"/>
      <c r="L514" s="411">
        <v>120</v>
      </c>
      <c r="M514" s="411"/>
      <c r="N514" s="213">
        <f t="shared" si="12"/>
        <v>14030420</v>
      </c>
      <c r="O514" s="411"/>
      <c r="P514" s="411" t="s">
        <v>555</v>
      </c>
      <c r="Q514" s="335">
        <v>8</v>
      </c>
      <c r="R514" s="430" t="s">
        <v>115</v>
      </c>
      <c r="S514" s="429">
        <f t="shared" si="13"/>
        <v>0</v>
      </c>
      <c r="T514" s="965"/>
    </row>
    <row r="515" spans="1:22" ht="15.75" thickBot="1" x14ac:dyDescent="0.3">
      <c r="A515" s="446" t="s">
        <v>415</v>
      </c>
      <c r="B515" s="427" t="s">
        <v>97</v>
      </c>
      <c r="C515" s="409">
        <v>14030420</v>
      </c>
      <c r="D515" s="959"/>
      <c r="E515" s="409">
        <v>283</v>
      </c>
      <c r="F515" s="409"/>
      <c r="G515" s="409" t="s">
        <v>88</v>
      </c>
      <c r="H515" s="168">
        <v>0.29166666666666669</v>
      </c>
      <c r="I515" s="168">
        <v>0.625</v>
      </c>
      <c r="J515" s="409"/>
      <c r="K515" s="438"/>
      <c r="L515" s="409">
        <v>120</v>
      </c>
      <c r="M515" s="409"/>
      <c r="N515" s="213">
        <f t="shared" ref="N515:N578" si="14">C515</f>
        <v>14030420</v>
      </c>
      <c r="O515" s="409"/>
      <c r="P515" s="409" t="s">
        <v>549</v>
      </c>
      <c r="Q515" s="439">
        <v>8</v>
      </c>
      <c r="R515" s="427" t="s">
        <v>115</v>
      </c>
      <c r="S515" s="213">
        <f t="shared" ref="S515:S578" si="15">E515*F515</f>
        <v>0</v>
      </c>
      <c r="T515" s="965"/>
    </row>
    <row r="516" spans="1:22" ht="15.75" thickBot="1" x14ac:dyDescent="0.3">
      <c r="A516" s="446" t="s">
        <v>415</v>
      </c>
      <c r="B516" s="430" t="s">
        <v>97</v>
      </c>
      <c r="C516" s="411">
        <v>14030420</v>
      </c>
      <c r="D516" s="959"/>
      <c r="E516" s="411">
        <v>283</v>
      </c>
      <c r="F516" s="411"/>
      <c r="G516" s="411" t="s">
        <v>88</v>
      </c>
      <c r="H516" s="168">
        <v>0.29166666666666669</v>
      </c>
      <c r="I516" s="168">
        <v>0.625</v>
      </c>
      <c r="J516" s="411"/>
      <c r="K516" s="141"/>
      <c r="L516" s="411">
        <v>120</v>
      </c>
      <c r="M516" s="411"/>
      <c r="N516" s="213">
        <f t="shared" si="14"/>
        <v>14030420</v>
      </c>
      <c r="O516" s="411"/>
      <c r="P516" s="411" t="s">
        <v>555</v>
      </c>
      <c r="Q516" s="335">
        <v>8</v>
      </c>
      <c r="R516" s="430" t="s">
        <v>115</v>
      </c>
      <c r="S516" s="429">
        <f t="shared" si="15"/>
        <v>0</v>
      </c>
      <c r="T516" s="965"/>
    </row>
    <row r="517" spans="1:22" ht="15.75" thickBot="1" x14ac:dyDescent="0.3">
      <c r="A517" s="447" t="s">
        <v>550</v>
      </c>
      <c r="B517" s="215" t="s">
        <v>97</v>
      </c>
      <c r="C517" s="462">
        <v>14030420</v>
      </c>
      <c r="D517" s="959"/>
      <c r="E517" s="461">
        <v>360</v>
      </c>
      <c r="F517" s="461"/>
      <c r="G517" s="461" t="s">
        <v>88</v>
      </c>
      <c r="H517" s="448">
        <v>0.29166666666666669</v>
      </c>
      <c r="I517" s="448">
        <v>0.625</v>
      </c>
      <c r="J517" s="461"/>
      <c r="K517" s="449"/>
      <c r="L517" s="461">
        <v>180</v>
      </c>
      <c r="M517" s="461"/>
      <c r="N517" s="471">
        <f t="shared" si="14"/>
        <v>14030420</v>
      </c>
      <c r="O517" s="461"/>
      <c r="P517" s="461" t="s">
        <v>381</v>
      </c>
      <c r="Q517" s="450">
        <v>7.5</v>
      </c>
      <c r="R517" s="215" t="s">
        <v>115</v>
      </c>
      <c r="S517" s="215">
        <f t="shared" si="15"/>
        <v>0</v>
      </c>
      <c r="T517" s="965"/>
    </row>
    <row r="518" spans="1:22" ht="15.75" thickBot="1" x14ac:dyDescent="0.3">
      <c r="A518" s="443" t="s">
        <v>223</v>
      </c>
      <c r="B518" s="211" t="s">
        <v>97</v>
      </c>
      <c r="C518" s="468">
        <v>14030424</v>
      </c>
      <c r="D518" s="961" t="s">
        <v>257</v>
      </c>
      <c r="E518" s="468">
        <v>765</v>
      </c>
      <c r="F518" s="468"/>
      <c r="G518" s="468" t="s">
        <v>88</v>
      </c>
      <c r="H518" s="168">
        <v>0.29166666666666669</v>
      </c>
      <c r="I518" s="168">
        <v>0.625</v>
      </c>
      <c r="J518" s="468"/>
      <c r="K518" s="444"/>
      <c r="L518" s="468">
        <v>180</v>
      </c>
      <c r="M518" s="468"/>
      <c r="N518" s="473">
        <f t="shared" si="14"/>
        <v>14030424</v>
      </c>
      <c r="O518" s="468"/>
      <c r="P518" s="468" t="s">
        <v>381</v>
      </c>
      <c r="Q518" s="445">
        <v>11</v>
      </c>
      <c r="R518" s="211" t="s">
        <v>115</v>
      </c>
      <c r="S518" s="473">
        <f t="shared" si="15"/>
        <v>0</v>
      </c>
      <c r="T518" s="964">
        <f>SUBTOTAL(9,S518:S522)</f>
        <v>0</v>
      </c>
    </row>
    <row r="519" spans="1:22" ht="15.75" thickBot="1" x14ac:dyDescent="0.3">
      <c r="A519" s="446" t="s">
        <v>118</v>
      </c>
      <c r="B519" s="475" t="s">
        <v>97</v>
      </c>
      <c r="C519" s="463">
        <v>14030424</v>
      </c>
      <c r="D519" s="959"/>
      <c r="E519" s="469">
        <v>180</v>
      </c>
      <c r="F519" s="469"/>
      <c r="G519" s="469" t="s">
        <v>88</v>
      </c>
      <c r="H519" s="167">
        <v>0.29166666666666669</v>
      </c>
      <c r="I519" s="167">
        <v>0.625</v>
      </c>
      <c r="J519" s="469"/>
      <c r="K519" s="141"/>
      <c r="L519" s="469">
        <v>180</v>
      </c>
      <c r="M519" s="469"/>
      <c r="N519" s="213">
        <f t="shared" si="14"/>
        <v>14030424</v>
      </c>
      <c r="O519" s="469"/>
      <c r="P519" s="469" t="s">
        <v>366</v>
      </c>
      <c r="Q519" s="335">
        <v>10.5</v>
      </c>
      <c r="R519" s="475" t="s">
        <v>115</v>
      </c>
      <c r="S519" s="474">
        <f t="shared" si="15"/>
        <v>0</v>
      </c>
      <c r="T519" s="965"/>
    </row>
    <row r="520" spans="1:22" ht="15.75" thickBot="1" x14ac:dyDescent="0.3">
      <c r="A520" s="446" t="s">
        <v>118</v>
      </c>
      <c r="B520" s="475" t="s">
        <v>97</v>
      </c>
      <c r="C520" s="463">
        <v>14030424</v>
      </c>
      <c r="D520" s="959"/>
      <c r="E520" s="469">
        <v>180</v>
      </c>
      <c r="F520" s="469"/>
      <c r="G520" s="469" t="s">
        <v>88</v>
      </c>
      <c r="H520" s="167">
        <v>0.29166666666666669</v>
      </c>
      <c r="I520" s="167">
        <v>0.625</v>
      </c>
      <c r="J520" s="469"/>
      <c r="K520" s="141"/>
      <c r="L520" s="469">
        <v>180</v>
      </c>
      <c r="M520" s="469"/>
      <c r="N520" s="213">
        <f t="shared" si="14"/>
        <v>14030424</v>
      </c>
      <c r="O520" s="469"/>
      <c r="P520" s="469" t="s">
        <v>366</v>
      </c>
      <c r="Q520" s="335">
        <v>10.5</v>
      </c>
      <c r="R520" s="475" t="s">
        <v>115</v>
      </c>
      <c r="S520" s="474">
        <f t="shared" si="15"/>
        <v>0</v>
      </c>
      <c r="T520" s="965"/>
    </row>
    <row r="521" spans="1:22" ht="15.75" thickBot="1" x14ac:dyDescent="0.3">
      <c r="A521" s="446" t="s">
        <v>142</v>
      </c>
      <c r="B521" s="472" t="s">
        <v>97</v>
      </c>
      <c r="C521" s="463">
        <v>14030424</v>
      </c>
      <c r="D521" s="959"/>
      <c r="E521" s="463">
        <v>450</v>
      </c>
      <c r="F521" s="463"/>
      <c r="G521" s="463" t="s">
        <v>88</v>
      </c>
      <c r="H521" s="167">
        <v>0.29166666666666669</v>
      </c>
      <c r="I521" s="167">
        <v>0.625</v>
      </c>
      <c r="J521" s="463"/>
      <c r="K521" s="438"/>
      <c r="L521" s="463">
        <v>180</v>
      </c>
      <c r="M521" s="463"/>
      <c r="N521" s="213">
        <f t="shared" si="14"/>
        <v>14030424</v>
      </c>
      <c r="O521" s="463"/>
      <c r="P521" s="463" t="s">
        <v>381</v>
      </c>
      <c r="Q521" s="439">
        <v>12.5</v>
      </c>
      <c r="R521" s="472" t="s">
        <v>115</v>
      </c>
      <c r="S521" s="213">
        <f t="shared" si="15"/>
        <v>0</v>
      </c>
      <c r="T521" s="965"/>
    </row>
    <row r="522" spans="1:22" ht="15.75" thickBot="1" x14ac:dyDescent="0.3">
      <c r="A522" s="440" t="s">
        <v>277</v>
      </c>
      <c r="B522" s="475" t="s">
        <v>97</v>
      </c>
      <c r="C522" s="464">
        <v>14030424</v>
      </c>
      <c r="D522" s="966"/>
      <c r="E522" s="470">
        <v>225</v>
      </c>
      <c r="F522" s="470"/>
      <c r="G522" s="470" t="s">
        <v>88</v>
      </c>
      <c r="H522" s="171">
        <v>0.29166666666666669</v>
      </c>
      <c r="I522" s="171">
        <v>0.625</v>
      </c>
      <c r="J522" s="470"/>
      <c r="K522" s="441"/>
      <c r="L522" s="470">
        <v>180</v>
      </c>
      <c r="M522" s="470"/>
      <c r="N522" s="472">
        <f t="shared" si="14"/>
        <v>14030424</v>
      </c>
      <c r="O522" s="470"/>
      <c r="P522" s="470" t="s">
        <v>381</v>
      </c>
      <c r="Q522" s="442">
        <v>14</v>
      </c>
      <c r="R522" s="475" t="s">
        <v>115</v>
      </c>
      <c r="S522" s="475">
        <f t="shared" si="15"/>
        <v>0</v>
      </c>
      <c r="T522" s="968"/>
    </row>
    <row r="523" spans="1:22" ht="15.75" thickBot="1" x14ac:dyDescent="0.3">
      <c r="A523" s="443" t="s">
        <v>118</v>
      </c>
      <c r="B523" s="211" t="s">
        <v>97</v>
      </c>
      <c r="C523" s="468">
        <v>14030424</v>
      </c>
      <c r="D523" s="961" t="s">
        <v>214</v>
      </c>
      <c r="E523" s="468">
        <v>180</v>
      </c>
      <c r="F523" s="468"/>
      <c r="G523" s="468" t="s">
        <v>88</v>
      </c>
      <c r="H523" s="168">
        <v>0.33333333333333331</v>
      </c>
      <c r="I523" s="168">
        <v>0.625</v>
      </c>
      <c r="J523" s="468"/>
      <c r="K523" s="444"/>
      <c r="L523" s="468">
        <v>180</v>
      </c>
      <c r="M523" s="468"/>
      <c r="N523" s="473">
        <f t="shared" si="14"/>
        <v>14030424</v>
      </c>
      <c r="O523" s="468"/>
      <c r="P523" s="468" t="s">
        <v>366</v>
      </c>
      <c r="Q523" s="445">
        <v>10.5</v>
      </c>
      <c r="R523" s="211" t="s">
        <v>115</v>
      </c>
      <c r="S523" s="473">
        <f t="shared" si="15"/>
        <v>0</v>
      </c>
      <c r="T523" s="964">
        <f>SUBTOTAL(9,S523:S527)</f>
        <v>0</v>
      </c>
      <c r="U523" s="338"/>
      <c r="V523" s="338"/>
    </row>
    <row r="524" spans="1:22" ht="15.75" thickBot="1" x14ac:dyDescent="0.3">
      <c r="A524" s="446" t="s">
        <v>118</v>
      </c>
      <c r="B524" s="475" t="s">
        <v>97</v>
      </c>
      <c r="C524" s="463">
        <v>14030424</v>
      </c>
      <c r="D524" s="959"/>
      <c r="E524" s="469">
        <v>180</v>
      </c>
      <c r="F524" s="469"/>
      <c r="G524" s="469" t="s">
        <v>88</v>
      </c>
      <c r="H524" s="167">
        <v>0.33333333333333331</v>
      </c>
      <c r="I524" s="167">
        <v>0.625</v>
      </c>
      <c r="J524" s="469"/>
      <c r="K524" s="141"/>
      <c r="L524" s="469">
        <v>180</v>
      </c>
      <c r="M524" s="469"/>
      <c r="N524" s="213">
        <f t="shared" si="14"/>
        <v>14030424</v>
      </c>
      <c r="O524" s="469"/>
      <c r="P524" s="469" t="s">
        <v>366</v>
      </c>
      <c r="Q524" s="335">
        <v>10.5</v>
      </c>
      <c r="R524" s="475" t="s">
        <v>115</v>
      </c>
      <c r="S524" s="474">
        <f t="shared" si="15"/>
        <v>0</v>
      </c>
      <c r="T524" s="965"/>
    </row>
    <row r="525" spans="1:22" ht="15.75" thickBot="1" x14ac:dyDescent="0.3">
      <c r="A525" s="446" t="s">
        <v>517</v>
      </c>
      <c r="B525" s="475" t="s">
        <v>97</v>
      </c>
      <c r="C525" s="463">
        <v>14030424</v>
      </c>
      <c r="D525" s="959"/>
      <c r="E525" s="469">
        <v>270</v>
      </c>
      <c r="F525" s="469"/>
      <c r="G525" s="469" t="s">
        <v>88</v>
      </c>
      <c r="H525" s="167">
        <v>0.33333333333333331</v>
      </c>
      <c r="I525" s="167">
        <v>0.625</v>
      </c>
      <c r="J525" s="469"/>
      <c r="K525" s="141"/>
      <c r="L525" s="469">
        <v>180</v>
      </c>
      <c r="M525" s="469"/>
      <c r="N525" s="213">
        <f t="shared" si="14"/>
        <v>14030424</v>
      </c>
      <c r="O525" s="469"/>
      <c r="P525" s="469" t="s">
        <v>381</v>
      </c>
      <c r="Q525" s="335">
        <v>8</v>
      </c>
      <c r="R525" s="475" t="s">
        <v>115</v>
      </c>
      <c r="S525" s="474">
        <f t="shared" si="15"/>
        <v>0</v>
      </c>
      <c r="T525" s="965"/>
    </row>
    <row r="526" spans="1:22" ht="15.75" thickBot="1" x14ac:dyDescent="0.3">
      <c r="A526" s="446" t="s">
        <v>277</v>
      </c>
      <c r="B526" s="475" t="s">
        <v>97</v>
      </c>
      <c r="C526" s="463">
        <v>14030424</v>
      </c>
      <c r="D526" s="959"/>
      <c r="E526" s="469">
        <v>225</v>
      </c>
      <c r="F526" s="469"/>
      <c r="G526" s="469" t="s">
        <v>88</v>
      </c>
      <c r="H526" s="167">
        <v>0.33333333333333331</v>
      </c>
      <c r="I526" s="167">
        <v>0.625</v>
      </c>
      <c r="J526" s="469"/>
      <c r="K526" s="141"/>
      <c r="L526" s="469">
        <v>180</v>
      </c>
      <c r="M526" s="469"/>
      <c r="N526" s="213">
        <f t="shared" si="14"/>
        <v>14030424</v>
      </c>
      <c r="O526" s="469"/>
      <c r="P526" s="469" t="s">
        <v>381</v>
      </c>
      <c r="Q526" s="335">
        <v>12</v>
      </c>
      <c r="R526" s="475" t="s">
        <v>115</v>
      </c>
      <c r="S526" s="474">
        <f t="shared" si="15"/>
        <v>0</v>
      </c>
      <c r="T526" s="965"/>
    </row>
    <row r="527" spans="1:22" ht="15.75" thickBot="1" x14ac:dyDescent="0.3">
      <c r="A527" s="440" t="s">
        <v>223</v>
      </c>
      <c r="B527" s="472" t="s">
        <v>97</v>
      </c>
      <c r="C527" s="464">
        <v>14030424</v>
      </c>
      <c r="D527" s="966"/>
      <c r="E527" s="464">
        <v>765</v>
      </c>
      <c r="F527" s="464"/>
      <c r="G527" s="464" t="s">
        <v>88</v>
      </c>
      <c r="H527" s="171">
        <v>0.33333333333333331</v>
      </c>
      <c r="I527" s="171">
        <v>0.625</v>
      </c>
      <c r="J527" s="464"/>
      <c r="K527" s="488"/>
      <c r="L527" s="464">
        <v>180</v>
      </c>
      <c r="M527" s="464"/>
      <c r="N527" s="472">
        <f t="shared" si="14"/>
        <v>14030424</v>
      </c>
      <c r="O527" s="464"/>
      <c r="P527" s="464" t="s">
        <v>381</v>
      </c>
      <c r="Q527" s="489">
        <v>11</v>
      </c>
      <c r="R527" s="472" t="s">
        <v>115</v>
      </c>
      <c r="S527" s="472">
        <f t="shared" si="15"/>
        <v>0</v>
      </c>
      <c r="T527" s="968"/>
    </row>
    <row r="528" spans="1:22" ht="15.75" thickBot="1" x14ac:dyDescent="0.3">
      <c r="A528" s="443" t="s">
        <v>424</v>
      </c>
      <c r="B528" s="211" t="s">
        <v>97</v>
      </c>
      <c r="C528" s="482">
        <v>14030421</v>
      </c>
      <c r="D528" s="961" t="s">
        <v>257</v>
      </c>
      <c r="E528" s="482">
        <v>180</v>
      </c>
      <c r="F528" s="482"/>
      <c r="G528" s="482" t="s">
        <v>88</v>
      </c>
      <c r="H528" s="168">
        <v>0.29166666666666669</v>
      </c>
      <c r="I528" s="168">
        <v>0.625</v>
      </c>
      <c r="J528" s="482"/>
      <c r="K528" s="444"/>
      <c r="L528" s="482">
        <v>120</v>
      </c>
      <c r="M528" s="482"/>
      <c r="N528" s="485">
        <f t="shared" si="14"/>
        <v>14030421</v>
      </c>
      <c r="O528" s="482"/>
      <c r="P528" s="482" t="s">
        <v>577</v>
      </c>
      <c r="Q528" s="445" t="s">
        <v>579</v>
      </c>
      <c r="R528" s="211" t="s">
        <v>115</v>
      </c>
      <c r="S528" s="485">
        <f t="shared" si="15"/>
        <v>0</v>
      </c>
      <c r="T528" s="964">
        <f>SUBTOTAL(9,S528:S530)</f>
        <v>0</v>
      </c>
    </row>
    <row r="529" spans="1:20" ht="15.75" thickBot="1" x14ac:dyDescent="0.3">
      <c r="A529" s="446" t="s">
        <v>223</v>
      </c>
      <c r="B529" s="487" t="s">
        <v>97</v>
      </c>
      <c r="C529" s="476">
        <v>14030421</v>
      </c>
      <c r="D529" s="959"/>
      <c r="E529" s="480">
        <v>765</v>
      </c>
      <c r="F529" s="480"/>
      <c r="G529" s="480" t="s">
        <v>88</v>
      </c>
      <c r="H529" s="167">
        <v>0.29166666666666669</v>
      </c>
      <c r="I529" s="167">
        <v>0.625</v>
      </c>
      <c r="J529" s="480"/>
      <c r="K529" s="141"/>
      <c r="L529" s="480">
        <v>180</v>
      </c>
      <c r="M529" s="480"/>
      <c r="N529" s="213">
        <f t="shared" si="14"/>
        <v>14030421</v>
      </c>
      <c r="O529" s="480"/>
      <c r="P529" s="480" t="s">
        <v>381</v>
      </c>
      <c r="Q529" s="335">
        <v>11</v>
      </c>
      <c r="R529" s="487" t="s">
        <v>115</v>
      </c>
      <c r="S529" s="486">
        <f t="shared" si="15"/>
        <v>0</v>
      </c>
      <c r="T529" s="965"/>
    </row>
    <row r="530" spans="1:20" ht="15.75" thickBot="1" x14ac:dyDescent="0.3">
      <c r="A530" s="440" t="s">
        <v>541</v>
      </c>
      <c r="B530" s="487" t="s">
        <v>97</v>
      </c>
      <c r="C530" s="477">
        <v>14030421</v>
      </c>
      <c r="D530" s="966"/>
      <c r="E530" s="481">
        <v>1155</v>
      </c>
      <c r="F530" s="481"/>
      <c r="G530" s="481" t="s">
        <v>88</v>
      </c>
      <c r="H530" s="171">
        <v>0.29166666666666669</v>
      </c>
      <c r="I530" s="171">
        <v>0.625</v>
      </c>
      <c r="J530" s="481"/>
      <c r="K530" s="441"/>
      <c r="L530" s="481">
        <v>180</v>
      </c>
      <c r="M530" s="481"/>
      <c r="N530" s="484">
        <f t="shared" si="14"/>
        <v>14030421</v>
      </c>
      <c r="O530" s="481"/>
      <c r="P530" s="481" t="s">
        <v>578</v>
      </c>
      <c r="Q530" s="442" t="s">
        <v>580</v>
      </c>
      <c r="R530" s="487" t="s">
        <v>115</v>
      </c>
      <c r="S530" s="487">
        <f t="shared" si="15"/>
        <v>0</v>
      </c>
      <c r="T530" s="968"/>
    </row>
    <row r="531" spans="1:20" ht="15.75" thickBot="1" x14ac:dyDescent="0.3">
      <c r="A531" s="503" t="s">
        <v>473</v>
      </c>
      <c r="B531" s="247" t="s">
        <v>97</v>
      </c>
      <c r="C531" s="482">
        <v>14030411</v>
      </c>
      <c r="D531" s="961" t="s">
        <v>214</v>
      </c>
      <c r="E531" s="482">
        <v>900</v>
      </c>
      <c r="F531" s="482"/>
      <c r="G531" s="482" t="s">
        <v>88</v>
      </c>
      <c r="H531" s="168">
        <v>0.33333333333333331</v>
      </c>
      <c r="I531" s="168">
        <v>0.625</v>
      </c>
      <c r="J531" s="482"/>
      <c r="K531" s="444"/>
      <c r="L531" s="482">
        <v>120</v>
      </c>
      <c r="M531" s="482"/>
      <c r="N531" s="485">
        <f t="shared" si="14"/>
        <v>14030411</v>
      </c>
      <c r="O531" s="482"/>
      <c r="P531" s="482" t="s">
        <v>476</v>
      </c>
      <c r="Q531" s="445">
        <v>10</v>
      </c>
      <c r="R531" s="211" t="s">
        <v>115</v>
      </c>
      <c r="S531" s="485">
        <f t="shared" si="15"/>
        <v>0</v>
      </c>
      <c r="T531" s="964">
        <f>SUBTOTAL(9,S531:S538)</f>
        <v>0</v>
      </c>
    </row>
    <row r="532" spans="1:20" ht="15.75" thickBot="1" x14ac:dyDescent="0.3">
      <c r="A532" s="504" t="s">
        <v>424</v>
      </c>
      <c r="B532" s="249" t="s">
        <v>97</v>
      </c>
      <c r="C532" s="476">
        <v>14030411</v>
      </c>
      <c r="D532" s="959"/>
      <c r="E532" s="480">
        <v>180</v>
      </c>
      <c r="F532" s="480"/>
      <c r="G532" s="480" t="s">
        <v>88</v>
      </c>
      <c r="H532" s="168">
        <v>0.33333333333333331</v>
      </c>
      <c r="I532" s="168">
        <v>0.625</v>
      </c>
      <c r="J532" s="480"/>
      <c r="K532" s="141"/>
      <c r="L532" s="480">
        <v>120</v>
      </c>
      <c r="M532" s="480"/>
      <c r="N532" s="213">
        <f t="shared" si="14"/>
        <v>14030411</v>
      </c>
      <c r="O532" s="480"/>
      <c r="P532" s="480" t="s">
        <v>581</v>
      </c>
      <c r="Q532" s="335" t="s">
        <v>582</v>
      </c>
      <c r="R532" s="487" t="s">
        <v>115</v>
      </c>
      <c r="S532" s="486">
        <f t="shared" si="15"/>
        <v>0</v>
      </c>
      <c r="T532" s="965"/>
    </row>
    <row r="533" spans="1:20" ht="15.75" thickBot="1" x14ac:dyDescent="0.3">
      <c r="A533" s="504" t="s">
        <v>424</v>
      </c>
      <c r="B533" s="506" t="s">
        <v>97</v>
      </c>
      <c r="C533" s="476">
        <v>14030411</v>
      </c>
      <c r="D533" s="959"/>
      <c r="E533" s="476">
        <v>180</v>
      </c>
      <c r="F533" s="476"/>
      <c r="G533" s="476" t="s">
        <v>88</v>
      </c>
      <c r="H533" s="168">
        <v>0.33333333333333331</v>
      </c>
      <c r="I533" s="168">
        <v>0.625</v>
      </c>
      <c r="J533" s="476"/>
      <c r="K533" s="438"/>
      <c r="L533" s="476">
        <v>120</v>
      </c>
      <c r="M533" s="476"/>
      <c r="N533" s="213">
        <f t="shared" si="14"/>
        <v>14030411</v>
      </c>
      <c r="O533" s="476"/>
      <c r="P533" s="480" t="s">
        <v>581</v>
      </c>
      <c r="Q533" s="439" t="s">
        <v>582</v>
      </c>
      <c r="R533" s="484" t="s">
        <v>115</v>
      </c>
      <c r="S533" s="213">
        <f t="shared" si="15"/>
        <v>0</v>
      </c>
      <c r="T533" s="965"/>
    </row>
    <row r="534" spans="1:20" ht="15.75" thickBot="1" x14ac:dyDescent="0.3">
      <c r="A534" s="504" t="s">
        <v>235</v>
      </c>
      <c r="B534" s="249" t="s">
        <v>97</v>
      </c>
      <c r="C534" s="476">
        <v>14030411</v>
      </c>
      <c r="D534" s="959"/>
      <c r="E534" s="480">
        <v>90</v>
      </c>
      <c r="F534" s="480"/>
      <c r="G534" s="480" t="s">
        <v>88</v>
      </c>
      <c r="H534" s="168">
        <v>0.33333333333333331</v>
      </c>
      <c r="I534" s="168">
        <v>0.625</v>
      </c>
      <c r="J534" s="480"/>
      <c r="K534" s="141"/>
      <c r="L534" s="480">
        <v>120</v>
      </c>
      <c r="M534" s="480"/>
      <c r="N534" s="213">
        <f t="shared" si="14"/>
        <v>14030411</v>
      </c>
      <c r="O534" s="480"/>
      <c r="P534" s="480" t="s">
        <v>285</v>
      </c>
      <c r="Q534" s="335" t="s">
        <v>583</v>
      </c>
      <c r="R534" s="487" t="s">
        <v>115</v>
      </c>
      <c r="S534" s="486">
        <f t="shared" si="15"/>
        <v>0</v>
      </c>
      <c r="T534" s="965"/>
    </row>
    <row r="535" spans="1:20" ht="15.75" thickBot="1" x14ac:dyDescent="0.3">
      <c r="A535" s="504" t="s">
        <v>118</v>
      </c>
      <c r="B535" s="249" t="s">
        <v>97</v>
      </c>
      <c r="C535" s="476">
        <v>14030411</v>
      </c>
      <c r="D535" s="959"/>
      <c r="E535" s="480">
        <v>180</v>
      </c>
      <c r="F535" s="480"/>
      <c r="G535" s="480" t="s">
        <v>88</v>
      </c>
      <c r="H535" s="168">
        <v>0.33333333333333331</v>
      </c>
      <c r="I535" s="168">
        <v>0.625</v>
      </c>
      <c r="J535" s="480"/>
      <c r="K535" s="141"/>
      <c r="L535" s="480">
        <v>180</v>
      </c>
      <c r="M535" s="480"/>
      <c r="N535" s="213">
        <f t="shared" si="14"/>
        <v>14030411</v>
      </c>
      <c r="O535" s="480"/>
      <c r="P535" s="480" t="s">
        <v>366</v>
      </c>
      <c r="Q535" s="335">
        <v>5</v>
      </c>
      <c r="R535" s="487" t="s">
        <v>115</v>
      </c>
      <c r="S535" s="486">
        <f t="shared" si="15"/>
        <v>0</v>
      </c>
      <c r="T535" s="965"/>
    </row>
    <row r="536" spans="1:20" ht="15.75" thickBot="1" x14ac:dyDescent="0.3">
      <c r="A536" s="504" t="s">
        <v>118</v>
      </c>
      <c r="B536" s="249" t="s">
        <v>97</v>
      </c>
      <c r="C536" s="476">
        <v>14030411</v>
      </c>
      <c r="D536" s="959"/>
      <c r="E536" s="480">
        <v>180</v>
      </c>
      <c r="F536" s="480"/>
      <c r="G536" s="480" t="s">
        <v>88</v>
      </c>
      <c r="H536" s="168">
        <v>0.33333333333333331</v>
      </c>
      <c r="I536" s="168">
        <v>0.625</v>
      </c>
      <c r="J536" s="480"/>
      <c r="K536" s="141"/>
      <c r="L536" s="480">
        <v>180</v>
      </c>
      <c r="M536" s="480"/>
      <c r="N536" s="213">
        <f t="shared" si="14"/>
        <v>14030411</v>
      </c>
      <c r="O536" s="480"/>
      <c r="P536" s="480" t="s">
        <v>366</v>
      </c>
      <c r="Q536" s="335">
        <v>10.5</v>
      </c>
      <c r="R536" s="487" t="s">
        <v>115</v>
      </c>
      <c r="S536" s="486">
        <f t="shared" si="15"/>
        <v>0</v>
      </c>
      <c r="T536" s="965"/>
    </row>
    <row r="537" spans="1:20" ht="15.75" thickBot="1" x14ac:dyDescent="0.3">
      <c r="A537" s="504" t="s">
        <v>118</v>
      </c>
      <c r="B537" s="249" t="s">
        <v>97</v>
      </c>
      <c r="C537" s="476">
        <v>14030411</v>
      </c>
      <c r="D537" s="959"/>
      <c r="E537" s="480">
        <v>180</v>
      </c>
      <c r="F537" s="480"/>
      <c r="G537" s="480" t="s">
        <v>88</v>
      </c>
      <c r="H537" s="168">
        <v>0.33333333333333331</v>
      </c>
      <c r="I537" s="168">
        <v>0.625</v>
      </c>
      <c r="J537" s="480"/>
      <c r="K537" s="141"/>
      <c r="L537" s="480">
        <v>180</v>
      </c>
      <c r="M537" s="480"/>
      <c r="N537" s="213">
        <f t="shared" si="14"/>
        <v>14030411</v>
      </c>
      <c r="O537" s="480"/>
      <c r="P537" s="480" t="s">
        <v>366</v>
      </c>
      <c r="Q537" s="335">
        <v>10.5</v>
      </c>
      <c r="R537" s="487" t="s">
        <v>115</v>
      </c>
      <c r="S537" s="486">
        <f t="shared" si="15"/>
        <v>0</v>
      </c>
      <c r="T537" s="965"/>
    </row>
    <row r="538" spans="1:20" ht="15.75" thickBot="1" x14ac:dyDescent="0.3">
      <c r="A538" s="505" t="s">
        <v>118</v>
      </c>
      <c r="B538" s="249" t="s">
        <v>97</v>
      </c>
      <c r="C538" s="477">
        <v>14030411</v>
      </c>
      <c r="D538" s="966"/>
      <c r="E538" s="481">
        <v>180</v>
      </c>
      <c r="F538" s="481"/>
      <c r="G538" s="481" t="s">
        <v>88</v>
      </c>
      <c r="H538" s="315">
        <v>0.33333333333333331</v>
      </c>
      <c r="I538" s="315">
        <v>0.625</v>
      </c>
      <c r="J538" s="481"/>
      <c r="K538" s="441"/>
      <c r="L538" s="481">
        <v>180</v>
      </c>
      <c r="M538" s="481"/>
      <c r="N538" s="484">
        <f t="shared" si="14"/>
        <v>14030411</v>
      </c>
      <c r="O538" s="481"/>
      <c r="P538" s="481" t="s">
        <v>366</v>
      </c>
      <c r="Q538" s="442">
        <v>10.5</v>
      </c>
      <c r="R538" s="487" t="s">
        <v>115</v>
      </c>
      <c r="S538" s="487">
        <f t="shared" si="15"/>
        <v>0</v>
      </c>
      <c r="T538" s="968"/>
    </row>
    <row r="539" spans="1:20" ht="15.75" thickBot="1" x14ac:dyDescent="0.3">
      <c r="A539" s="443" t="s">
        <v>223</v>
      </c>
      <c r="B539" s="211" t="s">
        <v>97</v>
      </c>
      <c r="C539" s="482">
        <v>14030421</v>
      </c>
      <c r="D539" s="961" t="s">
        <v>214</v>
      </c>
      <c r="E539" s="482">
        <v>765</v>
      </c>
      <c r="F539" s="482"/>
      <c r="G539" s="482" t="s">
        <v>88</v>
      </c>
      <c r="H539" s="168">
        <v>0.35416666666666669</v>
      </c>
      <c r="I539" s="168">
        <v>0.66666666666666663</v>
      </c>
      <c r="J539" s="482"/>
      <c r="K539" s="444"/>
      <c r="L539" s="482">
        <v>180</v>
      </c>
      <c r="M539" s="482"/>
      <c r="N539" s="485">
        <f t="shared" si="14"/>
        <v>14030421</v>
      </c>
      <c r="O539" s="482"/>
      <c r="P539" s="482" t="s">
        <v>381</v>
      </c>
      <c r="Q539" s="445">
        <v>11</v>
      </c>
      <c r="R539" s="211" t="s">
        <v>115</v>
      </c>
      <c r="S539" s="485">
        <f t="shared" si="15"/>
        <v>0</v>
      </c>
      <c r="T539" s="964">
        <f>SUBTOTAL(9,S539:S541)</f>
        <v>0</v>
      </c>
    </row>
    <row r="540" spans="1:20" ht="15.75" thickBot="1" x14ac:dyDescent="0.3">
      <c r="A540" s="446" t="s">
        <v>223</v>
      </c>
      <c r="B540" s="487" t="s">
        <v>97</v>
      </c>
      <c r="C540" s="476">
        <v>14030421</v>
      </c>
      <c r="D540" s="959"/>
      <c r="E540" s="480">
        <v>765</v>
      </c>
      <c r="F540" s="480"/>
      <c r="G540" s="480" t="s">
        <v>88</v>
      </c>
      <c r="H540" s="168">
        <v>0.35416666666666669</v>
      </c>
      <c r="I540" s="168">
        <v>0.66666666666666663</v>
      </c>
      <c r="J540" s="480"/>
      <c r="K540" s="141"/>
      <c r="L540" s="480">
        <v>180</v>
      </c>
      <c r="M540" s="480"/>
      <c r="N540" s="213">
        <f t="shared" si="14"/>
        <v>14030421</v>
      </c>
      <c r="O540" s="480"/>
      <c r="P540" s="480" t="s">
        <v>381</v>
      </c>
      <c r="Q540" s="335">
        <v>11</v>
      </c>
      <c r="R540" s="487" t="s">
        <v>115</v>
      </c>
      <c r="S540" s="486">
        <f t="shared" si="15"/>
        <v>0</v>
      </c>
      <c r="T540" s="965"/>
    </row>
    <row r="541" spans="1:20" ht="15.75" thickBot="1" x14ac:dyDescent="0.3">
      <c r="A541" s="440" t="s">
        <v>424</v>
      </c>
      <c r="B541" s="487" t="s">
        <v>97</v>
      </c>
      <c r="C541" s="477">
        <v>14030421</v>
      </c>
      <c r="D541" s="966"/>
      <c r="E541" s="481">
        <v>180</v>
      </c>
      <c r="F541" s="481"/>
      <c r="G541" s="481" t="s">
        <v>88</v>
      </c>
      <c r="H541" s="315">
        <v>0.35416666666666669</v>
      </c>
      <c r="I541" s="315">
        <v>0.66666666666666663</v>
      </c>
      <c r="J541" s="481"/>
      <c r="K541" s="441"/>
      <c r="L541" s="481">
        <v>120</v>
      </c>
      <c r="M541" s="481"/>
      <c r="N541" s="484">
        <f t="shared" si="14"/>
        <v>14030421</v>
      </c>
      <c r="O541" s="481"/>
      <c r="P541" s="481" t="s">
        <v>584</v>
      </c>
      <c r="Q541" s="442" t="s">
        <v>579</v>
      </c>
      <c r="R541" s="487" t="s">
        <v>115</v>
      </c>
      <c r="S541" s="487">
        <f t="shared" si="15"/>
        <v>0</v>
      </c>
      <c r="T541" s="968"/>
    </row>
    <row r="542" spans="1:20" ht="15.75" thickBot="1" x14ac:dyDescent="0.3">
      <c r="A542" s="443" t="s">
        <v>517</v>
      </c>
      <c r="B542" s="211" t="s">
        <v>97</v>
      </c>
      <c r="C542" s="495">
        <v>14030501</v>
      </c>
      <c r="D542" s="961" t="s">
        <v>257</v>
      </c>
      <c r="E542" s="495">
        <v>270</v>
      </c>
      <c r="F542" s="495"/>
      <c r="G542" s="495" t="s">
        <v>88</v>
      </c>
      <c r="H542" s="168">
        <v>0.29166666666666669</v>
      </c>
      <c r="I542" s="168">
        <v>0.79166666666666663</v>
      </c>
      <c r="J542" s="495"/>
      <c r="K542" s="444"/>
      <c r="L542" s="495">
        <v>180</v>
      </c>
      <c r="M542" s="495"/>
      <c r="N542" s="500">
        <f t="shared" si="14"/>
        <v>14030501</v>
      </c>
      <c r="O542" s="495"/>
      <c r="P542" s="495" t="s">
        <v>381</v>
      </c>
      <c r="Q542" s="445">
        <v>8</v>
      </c>
      <c r="R542" s="211" t="s">
        <v>115</v>
      </c>
      <c r="S542" s="500">
        <f t="shared" si="15"/>
        <v>0</v>
      </c>
      <c r="T542" s="964">
        <f>SUBTOTAL(9,S542:S547)</f>
        <v>0</v>
      </c>
    </row>
    <row r="543" spans="1:20" ht="15.75" thickBot="1" x14ac:dyDescent="0.3">
      <c r="A543" s="446" t="s">
        <v>517</v>
      </c>
      <c r="B543" s="502" t="s">
        <v>97</v>
      </c>
      <c r="C543" s="491">
        <v>14030501</v>
      </c>
      <c r="D543" s="959"/>
      <c r="E543" s="496">
        <v>270</v>
      </c>
      <c r="F543" s="496"/>
      <c r="G543" s="496" t="s">
        <v>88</v>
      </c>
      <c r="H543" s="167">
        <v>0.29166666666666669</v>
      </c>
      <c r="I543" s="167">
        <v>0.79166666666666663</v>
      </c>
      <c r="J543" s="496"/>
      <c r="K543" s="141"/>
      <c r="L543" s="496">
        <v>180</v>
      </c>
      <c r="M543" s="496"/>
      <c r="N543" s="213">
        <f t="shared" si="14"/>
        <v>14030501</v>
      </c>
      <c r="O543" s="496"/>
      <c r="P543" s="496" t="s">
        <v>381</v>
      </c>
      <c r="Q543" s="335">
        <v>8</v>
      </c>
      <c r="R543" s="502" t="s">
        <v>115</v>
      </c>
      <c r="S543" s="501">
        <f t="shared" si="15"/>
        <v>0</v>
      </c>
      <c r="T543" s="965"/>
    </row>
    <row r="544" spans="1:20" ht="15.75" thickBot="1" x14ac:dyDescent="0.3">
      <c r="A544" s="446" t="s">
        <v>597</v>
      </c>
      <c r="B544" s="502" t="s">
        <v>97</v>
      </c>
      <c r="C544" s="491">
        <v>14030501</v>
      </c>
      <c r="D544" s="959"/>
      <c r="E544" s="496">
        <v>450</v>
      </c>
      <c r="F544" s="496"/>
      <c r="G544" s="496" t="s">
        <v>88</v>
      </c>
      <c r="H544" s="167">
        <v>0.29166666666666669</v>
      </c>
      <c r="I544" s="167">
        <v>0.79166666666666663</v>
      </c>
      <c r="J544" s="496"/>
      <c r="K544" s="141"/>
      <c r="L544" s="496">
        <v>180</v>
      </c>
      <c r="M544" s="496"/>
      <c r="N544" s="213">
        <f t="shared" si="14"/>
        <v>14030501</v>
      </c>
      <c r="O544" s="496"/>
      <c r="P544" s="496" t="s">
        <v>381</v>
      </c>
      <c r="Q544" s="335">
        <v>12</v>
      </c>
      <c r="R544" s="502" t="s">
        <v>115</v>
      </c>
      <c r="S544" s="501">
        <f t="shared" si="15"/>
        <v>0</v>
      </c>
      <c r="T544" s="965"/>
    </row>
    <row r="545" spans="1:20" ht="15.75" thickBot="1" x14ac:dyDescent="0.3">
      <c r="A545" s="446" t="s">
        <v>277</v>
      </c>
      <c r="B545" s="499" t="s">
        <v>97</v>
      </c>
      <c r="C545" s="491">
        <v>14030501</v>
      </c>
      <c r="D545" s="959"/>
      <c r="E545" s="491">
        <v>225</v>
      </c>
      <c r="F545" s="491"/>
      <c r="G545" s="491" t="s">
        <v>88</v>
      </c>
      <c r="H545" s="167">
        <v>0.29166666666666669</v>
      </c>
      <c r="I545" s="167">
        <v>0.79166666666666663</v>
      </c>
      <c r="J545" s="491"/>
      <c r="K545" s="438"/>
      <c r="L545" s="491">
        <v>180</v>
      </c>
      <c r="M545" s="491"/>
      <c r="N545" s="213">
        <f t="shared" si="14"/>
        <v>14030501</v>
      </c>
      <c r="O545" s="491"/>
      <c r="P545" s="491" t="s">
        <v>381</v>
      </c>
      <c r="Q545" s="439">
        <v>12</v>
      </c>
      <c r="R545" s="499" t="s">
        <v>115</v>
      </c>
      <c r="S545" s="213">
        <f t="shared" si="15"/>
        <v>0</v>
      </c>
      <c r="T545" s="965"/>
    </row>
    <row r="546" spans="1:20" ht="15.75" thickBot="1" x14ac:dyDescent="0.3">
      <c r="A546" s="446" t="s">
        <v>415</v>
      </c>
      <c r="B546" s="502" t="s">
        <v>97</v>
      </c>
      <c r="C546" s="491">
        <v>14030501</v>
      </c>
      <c r="D546" s="959"/>
      <c r="E546" s="496">
        <v>190</v>
      </c>
      <c r="F546" s="496"/>
      <c r="G546" s="496" t="s">
        <v>88</v>
      </c>
      <c r="H546" s="167">
        <v>0.29166666666666669</v>
      </c>
      <c r="I546" s="167">
        <v>0.79166666666666663</v>
      </c>
      <c r="J546" s="496"/>
      <c r="K546" s="141"/>
      <c r="L546" s="496">
        <v>120</v>
      </c>
      <c r="M546" s="496"/>
      <c r="N546" s="213">
        <f t="shared" si="14"/>
        <v>14030501</v>
      </c>
      <c r="O546" s="496"/>
      <c r="P546" s="496" t="s">
        <v>555</v>
      </c>
      <c r="Q546" s="335">
        <v>7.5</v>
      </c>
      <c r="R546" s="502" t="s">
        <v>115</v>
      </c>
      <c r="S546" s="501">
        <f t="shared" si="15"/>
        <v>0</v>
      </c>
      <c r="T546" s="965"/>
    </row>
    <row r="547" spans="1:20" ht="15.75" thickBot="1" x14ac:dyDescent="0.3">
      <c r="A547" s="440" t="s">
        <v>415</v>
      </c>
      <c r="B547" s="502" t="s">
        <v>97</v>
      </c>
      <c r="C547" s="490">
        <v>14030501</v>
      </c>
      <c r="D547" s="966"/>
      <c r="E547" s="497">
        <v>190</v>
      </c>
      <c r="F547" s="497"/>
      <c r="G547" s="497" t="s">
        <v>88</v>
      </c>
      <c r="H547" s="171">
        <v>0.29166666666666669</v>
      </c>
      <c r="I547" s="171">
        <v>0.79166666666666663</v>
      </c>
      <c r="J547" s="497"/>
      <c r="K547" s="441"/>
      <c r="L547" s="497">
        <v>120</v>
      </c>
      <c r="M547" s="497"/>
      <c r="N547" s="499">
        <f t="shared" si="14"/>
        <v>14030501</v>
      </c>
      <c r="O547" s="497"/>
      <c r="P547" s="497" t="s">
        <v>555</v>
      </c>
      <c r="Q547" s="442">
        <v>7.5</v>
      </c>
      <c r="R547" s="502" t="s">
        <v>115</v>
      </c>
      <c r="S547" s="502">
        <f t="shared" si="15"/>
        <v>0</v>
      </c>
      <c r="T547" s="968"/>
    </row>
    <row r="548" spans="1:20" ht="15.75" thickBot="1" x14ac:dyDescent="0.3">
      <c r="A548" s="443" t="s">
        <v>118</v>
      </c>
      <c r="B548" s="211" t="s">
        <v>97</v>
      </c>
      <c r="C548" s="513">
        <v>14030411</v>
      </c>
      <c r="D548" s="961" t="s">
        <v>257</v>
      </c>
      <c r="E548" s="513">
        <v>180</v>
      </c>
      <c r="F548" s="513"/>
      <c r="G548" s="513" t="s">
        <v>88</v>
      </c>
      <c r="H548" s="168">
        <v>0.29166666666666669</v>
      </c>
      <c r="I548" s="168">
        <v>0.625</v>
      </c>
      <c r="J548" s="513"/>
      <c r="K548" s="444"/>
      <c r="L548" s="513">
        <v>180</v>
      </c>
      <c r="M548" s="513"/>
      <c r="N548" s="516">
        <f t="shared" si="14"/>
        <v>14030411</v>
      </c>
      <c r="O548" s="513"/>
      <c r="P548" s="513" t="s">
        <v>366</v>
      </c>
      <c r="Q548" s="445">
        <v>10.5</v>
      </c>
      <c r="R548" s="211" t="s">
        <v>115</v>
      </c>
      <c r="S548" s="516">
        <f t="shared" si="15"/>
        <v>0</v>
      </c>
      <c r="T548" s="964">
        <f>SUBTOTAL(9,S548:S556)</f>
        <v>0</v>
      </c>
    </row>
    <row r="549" spans="1:20" ht="15.75" thickBot="1" x14ac:dyDescent="0.3">
      <c r="A549" s="446" t="s">
        <v>118</v>
      </c>
      <c r="B549" s="518" t="s">
        <v>97</v>
      </c>
      <c r="C549" s="509">
        <v>14030411</v>
      </c>
      <c r="D549" s="959"/>
      <c r="E549" s="511">
        <v>180</v>
      </c>
      <c r="F549" s="511"/>
      <c r="G549" s="511" t="s">
        <v>88</v>
      </c>
      <c r="H549" s="167">
        <v>0.29166666666666669</v>
      </c>
      <c r="I549" s="167">
        <v>0.625</v>
      </c>
      <c r="J549" s="511"/>
      <c r="K549" s="141"/>
      <c r="L549" s="511">
        <v>180</v>
      </c>
      <c r="M549" s="511"/>
      <c r="N549" s="213">
        <f t="shared" si="14"/>
        <v>14030411</v>
      </c>
      <c r="O549" s="511"/>
      <c r="P549" s="511" t="s">
        <v>366</v>
      </c>
      <c r="Q549" s="335">
        <v>10.5</v>
      </c>
      <c r="R549" s="518" t="s">
        <v>115</v>
      </c>
      <c r="S549" s="517">
        <f t="shared" si="15"/>
        <v>0</v>
      </c>
      <c r="T549" s="965"/>
    </row>
    <row r="550" spans="1:20" ht="15.75" thickBot="1" x14ac:dyDescent="0.3">
      <c r="A550" s="446" t="s">
        <v>118</v>
      </c>
      <c r="B550" s="518" t="s">
        <v>97</v>
      </c>
      <c r="C550" s="509">
        <v>14030411</v>
      </c>
      <c r="D550" s="959"/>
      <c r="E550" s="511">
        <v>180</v>
      </c>
      <c r="F550" s="511"/>
      <c r="G550" s="511" t="s">
        <v>88</v>
      </c>
      <c r="H550" s="167">
        <v>0.29166666666666669</v>
      </c>
      <c r="I550" s="167">
        <v>0.625</v>
      </c>
      <c r="J550" s="511"/>
      <c r="K550" s="141"/>
      <c r="L550" s="511">
        <v>180</v>
      </c>
      <c r="M550" s="511"/>
      <c r="N550" s="213">
        <f t="shared" si="14"/>
        <v>14030411</v>
      </c>
      <c r="O550" s="511"/>
      <c r="P550" s="511" t="s">
        <v>366</v>
      </c>
      <c r="Q550" s="335">
        <v>10.5</v>
      </c>
      <c r="R550" s="518" t="s">
        <v>115</v>
      </c>
      <c r="S550" s="517">
        <f t="shared" si="15"/>
        <v>0</v>
      </c>
      <c r="T550" s="965"/>
    </row>
    <row r="551" spans="1:20" ht="15.75" thickBot="1" x14ac:dyDescent="0.3">
      <c r="A551" s="446" t="s">
        <v>118</v>
      </c>
      <c r="B551" s="515" t="s">
        <v>97</v>
      </c>
      <c r="C551" s="509">
        <v>14030411</v>
      </c>
      <c r="D551" s="959"/>
      <c r="E551" s="509">
        <v>180</v>
      </c>
      <c r="F551" s="509"/>
      <c r="G551" s="509" t="s">
        <v>88</v>
      </c>
      <c r="H551" s="167">
        <v>0.29166666666666669</v>
      </c>
      <c r="I551" s="167">
        <v>0.625</v>
      </c>
      <c r="J551" s="509"/>
      <c r="K551" s="438"/>
      <c r="L551" s="509">
        <v>180</v>
      </c>
      <c r="M551" s="509"/>
      <c r="N551" s="213">
        <f t="shared" si="14"/>
        <v>14030411</v>
      </c>
      <c r="O551" s="509"/>
      <c r="P551" s="509" t="s">
        <v>366</v>
      </c>
      <c r="Q551" s="439">
        <v>10.5</v>
      </c>
      <c r="R551" s="515" t="s">
        <v>115</v>
      </c>
      <c r="S551" s="213">
        <f t="shared" si="15"/>
        <v>0</v>
      </c>
      <c r="T551" s="965"/>
    </row>
    <row r="552" spans="1:20" ht="15.75" thickBot="1" x14ac:dyDescent="0.3">
      <c r="A552" s="446" t="s">
        <v>118</v>
      </c>
      <c r="B552" s="518" t="s">
        <v>97</v>
      </c>
      <c r="C552" s="509">
        <v>14030411</v>
      </c>
      <c r="D552" s="959"/>
      <c r="E552" s="511">
        <v>180</v>
      </c>
      <c r="F552" s="511"/>
      <c r="G552" s="511" t="s">
        <v>88</v>
      </c>
      <c r="H552" s="167">
        <v>0.29166666666666669</v>
      </c>
      <c r="I552" s="167">
        <v>0.625</v>
      </c>
      <c r="J552" s="511"/>
      <c r="K552" s="141"/>
      <c r="L552" s="511">
        <v>180</v>
      </c>
      <c r="M552" s="511"/>
      <c r="N552" s="213">
        <f t="shared" si="14"/>
        <v>14030411</v>
      </c>
      <c r="O552" s="511"/>
      <c r="P552" s="511" t="s">
        <v>366</v>
      </c>
      <c r="Q552" s="335">
        <v>10.5</v>
      </c>
      <c r="R552" s="518" t="s">
        <v>115</v>
      </c>
      <c r="S552" s="517">
        <f t="shared" si="15"/>
        <v>0</v>
      </c>
      <c r="T552" s="965"/>
    </row>
    <row r="553" spans="1:20" ht="15.75" thickBot="1" x14ac:dyDescent="0.3">
      <c r="A553" s="446" t="s">
        <v>118</v>
      </c>
      <c r="B553" s="518" t="s">
        <v>97</v>
      </c>
      <c r="C553" s="509">
        <v>14030411</v>
      </c>
      <c r="D553" s="959"/>
      <c r="E553" s="511">
        <v>180</v>
      </c>
      <c r="F553" s="511"/>
      <c r="G553" s="511" t="s">
        <v>88</v>
      </c>
      <c r="H553" s="167">
        <v>0.29166666666666669</v>
      </c>
      <c r="I553" s="167">
        <v>0.625</v>
      </c>
      <c r="J553" s="511"/>
      <c r="K553" s="141"/>
      <c r="L553" s="511">
        <v>180</v>
      </c>
      <c r="M553" s="511"/>
      <c r="N553" s="213">
        <f t="shared" si="14"/>
        <v>14030411</v>
      </c>
      <c r="O553" s="511"/>
      <c r="P553" s="511" t="s">
        <v>366</v>
      </c>
      <c r="Q553" s="335">
        <v>10.5</v>
      </c>
      <c r="R553" s="518" t="s">
        <v>115</v>
      </c>
      <c r="S553" s="517">
        <f t="shared" si="15"/>
        <v>0</v>
      </c>
      <c r="T553" s="965"/>
    </row>
    <row r="554" spans="1:20" ht="15.75" thickBot="1" x14ac:dyDescent="0.3">
      <c r="A554" s="446" t="s">
        <v>235</v>
      </c>
      <c r="B554" s="518" t="s">
        <v>97</v>
      </c>
      <c r="C554" s="509">
        <v>14030411</v>
      </c>
      <c r="D554" s="959"/>
      <c r="E554" s="511">
        <v>90</v>
      </c>
      <c r="F554" s="511"/>
      <c r="G554" s="511" t="s">
        <v>88</v>
      </c>
      <c r="H554" s="167">
        <v>0.29166666666666669</v>
      </c>
      <c r="I554" s="167">
        <v>0.625</v>
      </c>
      <c r="J554" s="511"/>
      <c r="K554" s="141"/>
      <c r="L554" s="511">
        <v>120</v>
      </c>
      <c r="M554" s="511"/>
      <c r="N554" s="213">
        <f t="shared" si="14"/>
        <v>14030411</v>
      </c>
      <c r="O554" s="511"/>
      <c r="P554" s="511" t="s">
        <v>285</v>
      </c>
      <c r="Q554" s="335" t="s">
        <v>600</v>
      </c>
      <c r="R554" s="518" t="s">
        <v>115</v>
      </c>
      <c r="S554" s="517">
        <f t="shared" si="15"/>
        <v>0</v>
      </c>
      <c r="T554" s="965"/>
    </row>
    <row r="555" spans="1:20" ht="15.75" thickBot="1" x14ac:dyDescent="0.3">
      <c r="A555" s="446" t="s">
        <v>235</v>
      </c>
      <c r="B555" s="518" t="s">
        <v>97</v>
      </c>
      <c r="C555" s="509">
        <v>14030411</v>
      </c>
      <c r="D555" s="959"/>
      <c r="E555" s="511">
        <v>60</v>
      </c>
      <c r="F555" s="511"/>
      <c r="G555" s="511" t="s">
        <v>88</v>
      </c>
      <c r="H555" s="167">
        <v>0.29166666666666669</v>
      </c>
      <c r="I555" s="167">
        <v>0.625</v>
      </c>
      <c r="J555" s="511"/>
      <c r="K555" s="141"/>
      <c r="L555" s="511">
        <v>120</v>
      </c>
      <c r="M555" s="511"/>
      <c r="N555" s="213">
        <f t="shared" si="14"/>
        <v>14030411</v>
      </c>
      <c r="O555" s="511"/>
      <c r="P555" s="511" t="s">
        <v>274</v>
      </c>
      <c r="Q555" s="335">
        <v>5</v>
      </c>
      <c r="R555" s="518" t="s">
        <v>115</v>
      </c>
      <c r="S555" s="517">
        <f t="shared" si="15"/>
        <v>0</v>
      </c>
      <c r="T555" s="965"/>
    </row>
    <row r="556" spans="1:20" ht="15.75" thickBot="1" x14ac:dyDescent="0.3">
      <c r="A556" s="440" t="s">
        <v>475</v>
      </c>
      <c r="B556" s="518" t="s">
        <v>97</v>
      </c>
      <c r="C556" s="510">
        <v>14030411</v>
      </c>
      <c r="D556" s="966"/>
      <c r="E556" s="512">
        <v>280</v>
      </c>
      <c r="F556" s="512"/>
      <c r="G556" s="512" t="s">
        <v>88</v>
      </c>
      <c r="H556" s="171">
        <v>0.29166666666666669</v>
      </c>
      <c r="I556" s="171">
        <v>0.625</v>
      </c>
      <c r="J556" s="512"/>
      <c r="K556" s="441"/>
      <c r="L556" s="512">
        <v>120</v>
      </c>
      <c r="M556" s="512"/>
      <c r="N556" s="515">
        <f t="shared" si="14"/>
        <v>14030411</v>
      </c>
      <c r="O556" s="512"/>
      <c r="P556" s="512" t="s">
        <v>476</v>
      </c>
      <c r="Q556" s="442">
        <v>9</v>
      </c>
      <c r="R556" s="518" t="s">
        <v>115</v>
      </c>
      <c r="S556" s="518">
        <f t="shared" si="15"/>
        <v>0</v>
      </c>
      <c r="T556" s="968"/>
    </row>
    <row r="557" spans="1:20" ht="15.75" thickBot="1" x14ac:dyDescent="0.3">
      <c r="A557" s="443" t="s">
        <v>118</v>
      </c>
      <c r="B557" s="211" t="s">
        <v>97</v>
      </c>
      <c r="C557" s="513">
        <v>14030431</v>
      </c>
      <c r="D557" s="961" t="s">
        <v>214</v>
      </c>
      <c r="E557" s="513">
        <v>180</v>
      </c>
      <c r="F557" s="513"/>
      <c r="G557" s="513" t="s">
        <v>88</v>
      </c>
      <c r="H557" s="168">
        <v>0.33333333333333331</v>
      </c>
      <c r="I557" s="168">
        <v>0.625</v>
      </c>
      <c r="J557" s="513"/>
      <c r="K557" s="444"/>
      <c r="L557" s="513">
        <v>180</v>
      </c>
      <c r="M557" s="513"/>
      <c r="N557" s="516">
        <f t="shared" si="14"/>
        <v>14030431</v>
      </c>
      <c r="O557" s="513"/>
      <c r="P557" s="513" t="s">
        <v>366</v>
      </c>
      <c r="Q557" s="445">
        <v>10.5</v>
      </c>
      <c r="R557" s="211" t="s">
        <v>115</v>
      </c>
      <c r="S557" s="516">
        <f t="shared" si="15"/>
        <v>0</v>
      </c>
      <c r="T557" s="964">
        <f>SUBTOTAL(9,S557:S559)</f>
        <v>0</v>
      </c>
    </row>
    <row r="558" spans="1:20" ht="15.75" thickBot="1" x14ac:dyDescent="0.3">
      <c r="A558" s="446" t="s">
        <v>575</v>
      </c>
      <c r="B558" s="518" t="s">
        <v>97</v>
      </c>
      <c r="C558" s="509">
        <v>14030431</v>
      </c>
      <c r="D558" s="959"/>
      <c r="E558" s="511">
        <v>540</v>
      </c>
      <c r="F558" s="511"/>
      <c r="G558" s="511" t="s">
        <v>88</v>
      </c>
      <c r="H558" s="167">
        <v>0.33333333333333331</v>
      </c>
      <c r="I558" s="167">
        <v>0.625</v>
      </c>
      <c r="J558" s="511"/>
      <c r="K558" s="141"/>
      <c r="L558" s="511">
        <v>180</v>
      </c>
      <c r="M558" s="511"/>
      <c r="N558" s="213">
        <f t="shared" si="14"/>
        <v>14030431</v>
      </c>
      <c r="O558" s="511"/>
      <c r="P558" s="511" t="s">
        <v>381</v>
      </c>
      <c r="Q558" s="335">
        <v>12</v>
      </c>
      <c r="R558" s="518" t="s">
        <v>115</v>
      </c>
      <c r="S558" s="517">
        <f t="shared" si="15"/>
        <v>0</v>
      </c>
      <c r="T558" s="965"/>
    </row>
    <row r="559" spans="1:20" ht="15.75" thickBot="1" x14ac:dyDescent="0.3">
      <c r="A559" s="440" t="s">
        <v>541</v>
      </c>
      <c r="B559" s="518" t="s">
        <v>97</v>
      </c>
      <c r="C559" s="510">
        <v>14030431</v>
      </c>
      <c r="D559" s="966"/>
      <c r="E559" s="512">
        <v>1155</v>
      </c>
      <c r="F559" s="512"/>
      <c r="G559" s="512" t="s">
        <v>88</v>
      </c>
      <c r="H559" s="171">
        <v>0.33333333333333331</v>
      </c>
      <c r="I559" s="171">
        <v>0.625</v>
      </c>
      <c r="J559" s="512"/>
      <c r="K559" s="441"/>
      <c r="L559" s="512">
        <v>180</v>
      </c>
      <c r="M559" s="512"/>
      <c r="N559" s="515">
        <f t="shared" si="14"/>
        <v>14030431</v>
      </c>
      <c r="O559" s="512"/>
      <c r="P559" s="512" t="s">
        <v>598</v>
      </c>
      <c r="Q559" s="442" t="s">
        <v>599</v>
      </c>
      <c r="R559" s="518" t="s">
        <v>115</v>
      </c>
      <c r="S559" s="518">
        <f t="shared" si="15"/>
        <v>0</v>
      </c>
      <c r="T559" s="968"/>
    </row>
    <row r="560" spans="1:20" ht="15.75" thickBot="1" x14ac:dyDescent="0.3">
      <c r="A560" s="537" t="s">
        <v>575</v>
      </c>
      <c r="B560" s="247" t="s">
        <v>97</v>
      </c>
      <c r="C560" s="513">
        <v>14030502</v>
      </c>
      <c r="D560" s="961" t="s">
        <v>257</v>
      </c>
      <c r="E560" s="513">
        <v>540</v>
      </c>
      <c r="F560" s="513"/>
      <c r="G560" s="513" t="s">
        <v>88</v>
      </c>
      <c r="H560" s="168">
        <v>0.29166666666666669</v>
      </c>
      <c r="I560" s="168">
        <v>0.79166666666666663</v>
      </c>
      <c r="J560" s="513"/>
      <c r="K560" s="444"/>
      <c r="L560" s="513">
        <v>180</v>
      </c>
      <c r="M560" s="513"/>
      <c r="N560" s="516">
        <f t="shared" si="14"/>
        <v>14030502</v>
      </c>
      <c r="O560" s="513"/>
      <c r="P560" s="513" t="s">
        <v>381</v>
      </c>
      <c r="Q560" s="445">
        <v>12</v>
      </c>
      <c r="R560" s="211" t="s">
        <v>115</v>
      </c>
      <c r="S560" s="516">
        <f t="shared" si="15"/>
        <v>0</v>
      </c>
      <c r="T560" s="964">
        <f>SUBTOTAL(9,S560:S562)</f>
        <v>0</v>
      </c>
    </row>
    <row r="561" spans="1:20" ht="15.75" thickBot="1" x14ac:dyDescent="0.3">
      <c r="A561" s="538" t="s">
        <v>223</v>
      </c>
      <c r="B561" s="249" t="s">
        <v>97</v>
      </c>
      <c r="C561" s="509">
        <v>14030502</v>
      </c>
      <c r="D561" s="959"/>
      <c r="E561" s="511">
        <v>765</v>
      </c>
      <c r="F561" s="511"/>
      <c r="G561" s="511" t="s">
        <v>88</v>
      </c>
      <c r="H561" s="167">
        <v>0.29166666666666669</v>
      </c>
      <c r="I561" s="167">
        <v>0.79166666666666663</v>
      </c>
      <c r="J561" s="511"/>
      <c r="K561" s="141"/>
      <c r="L561" s="511">
        <v>180</v>
      </c>
      <c r="M561" s="511"/>
      <c r="N561" s="213">
        <f t="shared" si="14"/>
        <v>14030502</v>
      </c>
      <c r="O561" s="511"/>
      <c r="P561" s="511" t="s">
        <v>381</v>
      </c>
      <c r="Q561" s="335">
        <v>11.5</v>
      </c>
      <c r="R561" s="518" t="s">
        <v>115</v>
      </c>
      <c r="S561" s="517">
        <f t="shared" si="15"/>
        <v>0</v>
      </c>
      <c r="T561" s="965"/>
    </row>
    <row r="562" spans="1:20" ht="15.75" thickBot="1" x14ac:dyDescent="0.3">
      <c r="A562" s="539" t="s">
        <v>601</v>
      </c>
      <c r="B562" s="382" t="s">
        <v>97</v>
      </c>
      <c r="C562" s="508">
        <v>14030502</v>
      </c>
      <c r="D562" s="966"/>
      <c r="E562" s="507">
        <v>225</v>
      </c>
      <c r="F562" s="507"/>
      <c r="G562" s="507" t="s">
        <v>88</v>
      </c>
      <c r="H562" s="172">
        <v>0.29166666666666669</v>
      </c>
      <c r="I562" s="172">
        <v>0.79166666666666663</v>
      </c>
      <c r="J562" s="507"/>
      <c r="K562" s="449"/>
      <c r="L562" s="507">
        <v>180</v>
      </c>
      <c r="M562" s="507"/>
      <c r="N562" s="514">
        <f t="shared" si="14"/>
        <v>14030502</v>
      </c>
      <c r="O562" s="507"/>
      <c r="P562" s="507" t="s">
        <v>602</v>
      </c>
      <c r="Q562" s="450">
        <v>14</v>
      </c>
      <c r="R562" s="215" t="s">
        <v>115</v>
      </c>
      <c r="S562" s="215">
        <f t="shared" si="15"/>
        <v>0</v>
      </c>
      <c r="T562" s="965"/>
    </row>
    <row r="563" spans="1:20" ht="15.75" thickBot="1" x14ac:dyDescent="0.3">
      <c r="A563" s="443" t="s">
        <v>517</v>
      </c>
      <c r="B563" s="211" t="s">
        <v>97</v>
      </c>
      <c r="C563" s="513">
        <v>14030502</v>
      </c>
      <c r="D563" s="961" t="s">
        <v>214</v>
      </c>
      <c r="E563" s="513">
        <v>270</v>
      </c>
      <c r="F563" s="513"/>
      <c r="G563" s="513" t="s">
        <v>88</v>
      </c>
      <c r="H563" s="168">
        <v>0.35416666666666669</v>
      </c>
      <c r="I563" s="168">
        <v>0.79166666666666663</v>
      </c>
      <c r="J563" s="513"/>
      <c r="K563" s="444"/>
      <c r="L563" s="513">
        <v>180</v>
      </c>
      <c r="M563" s="513"/>
      <c r="N563" s="516">
        <f t="shared" si="14"/>
        <v>14030502</v>
      </c>
      <c r="O563" s="513"/>
      <c r="P563" s="513" t="s">
        <v>381</v>
      </c>
      <c r="Q563" s="445">
        <v>8</v>
      </c>
      <c r="R563" s="211" t="s">
        <v>115</v>
      </c>
      <c r="S563" s="516">
        <f t="shared" si="15"/>
        <v>0</v>
      </c>
      <c r="T563" s="964">
        <f>SUBTOTAL(9,S563:S566)</f>
        <v>0</v>
      </c>
    </row>
    <row r="564" spans="1:20" ht="15.75" thickBot="1" x14ac:dyDescent="0.3">
      <c r="A564" s="446" t="s">
        <v>277</v>
      </c>
      <c r="B564" s="518" t="s">
        <v>97</v>
      </c>
      <c r="C564" s="509">
        <v>14030502</v>
      </c>
      <c r="D564" s="959"/>
      <c r="E564" s="511">
        <v>225</v>
      </c>
      <c r="F564" s="511"/>
      <c r="G564" s="511" t="s">
        <v>88</v>
      </c>
      <c r="H564" s="168">
        <v>0.35416666666666669</v>
      </c>
      <c r="I564" s="168">
        <v>0.79166666666666663</v>
      </c>
      <c r="J564" s="511"/>
      <c r="K564" s="141"/>
      <c r="L564" s="511">
        <v>180</v>
      </c>
      <c r="M564" s="511"/>
      <c r="N564" s="213">
        <f t="shared" si="14"/>
        <v>14030502</v>
      </c>
      <c r="O564" s="511"/>
      <c r="P564" s="511" t="s">
        <v>381</v>
      </c>
      <c r="Q564" s="335">
        <v>12</v>
      </c>
      <c r="R564" s="518" t="s">
        <v>115</v>
      </c>
      <c r="S564" s="517">
        <f t="shared" si="15"/>
        <v>0</v>
      </c>
      <c r="T564" s="965"/>
    </row>
    <row r="565" spans="1:20" ht="15.75" thickBot="1" x14ac:dyDescent="0.3">
      <c r="A565" s="446" t="s">
        <v>277</v>
      </c>
      <c r="B565" s="518" t="s">
        <v>97</v>
      </c>
      <c r="C565" s="509">
        <v>14030502</v>
      </c>
      <c r="D565" s="959"/>
      <c r="E565" s="511">
        <v>225</v>
      </c>
      <c r="F565" s="511"/>
      <c r="G565" s="511" t="s">
        <v>88</v>
      </c>
      <c r="H565" s="168">
        <v>0.35416666666666669</v>
      </c>
      <c r="I565" s="168">
        <v>0.79166666666666663</v>
      </c>
      <c r="J565" s="511"/>
      <c r="K565" s="141"/>
      <c r="L565" s="511">
        <v>180</v>
      </c>
      <c r="M565" s="511"/>
      <c r="N565" s="213">
        <f t="shared" si="14"/>
        <v>14030502</v>
      </c>
      <c r="O565" s="511"/>
      <c r="P565" s="511" t="s">
        <v>381</v>
      </c>
      <c r="Q565" s="335">
        <v>12</v>
      </c>
      <c r="R565" s="518" t="s">
        <v>115</v>
      </c>
      <c r="S565" s="517">
        <f t="shared" si="15"/>
        <v>0</v>
      </c>
      <c r="T565" s="965"/>
    </row>
    <row r="566" spans="1:20" ht="15.75" thickBot="1" x14ac:dyDescent="0.3">
      <c r="A566" s="440" t="s">
        <v>142</v>
      </c>
      <c r="B566" s="518" t="s">
        <v>97</v>
      </c>
      <c r="C566" s="510">
        <v>14030502</v>
      </c>
      <c r="D566" s="966"/>
      <c r="E566" s="512">
        <v>450</v>
      </c>
      <c r="F566" s="512"/>
      <c r="G566" s="512" t="s">
        <v>88</v>
      </c>
      <c r="H566" s="315">
        <v>0.35416666666666669</v>
      </c>
      <c r="I566" s="315">
        <v>0.79166666666666663</v>
      </c>
      <c r="J566" s="512"/>
      <c r="K566" s="441"/>
      <c r="L566" s="512">
        <v>180</v>
      </c>
      <c r="M566" s="512"/>
      <c r="N566" s="515">
        <f t="shared" si="14"/>
        <v>14030502</v>
      </c>
      <c r="O566" s="512"/>
      <c r="P566" s="512" t="s">
        <v>381</v>
      </c>
      <c r="Q566" s="442">
        <v>12</v>
      </c>
      <c r="R566" s="518" t="s">
        <v>115</v>
      </c>
      <c r="S566" s="518">
        <f t="shared" si="15"/>
        <v>0</v>
      </c>
      <c r="T566" s="968"/>
    </row>
    <row r="567" spans="1:20" ht="15.75" thickBot="1" x14ac:dyDescent="0.3">
      <c r="A567" s="443" t="s">
        <v>118</v>
      </c>
      <c r="B567" s="211" t="s">
        <v>97</v>
      </c>
      <c r="C567" s="513">
        <v>14030431</v>
      </c>
      <c r="D567" s="961" t="s">
        <v>257</v>
      </c>
      <c r="E567" s="513">
        <v>180</v>
      </c>
      <c r="F567" s="513"/>
      <c r="G567" s="513" t="s">
        <v>88</v>
      </c>
      <c r="H567" s="168">
        <v>0.29166666666666669</v>
      </c>
      <c r="I567" s="168">
        <v>0.625</v>
      </c>
      <c r="J567" s="513"/>
      <c r="K567" s="444"/>
      <c r="L567" s="513">
        <v>180</v>
      </c>
      <c r="M567" s="513"/>
      <c r="N567" s="516">
        <f t="shared" si="14"/>
        <v>14030431</v>
      </c>
      <c r="O567" s="513"/>
      <c r="P567" s="513" t="s">
        <v>366</v>
      </c>
      <c r="Q567" s="445">
        <v>10.5</v>
      </c>
      <c r="R567" s="211" t="s">
        <v>115</v>
      </c>
      <c r="S567" s="516">
        <f t="shared" si="15"/>
        <v>0</v>
      </c>
      <c r="T567" s="964">
        <f>SUBTOTAL(9,S567:S570)</f>
        <v>0</v>
      </c>
    </row>
    <row r="568" spans="1:20" ht="15.75" thickBot="1" x14ac:dyDescent="0.3">
      <c r="A568" s="446" t="s">
        <v>118</v>
      </c>
      <c r="B568" s="518" t="s">
        <v>97</v>
      </c>
      <c r="C568" s="509">
        <v>14030431</v>
      </c>
      <c r="D568" s="959"/>
      <c r="E568" s="511">
        <v>180</v>
      </c>
      <c r="F568" s="511"/>
      <c r="G568" s="511" t="s">
        <v>88</v>
      </c>
      <c r="H568" s="167">
        <v>0.29166666666666669</v>
      </c>
      <c r="I568" s="167">
        <v>0.625</v>
      </c>
      <c r="J568" s="511"/>
      <c r="K568" s="141"/>
      <c r="L568" s="511">
        <v>180</v>
      </c>
      <c r="M568" s="511"/>
      <c r="N568" s="213">
        <f t="shared" si="14"/>
        <v>14030431</v>
      </c>
      <c r="O568" s="511"/>
      <c r="P568" s="511" t="s">
        <v>366</v>
      </c>
      <c r="Q568" s="335">
        <v>10.5</v>
      </c>
      <c r="R568" s="518" t="s">
        <v>115</v>
      </c>
      <c r="S568" s="517">
        <f t="shared" si="15"/>
        <v>0</v>
      </c>
      <c r="T568" s="965"/>
    </row>
    <row r="569" spans="1:20" ht="15.75" thickBot="1" x14ac:dyDescent="0.3">
      <c r="A569" s="446" t="s">
        <v>277</v>
      </c>
      <c r="B569" s="515" t="s">
        <v>97</v>
      </c>
      <c r="C569" s="509">
        <v>14030431</v>
      </c>
      <c r="D569" s="959"/>
      <c r="E569" s="509">
        <v>225</v>
      </c>
      <c r="F569" s="509"/>
      <c r="G569" s="509" t="s">
        <v>88</v>
      </c>
      <c r="H569" s="167">
        <v>0.29166666666666669</v>
      </c>
      <c r="I569" s="167">
        <v>0.625</v>
      </c>
      <c r="J569" s="509"/>
      <c r="K569" s="438"/>
      <c r="L569" s="509">
        <v>180</v>
      </c>
      <c r="M569" s="509"/>
      <c r="N569" s="213">
        <f t="shared" si="14"/>
        <v>14030431</v>
      </c>
      <c r="O569" s="509"/>
      <c r="P569" s="509" t="s">
        <v>381</v>
      </c>
      <c r="Q569" s="439">
        <v>12</v>
      </c>
      <c r="R569" s="515" t="s">
        <v>115</v>
      </c>
      <c r="S569" s="213">
        <f t="shared" si="15"/>
        <v>0</v>
      </c>
      <c r="T569" s="965"/>
    </row>
    <row r="570" spans="1:20" ht="15.75" thickBot="1" x14ac:dyDescent="0.3">
      <c r="A570" s="440" t="s">
        <v>541</v>
      </c>
      <c r="B570" s="518" t="s">
        <v>97</v>
      </c>
      <c r="C570" s="510">
        <v>14030431</v>
      </c>
      <c r="D570" s="966"/>
      <c r="E570" s="512">
        <v>1155</v>
      </c>
      <c r="F570" s="512"/>
      <c r="G570" s="512" t="s">
        <v>88</v>
      </c>
      <c r="H570" s="171">
        <v>0.29166666666666669</v>
      </c>
      <c r="I570" s="171">
        <v>0.625</v>
      </c>
      <c r="J570" s="512"/>
      <c r="K570" s="441"/>
      <c r="L570" s="512">
        <v>180</v>
      </c>
      <c r="M570" s="512"/>
      <c r="N570" s="515">
        <f t="shared" si="14"/>
        <v>14030431</v>
      </c>
      <c r="O570" s="512"/>
      <c r="P570" s="512" t="s">
        <v>578</v>
      </c>
      <c r="Q570" s="442" t="s">
        <v>603</v>
      </c>
      <c r="R570" s="518" t="s">
        <v>115</v>
      </c>
      <c r="S570" s="518">
        <f t="shared" si="15"/>
        <v>0</v>
      </c>
      <c r="T570" s="968"/>
    </row>
    <row r="571" spans="1:20" ht="15.75" thickBot="1" x14ac:dyDescent="0.3">
      <c r="A571" s="443" t="s">
        <v>517</v>
      </c>
      <c r="B571" s="211" t="s">
        <v>97</v>
      </c>
      <c r="C571" s="513">
        <v>14030503</v>
      </c>
      <c r="D571" s="961" t="s">
        <v>257</v>
      </c>
      <c r="E571" s="513">
        <v>270</v>
      </c>
      <c r="F571" s="513"/>
      <c r="G571" s="513" t="s">
        <v>88</v>
      </c>
      <c r="H571" s="168">
        <v>0.29166666666666669</v>
      </c>
      <c r="I571" s="168">
        <v>0.79166666666666663</v>
      </c>
      <c r="J571" s="513"/>
      <c r="K571" s="444"/>
      <c r="L571" s="513">
        <v>180</v>
      </c>
      <c r="M571" s="513"/>
      <c r="N571" s="516">
        <f t="shared" si="14"/>
        <v>14030503</v>
      </c>
      <c r="O571" s="513"/>
      <c r="P571" s="513" t="s">
        <v>381</v>
      </c>
      <c r="Q571" s="445">
        <v>8</v>
      </c>
      <c r="R571" s="211" t="s">
        <v>115</v>
      </c>
      <c r="S571" s="516">
        <f t="shared" si="15"/>
        <v>0</v>
      </c>
      <c r="T571" s="964">
        <f>SUBTOTAL(9,S571:S573)</f>
        <v>0</v>
      </c>
    </row>
    <row r="572" spans="1:20" ht="15.75" thickBot="1" x14ac:dyDescent="0.3">
      <c r="A572" s="446" t="s">
        <v>601</v>
      </c>
      <c r="B572" s="518" t="s">
        <v>97</v>
      </c>
      <c r="C572" s="509">
        <v>14030503</v>
      </c>
      <c r="D572" s="959"/>
      <c r="E572" s="511">
        <v>225</v>
      </c>
      <c r="F572" s="511"/>
      <c r="G572" s="511" t="s">
        <v>88</v>
      </c>
      <c r="H572" s="167">
        <v>0.29166666666666669</v>
      </c>
      <c r="I572" s="167">
        <v>0.79166666666666663</v>
      </c>
      <c r="J572" s="511"/>
      <c r="K572" s="141"/>
      <c r="L572" s="511">
        <v>180</v>
      </c>
      <c r="M572" s="511"/>
      <c r="N572" s="213">
        <f t="shared" si="14"/>
        <v>14030503</v>
      </c>
      <c r="O572" s="511"/>
      <c r="P572" s="511" t="s">
        <v>602</v>
      </c>
      <c r="Q572" s="335">
        <v>13.5</v>
      </c>
      <c r="R572" s="518" t="s">
        <v>115</v>
      </c>
      <c r="S572" s="517">
        <f t="shared" si="15"/>
        <v>0</v>
      </c>
      <c r="T572" s="965"/>
    </row>
    <row r="573" spans="1:20" ht="15.75" thickBot="1" x14ac:dyDescent="0.3">
      <c r="A573" s="440" t="s">
        <v>541</v>
      </c>
      <c r="B573" s="518" t="s">
        <v>97</v>
      </c>
      <c r="C573" s="510">
        <v>14030503</v>
      </c>
      <c r="D573" s="966"/>
      <c r="E573" s="512">
        <v>1155</v>
      </c>
      <c r="F573" s="512"/>
      <c r="G573" s="512" t="s">
        <v>88</v>
      </c>
      <c r="H573" s="171">
        <v>0.29166666666666669</v>
      </c>
      <c r="I573" s="171">
        <v>0.79166666666666663</v>
      </c>
      <c r="J573" s="512"/>
      <c r="K573" s="441"/>
      <c r="L573" s="512">
        <v>180</v>
      </c>
      <c r="M573" s="512"/>
      <c r="N573" s="515">
        <f t="shared" si="14"/>
        <v>14030503</v>
      </c>
      <c r="O573" s="512"/>
      <c r="P573" s="512" t="s">
        <v>578</v>
      </c>
      <c r="Q573" s="442" t="s">
        <v>603</v>
      </c>
      <c r="R573" s="518" t="s">
        <v>115</v>
      </c>
      <c r="S573" s="518">
        <f t="shared" si="15"/>
        <v>0</v>
      </c>
      <c r="T573" s="968"/>
    </row>
    <row r="574" spans="1:20" ht="15.75" thickBot="1" x14ac:dyDescent="0.3">
      <c r="A574" s="443" t="s">
        <v>575</v>
      </c>
      <c r="B574" s="211" t="s">
        <v>97</v>
      </c>
      <c r="C574" s="513">
        <v>14030503</v>
      </c>
      <c r="D574" s="961" t="s">
        <v>214</v>
      </c>
      <c r="E574" s="513">
        <v>540</v>
      </c>
      <c r="F574" s="513"/>
      <c r="G574" s="513" t="s">
        <v>88</v>
      </c>
      <c r="H574" s="168">
        <v>0.33333333333333331</v>
      </c>
      <c r="I574" s="168">
        <v>0.79166666666666663</v>
      </c>
      <c r="J574" s="513"/>
      <c r="K574" s="444"/>
      <c r="L574" s="513">
        <v>180</v>
      </c>
      <c r="M574" s="513"/>
      <c r="N574" s="516">
        <f t="shared" si="14"/>
        <v>14030503</v>
      </c>
      <c r="O574" s="513"/>
      <c r="P574" s="513" t="s">
        <v>381</v>
      </c>
      <c r="Q574" s="445">
        <v>12</v>
      </c>
      <c r="R574" s="211" t="s">
        <v>115</v>
      </c>
      <c r="S574" s="516">
        <f t="shared" si="15"/>
        <v>0</v>
      </c>
      <c r="T574" s="964">
        <f>SUBTOTAL(9,S574:S576)</f>
        <v>0</v>
      </c>
    </row>
    <row r="575" spans="1:20" ht="15.75" thickBot="1" x14ac:dyDescent="0.3">
      <c r="A575" s="446" t="s">
        <v>517</v>
      </c>
      <c r="B575" s="515" t="s">
        <v>97</v>
      </c>
      <c r="C575" s="509">
        <v>14030503</v>
      </c>
      <c r="D575" s="959"/>
      <c r="E575" s="509">
        <v>270</v>
      </c>
      <c r="F575" s="509"/>
      <c r="G575" s="509" t="s">
        <v>88</v>
      </c>
      <c r="H575" s="167">
        <v>0.33333333333333331</v>
      </c>
      <c r="I575" s="167">
        <v>0.79166666666666663</v>
      </c>
      <c r="J575" s="509"/>
      <c r="K575" s="438"/>
      <c r="L575" s="509">
        <v>180</v>
      </c>
      <c r="M575" s="509"/>
      <c r="N575" s="213">
        <f t="shared" si="14"/>
        <v>14030503</v>
      </c>
      <c r="O575" s="509"/>
      <c r="P575" s="509" t="s">
        <v>381</v>
      </c>
      <c r="Q575" s="439">
        <v>8</v>
      </c>
      <c r="R575" s="515" t="s">
        <v>115</v>
      </c>
      <c r="S575" s="213">
        <f t="shared" si="15"/>
        <v>0</v>
      </c>
      <c r="T575" s="965"/>
    </row>
    <row r="576" spans="1:20" ht="15.75" thickBot="1" x14ac:dyDescent="0.3">
      <c r="A576" s="440" t="s">
        <v>223</v>
      </c>
      <c r="B576" s="518" t="s">
        <v>97</v>
      </c>
      <c r="C576" s="510">
        <v>14030503</v>
      </c>
      <c r="D576" s="966"/>
      <c r="E576" s="512">
        <v>765</v>
      </c>
      <c r="F576" s="512"/>
      <c r="G576" s="512" t="s">
        <v>88</v>
      </c>
      <c r="H576" s="171">
        <v>0.33333333333333331</v>
      </c>
      <c r="I576" s="171">
        <v>0.79166666666666663</v>
      </c>
      <c r="J576" s="512"/>
      <c r="K576" s="441"/>
      <c r="L576" s="512">
        <v>180</v>
      </c>
      <c r="M576" s="512"/>
      <c r="N576" s="515">
        <f t="shared" si="14"/>
        <v>14030503</v>
      </c>
      <c r="O576" s="512"/>
      <c r="P576" s="512" t="s">
        <v>381</v>
      </c>
      <c r="Q576" s="442">
        <v>11.5</v>
      </c>
      <c r="R576" s="518" t="s">
        <v>115</v>
      </c>
      <c r="S576" s="518">
        <f t="shared" si="15"/>
        <v>0</v>
      </c>
      <c r="T576" s="968"/>
    </row>
    <row r="577" spans="1:21" ht="15.75" thickBot="1" x14ac:dyDescent="0.3">
      <c r="A577" s="443" t="s">
        <v>601</v>
      </c>
      <c r="B577" s="211" t="s">
        <v>97</v>
      </c>
      <c r="C577" s="545">
        <v>14030504</v>
      </c>
      <c r="D577" s="961" t="s">
        <v>214</v>
      </c>
      <c r="E577" s="545">
        <v>225</v>
      </c>
      <c r="F577" s="545"/>
      <c r="G577" s="545" t="s">
        <v>88</v>
      </c>
      <c r="H577" s="168">
        <v>0.29166666666666669</v>
      </c>
      <c r="I577" s="168">
        <v>0.625</v>
      </c>
      <c r="J577" s="545"/>
      <c r="K577" s="444"/>
      <c r="L577" s="545">
        <v>180</v>
      </c>
      <c r="M577" s="545"/>
      <c r="N577" s="550">
        <f t="shared" si="14"/>
        <v>14030504</v>
      </c>
      <c r="O577" s="545"/>
      <c r="P577" s="545" t="s">
        <v>602</v>
      </c>
      <c r="Q577" s="445">
        <v>13.5</v>
      </c>
      <c r="R577" s="211" t="s">
        <v>115</v>
      </c>
      <c r="S577" s="550">
        <f t="shared" si="15"/>
        <v>0</v>
      </c>
      <c r="T577" s="964">
        <f>SUBTOTAL(9,S577:S581)</f>
        <v>0</v>
      </c>
    </row>
    <row r="578" spans="1:21" ht="15.75" thickBot="1" x14ac:dyDescent="0.3">
      <c r="A578" s="446" t="s">
        <v>277</v>
      </c>
      <c r="B578" s="552" t="s">
        <v>97</v>
      </c>
      <c r="C578" s="541">
        <v>14030504</v>
      </c>
      <c r="D578" s="959"/>
      <c r="E578" s="543">
        <v>225</v>
      </c>
      <c r="F578" s="543"/>
      <c r="G578" s="543" t="s">
        <v>88</v>
      </c>
      <c r="H578" s="168">
        <v>0.29166666666666669</v>
      </c>
      <c r="I578" s="168">
        <v>0.625</v>
      </c>
      <c r="J578" s="543"/>
      <c r="K578" s="141"/>
      <c r="L578" s="543">
        <v>180</v>
      </c>
      <c r="M578" s="543"/>
      <c r="N578" s="213">
        <f t="shared" si="14"/>
        <v>14030504</v>
      </c>
      <c r="O578" s="543"/>
      <c r="P578" s="543" t="s">
        <v>381</v>
      </c>
      <c r="Q578" s="335">
        <v>12</v>
      </c>
      <c r="R578" s="552" t="s">
        <v>115</v>
      </c>
      <c r="S578" s="551">
        <f t="shared" si="15"/>
        <v>0</v>
      </c>
      <c r="T578" s="965"/>
    </row>
    <row r="579" spans="1:21" ht="15.75" thickBot="1" x14ac:dyDescent="0.3">
      <c r="A579" s="446" t="s">
        <v>223</v>
      </c>
      <c r="B579" s="552" t="s">
        <v>97</v>
      </c>
      <c r="C579" s="541">
        <v>14030504</v>
      </c>
      <c r="D579" s="959"/>
      <c r="E579" s="543">
        <v>765</v>
      </c>
      <c r="F579" s="543"/>
      <c r="G579" s="543" t="s">
        <v>88</v>
      </c>
      <c r="H579" s="168">
        <v>0.29166666666666669</v>
      </c>
      <c r="I579" s="168">
        <v>0.625</v>
      </c>
      <c r="J579" s="543"/>
      <c r="K579" s="141"/>
      <c r="L579" s="543">
        <v>180</v>
      </c>
      <c r="M579" s="543"/>
      <c r="N579" s="213">
        <f t="shared" ref="N579:N612" si="16">C579</f>
        <v>14030504</v>
      </c>
      <c r="O579" s="543"/>
      <c r="P579" s="543" t="s">
        <v>381</v>
      </c>
      <c r="Q579" s="335">
        <v>11.5</v>
      </c>
      <c r="R579" s="552" t="s">
        <v>115</v>
      </c>
      <c r="S579" s="551">
        <f t="shared" ref="S579:S612" si="17">E579*F579</f>
        <v>0</v>
      </c>
      <c r="T579" s="965"/>
    </row>
    <row r="580" spans="1:21" ht="15.75" thickBot="1" x14ac:dyDescent="0.3">
      <c r="A580" s="446" t="s">
        <v>415</v>
      </c>
      <c r="B580" s="552" t="s">
        <v>97</v>
      </c>
      <c r="C580" s="541">
        <v>14030504</v>
      </c>
      <c r="D580" s="959"/>
      <c r="E580" s="543">
        <v>190</v>
      </c>
      <c r="F580" s="543"/>
      <c r="G580" s="543" t="s">
        <v>88</v>
      </c>
      <c r="H580" s="168">
        <v>0.29166666666666669</v>
      </c>
      <c r="I580" s="168">
        <v>0.625</v>
      </c>
      <c r="J580" s="543"/>
      <c r="K580" s="141"/>
      <c r="L580" s="543">
        <v>120</v>
      </c>
      <c r="M580" s="543"/>
      <c r="N580" s="213">
        <f t="shared" si="16"/>
        <v>14030504</v>
      </c>
      <c r="O580" s="543"/>
      <c r="P580" s="543" t="s">
        <v>608</v>
      </c>
      <c r="Q580" s="335">
        <v>7.5</v>
      </c>
      <c r="R580" s="552" t="s">
        <v>115</v>
      </c>
      <c r="S580" s="551">
        <f t="shared" si="17"/>
        <v>0</v>
      </c>
      <c r="T580" s="965"/>
    </row>
    <row r="581" spans="1:21" ht="15.75" thickBot="1" x14ac:dyDescent="0.3">
      <c r="A581" s="440" t="s">
        <v>415</v>
      </c>
      <c r="B581" s="549" t="s">
        <v>97</v>
      </c>
      <c r="C581" s="542">
        <v>14030504</v>
      </c>
      <c r="D581" s="966"/>
      <c r="E581" s="542">
        <v>190</v>
      </c>
      <c r="F581" s="542"/>
      <c r="G581" s="542" t="s">
        <v>88</v>
      </c>
      <c r="H581" s="315">
        <v>0.29166666666666669</v>
      </c>
      <c r="I581" s="315">
        <v>0.625</v>
      </c>
      <c r="J581" s="542"/>
      <c r="K581" s="488"/>
      <c r="L581" s="542">
        <v>120</v>
      </c>
      <c r="M581" s="542"/>
      <c r="N581" s="549">
        <f t="shared" si="16"/>
        <v>14030504</v>
      </c>
      <c r="O581" s="542"/>
      <c r="P581" s="542" t="s">
        <v>549</v>
      </c>
      <c r="Q581" s="489">
        <v>7.5</v>
      </c>
      <c r="R581" s="549" t="s">
        <v>115</v>
      </c>
      <c r="S581" s="549">
        <f t="shared" si="17"/>
        <v>0</v>
      </c>
      <c r="T581" s="968"/>
    </row>
    <row r="582" spans="1:21" ht="15.75" thickBot="1" x14ac:dyDescent="0.3">
      <c r="A582" s="443" t="s">
        <v>517</v>
      </c>
      <c r="B582" s="211" t="s">
        <v>97</v>
      </c>
      <c r="C582" s="545">
        <v>14030504</v>
      </c>
      <c r="D582" s="961" t="s">
        <v>257</v>
      </c>
      <c r="E582" s="545">
        <v>270</v>
      </c>
      <c r="F582" s="545"/>
      <c r="G582" s="545" t="s">
        <v>88</v>
      </c>
      <c r="H582" s="168">
        <v>0.29166666666666669</v>
      </c>
      <c r="I582" s="168">
        <v>0.625</v>
      </c>
      <c r="J582" s="545"/>
      <c r="K582" s="444"/>
      <c r="L582" s="545">
        <v>180</v>
      </c>
      <c r="M582" s="545"/>
      <c r="N582" s="550">
        <f t="shared" si="16"/>
        <v>14030504</v>
      </c>
      <c r="O582" s="545"/>
      <c r="P582" s="545" t="s">
        <v>381</v>
      </c>
      <c r="Q582" s="445">
        <v>8</v>
      </c>
      <c r="R582" s="211" t="s">
        <v>115</v>
      </c>
      <c r="S582" s="550">
        <f t="shared" si="17"/>
        <v>0</v>
      </c>
      <c r="T582" s="964">
        <f>SUBTOTAL(9,S582:S585)</f>
        <v>0</v>
      </c>
    </row>
    <row r="583" spans="1:21" ht="15.75" thickBot="1" x14ac:dyDescent="0.3">
      <c r="A583" s="446" t="s">
        <v>540</v>
      </c>
      <c r="B583" s="552" t="s">
        <v>97</v>
      </c>
      <c r="C583" s="541">
        <v>14030504</v>
      </c>
      <c r="D583" s="959"/>
      <c r="E583" s="543">
        <v>105</v>
      </c>
      <c r="F583" s="543"/>
      <c r="G583" s="543" t="s">
        <v>88</v>
      </c>
      <c r="H583" s="168">
        <v>0.29166666666666669</v>
      </c>
      <c r="I583" s="168">
        <v>0.625</v>
      </c>
      <c r="J583" s="543"/>
      <c r="K583" s="141"/>
      <c r="L583" s="543">
        <v>60</v>
      </c>
      <c r="M583" s="543"/>
      <c r="N583" s="213">
        <f t="shared" si="16"/>
        <v>14030504</v>
      </c>
      <c r="O583" s="543"/>
      <c r="P583" s="543" t="s">
        <v>381</v>
      </c>
      <c r="Q583" s="335">
        <v>3</v>
      </c>
      <c r="R583" s="552" t="s">
        <v>115</v>
      </c>
      <c r="S583" s="551">
        <f t="shared" si="17"/>
        <v>0</v>
      </c>
      <c r="T583" s="965"/>
    </row>
    <row r="584" spans="1:21" ht="15.75" thickBot="1" x14ac:dyDescent="0.3">
      <c r="A584" s="446" t="s">
        <v>597</v>
      </c>
      <c r="B584" s="552" t="s">
        <v>97</v>
      </c>
      <c r="C584" s="541">
        <v>14030504</v>
      </c>
      <c r="D584" s="959"/>
      <c r="E584" s="543">
        <v>450</v>
      </c>
      <c r="F584" s="543"/>
      <c r="G584" s="543" t="s">
        <v>88</v>
      </c>
      <c r="H584" s="168">
        <v>0.29166666666666669</v>
      </c>
      <c r="I584" s="168">
        <v>0.625</v>
      </c>
      <c r="J584" s="543"/>
      <c r="K584" s="141"/>
      <c r="L584" s="543">
        <v>180</v>
      </c>
      <c r="M584" s="543"/>
      <c r="N584" s="213">
        <f t="shared" si="16"/>
        <v>14030504</v>
      </c>
      <c r="O584" s="543"/>
      <c r="P584" s="543" t="s">
        <v>381</v>
      </c>
      <c r="Q584" s="335">
        <v>12</v>
      </c>
      <c r="R584" s="552" t="s">
        <v>115</v>
      </c>
      <c r="S584" s="551">
        <f t="shared" si="17"/>
        <v>0</v>
      </c>
      <c r="T584" s="965"/>
    </row>
    <row r="585" spans="1:21" ht="15.75" thickBot="1" x14ac:dyDescent="0.3">
      <c r="A585" s="447" t="s">
        <v>117</v>
      </c>
      <c r="B585" s="215" t="s">
        <v>97</v>
      </c>
      <c r="C585" s="554">
        <v>14030504</v>
      </c>
      <c r="D585" s="959"/>
      <c r="E585" s="553">
        <v>720</v>
      </c>
      <c r="F585" s="553"/>
      <c r="G585" s="553" t="s">
        <v>88</v>
      </c>
      <c r="H585" s="448">
        <v>0.29166666666666669</v>
      </c>
      <c r="I585" s="448">
        <v>0.625</v>
      </c>
      <c r="J585" s="553"/>
      <c r="K585" s="449"/>
      <c r="L585" s="553">
        <v>180</v>
      </c>
      <c r="M585" s="553"/>
      <c r="N585" s="563">
        <f t="shared" si="16"/>
        <v>14030504</v>
      </c>
      <c r="O585" s="553"/>
      <c r="P585" s="553" t="s">
        <v>549</v>
      </c>
      <c r="Q585" s="450">
        <v>11.5</v>
      </c>
      <c r="R585" s="215" t="s">
        <v>115</v>
      </c>
      <c r="S585" s="215">
        <f t="shared" si="17"/>
        <v>0</v>
      </c>
      <c r="T585" s="965"/>
    </row>
    <row r="586" spans="1:21" ht="15.75" thickBot="1" x14ac:dyDescent="0.3">
      <c r="A586" s="443" t="s">
        <v>117</v>
      </c>
      <c r="B586" s="211" t="s">
        <v>97</v>
      </c>
      <c r="C586" s="560">
        <v>14030506</v>
      </c>
      <c r="D586" s="961" t="s">
        <v>214</v>
      </c>
      <c r="E586" s="560">
        <v>720</v>
      </c>
      <c r="F586" s="560"/>
      <c r="G586" s="560" t="s">
        <v>88</v>
      </c>
      <c r="H586" s="168">
        <v>0.375</v>
      </c>
      <c r="I586" s="168">
        <v>0.79166666666666663</v>
      </c>
      <c r="J586" s="560"/>
      <c r="K586" s="444"/>
      <c r="L586" s="560">
        <v>180</v>
      </c>
      <c r="M586" s="560"/>
      <c r="N586" s="565">
        <f t="shared" si="16"/>
        <v>14030506</v>
      </c>
      <c r="O586" s="560"/>
      <c r="P586" s="560" t="s">
        <v>549</v>
      </c>
      <c r="Q586" s="445">
        <v>11.5</v>
      </c>
      <c r="R586" s="211" t="s">
        <v>115</v>
      </c>
      <c r="S586" s="565">
        <f t="shared" si="17"/>
        <v>0</v>
      </c>
      <c r="T586" s="964">
        <f>SUBTOTAL(9,S586:S588)</f>
        <v>0</v>
      </c>
    </row>
    <row r="587" spans="1:21" ht="15.75" thickBot="1" x14ac:dyDescent="0.3">
      <c r="A587" s="446" t="s">
        <v>517</v>
      </c>
      <c r="B587" s="564" t="s">
        <v>97</v>
      </c>
      <c r="C587" s="556">
        <v>14030506</v>
      </c>
      <c r="D587" s="959"/>
      <c r="E587" s="556">
        <v>270</v>
      </c>
      <c r="F587" s="556"/>
      <c r="G587" s="556" t="s">
        <v>88</v>
      </c>
      <c r="H587" s="167">
        <v>0.375</v>
      </c>
      <c r="I587" s="167">
        <v>0.79166666666666663</v>
      </c>
      <c r="J587" s="556"/>
      <c r="K587" s="438"/>
      <c r="L587" s="556">
        <v>180</v>
      </c>
      <c r="M587" s="556"/>
      <c r="N587" s="213">
        <f t="shared" si="16"/>
        <v>14030506</v>
      </c>
      <c r="O587" s="556"/>
      <c r="P587" s="556" t="s">
        <v>381</v>
      </c>
      <c r="Q587" s="439">
        <v>8</v>
      </c>
      <c r="R587" s="564" t="s">
        <v>115</v>
      </c>
      <c r="S587" s="213">
        <f t="shared" si="17"/>
        <v>0</v>
      </c>
      <c r="T587" s="965"/>
    </row>
    <row r="588" spans="1:21" ht="15.75" thickBot="1" x14ac:dyDescent="0.3">
      <c r="A588" s="440" t="s">
        <v>611</v>
      </c>
      <c r="B588" s="567" t="s">
        <v>97</v>
      </c>
      <c r="C588" s="555">
        <v>14030506</v>
      </c>
      <c r="D588" s="966"/>
      <c r="E588" s="562">
        <v>225</v>
      </c>
      <c r="F588" s="562"/>
      <c r="G588" s="562" t="s">
        <v>88</v>
      </c>
      <c r="H588" s="171">
        <v>0.375</v>
      </c>
      <c r="I588" s="171">
        <v>0.79166666666666663</v>
      </c>
      <c r="J588" s="562"/>
      <c r="K588" s="441"/>
      <c r="L588" s="562">
        <v>180</v>
      </c>
      <c r="M588" s="562"/>
      <c r="N588" s="564">
        <f t="shared" si="16"/>
        <v>14030506</v>
      </c>
      <c r="O588" s="562"/>
      <c r="P588" s="562" t="s">
        <v>381</v>
      </c>
      <c r="Q588" s="442">
        <v>12</v>
      </c>
      <c r="R588" s="567" t="s">
        <v>115</v>
      </c>
      <c r="S588" s="567">
        <f t="shared" si="17"/>
        <v>0</v>
      </c>
      <c r="T588" s="968"/>
    </row>
    <row r="589" spans="1:21" ht="15.75" thickBot="1" x14ac:dyDescent="0.3">
      <c r="A589" s="443" t="s">
        <v>223</v>
      </c>
      <c r="B589" s="211" t="s">
        <v>97</v>
      </c>
      <c r="C589" s="560">
        <v>14030506</v>
      </c>
      <c r="D589" s="961" t="s">
        <v>257</v>
      </c>
      <c r="E589" s="560">
        <v>765</v>
      </c>
      <c r="F589" s="560"/>
      <c r="G589" s="560" t="s">
        <v>88</v>
      </c>
      <c r="H589" s="168">
        <v>0.29166666666666669</v>
      </c>
      <c r="I589" s="168">
        <v>0.79166666666666663</v>
      </c>
      <c r="J589" s="560"/>
      <c r="K589" s="444"/>
      <c r="L589" s="560">
        <v>180</v>
      </c>
      <c r="M589" s="560"/>
      <c r="N589" s="565">
        <f t="shared" si="16"/>
        <v>14030506</v>
      </c>
      <c r="O589" s="560"/>
      <c r="P589" s="560" t="s">
        <v>381</v>
      </c>
      <c r="Q589" s="445">
        <v>11.5</v>
      </c>
      <c r="R589" s="211" t="s">
        <v>115</v>
      </c>
      <c r="S589" s="565">
        <f t="shared" si="17"/>
        <v>0</v>
      </c>
      <c r="T589" s="964">
        <f>SUBTOTAL(9,S589:S592)</f>
        <v>0</v>
      </c>
      <c r="U589" s="338"/>
    </row>
    <row r="590" spans="1:21" ht="15.75" thickBot="1" x14ac:dyDescent="0.3">
      <c r="A590" s="446" t="s">
        <v>223</v>
      </c>
      <c r="B590" s="567" t="s">
        <v>97</v>
      </c>
      <c r="C590" s="556">
        <v>14030506</v>
      </c>
      <c r="D590" s="959"/>
      <c r="E590" s="561">
        <v>765</v>
      </c>
      <c r="F590" s="561"/>
      <c r="G590" s="561" t="s">
        <v>88</v>
      </c>
      <c r="H590" s="167">
        <v>0.29166666666666669</v>
      </c>
      <c r="I590" s="167">
        <v>0.79166666666666663</v>
      </c>
      <c r="J590" s="561"/>
      <c r="K590" s="141"/>
      <c r="L590" s="561">
        <v>180</v>
      </c>
      <c r="M590" s="561"/>
      <c r="N590" s="213">
        <f t="shared" si="16"/>
        <v>14030506</v>
      </c>
      <c r="O590" s="561"/>
      <c r="P590" s="561" t="s">
        <v>381</v>
      </c>
      <c r="Q590" s="335">
        <v>11.5</v>
      </c>
      <c r="R590" s="567" t="s">
        <v>115</v>
      </c>
      <c r="S590" s="566">
        <f t="shared" si="17"/>
        <v>0</v>
      </c>
      <c r="T590" s="965"/>
    </row>
    <row r="591" spans="1:21" ht="15.75" thickBot="1" x14ac:dyDescent="0.3">
      <c r="A591" s="446" t="s">
        <v>277</v>
      </c>
      <c r="B591" s="567" t="s">
        <v>97</v>
      </c>
      <c r="C591" s="556">
        <v>14030506</v>
      </c>
      <c r="D591" s="959"/>
      <c r="E591" s="561">
        <v>225</v>
      </c>
      <c r="F591" s="561"/>
      <c r="G591" s="561" t="s">
        <v>88</v>
      </c>
      <c r="H591" s="167">
        <v>0.29166666666666669</v>
      </c>
      <c r="I591" s="167">
        <v>0.79166666666666663</v>
      </c>
      <c r="J591" s="561"/>
      <c r="K591" s="141"/>
      <c r="L591" s="561">
        <v>180</v>
      </c>
      <c r="M591" s="561"/>
      <c r="N591" s="213">
        <f t="shared" si="16"/>
        <v>14030506</v>
      </c>
      <c r="O591" s="561"/>
      <c r="P591" s="561" t="s">
        <v>381</v>
      </c>
      <c r="Q591" s="335">
        <v>12</v>
      </c>
      <c r="R591" s="567" t="s">
        <v>115</v>
      </c>
      <c r="S591" s="566">
        <f t="shared" si="17"/>
        <v>0</v>
      </c>
      <c r="T591" s="965"/>
    </row>
    <row r="592" spans="1:21" ht="15.75" thickBot="1" x14ac:dyDescent="0.3">
      <c r="A592" s="440" t="s">
        <v>612</v>
      </c>
      <c r="B592" s="567" t="s">
        <v>97</v>
      </c>
      <c r="C592" s="555">
        <v>14030506</v>
      </c>
      <c r="D592" s="966"/>
      <c r="E592" s="562">
        <v>225</v>
      </c>
      <c r="F592" s="562"/>
      <c r="G592" s="562" t="s">
        <v>88</v>
      </c>
      <c r="H592" s="171">
        <v>0.29166666666666669</v>
      </c>
      <c r="I592" s="171">
        <v>0.79166666666666663</v>
      </c>
      <c r="J592" s="562"/>
      <c r="K592" s="441"/>
      <c r="L592" s="562">
        <v>180</v>
      </c>
      <c r="M592" s="562"/>
      <c r="N592" s="564">
        <f t="shared" si="16"/>
        <v>14030506</v>
      </c>
      <c r="O592" s="562"/>
      <c r="P592" s="562" t="s">
        <v>602</v>
      </c>
      <c r="Q592" s="442">
        <v>14</v>
      </c>
      <c r="R592" s="567" t="s">
        <v>115</v>
      </c>
      <c r="S592" s="567">
        <f t="shared" si="17"/>
        <v>0</v>
      </c>
      <c r="T592" s="968"/>
    </row>
    <row r="593" spans="1:21" ht="15.75" thickBot="1" x14ac:dyDescent="0.3">
      <c r="A593" s="443" t="s">
        <v>117</v>
      </c>
      <c r="B593" s="211" t="s">
        <v>97</v>
      </c>
      <c r="C593" s="201">
        <v>14030507</v>
      </c>
      <c r="D593" s="975" t="s">
        <v>214</v>
      </c>
      <c r="E593" s="163">
        <v>720</v>
      </c>
      <c r="F593" s="560"/>
      <c r="G593" s="560" t="s">
        <v>88</v>
      </c>
      <c r="H593" s="168">
        <v>0.33333333333333331</v>
      </c>
      <c r="I593" s="168">
        <v>0.79166666666666663</v>
      </c>
      <c r="J593" s="560"/>
      <c r="K593" s="444"/>
      <c r="L593" s="560">
        <v>180</v>
      </c>
      <c r="M593" s="560"/>
      <c r="N593" s="565">
        <f t="shared" si="16"/>
        <v>14030507</v>
      </c>
      <c r="O593" s="560"/>
      <c r="P593" s="560" t="s">
        <v>549</v>
      </c>
      <c r="Q593" s="445">
        <v>11.5</v>
      </c>
      <c r="R593" s="211" t="s">
        <v>115</v>
      </c>
      <c r="S593" s="565">
        <f t="shared" si="17"/>
        <v>0</v>
      </c>
      <c r="T593" s="964">
        <f>SUBTOTAL(9,S593:S597)</f>
        <v>0</v>
      </c>
    </row>
    <row r="594" spans="1:21" ht="15.75" thickBot="1" x14ac:dyDescent="0.3">
      <c r="A594" s="446" t="s">
        <v>601</v>
      </c>
      <c r="B594" s="567" t="s">
        <v>97</v>
      </c>
      <c r="C594" s="162">
        <v>14030507</v>
      </c>
      <c r="D594" s="976"/>
      <c r="E594" s="96">
        <v>315</v>
      </c>
      <c r="F594" s="561"/>
      <c r="G594" s="561" t="s">
        <v>88</v>
      </c>
      <c r="H594" s="167">
        <v>0.33333333333333331</v>
      </c>
      <c r="I594" s="167">
        <v>0.79166666666666663</v>
      </c>
      <c r="J594" s="561"/>
      <c r="K594" s="141"/>
      <c r="L594" s="561">
        <v>180</v>
      </c>
      <c r="M594" s="561"/>
      <c r="N594" s="213">
        <f t="shared" si="16"/>
        <v>14030507</v>
      </c>
      <c r="O594" s="561"/>
      <c r="P594" s="561" t="s">
        <v>602</v>
      </c>
      <c r="Q594" s="335">
        <v>13.5</v>
      </c>
      <c r="R594" s="567" t="s">
        <v>115</v>
      </c>
      <c r="S594" s="566">
        <f t="shared" si="17"/>
        <v>0</v>
      </c>
      <c r="T594" s="965"/>
    </row>
    <row r="595" spans="1:21" ht="15.75" thickBot="1" x14ac:dyDescent="0.3">
      <c r="A595" s="446" t="s">
        <v>601</v>
      </c>
      <c r="B595" s="567" t="s">
        <v>97</v>
      </c>
      <c r="C595" s="162">
        <v>14030507</v>
      </c>
      <c r="D595" s="976"/>
      <c r="E595" s="96">
        <v>315</v>
      </c>
      <c r="F595" s="561"/>
      <c r="G595" s="561" t="s">
        <v>88</v>
      </c>
      <c r="H595" s="167">
        <v>0.33333333333333331</v>
      </c>
      <c r="I595" s="167">
        <v>0.79166666666666663</v>
      </c>
      <c r="J595" s="561"/>
      <c r="K595" s="141"/>
      <c r="L595" s="561">
        <v>180</v>
      </c>
      <c r="M595" s="561"/>
      <c r="N595" s="213">
        <f t="shared" si="16"/>
        <v>14030507</v>
      </c>
      <c r="O595" s="561"/>
      <c r="P595" s="561" t="s">
        <v>602</v>
      </c>
      <c r="Q595" s="335">
        <v>13.5</v>
      </c>
      <c r="R595" s="567" t="s">
        <v>115</v>
      </c>
      <c r="S595" s="566">
        <f t="shared" si="17"/>
        <v>0</v>
      </c>
      <c r="T595" s="965"/>
    </row>
    <row r="596" spans="1:21" ht="15.75" thickBot="1" x14ac:dyDescent="0.3">
      <c r="A596" s="446" t="s">
        <v>223</v>
      </c>
      <c r="B596" s="567" t="s">
        <v>97</v>
      </c>
      <c r="C596" s="162">
        <v>14030507</v>
      </c>
      <c r="D596" s="976"/>
      <c r="E596" s="96">
        <v>760</v>
      </c>
      <c r="F596" s="561"/>
      <c r="G596" s="561" t="s">
        <v>88</v>
      </c>
      <c r="H596" s="167">
        <v>0.33333333333333331</v>
      </c>
      <c r="I596" s="167">
        <v>0.79166666666666663</v>
      </c>
      <c r="J596" s="561"/>
      <c r="K596" s="141"/>
      <c r="L596" s="561">
        <v>180</v>
      </c>
      <c r="M596" s="561"/>
      <c r="N596" s="213">
        <f t="shared" si="16"/>
        <v>14030507</v>
      </c>
      <c r="O596" s="561"/>
      <c r="P596" s="561" t="s">
        <v>381</v>
      </c>
      <c r="Q596" s="335">
        <v>11.5</v>
      </c>
      <c r="R596" s="567" t="s">
        <v>115</v>
      </c>
      <c r="S596" s="566">
        <f t="shared" si="17"/>
        <v>0</v>
      </c>
      <c r="T596" s="965"/>
    </row>
    <row r="597" spans="1:21" ht="15.75" thickBot="1" x14ac:dyDescent="0.3">
      <c r="A597" s="440" t="s">
        <v>415</v>
      </c>
      <c r="B597" s="567" t="s">
        <v>97</v>
      </c>
      <c r="C597" s="584">
        <v>14030507</v>
      </c>
      <c r="D597" s="977"/>
      <c r="E597" s="164">
        <v>190</v>
      </c>
      <c r="F597" s="562"/>
      <c r="G597" s="562" t="s">
        <v>88</v>
      </c>
      <c r="H597" s="171">
        <v>0.33333333333333331</v>
      </c>
      <c r="I597" s="171">
        <v>0.79166666666666663</v>
      </c>
      <c r="J597" s="562"/>
      <c r="K597" s="441"/>
      <c r="L597" s="562">
        <v>120</v>
      </c>
      <c r="M597" s="562"/>
      <c r="N597" s="564">
        <f t="shared" si="16"/>
        <v>14030507</v>
      </c>
      <c r="O597" s="562"/>
      <c r="P597" s="562" t="s">
        <v>549</v>
      </c>
      <c r="Q597" s="442">
        <v>7.5</v>
      </c>
      <c r="R597" s="567" t="s">
        <v>115</v>
      </c>
      <c r="S597" s="567">
        <f t="shared" si="17"/>
        <v>0</v>
      </c>
      <c r="T597" s="968"/>
    </row>
    <row r="598" spans="1:21" ht="15.75" thickBot="1" x14ac:dyDescent="0.3">
      <c r="A598" s="443" t="s">
        <v>277</v>
      </c>
      <c r="B598" s="211" t="s">
        <v>97</v>
      </c>
      <c r="C598" s="575">
        <v>14030508</v>
      </c>
      <c r="D598" s="961" t="s">
        <v>257</v>
      </c>
      <c r="E598" s="575">
        <v>225</v>
      </c>
      <c r="F598" s="575"/>
      <c r="G598" s="575" t="s">
        <v>88</v>
      </c>
      <c r="H598" s="168">
        <v>0.29166666666666669</v>
      </c>
      <c r="I598" s="168">
        <v>0.625</v>
      </c>
      <c r="J598" s="575"/>
      <c r="K598" s="444"/>
      <c r="L598" s="575">
        <v>180</v>
      </c>
      <c r="M598" s="575"/>
      <c r="N598" s="581">
        <f t="shared" si="16"/>
        <v>14030508</v>
      </c>
      <c r="O598" s="575"/>
      <c r="P598" s="575" t="s">
        <v>381</v>
      </c>
      <c r="Q598" s="445">
        <v>12</v>
      </c>
      <c r="R598" s="211" t="s">
        <v>115</v>
      </c>
      <c r="S598" s="581">
        <f t="shared" si="17"/>
        <v>0</v>
      </c>
      <c r="T598" s="964">
        <f>SUBTOTAL(9,S598:S600)</f>
        <v>0</v>
      </c>
    </row>
    <row r="599" spans="1:21" ht="15.75" thickBot="1" x14ac:dyDescent="0.3">
      <c r="A599" s="446" t="s">
        <v>601</v>
      </c>
      <c r="B599" s="580" t="s">
        <v>97</v>
      </c>
      <c r="C599" s="568">
        <v>14030508</v>
      </c>
      <c r="D599" s="959"/>
      <c r="E599" s="568">
        <v>315</v>
      </c>
      <c r="F599" s="568"/>
      <c r="G599" s="568" t="s">
        <v>88</v>
      </c>
      <c r="H599" s="167">
        <v>0.29166666666666669</v>
      </c>
      <c r="I599" s="167">
        <v>0.625</v>
      </c>
      <c r="J599" s="568"/>
      <c r="K599" s="438"/>
      <c r="L599" s="568">
        <v>180</v>
      </c>
      <c r="M599" s="568"/>
      <c r="N599" s="213">
        <f t="shared" si="16"/>
        <v>14030508</v>
      </c>
      <c r="O599" s="568"/>
      <c r="P599" s="568" t="s">
        <v>602</v>
      </c>
      <c r="Q599" s="439">
        <v>13.5</v>
      </c>
      <c r="R599" s="580" t="s">
        <v>115</v>
      </c>
      <c r="S599" s="213">
        <f t="shared" si="17"/>
        <v>0</v>
      </c>
      <c r="T599" s="965"/>
    </row>
    <row r="600" spans="1:21" ht="15.75" thickBot="1" x14ac:dyDescent="0.3">
      <c r="A600" s="440" t="s">
        <v>223</v>
      </c>
      <c r="B600" s="583" t="s">
        <v>97</v>
      </c>
      <c r="C600" s="569">
        <v>14030508</v>
      </c>
      <c r="D600" s="966"/>
      <c r="E600" s="574">
        <v>760</v>
      </c>
      <c r="F600" s="574"/>
      <c r="G600" s="574" t="s">
        <v>88</v>
      </c>
      <c r="H600" s="171">
        <v>0.29166666666666669</v>
      </c>
      <c r="I600" s="171">
        <v>0.625</v>
      </c>
      <c r="J600" s="574"/>
      <c r="K600" s="441"/>
      <c r="L600" s="574">
        <v>180</v>
      </c>
      <c r="M600" s="574"/>
      <c r="N600" s="580">
        <f t="shared" si="16"/>
        <v>14030508</v>
      </c>
      <c r="O600" s="574"/>
      <c r="P600" s="574" t="s">
        <v>381</v>
      </c>
      <c r="Q600" s="442">
        <v>11.5</v>
      </c>
      <c r="R600" s="583" t="s">
        <v>115</v>
      </c>
      <c r="S600" s="583">
        <f t="shared" si="17"/>
        <v>0</v>
      </c>
      <c r="T600" s="968"/>
    </row>
    <row r="601" spans="1:21" ht="15.75" thickBot="1" x14ac:dyDescent="0.3">
      <c r="A601" s="443" t="s">
        <v>223</v>
      </c>
      <c r="B601" s="211" t="s">
        <v>97</v>
      </c>
      <c r="C601" s="575">
        <v>14030508</v>
      </c>
      <c r="D601" s="961" t="s">
        <v>214</v>
      </c>
      <c r="E601" s="575">
        <v>760</v>
      </c>
      <c r="F601" s="575"/>
      <c r="G601" s="575" t="s">
        <v>88</v>
      </c>
      <c r="H601" s="168">
        <v>0.3125</v>
      </c>
      <c r="I601" s="168">
        <v>0.79166666666666663</v>
      </c>
      <c r="J601" s="575"/>
      <c r="K601" s="444"/>
      <c r="L601" s="575">
        <v>180</v>
      </c>
      <c r="M601" s="575"/>
      <c r="N601" s="581">
        <f t="shared" si="16"/>
        <v>14030508</v>
      </c>
      <c r="O601" s="575"/>
      <c r="P601" s="575" t="s">
        <v>381</v>
      </c>
      <c r="Q601" s="445">
        <v>11.5</v>
      </c>
      <c r="R601" s="211" t="s">
        <v>115</v>
      </c>
      <c r="S601" s="581">
        <f t="shared" si="17"/>
        <v>0</v>
      </c>
      <c r="T601" s="964">
        <f>SUBTOTAL(9,S601:S606)</f>
        <v>0</v>
      </c>
    </row>
    <row r="602" spans="1:21" ht="15.75" thickBot="1" x14ac:dyDescent="0.3">
      <c r="A602" s="446" t="s">
        <v>613</v>
      </c>
      <c r="B602" s="583" t="s">
        <v>97</v>
      </c>
      <c r="C602" s="568">
        <v>14030508</v>
      </c>
      <c r="D602" s="959"/>
      <c r="E602" s="573">
        <v>270</v>
      </c>
      <c r="F602" s="573"/>
      <c r="G602" s="573" t="s">
        <v>88</v>
      </c>
      <c r="H602" s="167">
        <v>0.3125</v>
      </c>
      <c r="I602" s="167">
        <v>0.79166666666666663</v>
      </c>
      <c r="J602" s="573"/>
      <c r="K602" s="141"/>
      <c r="L602" s="573">
        <v>60</v>
      </c>
      <c r="M602" s="573"/>
      <c r="N602" s="213">
        <f t="shared" si="16"/>
        <v>14030508</v>
      </c>
      <c r="O602" s="573"/>
      <c r="P602" s="573" t="s">
        <v>614</v>
      </c>
      <c r="Q602" s="335">
        <v>3.5</v>
      </c>
      <c r="R602" s="583" t="s">
        <v>115</v>
      </c>
      <c r="S602" s="582">
        <f t="shared" si="17"/>
        <v>0</v>
      </c>
      <c r="T602" s="965"/>
    </row>
    <row r="603" spans="1:21" ht="15.75" thickBot="1" x14ac:dyDescent="0.3">
      <c r="A603" s="446" t="s">
        <v>613</v>
      </c>
      <c r="B603" s="583" t="s">
        <v>97</v>
      </c>
      <c r="C603" s="568">
        <v>14030508</v>
      </c>
      <c r="D603" s="959"/>
      <c r="E603" s="573">
        <v>270</v>
      </c>
      <c r="F603" s="573"/>
      <c r="G603" s="573" t="s">
        <v>88</v>
      </c>
      <c r="H603" s="167">
        <v>0.3125</v>
      </c>
      <c r="I603" s="167">
        <v>0.79166666666666663</v>
      </c>
      <c r="J603" s="573"/>
      <c r="K603" s="141"/>
      <c r="L603" s="573">
        <v>60</v>
      </c>
      <c r="M603" s="573"/>
      <c r="N603" s="213">
        <f t="shared" si="16"/>
        <v>14030508</v>
      </c>
      <c r="O603" s="573"/>
      <c r="P603" s="573" t="s">
        <v>614</v>
      </c>
      <c r="Q603" s="335">
        <v>3.5</v>
      </c>
      <c r="R603" s="583" t="s">
        <v>115</v>
      </c>
      <c r="S603" s="582">
        <f t="shared" si="17"/>
        <v>0</v>
      </c>
      <c r="T603" s="965"/>
    </row>
    <row r="604" spans="1:21" ht="15.75" thickBot="1" x14ac:dyDescent="0.3">
      <c r="A604" s="446" t="s">
        <v>415</v>
      </c>
      <c r="B604" s="583" t="s">
        <v>97</v>
      </c>
      <c r="C604" s="568">
        <v>14030508</v>
      </c>
      <c r="D604" s="959"/>
      <c r="E604" s="573">
        <v>190</v>
      </c>
      <c r="F604" s="573"/>
      <c r="G604" s="573" t="s">
        <v>88</v>
      </c>
      <c r="H604" s="167">
        <v>0.3125</v>
      </c>
      <c r="I604" s="167">
        <v>0.79166666666666663</v>
      </c>
      <c r="J604" s="573"/>
      <c r="K604" s="141"/>
      <c r="L604" s="573">
        <v>120</v>
      </c>
      <c r="M604" s="573"/>
      <c r="N604" s="213">
        <f t="shared" si="16"/>
        <v>14030508</v>
      </c>
      <c r="O604" s="573"/>
      <c r="P604" s="573" t="s">
        <v>549</v>
      </c>
      <c r="Q604" s="335">
        <v>7.5</v>
      </c>
      <c r="R604" s="583" t="s">
        <v>115</v>
      </c>
      <c r="S604" s="582">
        <f t="shared" si="17"/>
        <v>0</v>
      </c>
      <c r="T604" s="965"/>
    </row>
    <row r="605" spans="1:21" ht="15.75" thickBot="1" x14ac:dyDescent="0.3">
      <c r="A605" s="446" t="s">
        <v>248</v>
      </c>
      <c r="B605" s="580" t="s">
        <v>97</v>
      </c>
      <c r="C605" s="568">
        <v>14030508</v>
      </c>
      <c r="D605" s="959"/>
      <c r="E605" s="568">
        <v>192</v>
      </c>
      <c r="F605" s="568"/>
      <c r="G605" s="568" t="s">
        <v>88</v>
      </c>
      <c r="H605" s="167">
        <v>0.3125</v>
      </c>
      <c r="I605" s="167">
        <v>0.79166666666666663</v>
      </c>
      <c r="J605" s="568"/>
      <c r="K605" s="438"/>
      <c r="L605" s="568">
        <v>96</v>
      </c>
      <c r="M605" s="568"/>
      <c r="N605" s="213">
        <f t="shared" si="16"/>
        <v>14030508</v>
      </c>
      <c r="O605" s="568"/>
      <c r="P605" s="568" t="s">
        <v>274</v>
      </c>
      <c r="Q605" s="439">
        <v>10</v>
      </c>
      <c r="R605" s="580" t="s">
        <v>115</v>
      </c>
      <c r="S605" s="213">
        <f t="shared" si="17"/>
        <v>0</v>
      </c>
      <c r="T605" s="965"/>
    </row>
    <row r="606" spans="1:21" ht="15.75" thickBot="1" x14ac:dyDescent="0.3">
      <c r="A606" s="440" t="s">
        <v>248</v>
      </c>
      <c r="B606" s="583" t="s">
        <v>97</v>
      </c>
      <c r="C606" s="569">
        <v>14030508</v>
      </c>
      <c r="D606" s="966"/>
      <c r="E606" s="574">
        <v>192</v>
      </c>
      <c r="F606" s="574"/>
      <c r="G606" s="574" t="s">
        <v>88</v>
      </c>
      <c r="H606" s="171">
        <v>0.3125</v>
      </c>
      <c r="I606" s="171">
        <v>0.79166666666666663</v>
      </c>
      <c r="J606" s="574"/>
      <c r="K606" s="441"/>
      <c r="L606" s="574">
        <v>96</v>
      </c>
      <c r="M606" s="574"/>
      <c r="N606" s="580">
        <f t="shared" si="16"/>
        <v>14030508</v>
      </c>
      <c r="O606" s="574"/>
      <c r="P606" s="574" t="s">
        <v>274</v>
      </c>
      <c r="Q606" s="442">
        <v>10</v>
      </c>
      <c r="R606" s="583" t="s">
        <v>115</v>
      </c>
      <c r="S606" s="583">
        <f t="shared" si="17"/>
        <v>0</v>
      </c>
      <c r="T606" s="968"/>
    </row>
    <row r="607" spans="1:21" ht="15.75" thickBot="1" x14ac:dyDescent="0.3">
      <c r="A607" s="443" t="s">
        <v>117</v>
      </c>
      <c r="B607" s="211" t="s">
        <v>97</v>
      </c>
      <c r="C607" s="592">
        <v>14030509</v>
      </c>
      <c r="D607" s="961" t="s">
        <v>257</v>
      </c>
      <c r="E607" s="592">
        <v>720</v>
      </c>
      <c r="F607" s="592"/>
      <c r="G607" s="592" t="s">
        <v>88</v>
      </c>
      <c r="H607" s="168">
        <v>0.29166666666666669</v>
      </c>
      <c r="I607" s="168">
        <v>0.75</v>
      </c>
      <c r="J607" s="592"/>
      <c r="K607" s="444"/>
      <c r="L607" s="592">
        <v>180</v>
      </c>
      <c r="M607" s="592"/>
      <c r="N607" s="600">
        <f t="shared" si="16"/>
        <v>14030509</v>
      </c>
      <c r="O607" s="592"/>
      <c r="P607" s="592" t="s">
        <v>549</v>
      </c>
      <c r="Q607" s="445">
        <v>11.5</v>
      </c>
      <c r="R607" s="211" t="s">
        <v>115</v>
      </c>
      <c r="S607" s="600">
        <f t="shared" si="17"/>
        <v>0</v>
      </c>
      <c r="T607" s="964"/>
      <c r="U607" s="338"/>
    </row>
    <row r="608" spans="1:21" ht="15.75" thickBot="1" x14ac:dyDescent="0.3">
      <c r="A608" s="446" t="s">
        <v>117</v>
      </c>
      <c r="B608" s="602" t="s">
        <v>97</v>
      </c>
      <c r="C608" s="588">
        <v>14030509</v>
      </c>
      <c r="D608" s="959"/>
      <c r="E608" s="593">
        <v>720</v>
      </c>
      <c r="F608" s="593"/>
      <c r="G608" s="593" t="s">
        <v>88</v>
      </c>
      <c r="H608" s="167">
        <v>0.29166666666666669</v>
      </c>
      <c r="I608" s="167">
        <v>0.75</v>
      </c>
      <c r="J608" s="593"/>
      <c r="K608" s="141"/>
      <c r="L608" s="593">
        <v>180</v>
      </c>
      <c r="M608" s="593"/>
      <c r="N608" s="213">
        <f t="shared" si="16"/>
        <v>14030509</v>
      </c>
      <c r="O608" s="593"/>
      <c r="P608" s="593" t="s">
        <v>549</v>
      </c>
      <c r="Q608" s="335">
        <v>11.5</v>
      </c>
      <c r="R608" s="602" t="s">
        <v>115</v>
      </c>
      <c r="S608" s="601">
        <f t="shared" si="17"/>
        <v>0</v>
      </c>
      <c r="T608" s="965"/>
    </row>
    <row r="609" spans="1:20" ht="15.75" thickBot="1" x14ac:dyDescent="0.3">
      <c r="A609" s="440" t="s">
        <v>117</v>
      </c>
      <c r="B609" s="602" t="s">
        <v>97</v>
      </c>
      <c r="C609" s="587">
        <v>14030509</v>
      </c>
      <c r="D609" s="966"/>
      <c r="E609" s="594">
        <v>720</v>
      </c>
      <c r="F609" s="594"/>
      <c r="G609" s="594" t="s">
        <v>88</v>
      </c>
      <c r="H609" s="171">
        <v>0.29166666666666669</v>
      </c>
      <c r="I609" s="171">
        <v>0.75</v>
      </c>
      <c r="J609" s="594"/>
      <c r="K609" s="441"/>
      <c r="L609" s="594">
        <v>180</v>
      </c>
      <c r="M609" s="594"/>
      <c r="N609" s="599">
        <f t="shared" si="16"/>
        <v>14030509</v>
      </c>
      <c r="O609" s="594"/>
      <c r="P609" s="594" t="s">
        <v>549</v>
      </c>
      <c r="Q609" s="442">
        <v>11.5</v>
      </c>
      <c r="R609" s="602" t="s">
        <v>115</v>
      </c>
      <c r="S609" s="602">
        <f t="shared" si="17"/>
        <v>0</v>
      </c>
      <c r="T609" s="968"/>
    </row>
    <row r="610" spans="1:20" ht="15.75" thickBot="1" x14ac:dyDescent="0.3">
      <c r="A610" s="443" t="s">
        <v>621</v>
      </c>
      <c r="B610" s="211" t="s">
        <v>97</v>
      </c>
      <c r="C610" s="592">
        <v>14030509</v>
      </c>
      <c r="D610" s="961" t="s">
        <v>214</v>
      </c>
      <c r="E610" s="592">
        <v>740</v>
      </c>
      <c r="F610" s="592"/>
      <c r="G610" s="592" t="s">
        <v>88</v>
      </c>
      <c r="H610" s="168">
        <v>0.3611111111111111</v>
      </c>
      <c r="I610" s="168">
        <v>0.79166666666666663</v>
      </c>
      <c r="J610" s="592"/>
      <c r="K610" s="444"/>
      <c r="L610" s="592">
        <v>120</v>
      </c>
      <c r="M610" s="592"/>
      <c r="N610" s="600">
        <f t="shared" si="16"/>
        <v>14030509</v>
      </c>
      <c r="O610" s="592"/>
      <c r="P610" s="592" t="s">
        <v>553</v>
      </c>
      <c r="Q610" s="445" t="s">
        <v>622</v>
      </c>
      <c r="R610" s="211" t="s">
        <v>115</v>
      </c>
      <c r="S610" s="600">
        <f t="shared" si="17"/>
        <v>0</v>
      </c>
      <c r="T610" s="964"/>
    </row>
    <row r="611" spans="1:20" ht="15.75" thickBot="1" x14ac:dyDescent="0.3">
      <c r="A611" s="446" t="s">
        <v>277</v>
      </c>
      <c r="B611" s="599" t="s">
        <v>97</v>
      </c>
      <c r="C611" s="588">
        <v>14030509</v>
      </c>
      <c r="D611" s="959"/>
      <c r="E611" s="588">
        <v>225</v>
      </c>
      <c r="F611" s="588"/>
      <c r="G611" s="588" t="s">
        <v>88</v>
      </c>
      <c r="H611" s="167">
        <v>0.3611111111111111</v>
      </c>
      <c r="I611" s="167">
        <v>0.79166666666666663</v>
      </c>
      <c r="J611" s="588"/>
      <c r="K611" s="438"/>
      <c r="L611" s="588">
        <v>180</v>
      </c>
      <c r="M611" s="588"/>
      <c r="N611" s="213">
        <f t="shared" si="16"/>
        <v>14030509</v>
      </c>
      <c r="O611" s="588"/>
      <c r="P611" s="588" t="s">
        <v>381</v>
      </c>
      <c r="Q611" s="439">
        <v>12</v>
      </c>
      <c r="R611" s="599" t="s">
        <v>115</v>
      </c>
      <c r="S611" s="213">
        <f t="shared" si="17"/>
        <v>0</v>
      </c>
      <c r="T611" s="965"/>
    </row>
    <row r="612" spans="1:20" ht="15.75" thickBot="1" x14ac:dyDescent="0.3">
      <c r="A612" s="440" t="s">
        <v>235</v>
      </c>
      <c r="B612" s="602" t="s">
        <v>97</v>
      </c>
      <c r="C612" s="587">
        <v>14030509</v>
      </c>
      <c r="D612" s="966"/>
      <c r="E612" s="594">
        <v>120</v>
      </c>
      <c r="F612" s="594"/>
      <c r="G612" s="594" t="s">
        <v>88</v>
      </c>
      <c r="H612" s="171">
        <v>0.3611111111111111</v>
      </c>
      <c r="I612" s="171">
        <v>0.79166666666666663</v>
      </c>
      <c r="J612" s="594"/>
      <c r="K612" s="441"/>
      <c r="L612" s="594">
        <v>120</v>
      </c>
      <c r="M612" s="594"/>
      <c r="N612" s="599">
        <f t="shared" si="16"/>
        <v>14030509</v>
      </c>
      <c r="O612" s="594"/>
      <c r="P612" s="594" t="s">
        <v>427</v>
      </c>
      <c r="Q612" s="442">
        <v>8</v>
      </c>
      <c r="R612" s="602" t="s">
        <v>115</v>
      </c>
      <c r="S612" s="602">
        <f t="shared" si="17"/>
        <v>0</v>
      </c>
      <c r="T612" s="968"/>
    </row>
    <row r="613" spans="1:20" ht="15.75" thickBot="1" x14ac:dyDescent="0.3">
      <c r="A613" s="443" t="s">
        <v>142</v>
      </c>
      <c r="B613" s="211" t="s">
        <v>97</v>
      </c>
      <c r="C613" s="592">
        <v>14030510</v>
      </c>
      <c r="D613" s="961" t="s">
        <v>214</v>
      </c>
      <c r="E613" s="592">
        <v>450</v>
      </c>
      <c r="F613" s="592"/>
      <c r="G613" s="592" t="s">
        <v>88</v>
      </c>
      <c r="H613" s="168">
        <v>0.33333333333333331</v>
      </c>
      <c r="I613" s="168">
        <v>0.79166666666666663</v>
      </c>
      <c r="J613" s="592"/>
      <c r="K613" s="444"/>
      <c r="L613" s="592">
        <v>180</v>
      </c>
      <c r="M613" s="592"/>
      <c r="N613" s="600">
        <f t="shared" ref="N613:N676" si="18">C613</f>
        <v>14030510</v>
      </c>
      <c r="O613" s="592"/>
      <c r="P613" s="592" t="s">
        <v>381</v>
      </c>
      <c r="Q613" s="445">
        <v>12</v>
      </c>
      <c r="R613" s="211" t="s">
        <v>115</v>
      </c>
      <c r="S613" s="600">
        <f t="shared" ref="S613:S676" si="19">E613*F613</f>
        <v>0</v>
      </c>
      <c r="T613" s="964"/>
    </row>
    <row r="614" spans="1:20" ht="15.75" thickBot="1" x14ac:dyDescent="0.3">
      <c r="A614" s="446" t="s">
        <v>223</v>
      </c>
      <c r="B614" s="602" t="s">
        <v>97</v>
      </c>
      <c r="C614" s="588">
        <v>14030510</v>
      </c>
      <c r="D614" s="959"/>
      <c r="E614" s="593">
        <v>765</v>
      </c>
      <c r="F614" s="593"/>
      <c r="G614" s="593" t="s">
        <v>88</v>
      </c>
      <c r="H614" s="168">
        <v>0.33333333333333331</v>
      </c>
      <c r="I614" s="168">
        <v>0.79166666666666663</v>
      </c>
      <c r="J614" s="593"/>
      <c r="K614" s="141"/>
      <c r="L614" s="593">
        <v>180</v>
      </c>
      <c r="M614" s="593"/>
      <c r="N614" s="213">
        <f t="shared" si="18"/>
        <v>14030510</v>
      </c>
      <c r="O614" s="593"/>
      <c r="P614" s="593" t="s">
        <v>381</v>
      </c>
      <c r="Q614" s="335">
        <v>11.5</v>
      </c>
      <c r="R614" s="602" t="s">
        <v>115</v>
      </c>
      <c r="S614" s="601">
        <f t="shared" si="19"/>
        <v>0</v>
      </c>
      <c r="T614" s="965"/>
    </row>
    <row r="615" spans="1:20" ht="15.75" thickBot="1" x14ac:dyDescent="0.3">
      <c r="A615" s="447" t="s">
        <v>223</v>
      </c>
      <c r="B615" s="215" t="s">
        <v>97</v>
      </c>
      <c r="C615" s="586">
        <v>14030510</v>
      </c>
      <c r="D615" s="966"/>
      <c r="E615" s="585">
        <v>765</v>
      </c>
      <c r="F615" s="585"/>
      <c r="G615" s="585" t="s">
        <v>88</v>
      </c>
      <c r="H615" s="448">
        <v>0.33333333333333331</v>
      </c>
      <c r="I615" s="448">
        <v>0.79166666666666663</v>
      </c>
      <c r="J615" s="585"/>
      <c r="K615" s="449"/>
      <c r="L615" s="585">
        <v>180</v>
      </c>
      <c r="M615" s="585"/>
      <c r="N615" s="598">
        <f t="shared" si="18"/>
        <v>14030510</v>
      </c>
      <c r="O615" s="585"/>
      <c r="P615" s="585" t="s">
        <v>381</v>
      </c>
      <c r="Q615" s="450">
        <v>11.5</v>
      </c>
      <c r="R615" s="215" t="s">
        <v>115</v>
      </c>
      <c r="S615" s="215">
        <f t="shared" si="19"/>
        <v>0</v>
      </c>
      <c r="T615" s="965"/>
    </row>
    <row r="616" spans="1:20" ht="15.75" thickBot="1" x14ac:dyDescent="0.3">
      <c r="A616" s="443" t="s">
        <v>223</v>
      </c>
      <c r="B616" s="211" t="s">
        <v>97</v>
      </c>
      <c r="C616" s="592">
        <v>14030510</v>
      </c>
      <c r="D616" s="961" t="s">
        <v>257</v>
      </c>
      <c r="E616" s="592">
        <v>765</v>
      </c>
      <c r="F616" s="592"/>
      <c r="G616" s="592" t="s">
        <v>88</v>
      </c>
      <c r="H616" s="168">
        <v>0.29166666666666669</v>
      </c>
      <c r="I616" s="168">
        <v>0.64583333333333337</v>
      </c>
      <c r="J616" s="592"/>
      <c r="K616" s="444"/>
      <c r="L616" s="592">
        <v>180</v>
      </c>
      <c r="M616" s="592"/>
      <c r="N616" s="600">
        <f t="shared" si="18"/>
        <v>14030510</v>
      </c>
      <c r="O616" s="592"/>
      <c r="P616" s="592" t="s">
        <v>381</v>
      </c>
      <c r="Q616" s="445">
        <v>11.5</v>
      </c>
      <c r="R616" s="211" t="s">
        <v>115</v>
      </c>
      <c r="S616" s="600">
        <f t="shared" si="19"/>
        <v>0</v>
      </c>
      <c r="T616" s="964"/>
    </row>
    <row r="617" spans="1:20" ht="15.75" thickBot="1" x14ac:dyDescent="0.3">
      <c r="A617" s="446" t="s">
        <v>613</v>
      </c>
      <c r="B617" s="602" t="s">
        <v>97</v>
      </c>
      <c r="C617" s="588">
        <v>14030510</v>
      </c>
      <c r="D617" s="959"/>
      <c r="E617" s="593">
        <v>270</v>
      </c>
      <c r="F617" s="593"/>
      <c r="G617" s="593" t="s">
        <v>88</v>
      </c>
      <c r="H617" s="167">
        <v>0.29166666666666669</v>
      </c>
      <c r="I617" s="167">
        <v>0.64583333333333337</v>
      </c>
      <c r="J617" s="593"/>
      <c r="K617" s="141"/>
      <c r="L617" s="593">
        <v>60</v>
      </c>
      <c r="M617" s="593"/>
      <c r="N617" s="213">
        <f t="shared" si="18"/>
        <v>14030510</v>
      </c>
      <c r="O617" s="593"/>
      <c r="P617" s="593" t="s">
        <v>614</v>
      </c>
      <c r="Q617" s="335">
        <v>3.5</v>
      </c>
      <c r="R617" s="602" t="s">
        <v>115</v>
      </c>
      <c r="S617" s="601">
        <f t="shared" si="19"/>
        <v>0</v>
      </c>
      <c r="T617" s="965"/>
    </row>
    <row r="618" spans="1:20" ht="15.75" thickBot="1" x14ac:dyDescent="0.3">
      <c r="A618" s="446" t="s">
        <v>277</v>
      </c>
      <c r="B618" s="602" t="s">
        <v>97</v>
      </c>
      <c r="C618" s="588">
        <v>14030510</v>
      </c>
      <c r="D618" s="959"/>
      <c r="E618" s="593">
        <v>225</v>
      </c>
      <c r="F618" s="593"/>
      <c r="G618" s="593" t="s">
        <v>88</v>
      </c>
      <c r="H618" s="167">
        <v>0.29166666666666669</v>
      </c>
      <c r="I618" s="167">
        <v>0.64583333333333337</v>
      </c>
      <c r="J618" s="593"/>
      <c r="K618" s="141"/>
      <c r="L618" s="593">
        <v>180</v>
      </c>
      <c r="M618" s="593"/>
      <c r="N618" s="213">
        <f t="shared" si="18"/>
        <v>14030510</v>
      </c>
      <c r="O618" s="593"/>
      <c r="P618" s="593" t="s">
        <v>381</v>
      </c>
      <c r="Q618" s="335">
        <v>12</v>
      </c>
      <c r="R618" s="602" t="s">
        <v>115</v>
      </c>
      <c r="S618" s="601">
        <f t="shared" si="19"/>
        <v>0</v>
      </c>
      <c r="T618" s="965"/>
    </row>
    <row r="619" spans="1:20" ht="15.75" thickBot="1" x14ac:dyDescent="0.3">
      <c r="A619" s="446" t="s">
        <v>415</v>
      </c>
      <c r="B619" s="602" t="s">
        <v>97</v>
      </c>
      <c r="C619" s="588">
        <v>14030510</v>
      </c>
      <c r="D619" s="959"/>
      <c r="E619" s="593">
        <v>190</v>
      </c>
      <c r="F619" s="593"/>
      <c r="G619" s="593" t="s">
        <v>88</v>
      </c>
      <c r="H619" s="167">
        <v>0.29166666666666669</v>
      </c>
      <c r="I619" s="167">
        <v>0.64583333333333337</v>
      </c>
      <c r="J619" s="593"/>
      <c r="K619" s="141"/>
      <c r="L619" s="593">
        <v>120</v>
      </c>
      <c r="M619" s="593"/>
      <c r="N619" s="213">
        <f t="shared" si="18"/>
        <v>14030510</v>
      </c>
      <c r="O619" s="593"/>
      <c r="P619" s="593" t="s">
        <v>549</v>
      </c>
      <c r="Q619" s="335">
        <v>7.5</v>
      </c>
      <c r="R619" s="602" t="s">
        <v>115</v>
      </c>
      <c r="S619" s="601">
        <f t="shared" si="19"/>
        <v>0</v>
      </c>
      <c r="T619" s="965"/>
    </row>
    <row r="620" spans="1:20" ht="15.75" thickBot="1" x14ac:dyDescent="0.3">
      <c r="A620" s="440" t="s">
        <v>248</v>
      </c>
      <c r="B620" s="602" t="s">
        <v>97</v>
      </c>
      <c r="C620" s="587">
        <v>14030510</v>
      </c>
      <c r="D620" s="966"/>
      <c r="E620" s="594">
        <v>96</v>
      </c>
      <c r="F620" s="594"/>
      <c r="G620" s="594" t="s">
        <v>88</v>
      </c>
      <c r="H620" s="171">
        <v>0.29166666666666669</v>
      </c>
      <c r="I620" s="171">
        <v>0.64583333333333337</v>
      </c>
      <c r="J620" s="594"/>
      <c r="K620" s="441"/>
      <c r="L620" s="594">
        <v>96</v>
      </c>
      <c r="M620" s="594"/>
      <c r="N620" s="599">
        <f t="shared" si="18"/>
        <v>14030510</v>
      </c>
      <c r="O620" s="594"/>
      <c r="P620" s="594" t="s">
        <v>274</v>
      </c>
      <c r="Q620" s="442">
        <v>3.5</v>
      </c>
      <c r="R620" s="602" t="s">
        <v>115</v>
      </c>
      <c r="S620" s="602">
        <f t="shared" si="19"/>
        <v>0</v>
      </c>
      <c r="T620" s="968"/>
    </row>
    <row r="621" spans="1:20" ht="15.75" thickBot="1" x14ac:dyDescent="0.3">
      <c r="A621" s="443" t="s">
        <v>223</v>
      </c>
      <c r="B621" s="211" t="s">
        <v>97</v>
      </c>
      <c r="C621" s="616">
        <v>14030513</v>
      </c>
      <c r="D621" s="961" t="s">
        <v>214</v>
      </c>
      <c r="E621" s="616">
        <v>765</v>
      </c>
      <c r="F621" s="616"/>
      <c r="G621" s="616" t="s">
        <v>88</v>
      </c>
      <c r="H621" s="168">
        <v>0.34722222222222227</v>
      </c>
      <c r="I621" s="168">
        <v>0.79166666666666663</v>
      </c>
      <c r="J621" s="616"/>
      <c r="K621" s="444"/>
      <c r="L621" s="616">
        <v>180</v>
      </c>
      <c r="M621" s="616"/>
      <c r="N621" s="619">
        <f t="shared" si="18"/>
        <v>14030513</v>
      </c>
      <c r="O621" s="616"/>
      <c r="P621" s="616" t="s">
        <v>381</v>
      </c>
      <c r="Q621" s="445">
        <v>11.5</v>
      </c>
      <c r="R621" s="211" t="s">
        <v>115</v>
      </c>
      <c r="S621" s="619">
        <f t="shared" si="19"/>
        <v>0</v>
      </c>
      <c r="T621" s="964"/>
    </row>
    <row r="622" spans="1:20" ht="15.75" thickBot="1" x14ac:dyDescent="0.3">
      <c r="A622" s="446" t="s">
        <v>277</v>
      </c>
      <c r="B622" s="621" t="s">
        <v>97</v>
      </c>
      <c r="C622" s="611">
        <v>14030513</v>
      </c>
      <c r="D622" s="959"/>
      <c r="E622" s="614">
        <v>225</v>
      </c>
      <c r="F622" s="614"/>
      <c r="G622" s="614" t="s">
        <v>88</v>
      </c>
      <c r="H622" s="167">
        <v>0.34722222222222227</v>
      </c>
      <c r="I622" s="167">
        <v>0.79166666666666663</v>
      </c>
      <c r="J622" s="614"/>
      <c r="K622" s="141"/>
      <c r="L622" s="614">
        <v>180</v>
      </c>
      <c r="M622" s="614"/>
      <c r="N622" s="213">
        <f t="shared" si="18"/>
        <v>14030513</v>
      </c>
      <c r="O622" s="614"/>
      <c r="P622" s="614" t="s">
        <v>381</v>
      </c>
      <c r="Q622" s="335">
        <v>12</v>
      </c>
      <c r="R622" s="621" t="s">
        <v>115</v>
      </c>
      <c r="S622" s="620">
        <f t="shared" si="19"/>
        <v>0</v>
      </c>
      <c r="T622" s="965"/>
    </row>
    <row r="623" spans="1:20" ht="15.75" thickBot="1" x14ac:dyDescent="0.3">
      <c r="A623" s="440" t="s">
        <v>515</v>
      </c>
      <c r="B623" s="621" t="s">
        <v>97</v>
      </c>
      <c r="C623" s="610">
        <v>14030513</v>
      </c>
      <c r="D623" s="966"/>
      <c r="E623" s="615">
        <v>720</v>
      </c>
      <c r="F623" s="615"/>
      <c r="G623" s="615" t="s">
        <v>88</v>
      </c>
      <c r="H623" s="171">
        <v>0.34722222222222227</v>
      </c>
      <c r="I623" s="171">
        <v>0.79166666666666663</v>
      </c>
      <c r="J623" s="615"/>
      <c r="K623" s="441"/>
      <c r="L623" s="615">
        <v>180</v>
      </c>
      <c r="M623" s="615"/>
      <c r="N623" s="618">
        <f t="shared" si="18"/>
        <v>14030513</v>
      </c>
      <c r="O623" s="615"/>
      <c r="P623" s="615" t="s">
        <v>381</v>
      </c>
      <c r="Q623" s="442">
        <v>11</v>
      </c>
      <c r="R623" s="621" t="s">
        <v>115</v>
      </c>
      <c r="S623" s="621">
        <f t="shared" si="19"/>
        <v>0</v>
      </c>
      <c r="T623" s="968"/>
    </row>
    <row r="624" spans="1:20" ht="15.75" thickBot="1" x14ac:dyDescent="0.3">
      <c r="A624" s="443" t="s">
        <v>117</v>
      </c>
      <c r="B624" s="211" t="s">
        <v>97</v>
      </c>
      <c r="C624" s="616">
        <v>14030513</v>
      </c>
      <c r="D624" s="961" t="s">
        <v>257</v>
      </c>
      <c r="E624" s="616">
        <v>720</v>
      </c>
      <c r="F624" s="616"/>
      <c r="G624" s="616" t="s">
        <v>88</v>
      </c>
      <c r="H624" s="168">
        <v>0.29166666666666669</v>
      </c>
      <c r="I624" s="168">
        <v>0.625</v>
      </c>
      <c r="J624" s="616"/>
      <c r="K624" s="444"/>
      <c r="L624" s="616">
        <v>180</v>
      </c>
      <c r="M624" s="616"/>
      <c r="N624" s="619">
        <f t="shared" si="18"/>
        <v>14030513</v>
      </c>
      <c r="O624" s="616"/>
      <c r="P624" s="616" t="s">
        <v>549</v>
      </c>
      <c r="Q624" s="445">
        <v>12.75</v>
      </c>
      <c r="R624" s="211" t="s">
        <v>115</v>
      </c>
      <c r="S624" s="619">
        <f t="shared" si="19"/>
        <v>0</v>
      </c>
      <c r="T624" s="964"/>
    </row>
    <row r="625" spans="1:20" ht="15.75" thickBot="1" x14ac:dyDescent="0.3">
      <c r="A625" s="446" t="s">
        <v>117</v>
      </c>
      <c r="B625" s="621" t="s">
        <v>97</v>
      </c>
      <c r="C625" s="611">
        <v>14030513</v>
      </c>
      <c r="D625" s="959"/>
      <c r="E625" s="614">
        <v>720</v>
      </c>
      <c r="F625" s="614"/>
      <c r="G625" s="614" t="s">
        <v>88</v>
      </c>
      <c r="H625" s="167">
        <v>0.29166666666666669</v>
      </c>
      <c r="I625" s="167">
        <v>0.625</v>
      </c>
      <c r="J625" s="614"/>
      <c r="K625" s="141"/>
      <c r="L625" s="614">
        <v>180</v>
      </c>
      <c r="M625" s="614"/>
      <c r="N625" s="213">
        <f t="shared" si="18"/>
        <v>14030513</v>
      </c>
      <c r="O625" s="614"/>
      <c r="P625" s="614" t="s">
        <v>549</v>
      </c>
      <c r="Q625" s="335">
        <v>12.75</v>
      </c>
      <c r="R625" s="621" t="s">
        <v>115</v>
      </c>
      <c r="S625" s="620">
        <f t="shared" si="19"/>
        <v>0</v>
      </c>
      <c r="T625" s="965"/>
    </row>
    <row r="626" spans="1:20" ht="15.75" thickBot="1" x14ac:dyDescent="0.3">
      <c r="A626" s="446" t="s">
        <v>515</v>
      </c>
      <c r="B626" s="621" t="s">
        <v>97</v>
      </c>
      <c r="C626" s="611">
        <v>14030513</v>
      </c>
      <c r="D626" s="959"/>
      <c r="E626" s="614">
        <v>720</v>
      </c>
      <c r="F626" s="614"/>
      <c r="G626" s="614" t="s">
        <v>88</v>
      </c>
      <c r="H626" s="167">
        <v>0.29166666666666669</v>
      </c>
      <c r="I626" s="167">
        <v>0.625</v>
      </c>
      <c r="J626" s="614"/>
      <c r="K626" s="141"/>
      <c r="L626" s="614">
        <v>180</v>
      </c>
      <c r="M626" s="614"/>
      <c r="N626" s="213">
        <f t="shared" si="18"/>
        <v>14030513</v>
      </c>
      <c r="O626" s="614"/>
      <c r="P626" s="614" t="s">
        <v>381</v>
      </c>
      <c r="Q626" s="335">
        <v>11</v>
      </c>
      <c r="R626" s="621" t="s">
        <v>115</v>
      </c>
      <c r="S626" s="620">
        <f t="shared" si="19"/>
        <v>0</v>
      </c>
      <c r="T626" s="965"/>
    </row>
    <row r="627" spans="1:20" ht="15.75" thickBot="1" x14ac:dyDescent="0.3">
      <c r="A627" s="440" t="s">
        <v>625</v>
      </c>
      <c r="B627" s="621" t="s">
        <v>97</v>
      </c>
      <c r="C627" s="610">
        <v>14030513</v>
      </c>
      <c r="D627" s="966"/>
      <c r="E627" s="615">
        <v>360</v>
      </c>
      <c r="F627" s="615"/>
      <c r="G627" s="615" t="s">
        <v>88</v>
      </c>
      <c r="H627" s="171">
        <v>0.29166666666666669</v>
      </c>
      <c r="I627" s="171">
        <v>0.625</v>
      </c>
      <c r="J627" s="615"/>
      <c r="K627" s="441"/>
      <c r="L627" s="615">
        <v>180</v>
      </c>
      <c r="M627" s="615"/>
      <c r="N627" s="618">
        <f t="shared" si="18"/>
        <v>14030513</v>
      </c>
      <c r="O627" s="615"/>
      <c r="P627" s="615" t="s">
        <v>381</v>
      </c>
      <c r="Q627" s="442">
        <v>10</v>
      </c>
      <c r="R627" s="621" t="s">
        <v>115</v>
      </c>
      <c r="S627" s="621">
        <f t="shared" si="19"/>
        <v>0</v>
      </c>
      <c r="T627" s="968"/>
    </row>
    <row r="628" spans="1:20" ht="15.75" thickBot="1" x14ac:dyDescent="0.3">
      <c r="A628" s="443" t="s">
        <v>223</v>
      </c>
      <c r="B628" s="211" t="s">
        <v>97</v>
      </c>
      <c r="C628" s="624">
        <v>14030514</v>
      </c>
      <c r="D628" s="961" t="s">
        <v>257</v>
      </c>
      <c r="E628" s="624">
        <v>765</v>
      </c>
      <c r="F628" s="624"/>
      <c r="G628" s="624" t="s">
        <v>88</v>
      </c>
      <c r="H628" s="168">
        <v>0.29166666666666669</v>
      </c>
      <c r="I628" s="168">
        <v>0.75</v>
      </c>
      <c r="J628" s="624"/>
      <c r="K628" s="444"/>
      <c r="L628" s="624">
        <v>180</v>
      </c>
      <c r="M628" s="624"/>
      <c r="N628" s="628">
        <f t="shared" si="18"/>
        <v>14030514</v>
      </c>
      <c r="O628" s="624"/>
      <c r="P628" s="624" t="s">
        <v>381</v>
      </c>
      <c r="Q628" s="445">
        <v>11.5</v>
      </c>
      <c r="R628" s="211" t="s">
        <v>115</v>
      </c>
      <c r="S628" s="628">
        <f t="shared" si="19"/>
        <v>0</v>
      </c>
      <c r="T628" s="964"/>
    </row>
    <row r="629" spans="1:20" ht="15.75" thickBot="1" x14ac:dyDescent="0.3">
      <c r="A629" s="446" t="s">
        <v>277</v>
      </c>
      <c r="B629" s="630" t="s">
        <v>97</v>
      </c>
      <c r="C629" s="623">
        <v>14030514</v>
      </c>
      <c r="D629" s="959"/>
      <c r="E629" s="625">
        <v>225</v>
      </c>
      <c r="F629" s="625"/>
      <c r="G629" s="625" t="s">
        <v>88</v>
      </c>
      <c r="H629" s="168">
        <v>0.29166666666666669</v>
      </c>
      <c r="I629" s="168">
        <v>0.75</v>
      </c>
      <c r="J629" s="625"/>
      <c r="K629" s="141"/>
      <c r="L629" s="625">
        <v>180</v>
      </c>
      <c r="M629" s="625"/>
      <c r="N629" s="213">
        <f t="shared" si="18"/>
        <v>14030514</v>
      </c>
      <c r="O629" s="625"/>
      <c r="P629" s="625" t="s">
        <v>381</v>
      </c>
      <c r="Q629" s="335">
        <v>12</v>
      </c>
      <c r="R629" s="630" t="s">
        <v>115</v>
      </c>
      <c r="S629" s="629">
        <f t="shared" si="19"/>
        <v>0</v>
      </c>
      <c r="T629" s="965"/>
    </row>
    <row r="630" spans="1:20" ht="45.75" thickBot="1" x14ac:dyDescent="0.3">
      <c r="A630" s="440" t="s">
        <v>544</v>
      </c>
      <c r="B630" s="630" t="s">
        <v>97</v>
      </c>
      <c r="C630" s="622">
        <v>14030514</v>
      </c>
      <c r="D630" s="966"/>
      <c r="E630" s="626">
        <v>1080</v>
      </c>
      <c r="F630" s="626"/>
      <c r="G630" s="626" t="s">
        <v>88</v>
      </c>
      <c r="H630" s="315">
        <v>0.29166666666666669</v>
      </c>
      <c r="I630" s="315">
        <v>0.75</v>
      </c>
      <c r="J630" s="626"/>
      <c r="K630" s="441"/>
      <c r="L630" s="626">
        <v>180</v>
      </c>
      <c r="M630" s="626"/>
      <c r="N630" s="627">
        <f t="shared" si="18"/>
        <v>14030514</v>
      </c>
      <c r="O630" s="626"/>
      <c r="P630" s="644" t="s">
        <v>626</v>
      </c>
      <c r="Q630" s="645" t="s">
        <v>627</v>
      </c>
      <c r="R630" s="630" t="s">
        <v>115</v>
      </c>
      <c r="S630" s="630">
        <f t="shared" si="19"/>
        <v>0</v>
      </c>
      <c r="T630" s="968"/>
    </row>
    <row r="631" spans="1:20" ht="15.75" thickBot="1" x14ac:dyDescent="0.3">
      <c r="A631" s="443" t="s">
        <v>540</v>
      </c>
      <c r="B631" s="211" t="s">
        <v>97</v>
      </c>
      <c r="C631" s="624">
        <v>14030514</v>
      </c>
      <c r="D631" s="961" t="s">
        <v>214</v>
      </c>
      <c r="E631" s="624">
        <v>360</v>
      </c>
      <c r="F631" s="624"/>
      <c r="G631" s="624" t="s">
        <v>88</v>
      </c>
      <c r="H631" s="168">
        <v>0.33333333333333331</v>
      </c>
      <c r="I631" s="168">
        <v>0.79166666666666663</v>
      </c>
      <c r="J631" s="624"/>
      <c r="K631" s="444"/>
      <c r="L631" s="624">
        <v>180</v>
      </c>
      <c r="M631" s="624"/>
      <c r="N631" s="628">
        <f t="shared" si="18"/>
        <v>14030514</v>
      </c>
      <c r="O631" s="624"/>
      <c r="P631" s="624" t="s">
        <v>381</v>
      </c>
      <c r="Q631" s="445">
        <v>10</v>
      </c>
      <c r="R631" s="211" t="s">
        <v>115</v>
      </c>
      <c r="S631" s="628">
        <f t="shared" si="19"/>
        <v>0</v>
      </c>
      <c r="T631" s="964"/>
    </row>
    <row r="632" spans="1:20" ht="15.75" thickBot="1" x14ac:dyDescent="0.3">
      <c r="A632" s="446" t="s">
        <v>117</v>
      </c>
      <c r="B632" s="630" t="s">
        <v>97</v>
      </c>
      <c r="C632" s="623">
        <v>14030514</v>
      </c>
      <c r="D632" s="959"/>
      <c r="E632" s="625">
        <v>720</v>
      </c>
      <c r="F632" s="625"/>
      <c r="G632" s="625" t="s">
        <v>88</v>
      </c>
      <c r="H632" s="167">
        <v>0.33333333333333331</v>
      </c>
      <c r="I632" s="167">
        <v>0.79166666666666663</v>
      </c>
      <c r="J632" s="625"/>
      <c r="K632" s="141"/>
      <c r="L632" s="625">
        <v>180</v>
      </c>
      <c r="M632" s="625"/>
      <c r="N632" s="213">
        <f t="shared" si="18"/>
        <v>14030514</v>
      </c>
      <c r="O632" s="625"/>
      <c r="P632" s="625" t="s">
        <v>549</v>
      </c>
      <c r="Q632" s="335">
        <v>13</v>
      </c>
      <c r="R632" s="630" t="s">
        <v>115</v>
      </c>
      <c r="S632" s="629">
        <f t="shared" si="19"/>
        <v>0</v>
      </c>
      <c r="T632" s="965"/>
    </row>
    <row r="633" spans="1:20" ht="15.75" thickBot="1" x14ac:dyDescent="0.3">
      <c r="A633" s="440" t="s">
        <v>506</v>
      </c>
      <c r="B633" s="630" t="s">
        <v>97</v>
      </c>
      <c r="C633" s="622">
        <v>14030514</v>
      </c>
      <c r="D633" s="966"/>
      <c r="E633" s="626">
        <v>720</v>
      </c>
      <c r="F633" s="626"/>
      <c r="G633" s="626" t="s">
        <v>88</v>
      </c>
      <c r="H633" s="171">
        <v>0.33333333333333331</v>
      </c>
      <c r="I633" s="171">
        <v>0.79166666666666663</v>
      </c>
      <c r="J633" s="626"/>
      <c r="K633" s="441"/>
      <c r="L633" s="626">
        <v>180</v>
      </c>
      <c r="M633" s="626"/>
      <c r="N633" s="627">
        <f t="shared" si="18"/>
        <v>14030514</v>
      </c>
      <c r="O633" s="626"/>
      <c r="P633" s="626" t="s">
        <v>381</v>
      </c>
      <c r="Q633" s="442">
        <v>11.5</v>
      </c>
      <c r="R633" s="630" t="s">
        <v>115</v>
      </c>
      <c r="S633" s="630">
        <f t="shared" si="19"/>
        <v>0</v>
      </c>
      <c r="T633" s="968"/>
    </row>
    <row r="634" spans="1:20" ht="15.75" thickBot="1" x14ac:dyDescent="0.3">
      <c r="A634" s="443" t="s">
        <v>223</v>
      </c>
      <c r="B634" s="211" t="s">
        <v>97</v>
      </c>
      <c r="C634" s="636">
        <v>14030515</v>
      </c>
      <c r="D634" s="961" t="s">
        <v>214</v>
      </c>
      <c r="E634" s="636">
        <v>765</v>
      </c>
      <c r="F634" s="636"/>
      <c r="G634" s="636" t="s">
        <v>88</v>
      </c>
      <c r="H634" s="168">
        <v>0.33333333333333331</v>
      </c>
      <c r="I634" s="168">
        <v>0.625</v>
      </c>
      <c r="J634" s="636"/>
      <c r="K634" s="444"/>
      <c r="L634" s="636">
        <v>180</v>
      </c>
      <c r="M634" s="636"/>
      <c r="N634" s="641">
        <f t="shared" si="18"/>
        <v>14030515</v>
      </c>
      <c r="O634" s="636"/>
      <c r="P634" s="636" t="s">
        <v>381</v>
      </c>
      <c r="Q634" s="445">
        <v>11.5</v>
      </c>
      <c r="R634" s="211" t="s">
        <v>115</v>
      </c>
      <c r="S634" s="641">
        <f t="shared" si="19"/>
        <v>0</v>
      </c>
      <c r="T634" s="964"/>
    </row>
    <row r="635" spans="1:20" ht="15.75" thickBot="1" x14ac:dyDescent="0.3">
      <c r="A635" s="446" t="s">
        <v>277</v>
      </c>
      <c r="B635" s="643" t="s">
        <v>97</v>
      </c>
      <c r="C635" s="633">
        <v>14030515</v>
      </c>
      <c r="D635" s="959"/>
      <c r="E635" s="634">
        <v>225</v>
      </c>
      <c r="F635" s="634"/>
      <c r="G635" s="634" t="s">
        <v>88</v>
      </c>
      <c r="H635" s="167">
        <v>0.33333333333333331</v>
      </c>
      <c r="I635" s="167">
        <v>0.625</v>
      </c>
      <c r="J635" s="634"/>
      <c r="K635" s="141"/>
      <c r="L635" s="634">
        <v>180</v>
      </c>
      <c r="M635" s="634"/>
      <c r="N635" s="213">
        <f t="shared" si="18"/>
        <v>14030515</v>
      </c>
      <c r="O635" s="634"/>
      <c r="P635" s="634" t="s">
        <v>381</v>
      </c>
      <c r="Q635" s="335">
        <v>12</v>
      </c>
      <c r="R635" s="643" t="s">
        <v>115</v>
      </c>
      <c r="S635" s="642">
        <f t="shared" si="19"/>
        <v>0</v>
      </c>
      <c r="T635" s="965"/>
    </row>
    <row r="636" spans="1:20" ht="30.75" thickBot="1" x14ac:dyDescent="0.3">
      <c r="A636" s="440" t="s">
        <v>544</v>
      </c>
      <c r="B636" s="643" t="s">
        <v>97</v>
      </c>
      <c r="C636" s="632">
        <v>14030515</v>
      </c>
      <c r="D636" s="966"/>
      <c r="E636" s="635">
        <v>1080</v>
      </c>
      <c r="F636" s="635"/>
      <c r="G636" s="635" t="s">
        <v>88</v>
      </c>
      <c r="H636" s="171">
        <v>0.33333333333333331</v>
      </c>
      <c r="I636" s="171">
        <v>0.625</v>
      </c>
      <c r="J636" s="635"/>
      <c r="K636" s="441"/>
      <c r="L636" s="635">
        <v>180</v>
      </c>
      <c r="M636" s="635"/>
      <c r="N636" s="640">
        <f t="shared" si="18"/>
        <v>14030515</v>
      </c>
      <c r="O636" s="635"/>
      <c r="P636" s="644" t="s">
        <v>628</v>
      </c>
      <c r="Q636" s="442" t="s">
        <v>629</v>
      </c>
      <c r="R636" s="643" t="s">
        <v>115</v>
      </c>
      <c r="S636" s="643">
        <f t="shared" si="19"/>
        <v>0</v>
      </c>
      <c r="T636" s="968"/>
    </row>
    <row r="637" spans="1:20" ht="15.75" thickBot="1" x14ac:dyDescent="0.3">
      <c r="A637" s="443" t="s">
        <v>483</v>
      </c>
      <c r="B637" s="211" t="s">
        <v>97</v>
      </c>
      <c r="C637" s="636">
        <v>14030515</v>
      </c>
      <c r="D637" s="961" t="s">
        <v>257</v>
      </c>
      <c r="E637" s="636">
        <v>1305</v>
      </c>
      <c r="F637" s="636"/>
      <c r="G637" s="201" t="s">
        <v>88</v>
      </c>
      <c r="H637" s="655">
        <v>0.29166666666666669</v>
      </c>
      <c r="I637" s="656">
        <v>0.625</v>
      </c>
      <c r="J637" s="163"/>
      <c r="K637" s="444"/>
      <c r="L637" s="636">
        <v>180</v>
      </c>
      <c r="M637" s="636"/>
      <c r="N637" s="641">
        <f t="shared" si="18"/>
        <v>14030515</v>
      </c>
      <c r="O637" s="636"/>
      <c r="P637" s="636" t="s">
        <v>381</v>
      </c>
      <c r="Q637" s="445">
        <v>13.5</v>
      </c>
      <c r="R637" s="211" t="s">
        <v>115</v>
      </c>
      <c r="S637" s="641">
        <f t="shared" si="19"/>
        <v>0</v>
      </c>
      <c r="T637" s="964"/>
    </row>
    <row r="638" spans="1:20" ht="15.75" thickBot="1" x14ac:dyDescent="0.3">
      <c r="A638" s="440" t="s">
        <v>117</v>
      </c>
      <c r="B638" s="643" t="s">
        <v>97</v>
      </c>
      <c r="C638" s="632">
        <v>14030515</v>
      </c>
      <c r="D638" s="966"/>
      <c r="E638" s="635">
        <v>720</v>
      </c>
      <c r="F638" s="635"/>
      <c r="G638" s="606" t="s">
        <v>88</v>
      </c>
      <c r="H638" s="657">
        <v>0.29166666666666669</v>
      </c>
      <c r="I638" s="658">
        <v>0.625</v>
      </c>
      <c r="J638" s="164"/>
      <c r="K638" s="441"/>
      <c r="L638" s="635">
        <v>180</v>
      </c>
      <c r="M638" s="635"/>
      <c r="N638" s="640">
        <f t="shared" si="18"/>
        <v>14030515</v>
      </c>
      <c r="O638" s="635"/>
      <c r="P638" s="635" t="s">
        <v>549</v>
      </c>
      <c r="Q638" s="442">
        <v>12</v>
      </c>
      <c r="R638" s="643" t="s">
        <v>115</v>
      </c>
      <c r="S638" s="643">
        <f t="shared" si="19"/>
        <v>0</v>
      </c>
      <c r="T638" s="968"/>
    </row>
    <row r="639" spans="1:20" ht="15.75" thickBot="1" x14ac:dyDescent="0.3">
      <c r="A639" s="443" t="s">
        <v>142</v>
      </c>
      <c r="B639" s="211" t="s">
        <v>97</v>
      </c>
      <c r="C639" s="636">
        <v>14030516</v>
      </c>
      <c r="D639" s="961" t="s">
        <v>214</v>
      </c>
      <c r="E639" s="636">
        <v>300</v>
      </c>
      <c r="F639" s="636"/>
      <c r="G639" s="636" t="s">
        <v>88</v>
      </c>
      <c r="H639" s="168">
        <v>0.33333333333333331</v>
      </c>
      <c r="I639" s="168">
        <v>0.66666666666666663</v>
      </c>
      <c r="J639" s="636"/>
      <c r="K639" s="444"/>
      <c r="L639" s="636">
        <v>120</v>
      </c>
      <c r="M639" s="636"/>
      <c r="N639" s="641">
        <f t="shared" si="18"/>
        <v>14030516</v>
      </c>
      <c r="O639" s="636"/>
      <c r="P639" s="636" t="s">
        <v>381</v>
      </c>
      <c r="Q639" s="445">
        <v>8</v>
      </c>
      <c r="R639" s="211" t="s">
        <v>115</v>
      </c>
      <c r="S639" s="641">
        <f t="shared" si="19"/>
        <v>0</v>
      </c>
      <c r="T639" s="964"/>
    </row>
    <row r="640" spans="1:20" ht="15.75" thickBot="1" x14ac:dyDescent="0.3">
      <c r="A640" s="446" t="s">
        <v>630</v>
      </c>
      <c r="B640" s="643" t="s">
        <v>97</v>
      </c>
      <c r="C640" s="633">
        <v>14030516</v>
      </c>
      <c r="D640" s="959"/>
      <c r="E640" s="634">
        <v>540</v>
      </c>
      <c r="F640" s="634"/>
      <c r="G640" s="634" t="s">
        <v>88</v>
      </c>
      <c r="H640" s="167">
        <v>0.33333333333333331</v>
      </c>
      <c r="I640" s="167">
        <v>0.66666666666666663</v>
      </c>
      <c r="J640" s="634"/>
      <c r="K640" s="141"/>
      <c r="L640" s="634">
        <v>180</v>
      </c>
      <c r="M640" s="634"/>
      <c r="N640" s="213">
        <f t="shared" si="18"/>
        <v>14030516</v>
      </c>
      <c r="O640" s="634"/>
      <c r="P640" s="634" t="s">
        <v>381</v>
      </c>
      <c r="Q640" s="335">
        <v>11</v>
      </c>
      <c r="R640" s="643" t="s">
        <v>115</v>
      </c>
      <c r="S640" s="642">
        <f t="shared" si="19"/>
        <v>0</v>
      </c>
      <c r="T640" s="965"/>
    </row>
    <row r="641" spans="1:20" ht="15.75" thickBot="1" x14ac:dyDescent="0.3">
      <c r="A641" s="446" t="s">
        <v>540</v>
      </c>
      <c r="B641" s="643" t="s">
        <v>97</v>
      </c>
      <c r="C641" s="633">
        <v>14030516</v>
      </c>
      <c r="D641" s="959"/>
      <c r="E641" s="634">
        <v>360</v>
      </c>
      <c r="F641" s="634"/>
      <c r="G641" s="634" t="s">
        <v>88</v>
      </c>
      <c r="H641" s="167">
        <v>0.33333333333333331</v>
      </c>
      <c r="I641" s="167">
        <v>0.66666666666666663</v>
      </c>
      <c r="J641" s="634"/>
      <c r="K641" s="141"/>
      <c r="L641" s="634">
        <v>180</v>
      </c>
      <c r="M641" s="634"/>
      <c r="N641" s="213">
        <f t="shared" si="18"/>
        <v>14030516</v>
      </c>
      <c r="O641" s="634"/>
      <c r="P641" s="634" t="s">
        <v>381</v>
      </c>
      <c r="Q641" s="335">
        <v>11</v>
      </c>
      <c r="R641" s="643" t="s">
        <v>115</v>
      </c>
      <c r="S641" s="642">
        <f t="shared" si="19"/>
        <v>0</v>
      </c>
      <c r="T641" s="965"/>
    </row>
    <row r="642" spans="1:20" ht="15.75" thickBot="1" x14ac:dyDescent="0.3">
      <c r="A642" s="440" t="s">
        <v>631</v>
      </c>
      <c r="B642" s="643" t="s">
        <v>97</v>
      </c>
      <c r="C642" s="632">
        <v>14030516</v>
      </c>
      <c r="D642" s="966"/>
      <c r="E642" s="635">
        <v>360</v>
      </c>
      <c r="F642" s="635"/>
      <c r="G642" s="635" t="s">
        <v>88</v>
      </c>
      <c r="H642" s="171">
        <v>0.33333333333333331</v>
      </c>
      <c r="I642" s="171">
        <v>0.66666666666666663</v>
      </c>
      <c r="J642" s="635"/>
      <c r="K642" s="441"/>
      <c r="L642" s="635">
        <v>180</v>
      </c>
      <c r="M642" s="635"/>
      <c r="N642" s="640">
        <f t="shared" si="18"/>
        <v>14030516</v>
      </c>
      <c r="O642" s="635"/>
      <c r="P642" s="635" t="s">
        <v>381</v>
      </c>
      <c r="Q642" s="442">
        <v>10</v>
      </c>
      <c r="R642" s="643" t="s">
        <v>115</v>
      </c>
      <c r="S642" s="643">
        <f t="shared" si="19"/>
        <v>0</v>
      </c>
      <c r="T642" s="968"/>
    </row>
    <row r="643" spans="1:20" ht="15.75" thickBot="1" x14ac:dyDescent="0.3">
      <c r="A643" s="443" t="s">
        <v>142</v>
      </c>
      <c r="B643" s="211" t="s">
        <v>97</v>
      </c>
      <c r="C643" s="636">
        <v>14030516</v>
      </c>
      <c r="D643" s="961" t="s">
        <v>257</v>
      </c>
      <c r="E643" s="636">
        <v>300</v>
      </c>
      <c r="F643" s="636"/>
      <c r="G643" s="636" t="s">
        <v>88</v>
      </c>
      <c r="H643" s="168">
        <v>0.29166666666666669</v>
      </c>
      <c r="I643" s="168">
        <v>0.625</v>
      </c>
      <c r="J643" s="636"/>
      <c r="K643" s="444"/>
      <c r="L643" s="636">
        <v>120</v>
      </c>
      <c r="M643" s="636"/>
      <c r="N643" s="641">
        <f t="shared" si="18"/>
        <v>14030516</v>
      </c>
      <c r="O643" s="636"/>
      <c r="P643" s="636" t="s">
        <v>381</v>
      </c>
      <c r="Q643" s="445">
        <v>8</v>
      </c>
      <c r="R643" s="211" t="s">
        <v>115</v>
      </c>
      <c r="S643" s="641">
        <f t="shared" si="19"/>
        <v>0</v>
      </c>
      <c r="T643" s="964"/>
    </row>
    <row r="644" spans="1:20" ht="15.75" thickBot="1" x14ac:dyDescent="0.3">
      <c r="A644" s="446" t="s">
        <v>142</v>
      </c>
      <c r="B644" s="643" t="s">
        <v>97</v>
      </c>
      <c r="C644" s="633">
        <v>14030516</v>
      </c>
      <c r="D644" s="959"/>
      <c r="E644" s="634">
        <v>300</v>
      </c>
      <c r="F644" s="634"/>
      <c r="G644" s="634" t="s">
        <v>88</v>
      </c>
      <c r="H644" s="167">
        <v>0.29166666666666669</v>
      </c>
      <c r="I644" s="167">
        <v>0.625</v>
      </c>
      <c r="J644" s="634"/>
      <c r="K644" s="141"/>
      <c r="L644" s="634">
        <v>1210</v>
      </c>
      <c r="M644" s="634"/>
      <c r="N644" s="213">
        <f t="shared" si="18"/>
        <v>14030516</v>
      </c>
      <c r="O644" s="634"/>
      <c r="P644" s="634" t="s">
        <v>381</v>
      </c>
      <c r="Q644" s="335">
        <v>8</v>
      </c>
      <c r="R644" s="643" t="s">
        <v>115</v>
      </c>
      <c r="S644" s="642">
        <f t="shared" si="19"/>
        <v>0</v>
      </c>
      <c r="T644" s="965"/>
    </row>
    <row r="645" spans="1:20" ht="15.75" thickBot="1" x14ac:dyDescent="0.3">
      <c r="A645" s="446" t="s">
        <v>632</v>
      </c>
      <c r="B645" s="643" t="s">
        <v>97</v>
      </c>
      <c r="C645" s="633">
        <v>14030516</v>
      </c>
      <c r="D645" s="959"/>
      <c r="E645" s="634">
        <v>360</v>
      </c>
      <c r="F645" s="634"/>
      <c r="G645" s="634" t="s">
        <v>88</v>
      </c>
      <c r="H645" s="167">
        <v>0.29166666666666669</v>
      </c>
      <c r="I645" s="167">
        <v>0.625</v>
      </c>
      <c r="J645" s="634"/>
      <c r="K645" s="141"/>
      <c r="L645" s="634">
        <v>180</v>
      </c>
      <c r="M645" s="634"/>
      <c r="N645" s="213">
        <f t="shared" si="18"/>
        <v>14030516</v>
      </c>
      <c r="O645" s="634"/>
      <c r="P645" s="634" t="s">
        <v>381</v>
      </c>
      <c r="Q645" s="335">
        <v>11.5</v>
      </c>
      <c r="R645" s="643" t="s">
        <v>115</v>
      </c>
      <c r="S645" s="642">
        <f t="shared" si="19"/>
        <v>0</v>
      </c>
      <c r="T645" s="965"/>
    </row>
    <row r="646" spans="1:20" ht="15.75" thickBot="1" x14ac:dyDescent="0.3">
      <c r="A646" s="440" t="s">
        <v>632</v>
      </c>
      <c r="B646" s="643" t="s">
        <v>97</v>
      </c>
      <c r="C646" s="632">
        <v>14030516</v>
      </c>
      <c r="D646" s="966"/>
      <c r="E646" s="635">
        <v>360</v>
      </c>
      <c r="F646" s="635"/>
      <c r="G646" s="635" t="s">
        <v>88</v>
      </c>
      <c r="H646" s="171">
        <v>0.29166666666666669</v>
      </c>
      <c r="I646" s="171">
        <v>0.625</v>
      </c>
      <c r="J646" s="635"/>
      <c r="K646" s="441"/>
      <c r="L646" s="635">
        <v>180</v>
      </c>
      <c r="M646" s="635"/>
      <c r="N646" s="640">
        <f t="shared" si="18"/>
        <v>14030516</v>
      </c>
      <c r="O646" s="635"/>
      <c r="P646" s="635" t="s">
        <v>381</v>
      </c>
      <c r="Q646" s="442">
        <v>11.5</v>
      </c>
      <c r="R646" s="643" t="s">
        <v>115</v>
      </c>
      <c r="S646" s="643">
        <f t="shared" si="19"/>
        <v>0</v>
      </c>
      <c r="T646" s="968"/>
    </row>
    <row r="647" spans="1:20" ht="15.75" thickBot="1" x14ac:dyDescent="0.3">
      <c r="A647" s="443" t="s">
        <v>540</v>
      </c>
      <c r="B647" s="211" t="s">
        <v>97</v>
      </c>
      <c r="C647" s="648">
        <v>14030517</v>
      </c>
      <c r="D647" s="961" t="s">
        <v>257</v>
      </c>
      <c r="E647" s="648">
        <v>360</v>
      </c>
      <c r="F647" s="648"/>
      <c r="G647" s="648" t="s">
        <v>88</v>
      </c>
      <c r="H647" s="168">
        <v>0.29166666666666669</v>
      </c>
      <c r="I647" s="168">
        <v>0.625</v>
      </c>
      <c r="J647" s="648"/>
      <c r="K647" s="444"/>
      <c r="L647" s="648">
        <v>180</v>
      </c>
      <c r="M647" s="648"/>
      <c r="N647" s="652">
        <f t="shared" si="18"/>
        <v>14030517</v>
      </c>
      <c r="O647" s="648"/>
      <c r="P647" s="648" t="s">
        <v>381</v>
      </c>
      <c r="Q647" s="445">
        <v>10</v>
      </c>
      <c r="R647" s="211" t="s">
        <v>115</v>
      </c>
      <c r="S647" s="652">
        <f t="shared" si="19"/>
        <v>0</v>
      </c>
      <c r="T647" s="964"/>
    </row>
    <row r="648" spans="1:20" ht="15.75" thickBot="1" x14ac:dyDescent="0.3">
      <c r="A648" s="446" t="s">
        <v>517</v>
      </c>
      <c r="B648" s="654" t="s">
        <v>97</v>
      </c>
      <c r="C648" s="647">
        <v>14030517</v>
      </c>
      <c r="D648" s="959"/>
      <c r="E648" s="649">
        <v>270</v>
      </c>
      <c r="F648" s="649"/>
      <c r="G648" s="649" t="s">
        <v>88</v>
      </c>
      <c r="H648" s="167">
        <v>0.29166666666666669</v>
      </c>
      <c r="I648" s="167">
        <v>0.625</v>
      </c>
      <c r="J648" s="649"/>
      <c r="K648" s="141"/>
      <c r="L648" s="649">
        <v>180</v>
      </c>
      <c r="M648" s="649"/>
      <c r="N648" s="213">
        <f t="shared" si="18"/>
        <v>14030517</v>
      </c>
      <c r="O648" s="649"/>
      <c r="P648" s="649" t="s">
        <v>381</v>
      </c>
      <c r="Q648" s="335">
        <v>8</v>
      </c>
      <c r="R648" s="654" t="s">
        <v>115</v>
      </c>
      <c r="S648" s="653">
        <f t="shared" si="19"/>
        <v>0</v>
      </c>
      <c r="T648" s="965"/>
    </row>
    <row r="649" spans="1:20" ht="15.75" thickBot="1" x14ac:dyDescent="0.3">
      <c r="A649" s="446" t="s">
        <v>633</v>
      </c>
      <c r="B649" s="654" t="s">
        <v>97</v>
      </c>
      <c r="C649" s="647">
        <v>14030517</v>
      </c>
      <c r="D649" s="959"/>
      <c r="E649" s="649">
        <v>360</v>
      </c>
      <c r="F649" s="649"/>
      <c r="G649" s="649" t="s">
        <v>88</v>
      </c>
      <c r="H649" s="167">
        <v>0.29166666666666669</v>
      </c>
      <c r="I649" s="167">
        <v>0.625</v>
      </c>
      <c r="J649" s="649"/>
      <c r="K649" s="141"/>
      <c r="L649" s="649">
        <v>180</v>
      </c>
      <c r="M649" s="649"/>
      <c r="N649" s="213">
        <f t="shared" si="18"/>
        <v>14030517</v>
      </c>
      <c r="O649" s="649"/>
      <c r="P649" s="649" t="s">
        <v>381</v>
      </c>
      <c r="Q649" s="335">
        <v>11</v>
      </c>
      <c r="R649" s="654" t="s">
        <v>115</v>
      </c>
      <c r="S649" s="653">
        <f t="shared" si="19"/>
        <v>0</v>
      </c>
      <c r="T649" s="965"/>
    </row>
    <row r="650" spans="1:20" ht="15.75" thickBot="1" x14ac:dyDescent="0.3">
      <c r="A650" s="440" t="s">
        <v>494</v>
      </c>
      <c r="B650" s="654" t="s">
        <v>97</v>
      </c>
      <c r="C650" s="646">
        <v>14030517</v>
      </c>
      <c r="D650" s="966"/>
      <c r="E650" s="650">
        <v>585</v>
      </c>
      <c r="F650" s="650"/>
      <c r="G650" s="650" t="s">
        <v>88</v>
      </c>
      <c r="H650" s="171">
        <v>0.29166666666666669</v>
      </c>
      <c r="I650" s="171">
        <v>0.625</v>
      </c>
      <c r="J650" s="650"/>
      <c r="K650" s="441"/>
      <c r="L650" s="650">
        <v>180</v>
      </c>
      <c r="M650" s="650"/>
      <c r="N650" s="651">
        <f t="shared" si="18"/>
        <v>14030517</v>
      </c>
      <c r="O650" s="650"/>
      <c r="P650" s="650" t="s">
        <v>381</v>
      </c>
      <c r="Q650" s="442">
        <v>11</v>
      </c>
      <c r="R650" s="654" t="s">
        <v>115</v>
      </c>
      <c r="S650" s="654">
        <f t="shared" si="19"/>
        <v>0</v>
      </c>
      <c r="T650" s="968"/>
    </row>
    <row r="651" spans="1:20" ht="15.75" thickBot="1" x14ac:dyDescent="0.3">
      <c r="A651" s="443" t="s">
        <v>632</v>
      </c>
      <c r="B651" s="211" t="s">
        <v>97</v>
      </c>
      <c r="C651" s="648">
        <v>14030517</v>
      </c>
      <c r="D651" s="961" t="s">
        <v>214</v>
      </c>
      <c r="E651" s="648">
        <v>360</v>
      </c>
      <c r="F651" s="648"/>
      <c r="G651" s="648" t="s">
        <v>88</v>
      </c>
      <c r="H651" s="168">
        <v>0.33333333333333331</v>
      </c>
      <c r="I651" s="168">
        <v>0.79166666666666663</v>
      </c>
      <c r="J651" s="648"/>
      <c r="K651" s="444"/>
      <c r="L651" s="648">
        <v>180</v>
      </c>
      <c r="M651" s="648"/>
      <c r="N651" s="652">
        <f t="shared" si="18"/>
        <v>14030517</v>
      </c>
      <c r="O651" s="648"/>
      <c r="P651" s="648" t="s">
        <v>381</v>
      </c>
      <c r="Q651" s="445">
        <v>11.5</v>
      </c>
      <c r="R651" s="211" t="s">
        <v>115</v>
      </c>
      <c r="S651" s="652">
        <f t="shared" si="19"/>
        <v>0</v>
      </c>
      <c r="T651" s="964"/>
    </row>
    <row r="652" spans="1:20" ht="15.75" thickBot="1" x14ac:dyDescent="0.3">
      <c r="A652" s="446" t="s">
        <v>517</v>
      </c>
      <c r="B652" s="654" t="s">
        <v>97</v>
      </c>
      <c r="C652" s="647">
        <v>14030517</v>
      </c>
      <c r="D652" s="959"/>
      <c r="E652" s="649">
        <v>270</v>
      </c>
      <c r="F652" s="649"/>
      <c r="G652" s="649" t="s">
        <v>88</v>
      </c>
      <c r="H652" s="167">
        <v>0.33333333333333331</v>
      </c>
      <c r="I652" s="167">
        <v>0.79166666666666663</v>
      </c>
      <c r="J652" s="649"/>
      <c r="K652" s="141"/>
      <c r="L652" s="649">
        <v>180</v>
      </c>
      <c r="M652" s="649"/>
      <c r="N652" s="213">
        <f t="shared" si="18"/>
        <v>14030517</v>
      </c>
      <c r="O652" s="649"/>
      <c r="P652" s="649" t="s">
        <v>381</v>
      </c>
      <c r="Q652" s="335">
        <v>8</v>
      </c>
      <c r="R652" s="654" t="s">
        <v>115</v>
      </c>
      <c r="S652" s="653">
        <f t="shared" si="19"/>
        <v>0</v>
      </c>
      <c r="T652" s="965"/>
    </row>
    <row r="653" spans="1:20" ht="15.75" thickBot="1" x14ac:dyDescent="0.3">
      <c r="A653" s="446" t="s">
        <v>515</v>
      </c>
      <c r="B653" s="654" t="s">
        <v>97</v>
      </c>
      <c r="C653" s="647">
        <v>14030517</v>
      </c>
      <c r="D653" s="959"/>
      <c r="E653" s="649">
        <v>720</v>
      </c>
      <c r="F653" s="649"/>
      <c r="G653" s="649" t="s">
        <v>88</v>
      </c>
      <c r="H653" s="167">
        <v>0.33333333333333331</v>
      </c>
      <c r="I653" s="167">
        <v>0.79166666666666663</v>
      </c>
      <c r="J653" s="649"/>
      <c r="K653" s="141"/>
      <c r="L653" s="649">
        <v>180</v>
      </c>
      <c r="M653" s="649"/>
      <c r="N653" s="213">
        <f t="shared" si="18"/>
        <v>14030517</v>
      </c>
      <c r="O653" s="649"/>
      <c r="P653" s="649" t="s">
        <v>381</v>
      </c>
      <c r="Q653" s="335">
        <v>11</v>
      </c>
      <c r="R653" s="654" t="s">
        <v>115</v>
      </c>
      <c r="S653" s="653">
        <f t="shared" si="19"/>
        <v>0</v>
      </c>
      <c r="T653" s="965"/>
    </row>
    <row r="654" spans="1:20" ht="15.75" thickBot="1" x14ac:dyDescent="0.3">
      <c r="A654" s="440" t="s">
        <v>540</v>
      </c>
      <c r="B654" s="654" t="s">
        <v>97</v>
      </c>
      <c r="C654" s="646">
        <v>14030517</v>
      </c>
      <c r="D654" s="966"/>
      <c r="E654" s="650">
        <v>360</v>
      </c>
      <c r="F654" s="650"/>
      <c r="G654" s="650" t="s">
        <v>88</v>
      </c>
      <c r="H654" s="171">
        <v>0.33333333333333331</v>
      </c>
      <c r="I654" s="171">
        <v>0.79166666666666663</v>
      </c>
      <c r="J654" s="650"/>
      <c r="K654" s="441"/>
      <c r="L654" s="650">
        <v>180</v>
      </c>
      <c r="M654" s="650"/>
      <c r="N654" s="651">
        <f t="shared" si="18"/>
        <v>14030517</v>
      </c>
      <c r="O654" s="650"/>
      <c r="P654" s="650" t="s">
        <v>381</v>
      </c>
      <c r="Q654" s="442">
        <v>10</v>
      </c>
      <c r="R654" s="654" t="s">
        <v>115</v>
      </c>
      <c r="S654" s="654">
        <f t="shared" si="19"/>
        <v>0</v>
      </c>
      <c r="T654" s="968"/>
    </row>
    <row r="655" spans="1:20" ht="15.75" thickBot="1" x14ac:dyDescent="0.3">
      <c r="A655" s="443" t="s">
        <v>540</v>
      </c>
      <c r="B655" s="211" t="s">
        <v>97</v>
      </c>
      <c r="C655" s="675">
        <v>14030518</v>
      </c>
      <c r="D655" s="961" t="s">
        <v>257</v>
      </c>
      <c r="E655" s="675">
        <v>360</v>
      </c>
      <c r="F655" s="675"/>
      <c r="G655" s="675" t="s">
        <v>88</v>
      </c>
      <c r="H655" s="168">
        <v>0.29166666666666669</v>
      </c>
      <c r="I655" s="168">
        <v>0.625</v>
      </c>
      <c r="J655" s="675"/>
      <c r="K655" s="444"/>
      <c r="L655" s="675">
        <v>180</v>
      </c>
      <c r="M655" s="675"/>
      <c r="N655" s="679">
        <f t="shared" si="18"/>
        <v>14030518</v>
      </c>
      <c r="O655" s="675"/>
      <c r="P655" s="675" t="s">
        <v>381</v>
      </c>
      <c r="Q655" s="445">
        <v>10</v>
      </c>
      <c r="R655" s="211" t="s">
        <v>115</v>
      </c>
      <c r="S655" s="679">
        <f t="shared" si="19"/>
        <v>0</v>
      </c>
      <c r="T655" s="964"/>
    </row>
    <row r="656" spans="1:20" ht="15.75" thickBot="1" x14ac:dyDescent="0.3">
      <c r="A656" s="446" t="s">
        <v>540</v>
      </c>
      <c r="B656" s="681" t="s">
        <v>97</v>
      </c>
      <c r="C656" s="670">
        <v>14030518</v>
      </c>
      <c r="D656" s="959"/>
      <c r="E656" s="673">
        <v>360</v>
      </c>
      <c r="F656" s="673"/>
      <c r="G656" s="673" t="s">
        <v>88</v>
      </c>
      <c r="H656" s="168">
        <v>0.29166666666666669</v>
      </c>
      <c r="I656" s="168">
        <v>0.625</v>
      </c>
      <c r="J656" s="673"/>
      <c r="K656" s="141"/>
      <c r="L656" s="673">
        <v>180</v>
      </c>
      <c r="M656" s="673"/>
      <c r="N656" s="213">
        <f t="shared" si="18"/>
        <v>14030518</v>
      </c>
      <c r="O656" s="673"/>
      <c r="P656" s="673" t="s">
        <v>381</v>
      </c>
      <c r="Q656" s="335">
        <v>10</v>
      </c>
      <c r="R656" s="681" t="s">
        <v>115</v>
      </c>
      <c r="S656" s="680">
        <f t="shared" si="19"/>
        <v>0</v>
      </c>
      <c r="T656" s="965"/>
    </row>
    <row r="657" spans="1:20" ht="15.75" thickBot="1" x14ac:dyDescent="0.3">
      <c r="A657" s="446" t="s">
        <v>630</v>
      </c>
      <c r="B657" s="681" t="s">
        <v>97</v>
      </c>
      <c r="C657" s="670">
        <v>14030518</v>
      </c>
      <c r="D657" s="959"/>
      <c r="E657" s="673">
        <v>540</v>
      </c>
      <c r="F657" s="673"/>
      <c r="G657" s="673" t="s">
        <v>88</v>
      </c>
      <c r="H657" s="168">
        <v>0.29166666666666669</v>
      </c>
      <c r="I657" s="168">
        <v>0.625</v>
      </c>
      <c r="J657" s="673"/>
      <c r="K657" s="141"/>
      <c r="L657" s="673">
        <v>180</v>
      </c>
      <c r="M657" s="673"/>
      <c r="N657" s="213">
        <f t="shared" si="18"/>
        <v>14030518</v>
      </c>
      <c r="O657" s="673"/>
      <c r="P657" s="673" t="s">
        <v>381</v>
      </c>
      <c r="Q657" s="335">
        <v>11.5</v>
      </c>
      <c r="R657" s="681" t="s">
        <v>115</v>
      </c>
      <c r="S657" s="680">
        <f t="shared" si="19"/>
        <v>0</v>
      </c>
      <c r="T657" s="965"/>
    </row>
    <row r="658" spans="1:20" ht="15.75" thickBot="1" x14ac:dyDescent="0.3">
      <c r="A658" s="447" t="s">
        <v>515</v>
      </c>
      <c r="B658" s="215" t="s">
        <v>97</v>
      </c>
      <c r="C658" s="668">
        <v>14030518</v>
      </c>
      <c r="D658" s="959"/>
      <c r="E658" s="667">
        <v>720</v>
      </c>
      <c r="F658" s="667"/>
      <c r="G658" s="667" t="s">
        <v>88</v>
      </c>
      <c r="H658" s="448">
        <v>0.29166666666666669</v>
      </c>
      <c r="I658" s="448">
        <v>0.625</v>
      </c>
      <c r="J658" s="667"/>
      <c r="K658" s="449"/>
      <c r="L658" s="667">
        <v>180</v>
      </c>
      <c r="M658" s="667"/>
      <c r="N658" s="677">
        <f t="shared" si="18"/>
        <v>14030518</v>
      </c>
      <c r="O658" s="667"/>
      <c r="P658" s="667" t="s">
        <v>381</v>
      </c>
      <c r="Q658" s="450">
        <v>11</v>
      </c>
      <c r="R658" s="215" t="s">
        <v>115</v>
      </c>
      <c r="S658" s="215">
        <f t="shared" si="19"/>
        <v>0</v>
      </c>
      <c r="T658" s="965"/>
    </row>
    <row r="659" spans="1:20" ht="15.75" thickBot="1" x14ac:dyDescent="0.3">
      <c r="A659" s="443" t="s">
        <v>506</v>
      </c>
      <c r="B659" s="211" t="s">
        <v>97</v>
      </c>
      <c r="C659" s="675">
        <v>14030518</v>
      </c>
      <c r="D659" s="961" t="s">
        <v>214</v>
      </c>
      <c r="E659" s="675">
        <v>720</v>
      </c>
      <c r="F659" s="675"/>
      <c r="G659" s="675" t="s">
        <v>88</v>
      </c>
      <c r="H659" s="168">
        <v>0.33333333333333331</v>
      </c>
      <c r="I659" s="168">
        <v>0.625</v>
      </c>
      <c r="J659" s="675"/>
      <c r="K659" s="444"/>
      <c r="L659" s="675">
        <v>180</v>
      </c>
      <c r="M659" s="675"/>
      <c r="N659" s="679">
        <f t="shared" si="18"/>
        <v>14030518</v>
      </c>
      <c r="O659" s="675"/>
      <c r="P659" s="675" t="s">
        <v>381</v>
      </c>
      <c r="Q659" s="445">
        <v>11.5</v>
      </c>
      <c r="R659" s="211" t="s">
        <v>115</v>
      </c>
      <c r="S659" s="679">
        <f t="shared" si="19"/>
        <v>0</v>
      </c>
      <c r="T659" s="964"/>
    </row>
    <row r="660" spans="1:20" ht="15.75" thickBot="1" x14ac:dyDescent="0.3">
      <c r="A660" s="446" t="s">
        <v>494</v>
      </c>
      <c r="B660" s="681" t="s">
        <v>97</v>
      </c>
      <c r="C660" s="670">
        <v>14030518</v>
      </c>
      <c r="D660" s="959"/>
      <c r="E660" s="673">
        <v>585</v>
      </c>
      <c r="F660" s="673"/>
      <c r="G660" s="673" t="s">
        <v>88</v>
      </c>
      <c r="H660" s="167">
        <v>0.33333333333333331</v>
      </c>
      <c r="I660" s="167">
        <v>0.625</v>
      </c>
      <c r="J660" s="673"/>
      <c r="K660" s="141"/>
      <c r="L660" s="673">
        <v>180</v>
      </c>
      <c r="M660" s="673"/>
      <c r="N660" s="213">
        <f t="shared" si="18"/>
        <v>14030518</v>
      </c>
      <c r="O660" s="673"/>
      <c r="P660" s="673" t="s">
        <v>381</v>
      </c>
      <c r="Q660" s="335">
        <v>11.5</v>
      </c>
      <c r="R660" s="681" t="s">
        <v>115</v>
      </c>
      <c r="S660" s="680">
        <f t="shared" si="19"/>
        <v>0</v>
      </c>
      <c r="T660" s="965"/>
    </row>
    <row r="661" spans="1:20" ht="15.75" thickBot="1" x14ac:dyDescent="0.3">
      <c r="A661" s="440" t="s">
        <v>625</v>
      </c>
      <c r="B661" s="681" t="s">
        <v>97</v>
      </c>
      <c r="C661" s="669">
        <v>14030518</v>
      </c>
      <c r="D661" s="966"/>
      <c r="E661" s="674">
        <v>360</v>
      </c>
      <c r="F661" s="674"/>
      <c r="G661" s="674" t="s">
        <v>88</v>
      </c>
      <c r="H661" s="171">
        <v>0.33333333333333331</v>
      </c>
      <c r="I661" s="171">
        <v>0.625</v>
      </c>
      <c r="J661" s="674"/>
      <c r="K661" s="441"/>
      <c r="L661" s="674">
        <v>180</v>
      </c>
      <c r="M661" s="674"/>
      <c r="N661" s="678">
        <f t="shared" si="18"/>
        <v>14030518</v>
      </c>
      <c r="O661" s="674"/>
      <c r="P661" s="674" t="s">
        <v>381</v>
      </c>
      <c r="Q661" s="442">
        <v>10.5</v>
      </c>
      <c r="R661" s="681" t="s">
        <v>115</v>
      </c>
      <c r="S661" s="681">
        <f t="shared" si="19"/>
        <v>0</v>
      </c>
      <c r="T661" s="968"/>
    </row>
    <row r="662" spans="1:20" ht="15.75" thickBot="1" x14ac:dyDescent="0.3">
      <c r="A662" s="443" t="s">
        <v>223</v>
      </c>
      <c r="B662" s="211" t="s">
        <v>97</v>
      </c>
      <c r="C662" s="693">
        <v>14030520</v>
      </c>
      <c r="D662" s="961" t="s">
        <v>257</v>
      </c>
      <c r="E662" s="693">
        <v>765</v>
      </c>
      <c r="F662" s="693"/>
      <c r="G662" s="693" t="s">
        <v>88</v>
      </c>
      <c r="H662" s="168">
        <v>0.29166666666666669</v>
      </c>
      <c r="I662" s="168">
        <v>0.625</v>
      </c>
      <c r="J662" s="693"/>
      <c r="K662" s="444"/>
      <c r="L662" s="693">
        <v>180</v>
      </c>
      <c r="M662" s="693"/>
      <c r="N662" s="697">
        <f t="shared" si="18"/>
        <v>14030520</v>
      </c>
      <c r="O662" s="693"/>
      <c r="P662" s="693" t="s">
        <v>381</v>
      </c>
      <c r="Q662" s="445">
        <v>11.5</v>
      </c>
      <c r="R662" s="211" t="s">
        <v>115</v>
      </c>
      <c r="S662" s="697">
        <f t="shared" si="19"/>
        <v>0</v>
      </c>
      <c r="T662" s="964"/>
    </row>
    <row r="663" spans="1:20" ht="15.75" thickBot="1" x14ac:dyDescent="0.3">
      <c r="A663" s="446" t="s">
        <v>515</v>
      </c>
      <c r="B663" s="699" t="s">
        <v>97</v>
      </c>
      <c r="C663" s="689">
        <v>14030520</v>
      </c>
      <c r="D663" s="959"/>
      <c r="E663" s="694">
        <v>720</v>
      </c>
      <c r="F663" s="694"/>
      <c r="G663" s="694" t="s">
        <v>88</v>
      </c>
      <c r="H663" s="168">
        <v>0.29166666666666669</v>
      </c>
      <c r="I663" s="168">
        <v>0.625</v>
      </c>
      <c r="J663" s="694"/>
      <c r="K663" s="141"/>
      <c r="L663" s="694">
        <v>180</v>
      </c>
      <c r="M663" s="694"/>
      <c r="N663" s="213">
        <f t="shared" si="18"/>
        <v>14030520</v>
      </c>
      <c r="O663" s="694"/>
      <c r="P663" s="694" t="s">
        <v>381</v>
      </c>
      <c r="Q663" s="335">
        <v>11</v>
      </c>
      <c r="R663" s="699" t="s">
        <v>115</v>
      </c>
      <c r="S663" s="698">
        <f t="shared" si="19"/>
        <v>0</v>
      </c>
      <c r="T663" s="965"/>
    </row>
    <row r="664" spans="1:20" ht="15.75" thickBot="1" x14ac:dyDescent="0.3">
      <c r="A664" s="446" t="s">
        <v>540</v>
      </c>
      <c r="B664" s="699" t="s">
        <v>97</v>
      </c>
      <c r="C664" s="689">
        <v>14030520</v>
      </c>
      <c r="D664" s="959"/>
      <c r="E664" s="694">
        <v>360</v>
      </c>
      <c r="F664" s="694"/>
      <c r="G664" s="694" t="s">
        <v>88</v>
      </c>
      <c r="H664" s="168">
        <v>0.29166666666666669</v>
      </c>
      <c r="I664" s="168">
        <v>0.625</v>
      </c>
      <c r="J664" s="694"/>
      <c r="K664" s="141"/>
      <c r="L664" s="694">
        <v>180</v>
      </c>
      <c r="M664" s="694"/>
      <c r="N664" s="213">
        <f t="shared" si="18"/>
        <v>14030520</v>
      </c>
      <c r="O664" s="694"/>
      <c r="P664" s="694" t="s">
        <v>381</v>
      </c>
      <c r="Q664" s="335">
        <v>10</v>
      </c>
      <c r="R664" s="699" t="s">
        <v>115</v>
      </c>
      <c r="S664" s="698">
        <f t="shared" si="19"/>
        <v>0</v>
      </c>
      <c r="T664" s="965"/>
    </row>
    <row r="665" spans="1:20" ht="15.75" thickBot="1" x14ac:dyDescent="0.3">
      <c r="A665" s="440" t="s">
        <v>277</v>
      </c>
      <c r="B665" s="699" t="s">
        <v>97</v>
      </c>
      <c r="C665" s="688">
        <v>14030520</v>
      </c>
      <c r="D665" s="966"/>
      <c r="E665" s="695">
        <v>150</v>
      </c>
      <c r="F665" s="695"/>
      <c r="G665" s="695" t="s">
        <v>88</v>
      </c>
      <c r="H665" s="315">
        <v>0.29166666666666669</v>
      </c>
      <c r="I665" s="315">
        <v>0.625</v>
      </c>
      <c r="J665" s="695"/>
      <c r="K665" s="441"/>
      <c r="L665" s="695">
        <v>120</v>
      </c>
      <c r="M665" s="695"/>
      <c r="N665" s="696">
        <f t="shared" si="18"/>
        <v>14030520</v>
      </c>
      <c r="O665" s="695"/>
      <c r="P665" s="695" t="s">
        <v>381</v>
      </c>
      <c r="Q665" s="442">
        <v>8</v>
      </c>
      <c r="R665" s="699" t="s">
        <v>115</v>
      </c>
      <c r="S665" s="699">
        <f t="shared" si="19"/>
        <v>0</v>
      </c>
      <c r="T665" s="968"/>
    </row>
    <row r="666" spans="1:20" ht="15.75" thickBot="1" x14ac:dyDescent="0.3">
      <c r="A666" s="443" t="s">
        <v>540</v>
      </c>
      <c r="B666" s="211" t="s">
        <v>97</v>
      </c>
      <c r="C666" s="201">
        <v>14030521</v>
      </c>
      <c r="D666" s="975" t="s">
        <v>214</v>
      </c>
      <c r="E666" s="163">
        <v>360</v>
      </c>
      <c r="F666" s="707"/>
      <c r="G666" s="707" t="s">
        <v>88</v>
      </c>
      <c r="H666" s="168">
        <v>0.33333333333333331</v>
      </c>
      <c r="I666" s="168">
        <v>0.66666666666666663</v>
      </c>
      <c r="J666" s="707"/>
      <c r="K666" s="444"/>
      <c r="L666" s="707">
        <v>180</v>
      </c>
      <c r="M666" s="707"/>
      <c r="N666" s="714">
        <f t="shared" si="18"/>
        <v>14030521</v>
      </c>
      <c r="O666" s="707"/>
      <c r="P666" s="707" t="s">
        <v>381</v>
      </c>
      <c r="Q666" s="445">
        <v>10</v>
      </c>
      <c r="R666" s="211" t="s">
        <v>115</v>
      </c>
      <c r="S666" s="714">
        <f t="shared" si="19"/>
        <v>0</v>
      </c>
      <c r="T666" s="964"/>
    </row>
    <row r="667" spans="1:20" ht="15.75" thickBot="1" x14ac:dyDescent="0.3">
      <c r="A667" s="446" t="s">
        <v>515</v>
      </c>
      <c r="B667" s="716" t="s">
        <v>97</v>
      </c>
      <c r="C667" s="162">
        <v>14030521</v>
      </c>
      <c r="D667" s="976"/>
      <c r="E667" s="96">
        <v>720</v>
      </c>
      <c r="F667" s="705"/>
      <c r="G667" s="705" t="s">
        <v>88</v>
      </c>
      <c r="H667" s="167">
        <v>0.33333333333333331</v>
      </c>
      <c r="I667" s="167">
        <v>0.66666666666666663</v>
      </c>
      <c r="J667" s="705"/>
      <c r="K667" s="141"/>
      <c r="L667" s="705">
        <v>180</v>
      </c>
      <c r="M667" s="705"/>
      <c r="N667" s="213">
        <f t="shared" si="18"/>
        <v>14030521</v>
      </c>
      <c r="O667" s="705"/>
      <c r="P667" s="705" t="s">
        <v>381</v>
      </c>
      <c r="Q667" s="335">
        <v>11</v>
      </c>
      <c r="R667" s="716" t="s">
        <v>115</v>
      </c>
      <c r="S667" s="715">
        <f t="shared" si="19"/>
        <v>0</v>
      </c>
      <c r="T667" s="965"/>
    </row>
    <row r="668" spans="1:20" ht="15.75" thickBot="1" x14ac:dyDescent="0.3">
      <c r="A668" s="440" t="s">
        <v>515</v>
      </c>
      <c r="B668" s="716" t="s">
        <v>97</v>
      </c>
      <c r="C668" s="711">
        <v>14030521</v>
      </c>
      <c r="D668" s="977"/>
      <c r="E668" s="164">
        <v>720</v>
      </c>
      <c r="F668" s="706"/>
      <c r="G668" s="706" t="s">
        <v>88</v>
      </c>
      <c r="H668" s="171">
        <v>0.33333333333333331</v>
      </c>
      <c r="I668" s="171">
        <v>0.66666666666666663</v>
      </c>
      <c r="J668" s="706"/>
      <c r="K668" s="441"/>
      <c r="L668" s="706">
        <v>180</v>
      </c>
      <c r="M668" s="706"/>
      <c r="N668" s="713">
        <f t="shared" si="18"/>
        <v>14030521</v>
      </c>
      <c r="O668" s="706"/>
      <c r="P668" s="706" t="s">
        <v>381</v>
      </c>
      <c r="Q668" s="442">
        <v>11</v>
      </c>
      <c r="R668" s="716" t="s">
        <v>115</v>
      </c>
      <c r="S668" s="716">
        <f t="shared" si="19"/>
        <v>0</v>
      </c>
      <c r="T668" s="968"/>
    </row>
    <row r="669" spans="1:20" ht="15.75" thickBot="1" x14ac:dyDescent="0.3">
      <c r="A669" s="443" t="s">
        <v>638</v>
      </c>
      <c r="B669" s="211" t="s">
        <v>97</v>
      </c>
      <c r="C669" s="707">
        <v>14030521</v>
      </c>
      <c r="D669" s="961" t="s">
        <v>257</v>
      </c>
      <c r="E669" s="707">
        <v>780</v>
      </c>
      <c r="F669" s="707"/>
      <c r="G669" s="707" t="s">
        <v>88</v>
      </c>
      <c r="H669" s="168">
        <v>0.29166666666666669</v>
      </c>
      <c r="I669" s="168">
        <v>0.625</v>
      </c>
      <c r="J669" s="707"/>
      <c r="K669" s="444"/>
      <c r="L669" s="707">
        <v>120</v>
      </c>
      <c r="M669" s="707"/>
      <c r="N669" s="714">
        <f t="shared" si="18"/>
        <v>14030521</v>
      </c>
      <c r="O669" s="707"/>
      <c r="P669" s="707" t="s">
        <v>639</v>
      </c>
      <c r="Q669" s="445" t="s">
        <v>640</v>
      </c>
      <c r="R669" s="211" t="s">
        <v>115</v>
      </c>
      <c r="S669" s="714">
        <f t="shared" si="19"/>
        <v>0</v>
      </c>
      <c r="T669" s="964"/>
    </row>
    <row r="670" spans="1:20" ht="15.75" thickBot="1" x14ac:dyDescent="0.3">
      <c r="A670" s="440" t="s">
        <v>638</v>
      </c>
      <c r="B670" s="716" t="s">
        <v>97</v>
      </c>
      <c r="C670" s="703">
        <v>14030521</v>
      </c>
      <c r="D670" s="966"/>
      <c r="E670" s="706">
        <v>390</v>
      </c>
      <c r="F670" s="706"/>
      <c r="G670" s="706" t="s">
        <v>88</v>
      </c>
      <c r="H670" s="171">
        <v>0.29166666666666669</v>
      </c>
      <c r="I670" s="171">
        <v>0.625</v>
      </c>
      <c r="J670" s="706"/>
      <c r="K670" s="441"/>
      <c r="L670" s="706">
        <v>60</v>
      </c>
      <c r="M670" s="706"/>
      <c r="N670" s="713">
        <f t="shared" si="18"/>
        <v>14030521</v>
      </c>
      <c r="O670" s="706"/>
      <c r="P670" s="703" t="s">
        <v>639</v>
      </c>
      <c r="Q670" s="442" t="s">
        <v>641</v>
      </c>
      <c r="R670" s="716" t="s">
        <v>115</v>
      </c>
      <c r="S670" s="716">
        <f t="shared" si="19"/>
        <v>0</v>
      </c>
      <c r="T670" s="968"/>
    </row>
    <row r="671" spans="1:20" ht="15.75" thickBot="1" x14ac:dyDescent="0.3">
      <c r="A671" s="443" t="s">
        <v>117</v>
      </c>
      <c r="B671" s="211" t="s">
        <v>97</v>
      </c>
      <c r="C671" s="707">
        <v>14030522</v>
      </c>
      <c r="D671" s="961" t="s">
        <v>214</v>
      </c>
      <c r="E671" s="707">
        <v>720</v>
      </c>
      <c r="F671" s="707"/>
      <c r="G671" s="707" t="s">
        <v>88</v>
      </c>
      <c r="H671" s="168">
        <v>0.33333333333333331</v>
      </c>
      <c r="I671" s="168">
        <v>0.66666666666666663</v>
      </c>
      <c r="J671" s="707"/>
      <c r="K671" s="444"/>
      <c r="L671" s="707">
        <v>180</v>
      </c>
      <c r="M671" s="707"/>
      <c r="N671" s="714">
        <f t="shared" si="18"/>
        <v>14030522</v>
      </c>
      <c r="O671" s="707"/>
      <c r="P671" s="707" t="s">
        <v>549</v>
      </c>
      <c r="Q671" s="445">
        <v>12</v>
      </c>
      <c r="R671" s="211" t="s">
        <v>115</v>
      </c>
      <c r="S671" s="714">
        <f t="shared" si="19"/>
        <v>0</v>
      </c>
      <c r="T671" s="964"/>
    </row>
    <row r="672" spans="1:20" ht="15.75" thickBot="1" x14ac:dyDescent="0.3">
      <c r="A672" s="446" t="s">
        <v>117</v>
      </c>
      <c r="B672" s="716" t="s">
        <v>97</v>
      </c>
      <c r="C672" s="704">
        <v>14030522</v>
      </c>
      <c r="D672" s="959"/>
      <c r="E672" s="705">
        <v>720</v>
      </c>
      <c r="F672" s="705"/>
      <c r="G672" s="705" t="s">
        <v>88</v>
      </c>
      <c r="H672" s="167">
        <v>0.33333333333333331</v>
      </c>
      <c r="I672" s="167">
        <v>0.66666666666666663</v>
      </c>
      <c r="J672" s="705"/>
      <c r="K672" s="141"/>
      <c r="L672" s="705">
        <v>180</v>
      </c>
      <c r="M672" s="705"/>
      <c r="N672" s="213">
        <f t="shared" si="18"/>
        <v>14030522</v>
      </c>
      <c r="O672" s="705"/>
      <c r="P672" s="705" t="s">
        <v>549</v>
      </c>
      <c r="Q672" s="335">
        <v>12</v>
      </c>
      <c r="R672" s="716" t="s">
        <v>115</v>
      </c>
      <c r="S672" s="715">
        <f t="shared" si="19"/>
        <v>0</v>
      </c>
      <c r="T672" s="965"/>
    </row>
    <row r="673" spans="1:20" ht="15.75" thickBot="1" x14ac:dyDescent="0.3">
      <c r="A673" s="446" t="s">
        <v>415</v>
      </c>
      <c r="B673" s="716" t="s">
        <v>97</v>
      </c>
      <c r="C673" s="704">
        <v>14030522</v>
      </c>
      <c r="D673" s="959"/>
      <c r="E673" s="705">
        <v>190</v>
      </c>
      <c r="F673" s="705"/>
      <c r="G673" s="705" t="s">
        <v>88</v>
      </c>
      <c r="H673" s="167">
        <v>0.33333333333333331</v>
      </c>
      <c r="I673" s="167">
        <v>0.66666666666666663</v>
      </c>
      <c r="J673" s="705"/>
      <c r="K673" s="141"/>
      <c r="L673" s="705">
        <v>120</v>
      </c>
      <c r="M673" s="705"/>
      <c r="N673" s="213">
        <f t="shared" si="18"/>
        <v>14030522</v>
      </c>
      <c r="O673" s="705"/>
      <c r="P673" s="705" t="s">
        <v>549</v>
      </c>
      <c r="Q673" s="335">
        <v>7.5</v>
      </c>
      <c r="R673" s="716" t="s">
        <v>115</v>
      </c>
      <c r="S673" s="715">
        <f t="shared" si="19"/>
        <v>0</v>
      </c>
      <c r="T673" s="965"/>
    </row>
    <row r="674" spans="1:20" ht="15.75" thickBot="1" x14ac:dyDescent="0.3">
      <c r="A674" s="440" t="s">
        <v>415</v>
      </c>
      <c r="B674" s="716" t="s">
        <v>97</v>
      </c>
      <c r="C674" s="703">
        <v>14030522</v>
      </c>
      <c r="D674" s="966"/>
      <c r="E674" s="706">
        <v>190</v>
      </c>
      <c r="F674" s="706"/>
      <c r="G674" s="706" t="s">
        <v>88</v>
      </c>
      <c r="H674" s="171">
        <v>0.33333333333333331</v>
      </c>
      <c r="I674" s="171">
        <v>0.66666666666666663</v>
      </c>
      <c r="J674" s="706"/>
      <c r="K674" s="441"/>
      <c r="L674" s="706">
        <v>120</v>
      </c>
      <c r="M674" s="706"/>
      <c r="N674" s="713">
        <f t="shared" si="18"/>
        <v>14030522</v>
      </c>
      <c r="O674" s="706"/>
      <c r="P674" s="706" t="s">
        <v>549</v>
      </c>
      <c r="Q674" s="442">
        <v>7.5</v>
      </c>
      <c r="R674" s="716" t="s">
        <v>115</v>
      </c>
      <c r="S674" s="716">
        <f t="shared" si="19"/>
        <v>0</v>
      </c>
      <c r="T674" s="968"/>
    </row>
    <row r="675" spans="1:20" ht="15.75" thickBot="1" x14ac:dyDescent="0.3">
      <c r="A675" s="443" t="s">
        <v>415</v>
      </c>
      <c r="B675" s="211" t="s">
        <v>97</v>
      </c>
      <c r="C675" s="707">
        <v>14030522</v>
      </c>
      <c r="D675" s="961" t="s">
        <v>257</v>
      </c>
      <c r="E675" s="707">
        <v>190</v>
      </c>
      <c r="F675" s="707"/>
      <c r="G675" s="707" t="s">
        <v>88</v>
      </c>
      <c r="H675" s="168">
        <v>0.29166666666666669</v>
      </c>
      <c r="I675" s="168">
        <v>0.625</v>
      </c>
      <c r="J675" s="707"/>
      <c r="K675" s="444"/>
      <c r="L675" s="707">
        <v>120</v>
      </c>
      <c r="M675" s="707"/>
      <c r="N675" s="714">
        <f t="shared" si="18"/>
        <v>14030522</v>
      </c>
      <c r="O675" s="707"/>
      <c r="P675" s="707" t="s">
        <v>549</v>
      </c>
      <c r="Q675" s="445">
        <v>8</v>
      </c>
      <c r="R675" s="211" t="s">
        <v>115</v>
      </c>
      <c r="S675" s="714">
        <f t="shared" si="19"/>
        <v>0</v>
      </c>
      <c r="T675" s="964"/>
    </row>
    <row r="676" spans="1:20" ht="15.75" thickBot="1" x14ac:dyDescent="0.3">
      <c r="A676" s="446" t="s">
        <v>415</v>
      </c>
      <c r="B676" s="716" t="s">
        <v>97</v>
      </c>
      <c r="C676" s="704">
        <v>14030522</v>
      </c>
      <c r="D676" s="959"/>
      <c r="E676" s="705">
        <v>190</v>
      </c>
      <c r="F676" s="705"/>
      <c r="G676" s="705" t="s">
        <v>88</v>
      </c>
      <c r="H676" s="167">
        <v>0.29166666666666669</v>
      </c>
      <c r="I676" s="167">
        <v>0.625</v>
      </c>
      <c r="J676" s="705"/>
      <c r="K676" s="141"/>
      <c r="L676" s="705">
        <v>120</v>
      </c>
      <c r="M676" s="705"/>
      <c r="N676" s="213">
        <f t="shared" si="18"/>
        <v>14030522</v>
      </c>
      <c r="O676" s="705"/>
      <c r="P676" s="705" t="s">
        <v>549</v>
      </c>
      <c r="Q676" s="335">
        <v>8</v>
      </c>
      <c r="R676" s="716" t="s">
        <v>115</v>
      </c>
      <c r="S676" s="715">
        <f t="shared" si="19"/>
        <v>0</v>
      </c>
      <c r="T676" s="965"/>
    </row>
    <row r="677" spans="1:20" ht="15.75" thickBot="1" x14ac:dyDescent="0.3">
      <c r="A677" s="446" t="s">
        <v>117</v>
      </c>
      <c r="B677" s="716" t="s">
        <v>97</v>
      </c>
      <c r="C677" s="704">
        <v>14030522</v>
      </c>
      <c r="D677" s="959"/>
      <c r="E677" s="705">
        <v>720</v>
      </c>
      <c r="F677" s="705"/>
      <c r="G677" s="705" t="s">
        <v>88</v>
      </c>
      <c r="H677" s="167">
        <v>0.29166666666666669</v>
      </c>
      <c r="I677" s="167">
        <v>0.625</v>
      </c>
      <c r="J677" s="705"/>
      <c r="K677" s="141"/>
      <c r="L677" s="705">
        <v>180</v>
      </c>
      <c r="M677" s="705"/>
      <c r="N677" s="213">
        <f t="shared" ref="N677:N740" si="20">C677</f>
        <v>14030522</v>
      </c>
      <c r="O677" s="705"/>
      <c r="P677" s="705" t="s">
        <v>549</v>
      </c>
      <c r="Q677" s="335">
        <v>13</v>
      </c>
      <c r="R677" s="716" t="s">
        <v>115</v>
      </c>
      <c r="S677" s="715">
        <f t="shared" ref="S677:S740" si="21">E677*F677</f>
        <v>0</v>
      </c>
      <c r="T677" s="965"/>
    </row>
    <row r="678" spans="1:20" ht="15.75" thickBot="1" x14ac:dyDescent="0.3">
      <c r="A678" s="446" t="s">
        <v>117</v>
      </c>
      <c r="B678" s="716" t="s">
        <v>97</v>
      </c>
      <c r="C678" s="704">
        <v>14030522</v>
      </c>
      <c r="D678" s="959"/>
      <c r="E678" s="705">
        <v>720</v>
      </c>
      <c r="F678" s="705"/>
      <c r="G678" s="705" t="s">
        <v>88</v>
      </c>
      <c r="H678" s="167">
        <v>0.29166666666666669</v>
      </c>
      <c r="I678" s="167">
        <v>0.625</v>
      </c>
      <c r="J678" s="705"/>
      <c r="K678" s="141"/>
      <c r="L678" s="705">
        <v>180</v>
      </c>
      <c r="M678" s="705"/>
      <c r="N678" s="213">
        <f t="shared" si="20"/>
        <v>14030522</v>
      </c>
      <c r="O678" s="705"/>
      <c r="P678" s="705" t="s">
        <v>549</v>
      </c>
      <c r="Q678" s="335">
        <v>13</v>
      </c>
      <c r="R678" s="716" t="s">
        <v>115</v>
      </c>
      <c r="S678" s="715">
        <f t="shared" si="21"/>
        <v>0</v>
      </c>
      <c r="T678" s="965"/>
    </row>
    <row r="679" spans="1:20" ht="15.75" thickBot="1" x14ac:dyDescent="0.3">
      <c r="A679" s="440" t="s">
        <v>642</v>
      </c>
      <c r="B679" s="716" t="s">
        <v>97</v>
      </c>
      <c r="C679" s="703">
        <v>14030522</v>
      </c>
      <c r="D679" s="966"/>
      <c r="E679" s="706">
        <v>630</v>
      </c>
      <c r="F679" s="706"/>
      <c r="G679" s="706" t="s">
        <v>88</v>
      </c>
      <c r="H679" s="171">
        <v>0.29166666666666669</v>
      </c>
      <c r="I679" s="171">
        <v>0.625</v>
      </c>
      <c r="J679" s="706"/>
      <c r="K679" s="441"/>
      <c r="L679" s="706">
        <v>120</v>
      </c>
      <c r="M679" s="706"/>
      <c r="N679" s="713">
        <f t="shared" si="20"/>
        <v>14030522</v>
      </c>
      <c r="O679" s="706"/>
      <c r="P679" s="706" t="s">
        <v>643</v>
      </c>
      <c r="Q679" s="442" t="s">
        <v>644</v>
      </c>
      <c r="R679" s="716" t="s">
        <v>115</v>
      </c>
      <c r="S679" s="716">
        <f t="shared" si="21"/>
        <v>0</v>
      </c>
      <c r="T679" s="968"/>
    </row>
    <row r="680" spans="1:20" ht="15.75" thickBot="1" x14ac:dyDescent="0.3">
      <c r="A680" s="443" t="s">
        <v>118</v>
      </c>
      <c r="B680" s="211" t="s">
        <v>97</v>
      </c>
      <c r="C680" s="707">
        <v>14030523</v>
      </c>
      <c r="D680" s="961" t="s">
        <v>257</v>
      </c>
      <c r="E680" s="707">
        <v>180</v>
      </c>
      <c r="F680" s="707"/>
      <c r="G680" s="707" t="s">
        <v>88</v>
      </c>
      <c r="H680" s="168">
        <v>0.29166666666666669</v>
      </c>
      <c r="I680" s="168">
        <v>0.625</v>
      </c>
      <c r="J680" s="707"/>
      <c r="K680" s="444"/>
      <c r="L680" s="707">
        <v>180</v>
      </c>
      <c r="M680" s="707"/>
      <c r="N680" s="714">
        <f t="shared" si="20"/>
        <v>14030523</v>
      </c>
      <c r="O680" s="707"/>
      <c r="P680" s="707" t="s">
        <v>366</v>
      </c>
      <c r="Q680" s="445">
        <v>10.5</v>
      </c>
      <c r="R680" s="211" t="s">
        <v>115</v>
      </c>
      <c r="S680" s="714">
        <f t="shared" si="21"/>
        <v>0</v>
      </c>
      <c r="T680" s="964"/>
    </row>
    <row r="681" spans="1:20" ht="15.75" thickBot="1" x14ac:dyDescent="0.3">
      <c r="A681" s="446" t="s">
        <v>118</v>
      </c>
      <c r="B681" s="716" t="s">
        <v>97</v>
      </c>
      <c r="C681" s="704">
        <v>14030523</v>
      </c>
      <c r="D681" s="959"/>
      <c r="E681" s="705">
        <v>180</v>
      </c>
      <c r="F681" s="705"/>
      <c r="G681" s="705" t="s">
        <v>88</v>
      </c>
      <c r="H681" s="167">
        <v>0.29166666666666669</v>
      </c>
      <c r="I681" s="167">
        <v>0.625</v>
      </c>
      <c r="J681" s="705"/>
      <c r="K681" s="141"/>
      <c r="L681" s="705">
        <v>180</v>
      </c>
      <c r="M681" s="705"/>
      <c r="N681" s="213">
        <f t="shared" si="20"/>
        <v>14030523</v>
      </c>
      <c r="O681" s="705"/>
      <c r="P681" s="705" t="s">
        <v>366</v>
      </c>
      <c r="Q681" s="335">
        <v>10.5</v>
      </c>
      <c r="R681" s="716" t="s">
        <v>115</v>
      </c>
      <c r="S681" s="715">
        <f t="shared" si="21"/>
        <v>0</v>
      </c>
      <c r="T681" s="965"/>
    </row>
    <row r="682" spans="1:20" ht="15.75" thickBot="1" x14ac:dyDescent="0.3">
      <c r="A682" s="446" t="s">
        <v>118</v>
      </c>
      <c r="B682" s="716" t="s">
        <v>97</v>
      </c>
      <c r="C682" s="704">
        <v>14030523</v>
      </c>
      <c r="D682" s="959"/>
      <c r="E682" s="705">
        <v>180</v>
      </c>
      <c r="F682" s="705"/>
      <c r="G682" s="705" t="s">
        <v>88</v>
      </c>
      <c r="H682" s="167">
        <v>0.29166666666666669</v>
      </c>
      <c r="I682" s="167">
        <v>0.625</v>
      </c>
      <c r="J682" s="705"/>
      <c r="K682" s="141"/>
      <c r="L682" s="705">
        <v>180</v>
      </c>
      <c r="M682" s="705"/>
      <c r="N682" s="213">
        <f t="shared" si="20"/>
        <v>14030523</v>
      </c>
      <c r="O682" s="705"/>
      <c r="P682" s="705" t="s">
        <v>366</v>
      </c>
      <c r="Q682" s="335">
        <v>10.5</v>
      </c>
      <c r="R682" s="716" t="s">
        <v>115</v>
      </c>
      <c r="S682" s="715">
        <f t="shared" si="21"/>
        <v>0</v>
      </c>
      <c r="T682" s="965"/>
    </row>
    <row r="683" spans="1:20" ht="15.75" thickBot="1" x14ac:dyDescent="0.3">
      <c r="A683" s="440" t="s">
        <v>118</v>
      </c>
      <c r="B683" s="716" t="s">
        <v>97</v>
      </c>
      <c r="C683" s="703">
        <v>14030523</v>
      </c>
      <c r="D683" s="966"/>
      <c r="E683" s="706">
        <v>180</v>
      </c>
      <c r="F683" s="706"/>
      <c r="G683" s="706" t="s">
        <v>88</v>
      </c>
      <c r="H683" s="171">
        <v>0.29166666666666669</v>
      </c>
      <c r="I683" s="171">
        <v>0.625</v>
      </c>
      <c r="J683" s="706"/>
      <c r="K683" s="441"/>
      <c r="L683" s="706">
        <v>180</v>
      </c>
      <c r="M683" s="706"/>
      <c r="N683" s="713">
        <f t="shared" si="20"/>
        <v>14030523</v>
      </c>
      <c r="O683" s="706"/>
      <c r="P683" s="706" t="s">
        <v>366</v>
      </c>
      <c r="Q683" s="442">
        <v>10.5</v>
      </c>
      <c r="R683" s="716" t="s">
        <v>115</v>
      </c>
      <c r="S683" s="716">
        <f t="shared" si="21"/>
        <v>0</v>
      </c>
      <c r="T683" s="968"/>
    </row>
    <row r="684" spans="1:20" ht="15.75" thickBot="1" x14ac:dyDescent="0.3">
      <c r="A684" s="443" t="s">
        <v>135</v>
      </c>
      <c r="B684" s="211" t="s">
        <v>97</v>
      </c>
      <c r="C684" s="707">
        <v>14030523</v>
      </c>
      <c r="D684" s="961" t="s">
        <v>214</v>
      </c>
      <c r="E684" s="707">
        <v>450</v>
      </c>
      <c r="F684" s="707"/>
      <c r="G684" s="707" t="s">
        <v>88</v>
      </c>
      <c r="H684" s="168">
        <v>0.33333333333333331</v>
      </c>
      <c r="I684" s="168">
        <v>0.79166666666666663</v>
      </c>
      <c r="J684" s="707"/>
      <c r="K684" s="444"/>
      <c r="L684" s="707">
        <v>180</v>
      </c>
      <c r="M684" s="707"/>
      <c r="N684" s="714">
        <f t="shared" si="20"/>
        <v>14030523</v>
      </c>
      <c r="O684" s="707"/>
      <c r="P684" s="707" t="s">
        <v>384</v>
      </c>
      <c r="Q684" s="445">
        <v>8.5</v>
      </c>
      <c r="R684" s="211" t="s">
        <v>115</v>
      </c>
      <c r="S684" s="714">
        <f t="shared" si="21"/>
        <v>0</v>
      </c>
      <c r="T684" s="964"/>
    </row>
    <row r="685" spans="1:20" ht="15.75" thickBot="1" x14ac:dyDescent="0.3">
      <c r="A685" s="446" t="s">
        <v>135</v>
      </c>
      <c r="B685" s="716" t="s">
        <v>97</v>
      </c>
      <c r="C685" s="704">
        <v>14030523</v>
      </c>
      <c r="D685" s="959"/>
      <c r="E685" s="705">
        <v>450</v>
      </c>
      <c r="F685" s="705"/>
      <c r="G685" s="705" t="s">
        <v>88</v>
      </c>
      <c r="H685" s="167">
        <v>0.33333333333333331</v>
      </c>
      <c r="I685" s="167">
        <v>0.79166666666666663</v>
      </c>
      <c r="J685" s="705"/>
      <c r="K685" s="141"/>
      <c r="L685" s="705">
        <v>180</v>
      </c>
      <c r="M685" s="705"/>
      <c r="N685" s="213">
        <f t="shared" si="20"/>
        <v>14030523</v>
      </c>
      <c r="O685" s="705"/>
      <c r="P685" s="704" t="s">
        <v>384</v>
      </c>
      <c r="Q685" s="335">
        <v>8.5</v>
      </c>
      <c r="R685" s="716" t="s">
        <v>115</v>
      </c>
      <c r="S685" s="715">
        <f t="shared" si="21"/>
        <v>0</v>
      </c>
      <c r="T685" s="965"/>
    </row>
    <row r="686" spans="1:20" ht="15.75" thickBot="1" x14ac:dyDescent="0.3">
      <c r="A686" s="446" t="s">
        <v>645</v>
      </c>
      <c r="B686" s="716" t="s">
        <v>97</v>
      </c>
      <c r="C686" s="704">
        <v>14030523</v>
      </c>
      <c r="D686" s="959"/>
      <c r="E686" s="705">
        <v>385</v>
      </c>
      <c r="F686" s="705"/>
      <c r="G686" s="705" t="s">
        <v>88</v>
      </c>
      <c r="H686" s="167">
        <v>0.33333333333333331</v>
      </c>
      <c r="I686" s="167">
        <v>0.79166666666666663</v>
      </c>
      <c r="J686" s="705"/>
      <c r="K686" s="141"/>
      <c r="L686" s="705">
        <v>60</v>
      </c>
      <c r="M686" s="705"/>
      <c r="N686" s="213">
        <f t="shared" si="20"/>
        <v>14030523</v>
      </c>
      <c r="O686" s="705"/>
      <c r="P686" s="705" t="s">
        <v>646</v>
      </c>
      <c r="Q686" s="335" t="s">
        <v>647</v>
      </c>
      <c r="R686" s="716" t="s">
        <v>115</v>
      </c>
      <c r="S686" s="715">
        <f t="shared" si="21"/>
        <v>0</v>
      </c>
      <c r="T686" s="965"/>
    </row>
    <row r="687" spans="1:20" ht="15.75" thickBot="1" x14ac:dyDescent="0.3">
      <c r="A687" s="440" t="s">
        <v>645</v>
      </c>
      <c r="B687" s="716" t="s">
        <v>97</v>
      </c>
      <c r="C687" s="703">
        <v>14030523</v>
      </c>
      <c r="D687" s="966"/>
      <c r="E687" s="706">
        <v>385</v>
      </c>
      <c r="F687" s="706"/>
      <c r="G687" s="706" t="s">
        <v>88</v>
      </c>
      <c r="H687" s="171">
        <v>0.33333333333333331</v>
      </c>
      <c r="I687" s="171">
        <v>0.79166666666666663</v>
      </c>
      <c r="J687" s="706"/>
      <c r="K687" s="441"/>
      <c r="L687" s="706">
        <v>60</v>
      </c>
      <c r="M687" s="706"/>
      <c r="N687" s="713">
        <f t="shared" si="20"/>
        <v>14030523</v>
      </c>
      <c r="O687" s="706"/>
      <c r="P687" s="706" t="s">
        <v>646</v>
      </c>
      <c r="Q687" s="442" t="s">
        <v>647</v>
      </c>
      <c r="R687" s="716" t="s">
        <v>115</v>
      </c>
      <c r="S687" s="716">
        <f t="shared" si="21"/>
        <v>0</v>
      </c>
      <c r="T687" s="968"/>
    </row>
    <row r="688" spans="1:20" ht="15.75" thickBot="1" x14ac:dyDescent="0.3">
      <c r="A688" s="443" t="s">
        <v>118</v>
      </c>
      <c r="B688" s="211" t="s">
        <v>97</v>
      </c>
      <c r="C688" s="707">
        <v>14030524</v>
      </c>
      <c r="D688" s="961" t="s">
        <v>214</v>
      </c>
      <c r="E688" s="707">
        <v>180</v>
      </c>
      <c r="F688" s="707"/>
      <c r="G688" s="707" t="s">
        <v>88</v>
      </c>
      <c r="H688" s="168">
        <v>0.3125</v>
      </c>
      <c r="I688" s="168">
        <v>0.79166666666666663</v>
      </c>
      <c r="J688" s="707"/>
      <c r="K688" s="444"/>
      <c r="L688" s="707">
        <v>180</v>
      </c>
      <c r="M688" s="707"/>
      <c r="N688" s="714">
        <f t="shared" si="20"/>
        <v>14030524</v>
      </c>
      <c r="O688" s="707"/>
      <c r="P688" s="707" t="s">
        <v>366</v>
      </c>
      <c r="Q688" s="445">
        <v>10</v>
      </c>
      <c r="R688" s="211" t="s">
        <v>115</v>
      </c>
      <c r="S688" s="714">
        <f t="shared" si="21"/>
        <v>0</v>
      </c>
      <c r="T688" s="964"/>
    </row>
    <row r="689" spans="1:20" ht="15.75" thickBot="1" x14ac:dyDescent="0.3">
      <c r="A689" s="446" t="s">
        <v>118</v>
      </c>
      <c r="B689" s="716" t="s">
        <v>97</v>
      </c>
      <c r="C689" s="704">
        <v>14030524</v>
      </c>
      <c r="D689" s="959"/>
      <c r="E689" s="705">
        <v>180</v>
      </c>
      <c r="F689" s="705"/>
      <c r="G689" s="705" t="s">
        <v>88</v>
      </c>
      <c r="H689" s="167">
        <v>0.3125</v>
      </c>
      <c r="I689" s="167">
        <v>0.79166666666666663</v>
      </c>
      <c r="J689" s="705"/>
      <c r="K689" s="141"/>
      <c r="L689" s="705">
        <v>180</v>
      </c>
      <c r="M689" s="705"/>
      <c r="N689" s="213">
        <f t="shared" si="20"/>
        <v>14030524</v>
      </c>
      <c r="O689" s="705"/>
      <c r="P689" s="704" t="s">
        <v>366</v>
      </c>
      <c r="Q689" s="335">
        <v>10</v>
      </c>
      <c r="R689" s="716" t="s">
        <v>115</v>
      </c>
      <c r="S689" s="715">
        <f t="shared" si="21"/>
        <v>0</v>
      </c>
      <c r="T689" s="965"/>
    </row>
    <row r="690" spans="1:20" ht="15.75" thickBot="1" x14ac:dyDescent="0.3">
      <c r="A690" s="446" t="s">
        <v>118</v>
      </c>
      <c r="B690" s="716" t="s">
        <v>97</v>
      </c>
      <c r="C690" s="704">
        <v>14030524</v>
      </c>
      <c r="D690" s="959"/>
      <c r="E690" s="705">
        <v>180</v>
      </c>
      <c r="F690" s="705"/>
      <c r="G690" s="705" t="s">
        <v>88</v>
      </c>
      <c r="H690" s="167">
        <v>0.3125</v>
      </c>
      <c r="I690" s="167">
        <v>0.79166666666666663</v>
      </c>
      <c r="J690" s="705"/>
      <c r="K690" s="141"/>
      <c r="L690" s="705">
        <v>180</v>
      </c>
      <c r="M690" s="705"/>
      <c r="N690" s="213">
        <f t="shared" si="20"/>
        <v>14030524</v>
      </c>
      <c r="O690" s="705"/>
      <c r="P690" s="704" t="s">
        <v>366</v>
      </c>
      <c r="Q690" s="335">
        <v>10</v>
      </c>
      <c r="R690" s="716" t="s">
        <v>115</v>
      </c>
      <c r="S690" s="715">
        <f t="shared" si="21"/>
        <v>0</v>
      </c>
      <c r="T690" s="965"/>
    </row>
    <row r="691" spans="1:20" ht="15.75" thickBot="1" x14ac:dyDescent="0.3">
      <c r="A691" s="446" t="s">
        <v>118</v>
      </c>
      <c r="B691" s="716" t="s">
        <v>97</v>
      </c>
      <c r="C691" s="704">
        <v>14030524</v>
      </c>
      <c r="D691" s="959"/>
      <c r="E691" s="705">
        <v>180</v>
      </c>
      <c r="F691" s="705"/>
      <c r="G691" s="705" t="s">
        <v>88</v>
      </c>
      <c r="H691" s="167">
        <v>0.3125</v>
      </c>
      <c r="I691" s="167">
        <v>0.79166666666666663</v>
      </c>
      <c r="J691" s="705"/>
      <c r="K691" s="141"/>
      <c r="L691" s="705">
        <v>180</v>
      </c>
      <c r="M691" s="705"/>
      <c r="N691" s="213">
        <f t="shared" si="20"/>
        <v>14030524</v>
      </c>
      <c r="O691" s="705"/>
      <c r="P691" s="704" t="s">
        <v>366</v>
      </c>
      <c r="Q691" s="335">
        <v>10</v>
      </c>
      <c r="R691" s="716" t="s">
        <v>115</v>
      </c>
      <c r="S691" s="715">
        <f t="shared" si="21"/>
        <v>0</v>
      </c>
      <c r="T691" s="965"/>
    </row>
    <row r="692" spans="1:20" ht="15.75" thickBot="1" x14ac:dyDescent="0.3">
      <c r="A692" s="440" t="s">
        <v>118</v>
      </c>
      <c r="B692" s="716" t="s">
        <v>97</v>
      </c>
      <c r="C692" s="703">
        <v>14030524</v>
      </c>
      <c r="D692" s="966"/>
      <c r="E692" s="706">
        <v>180</v>
      </c>
      <c r="F692" s="706"/>
      <c r="G692" s="706" t="s">
        <v>88</v>
      </c>
      <c r="H692" s="171">
        <v>0.3125</v>
      </c>
      <c r="I692" s="171">
        <v>0.79166666666666663</v>
      </c>
      <c r="J692" s="706"/>
      <c r="K692" s="441"/>
      <c r="L692" s="706">
        <v>180</v>
      </c>
      <c r="M692" s="706"/>
      <c r="N692" s="713">
        <f t="shared" si="20"/>
        <v>14030524</v>
      </c>
      <c r="O692" s="706"/>
      <c r="P692" s="703" t="s">
        <v>366</v>
      </c>
      <c r="Q692" s="442">
        <v>10</v>
      </c>
      <c r="R692" s="716" t="s">
        <v>115</v>
      </c>
      <c r="S692" s="716">
        <f t="shared" si="21"/>
        <v>0</v>
      </c>
      <c r="T692" s="968"/>
    </row>
    <row r="693" spans="1:20" ht="15.75" thickBot="1" x14ac:dyDescent="0.3">
      <c r="A693" s="443" t="s">
        <v>135</v>
      </c>
      <c r="B693" s="211" t="s">
        <v>97</v>
      </c>
      <c r="C693" s="707">
        <v>14030524</v>
      </c>
      <c r="D693" s="961" t="s">
        <v>257</v>
      </c>
      <c r="E693" s="707">
        <v>450</v>
      </c>
      <c r="F693" s="707"/>
      <c r="G693" s="707" t="s">
        <v>88</v>
      </c>
      <c r="H693" s="168">
        <v>0.29166666666666669</v>
      </c>
      <c r="I693" s="168">
        <v>0.625</v>
      </c>
      <c r="J693" s="707"/>
      <c r="K693" s="444"/>
      <c r="L693" s="707">
        <v>180</v>
      </c>
      <c r="M693" s="707"/>
      <c r="N693" s="714">
        <f t="shared" si="20"/>
        <v>14030524</v>
      </c>
      <c r="O693" s="707"/>
      <c r="P693" s="707" t="s">
        <v>649</v>
      </c>
      <c r="Q693" s="445" t="s">
        <v>651</v>
      </c>
      <c r="R693" s="211" t="s">
        <v>115</v>
      </c>
      <c r="S693" s="714">
        <f t="shared" si="21"/>
        <v>0</v>
      </c>
      <c r="T693" s="964"/>
    </row>
    <row r="694" spans="1:20" ht="15.75" thickBot="1" x14ac:dyDescent="0.3">
      <c r="A694" s="447" t="s">
        <v>648</v>
      </c>
      <c r="B694" s="215" t="s">
        <v>97</v>
      </c>
      <c r="C694" s="702">
        <v>14030524</v>
      </c>
      <c r="D694" s="959"/>
      <c r="E694" s="701">
        <v>450</v>
      </c>
      <c r="F694" s="701"/>
      <c r="G694" s="701" t="s">
        <v>88</v>
      </c>
      <c r="H694" s="448">
        <v>0.29166666666666669</v>
      </c>
      <c r="I694" s="448">
        <v>0.625</v>
      </c>
      <c r="J694" s="701"/>
      <c r="K694" s="449"/>
      <c r="L694" s="701">
        <v>180</v>
      </c>
      <c r="M694" s="701"/>
      <c r="N694" s="712">
        <f t="shared" si="20"/>
        <v>14030524</v>
      </c>
      <c r="O694" s="701"/>
      <c r="P694" s="701" t="s">
        <v>650</v>
      </c>
      <c r="Q694" s="450" t="s">
        <v>652</v>
      </c>
      <c r="R694" s="215" t="s">
        <v>115</v>
      </c>
      <c r="S694" s="215">
        <f t="shared" si="21"/>
        <v>0</v>
      </c>
      <c r="T694" s="968"/>
    </row>
    <row r="695" spans="1:20" ht="15.75" thickBot="1" x14ac:dyDescent="0.3">
      <c r="A695" s="443" t="s">
        <v>118</v>
      </c>
      <c r="B695" s="211" t="s">
        <v>97</v>
      </c>
      <c r="C695" s="707">
        <v>14030525</v>
      </c>
      <c r="D695" s="961" t="s">
        <v>257</v>
      </c>
      <c r="E695" s="707">
        <v>180</v>
      </c>
      <c r="F695" s="707"/>
      <c r="G695" s="707" t="s">
        <v>88</v>
      </c>
      <c r="H695" s="168">
        <v>0.29166666666666669</v>
      </c>
      <c r="I695" s="168">
        <v>0.58333333333333337</v>
      </c>
      <c r="J695" s="707"/>
      <c r="K695" s="444"/>
      <c r="L695" s="707">
        <v>180</v>
      </c>
      <c r="M695" s="707"/>
      <c r="N695" s="714">
        <f t="shared" si="20"/>
        <v>14030525</v>
      </c>
      <c r="O695" s="707"/>
      <c r="P695" s="707" t="s">
        <v>366</v>
      </c>
      <c r="Q695" s="445">
        <v>10.5</v>
      </c>
      <c r="R695" s="211" t="s">
        <v>115</v>
      </c>
      <c r="S695" s="714">
        <f t="shared" si="21"/>
        <v>0</v>
      </c>
      <c r="T695" s="964"/>
    </row>
    <row r="696" spans="1:20" ht="15.75" thickBot="1" x14ac:dyDescent="0.3">
      <c r="A696" s="446" t="s">
        <v>118</v>
      </c>
      <c r="B696" s="716" t="s">
        <v>97</v>
      </c>
      <c r="C696" s="704">
        <v>14030525</v>
      </c>
      <c r="D696" s="959"/>
      <c r="E696" s="705">
        <v>180</v>
      </c>
      <c r="F696" s="705"/>
      <c r="G696" s="705" t="s">
        <v>88</v>
      </c>
      <c r="H696" s="167">
        <v>0.29166666666666669</v>
      </c>
      <c r="I696" s="167">
        <v>0.58333333333333337</v>
      </c>
      <c r="J696" s="705"/>
      <c r="K696" s="141"/>
      <c r="L696" s="705">
        <v>180</v>
      </c>
      <c r="M696" s="705"/>
      <c r="N696" s="213">
        <f t="shared" si="20"/>
        <v>14030525</v>
      </c>
      <c r="O696" s="705"/>
      <c r="P696" s="704" t="s">
        <v>366</v>
      </c>
      <c r="Q696" s="335">
        <v>10.5</v>
      </c>
      <c r="R696" s="716" t="s">
        <v>115</v>
      </c>
      <c r="S696" s="715">
        <f t="shared" si="21"/>
        <v>0</v>
      </c>
      <c r="T696" s="965"/>
    </row>
    <row r="697" spans="1:20" ht="15.75" thickBot="1" x14ac:dyDescent="0.3">
      <c r="A697" s="446" t="s">
        <v>118</v>
      </c>
      <c r="B697" s="716" t="s">
        <v>97</v>
      </c>
      <c r="C697" s="704">
        <v>14030525</v>
      </c>
      <c r="D697" s="959"/>
      <c r="E697" s="705">
        <v>180</v>
      </c>
      <c r="F697" s="705"/>
      <c r="G697" s="705" t="s">
        <v>88</v>
      </c>
      <c r="H697" s="167">
        <v>0.29166666666666669</v>
      </c>
      <c r="I697" s="167">
        <v>0.58333333333333337</v>
      </c>
      <c r="J697" s="705"/>
      <c r="K697" s="141"/>
      <c r="L697" s="705">
        <v>180</v>
      </c>
      <c r="M697" s="705"/>
      <c r="N697" s="213">
        <f t="shared" si="20"/>
        <v>14030525</v>
      </c>
      <c r="O697" s="705"/>
      <c r="P697" s="704" t="s">
        <v>366</v>
      </c>
      <c r="Q697" s="335">
        <v>10.5</v>
      </c>
      <c r="R697" s="716" t="s">
        <v>115</v>
      </c>
      <c r="S697" s="715">
        <f t="shared" si="21"/>
        <v>0</v>
      </c>
      <c r="T697" s="965"/>
    </row>
    <row r="698" spans="1:20" ht="15.75" thickBot="1" x14ac:dyDescent="0.3">
      <c r="A698" s="446" t="s">
        <v>118</v>
      </c>
      <c r="B698" s="716" t="s">
        <v>97</v>
      </c>
      <c r="C698" s="704">
        <v>14030525</v>
      </c>
      <c r="D698" s="959"/>
      <c r="E698" s="705">
        <v>180</v>
      </c>
      <c r="F698" s="705"/>
      <c r="G698" s="705" t="s">
        <v>88</v>
      </c>
      <c r="H698" s="167">
        <v>0.29166666666666669</v>
      </c>
      <c r="I698" s="167">
        <v>0.58333333333333337</v>
      </c>
      <c r="J698" s="705"/>
      <c r="K698" s="141"/>
      <c r="L698" s="705">
        <v>180</v>
      </c>
      <c r="M698" s="705"/>
      <c r="N698" s="213">
        <f t="shared" si="20"/>
        <v>14030525</v>
      </c>
      <c r="O698" s="705"/>
      <c r="P698" s="704" t="s">
        <v>366</v>
      </c>
      <c r="Q698" s="335">
        <v>10.5</v>
      </c>
      <c r="R698" s="716" t="s">
        <v>115</v>
      </c>
      <c r="S698" s="715">
        <f t="shared" si="21"/>
        <v>0</v>
      </c>
      <c r="T698" s="965"/>
    </row>
    <row r="699" spans="1:20" ht="15.75" thickBot="1" x14ac:dyDescent="0.3">
      <c r="A699" s="446" t="s">
        <v>648</v>
      </c>
      <c r="B699" s="716" t="s">
        <v>97</v>
      </c>
      <c r="C699" s="704">
        <v>14030525</v>
      </c>
      <c r="D699" s="959"/>
      <c r="E699" s="705">
        <v>502</v>
      </c>
      <c r="F699" s="705"/>
      <c r="G699" s="705" t="s">
        <v>88</v>
      </c>
      <c r="H699" s="167">
        <v>0.29166666666666669</v>
      </c>
      <c r="I699" s="167">
        <v>0.58333333333333337</v>
      </c>
      <c r="J699" s="705"/>
      <c r="K699" s="141"/>
      <c r="L699" s="705">
        <v>180</v>
      </c>
      <c r="M699" s="705"/>
      <c r="N699" s="213">
        <f t="shared" si="20"/>
        <v>14030525</v>
      </c>
      <c r="O699" s="705"/>
      <c r="P699" s="705" t="s">
        <v>653</v>
      </c>
      <c r="Q699" s="335" t="s">
        <v>655</v>
      </c>
      <c r="R699" s="716" t="s">
        <v>115</v>
      </c>
      <c r="S699" s="715">
        <f t="shared" si="21"/>
        <v>0</v>
      </c>
      <c r="T699" s="965"/>
    </row>
    <row r="700" spans="1:20" ht="15.75" thickBot="1" x14ac:dyDescent="0.3">
      <c r="A700" s="440" t="s">
        <v>118</v>
      </c>
      <c r="B700" s="716" t="s">
        <v>97</v>
      </c>
      <c r="C700" s="703">
        <v>14030525</v>
      </c>
      <c r="D700" s="966"/>
      <c r="E700" s="706"/>
      <c r="F700" s="706"/>
      <c r="G700" s="706" t="s">
        <v>88</v>
      </c>
      <c r="H700" s="171">
        <v>0.29166666666666669</v>
      </c>
      <c r="I700" s="171">
        <v>0.58333333333333337</v>
      </c>
      <c r="J700" s="706"/>
      <c r="K700" s="441"/>
      <c r="L700" s="706">
        <v>180</v>
      </c>
      <c r="M700" s="706"/>
      <c r="N700" s="713">
        <f t="shared" si="20"/>
        <v>14030525</v>
      </c>
      <c r="O700" s="706"/>
      <c r="P700" s="706" t="s">
        <v>654</v>
      </c>
      <c r="Q700" s="442">
        <v>10.5</v>
      </c>
      <c r="R700" s="716" t="s">
        <v>115</v>
      </c>
      <c r="S700" s="716">
        <f t="shared" si="21"/>
        <v>0</v>
      </c>
      <c r="T700" s="968"/>
    </row>
    <row r="701" spans="1:20" ht="15.75" thickBot="1" x14ac:dyDescent="0.3">
      <c r="A701" s="443" t="s">
        <v>118</v>
      </c>
      <c r="B701" s="211" t="s">
        <v>97</v>
      </c>
      <c r="C701" s="707">
        <v>14030525</v>
      </c>
      <c r="D701" s="961" t="s">
        <v>214</v>
      </c>
      <c r="E701" s="707">
        <v>180</v>
      </c>
      <c r="F701" s="707"/>
      <c r="G701" s="707" t="s">
        <v>88</v>
      </c>
      <c r="H701" s="168">
        <v>0.33333333333333331</v>
      </c>
      <c r="I701" s="168">
        <v>0.625</v>
      </c>
      <c r="J701" s="707"/>
      <c r="K701" s="444"/>
      <c r="L701" s="707">
        <v>180</v>
      </c>
      <c r="M701" s="707"/>
      <c r="N701" s="714">
        <f t="shared" si="20"/>
        <v>14030525</v>
      </c>
      <c r="O701" s="707"/>
      <c r="P701" s="707" t="s">
        <v>366</v>
      </c>
      <c r="Q701" s="445">
        <v>10.5</v>
      </c>
      <c r="R701" s="211" t="s">
        <v>115</v>
      </c>
      <c r="S701" s="714">
        <f t="shared" si="21"/>
        <v>0</v>
      </c>
      <c r="T701" s="964"/>
    </row>
    <row r="702" spans="1:20" ht="15.75" thickBot="1" x14ac:dyDescent="0.3">
      <c r="A702" s="446" t="s">
        <v>118</v>
      </c>
      <c r="B702" s="716" t="s">
        <v>97</v>
      </c>
      <c r="C702" s="704">
        <v>14030525</v>
      </c>
      <c r="D702" s="959"/>
      <c r="E702" s="705">
        <v>180</v>
      </c>
      <c r="F702" s="705"/>
      <c r="G702" s="705" t="s">
        <v>88</v>
      </c>
      <c r="H702" s="167">
        <v>0.33333333333333331</v>
      </c>
      <c r="I702" s="167">
        <v>0.625</v>
      </c>
      <c r="J702" s="705"/>
      <c r="K702" s="141"/>
      <c r="L702" s="705">
        <v>180</v>
      </c>
      <c r="M702" s="705"/>
      <c r="N702" s="213">
        <f t="shared" si="20"/>
        <v>14030525</v>
      </c>
      <c r="O702" s="705"/>
      <c r="P702" s="705" t="s">
        <v>366</v>
      </c>
      <c r="Q702" s="335">
        <v>10.5</v>
      </c>
      <c r="R702" s="716" t="s">
        <v>115</v>
      </c>
      <c r="S702" s="715">
        <f t="shared" si="21"/>
        <v>0</v>
      </c>
      <c r="T702" s="965"/>
    </row>
    <row r="703" spans="1:20" ht="15.75" thickBot="1" x14ac:dyDescent="0.3">
      <c r="A703" s="446" t="s">
        <v>648</v>
      </c>
      <c r="B703" s="716" t="s">
        <v>97</v>
      </c>
      <c r="C703" s="704">
        <v>14030525</v>
      </c>
      <c r="D703" s="959"/>
      <c r="E703" s="705">
        <v>502</v>
      </c>
      <c r="F703" s="705"/>
      <c r="G703" s="705" t="s">
        <v>88</v>
      </c>
      <c r="H703" s="167">
        <v>0.33333333333333331</v>
      </c>
      <c r="I703" s="167">
        <v>0.625</v>
      </c>
      <c r="J703" s="705"/>
      <c r="K703" s="141"/>
      <c r="L703" s="705">
        <v>180</v>
      </c>
      <c r="M703" s="705"/>
      <c r="N703" s="213">
        <f t="shared" si="20"/>
        <v>14030525</v>
      </c>
      <c r="O703" s="705"/>
      <c r="P703" s="705" t="s">
        <v>653</v>
      </c>
      <c r="Q703" s="335" t="s">
        <v>655</v>
      </c>
      <c r="R703" s="716" t="s">
        <v>115</v>
      </c>
      <c r="S703" s="715">
        <f t="shared" si="21"/>
        <v>0</v>
      </c>
      <c r="T703" s="965"/>
    </row>
    <row r="704" spans="1:20" ht="15.75" thickBot="1" x14ac:dyDescent="0.3">
      <c r="A704" s="440" t="s">
        <v>656</v>
      </c>
      <c r="B704" s="716" t="s">
        <v>97</v>
      </c>
      <c r="C704" s="703">
        <v>14030525</v>
      </c>
      <c r="D704" s="959"/>
      <c r="E704" s="706">
        <v>675</v>
      </c>
      <c r="F704" s="706"/>
      <c r="G704" s="706" t="s">
        <v>88</v>
      </c>
      <c r="H704" s="171">
        <v>0.33333333333333331</v>
      </c>
      <c r="I704" s="171">
        <v>0.625</v>
      </c>
      <c r="J704" s="706"/>
      <c r="K704" s="441"/>
      <c r="L704" s="706">
        <v>180</v>
      </c>
      <c r="M704" s="706"/>
      <c r="N704" s="713">
        <f t="shared" si="20"/>
        <v>14030525</v>
      </c>
      <c r="O704" s="706"/>
      <c r="P704" s="706" t="s">
        <v>657</v>
      </c>
      <c r="Q704" s="442" t="s">
        <v>138</v>
      </c>
      <c r="R704" s="716" t="s">
        <v>115</v>
      </c>
      <c r="S704" s="716">
        <f t="shared" si="21"/>
        <v>0</v>
      </c>
      <c r="T704" s="968"/>
    </row>
    <row r="705" spans="1:20" ht="15.75" thickBot="1" x14ac:dyDescent="0.3">
      <c r="A705" s="443" t="s">
        <v>118</v>
      </c>
      <c r="B705" s="211" t="s">
        <v>97</v>
      </c>
      <c r="C705" s="201">
        <v>14030527</v>
      </c>
      <c r="D705" s="975" t="s">
        <v>257</v>
      </c>
      <c r="E705" s="163">
        <v>180</v>
      </c>
      <c r="F705" s="707"/>
      <c r="G705" s="707" t="s">
        <v>88</v>
      </c>
      <c r="H705" s="168">
        <v>0.33333333333333331</v>
      </c>
      <c r="I705" s="168">
        <v>0.625</v>
      </c>
      <c r="J705" s="707"/>
      <c r="K705" s="444"/>
      <c r="L705" s="707">
        <v>180</v>
      </c>
      <c r="M705" s="707"/>
      <c r="N705" s="714">
        <f t="shared" si="20"/>
        <v>14030527</v>
      </c>
      <c r="O705" s="707"/>
      <c r="P705" s="707" t="s">
        <v>654</v>
      </c>
      <c r="Q705" s="445">
        <v>10.5</v>
      </c>
      <c r="R705" s="211" t="s">
        <v>115</v>
      </c>
      <c r="S705" s="714">
        <f t="shared" si="21"/>
        <v>0</v>
      </c>
      <c r="T705" s="964"/>
    </row>
    <row r="706" spans="1:20" ht="15.75" thickBot="1" x14ac:dyDescent="0.3">
      <c r="A706" s="446" t="s">
        <v>118</v>
      </c>
      <c r="B706" s="716" t="s">
        <v>97</v>
      </c>
      <c r="C706" s="162">
        <v>14030527</v>
      </c>
      <c r="D706" s="976"/>
      <c r="E706" s="96">
        <v>180</v>
      </c>
      <c r="F706" s="705"/>
      <c r="G706" s="705" t="s">
        <v>88</v>
      </c>
      <c r="H706" s="167">
        <v>0.33333333333333331</v>
      </c>
      <c r="I706" s="167">
        <v>0.625</v>
      </c>
      <c r="J706" s="705"/>
      <c r="K706" s="141"/>
      <c r="L706" s="705">
        <v>180</v>
      </c>
      <c r="M706" s="705"/>
      <c r="N706" s="213">
        <f t="shared" si="20"/>
        <v>14030527</v>
      </c>
      <c r="O706" s="705"/>
      <c r="P706" s="705" t="s">
        <v>366</v>
      </c>
      <c r="Q706" s="335">
        <v>10.5</v>
      </c>
      <c r="R706" s="716" t="s">
        <v>115</v>
      </c>
      <c r="S706" s="715">
        <f t="shared" si="21"/>
        <v>0</v>
      </c>
      <c r="T706" s="965"/>
    </row>
    <row r="707" spans="1:20" ht="15.75" thickBot="1" x14ac:dyDescent="0.3">
      <c r="A707" s="446" t="s">
        <v>223</v>
      </c>
      <c r="B707" s="716" t="s">
        <v>97</v>
      </c>
      <c r="C707" s="162">
        <v>14030527</v>
      </c>
      <c r="D707" s="976"/>
      <c r="E707" s="96">
        <v>765</v>
      </c>
      <c r="F707" s="705"/>
      <c r="G707" s="705" t="s">
        <v>88</v>
      </c>
      <c r="H707" s="167">
        <v>0.33333333333333331</v>
      </c>
      <c r="I707" s="167">
        <v>0.625</v>
      </c>
      <c r="J707" s="705"/>
      <c r="K707" s="141"/>
      <c r="L707" s="705">
        <v>180</v>
      </c>
      <c r="M707" s="705"/>
      <c r="N707" s="213">
        <f t="shared" si="20"/>
        <v>14030527</v>
      </c>
      <c r="O707" s="705"/>
      <c r="P707" s="705" t="s">
        <v>381</v>
      </c>
      <c r="Q707" s="335">
        <v>11.5</v>
      </c>
      <c r="R707" s="716" t="s">
        <v>115</v>
      </c>
      <c r="S707" s="715">
        <f t="shared" si="21"/>
        <v>0</v>
      </c>
      <c r="T707" s="965"/>
    </row>
    <row r="708" spans="1:20" ht="15.75" thickBot="1" x14ac:dyDescent="0.3">
      <c r="A708" s="440" t="s">
        <v>648</v>
      </c>
      <c r="B708" s="716" t="s">
        <v>97</v>
      </c>
      <c r="C708" s="711">
        <v>14030527</v>
      </c>
      <c r="D708" s="977"/>
      <c r="E708" s="164">
        <v>502</v>
      </c>
      <c r="F708" s="706"/>
      <c r="G708" s="706" t="s">
        <v>88</v>
      </c>
      <c r="H708" s="171">
        <v>0.33333333333333331</v>
      </c>
      <c r="I708" s="171">
        <v>0.625</v>
      </c>
      <c r="J708" s="706"/>
      <c r="K708" s="441"/>
      <c r="L708" s="706">
        <v>180</v>
      </c>
      <c r="M708" s="706"/>
      <c r="N708" s="713">
        <f t="shared" si="20"/>
        <v>14030527</v>
      </c>
      <c r="O708" s="706"/>
      <c r="P708" s="706" t="s">
        <v>658</v>
      </c>
      <c r="Q708" s="442" t="s">
        <v>655</v>
      </c>
      <c r="R708" s="716" t="s">
        <v>115</v>
      </c>
      <c r="S708" s="716">
        <f t="shared" si="21"/>
        <v>0</v>
      </c>
      <c r="T708" s="968"/>
    </row>
    <row r="709" spans="1:20" ht="15.75" thickBot="1" x14ac:dyDescent="0.3">
      <c r="A709" s="443" t="s">
        <v>118</v>
      </c>
      <c r="B709" s="211" t="s">
        <v>97</v>
      </c>
      <c r="C709" s="707">
        <v>14030527</v>
      </c>
      <c r="D709" s="961" t="s">
        <v>214</v>
      </c>
      <c r="E709" s="707">
        <v>180</v>
      </c>
      <c r="F709" s="707"/>
      <c r="G709" s="707" t="s">
        <v>88</v>
      </c>
      <c r="H709" s="168">
        <v>0.33333333333333331</v>
      </c>
      <c r="I709" s="168">
        <v>0.79166666666666663</v>
      </c>
      <c r="J709" s="707"/>
      <c r="K709" s="444"/>
      <c r="L709" s="707">
        <v>180</v>
      </c>
      <c r="M709" s="707"/>
      <c r="N709" s="714">
        <f t="shared" si="20"/>
        <v>14030527</v>
      </c>
      <c r="O709" s="707"/>
      <c r="P709" s="707" t="s">
        <v>654</v>
      </c>
      <c r="Q709" s="445">
        <v>10.5</v>
      </c>
      <c r="R709" s="211" t="s">
        <v>115</v>
      </c>
      <c r="S709" s="714">
        <f t="shared" si="21"/>
        <v>0</v>
      </c>
      <c r="T709" s="964"/>
    </row>
    <row r="710" spans="1:20" ht="15.75" thickBot="1" x14ac:dyDescent="0.3">
      <c r="A710" s="446" t="s">
        <v>118</v>
      </c>
      <c r="B710" s="716" t="s">
        <v>97</v>
      </c>
      <c r="C710" s="704">
        <v>14030527</v>
      </c>
      <c r="D710" s="959"/>
      <c r="E710" s="705">
        <v>180</v>
      </c>
      <c r="F710" s="705"/>
      <c r="G710" s="705" t="s">
        <v>88</v>
      </c>
      <c r="H710" s="167">
        <v>0.33333333333333331</v>
      </c>
      <c r="I710" s="167">
        <v>0.79166666666666663</v>
      </c>
      <c r="J710" s="705"/>
      <c r="K710" s="141"/>
      <c r="L710" s="705">
        <v>180</v>
      </c>
      <c r="M710" s="705"/>
      <c r="N710" s="213">
        <f t="shared" si="20"/>
        <v>14030527</v>
      </c>
      <c r="O710" s="705"/>
      <c r="P710" s="704" t="s">
        <v>654</v>
      </c>
      <c r="Q710" s="335">
        <v>10.5</v>
      </c>
      <c r="R710" s="716" t="s">
        <v>115</v>
      </c>
      <c r="S710" s="715">
        <f t="shared" si="21"/>
        <v>0</v>
      </c>
      <c r="T710" s="965"/>
    </row>
    <row r="711" spans="1:20" ht="15.75" thickBot="1" x14ac:dyDescent="0.3">
      <c r="A711" s="446" t="s">
        <v>118</v>
      </c>
      <c r="B711" s="716" t="s">
        <v>97</v>
      </c>
      <c r="C711" s="704">
        <v>14030527</v>
      </c>
      <c r="D711" s="959"/>
      <c r="E711" s="705">
        <v>180</v>
      </c>
      <c r="F711" s="705"/>
      <c r="G711" s="705" t="s">
        <v>88</v>
      </c>
      <c r="H711" s="167">
        <v>0.33333333333333331</v>
      </c>
      <c r="I711" s="167">
        <v>0.79166666666666663</v>
      </c>
      <c r="J711" s="705"/>
      <c r="K711" s="141"/>
      <c r="L711" s="705">
        <v>180</v>
      </c>
      <c r="M711" s="705"/>
      <c r="N711" s="213">
        <f t="shared" si="20"/>
        <v>14030527</v>
      </c>
      <c r="O711" s="705"/>
      <c r="P711" s="704" t="s">
        <v>654</v>
      </c>
      <c r="Q711" s="335">
        <v>10.5</v>
      </c>
      <c r="R711" s="716" t="s">
        <v>115</v>
      </c>
      <c r="S711" s="715">
        <f t="shared" si="21"/>
        <v>0</v>
      </c>
      <c r="T711" s="965"/>
    </row>
    <row r="712" spans="1:20" ht="15.75" thickBot="1" x14ac:dyDescent="0.3">
      <c r="A712" s="440" t="s">
        <v>648</v>
      </c>
      <c r="B712" s="716" t="s">
        <v>97</v>
      </c>
      <c r="C712" s="703">
        <v>14030527</v>
      </c>
      <c r="D712" s="966"/>
      <c r="E712" s="706">
        <v>502</v>
      </c>
      <c r="F712" s="706"/>
      <c r="G712" s="706" t="s">
        <v>88</v>
      </c>
      <c r="H712" s="171">
        <v>0.33333333333333331</v>
      </c>
      <c r="I712" s="171">
        <v>0.79166666666666663</v>
      </c>
      <c r="J712" s="706"/>
      <c r="K712" s="441"/>
      <c r="L712" s="706">
        <v>180</v>
      </c>
      <c r="M712" s="706"/>
      <c r="N712" s="713">
        <f t="shared" si="20"/>
        <v>14030527</v>
      </c>
      <c r="O712" s="706"/>
      <c r="P712" s="706" t="s">
        <v>659</v>
      </c>
      <c r="Q712" s="442" t="s">
        <v>655</v>
      </c>
      <c r="R712" s="716" t="s">
        <v>115</v>
      </c>
      <c r="S712" s="716">
        <f t="shared" si="21"/>
        <v>0</v>
      </c>
      <c r="T712" s="968"/>
    </row>
    <row r="713" spans="1:20" ht="15.75" thickBot="1" x14ac:dyDescent="0.3">
      <c r="A713" s="443" t="s">
        <v>118</v>
      </c>
      <c r="B713" s="211" t="s">
        <v>97</v>
      </c>
      <c r="C713" s="707">
        <v>14030528</v>
      </c>
      <c r="D713" s="961" t="s">
        <v>214</v>
      </c>
      <c r="E713" s="707">
        <v>180</v>
      </c>
      <c r="F713" s="707"/>
      <c r="G713" s="707" t="s">
        <v>88</v>
      </c>
      <c r="H713" s="168">
        <v>0.3125</v>
      </c>
      <c r="I713" s="168">
        <v>0.79166666666666663</v>
      </c>
      <c r="J713" s="707"/>
      <c r="K713" s="444"/>
      <c r="L713" s="707">
        <v>180</v>
      </c>
      <c r="M713" s="707"/>
      <c r="N713" s="714">
        <f t="shared" si="20"/>
        <v>14030528</v>
      </c>
      <c r="O713" s="707"/>
      <c r="P713" s="707" t="s">
        <v>366</v>
      </c>
      <c r="Q713" s="445">
        <v>10.5</v>
      </c>
      <c r="R713" s="211" t="s">
        <v>115</v>
      </c>
      <c r="S713" s="714">
        <f t="shared" si="21"/>
        <v>0</v>
      </c>
      <c r="T713" s="964"/>
    </row>
    <row r="714" spans="1:20" ht="15.75" thickBot="1" x14ac:dyDescent="0.3">
      <c r="A714" s="446" t="s">
        <v>118</v>
      </c>
      <c r="B714" s="716" t="s">
        <v>97</v>
      </c>
      <c r="C714" s="704">
        <v>14030528</v>
      </c>
      <c r="D714" s="959"/>
      <c r="E714" s="705">
        <v>180</v>
      </c>
      <c r="F714" s="705"/>
      <c r="G714" s="705" t="s">
        <v>88</v>
      </c>
      <c r="H714" s="167">
        <v>0.3125</v>
      </c>
      <c r="I714" s="167">
        <v>0.79166666666666663</v>
      </c>
      <c r="J714" s="705"/>
      <c r="K714" s="141"/>
      <c r="L714" s="705">
        <v>180</v>
      </c>
      <c r="M714" s="705"/>
      <c r="N714" s="213">
        <f t="shared" si="20"/>
        <v>14030528</v>
      </c>
      <c r="O714" s="705"/>
      <c r="P714" s="704" t="s">
        <v>366</v>
      </c>
      <c r="Q714" s="335">
        <v>10.5</v>
      </c>
      <c r="R714" s="716" t="s">
        <v>115</v>
      </c>
      <c r="S714" s="715">
        <f t="shared" si="21"/>
        <v>0</v>
      </c>
      <c r="T714" s="965"/>
    </row>
    <row r="715" spans="1:20" ht="15.75" thickBot="1" x14ac:dyDescent="0.3">
      <c r="A715" s="446" t="s">
        <v>218</v>
      </c>
      <c r="B715" s="716" t="s">
        <v>97</v>
      </c>
      <c r="C715" s="704">
        <v>14030528</v>
      </c>
      <c r="D715" s="959"/>
      <c r="E715" s="705">
        <v>360</v>
      </c>
      <c r="F715" s="705"/>
      <c r="G715" s="705" t="s">
        <v>88</v>
      </c>
      <c r="H715" s="167">
        <v>0.3125</v>
      </c>
      <c r="I715" s="167">
        <v>0.79166666666666663</v>
      </c>
      <c r="J715" s="705"/>
      <c r="K715" s="141"/>
      <c r="L715" s="705">
        <v>180</v>
      </c>
      <c r="M715" s="705"/>
      <c r="N715" s="213">
        <f t="shared" si="20"/>
        <v>14030528</v>
      </c>
      <c r="O715" s="705"/>
      <c r="P715" s="705" t="s">
        <v>381</v>
      </c>
      <c r="Q715" s="335">
        <v>8.5</v>
      </c>
      <c r="R715" s="716" t="s">
        <v>115</v>
      </c>
      <c r="S715" s="715">
        <f t="shared" si="21"/>
        <v>0</v>
      </c>
      <c r="T715" s="965"/>
    </row>
    <row r="716" spans="1:20" ht="15.75" thickBot="1" x14ac:dyDescent="0.3">
      <c r="A716" s="446" t="s">
        <v>223</v>
      </c>
      <c r="B716" s="716" t="s">
        <v>97</v>
      </c>
      <c r="C716" s="704">
        <v>14030528</v>
      </c>
      <c r="D716" s="959"/>
      <c r="E716" s="705">
        <v>765</v>
      </c>
      <c r="F716" s="705"/>
      <c r="G716" s="705" t="s">
        <v>88</v>
      </c>
      <c r="H716" s="167">
        <v>0.3125</v>
      </c>
      <c r="I716" s="167">
        <v>0.79166666666666663</v>
      </c>
      <c r="J716" s="705"/>
      <c r="K716" s="141"/>
      <c r="L716" s="705">
        <v>180</v>
      </c>
      <c r="M716" s="705"/>
      <c r="N716" s="213">
        <f t="shared" si="20"/>
        <v>14030528</v>
      </c>
      <c r="O716" s="705"/>
      <c r="P716" s="705" t="s">
        <v>381</v>
      </c>
      <c r="Q716" s="335">
        <v>11.5</v>
      </c>
      <c r="R716" s="716" t="s">
        <v>115</v>
      </c>
      <c r="S716" s="715">
        <f t="shared" si="21"/>
        <v>0</v>
      </c>
      <c r="T716" s="965"/>
    </row>
    <row r="717" spans="1:20" ht="15.75" thickBot="1" x14ac:dyDescent="0.3">
      <c r="A717" s="440" t="s">
        <v>541</v>
      </c>
      <c r="B717" s="716" t="s">
        <v>97</v>
      </c>
      <c r="C717" s="703">
        <v>14030528</v>
      </c>
      <c r="D717" s="966"/>
      <c r="E717" s="706">
        <v>308</v>
      </c>
      <c r="F717" s="706"/>
      <c r="G717" s="706" t="s">
        <v>88</v>
      </c>
      <c r="H717" s="171">
        <v>0.3125</v>
      </c>
      <c r="I717" s="171">
        <v>0.79166666666666663</v>
      </c>
      <c r="J717" s="706"/>
      <c r="K717" s="441"/>
      <c r="L717" s="706">
        <v>48</v>
      </c>
      <c r="M717" s="706"/>
      <c r="N717" s="713">
        <f t="shared" si="20"/>
        <v>14030528</v>
      </c>
      <c r="O717" s="706"/>
      <c r="P717" s="706" t="s">
        <v>660</v>
      </c>
      <c r="Q717" s="442" t="s">
        <v>662</v>
      </c>
      <c r="R717" s="716" t="s">
        <v>115</v>
      </c>
      <c r="S717" s="716">
        <f t="shared" si="21"/>
        <v>0</v>
      </c>
      <c r="T717" s="968"/>
    </row>
    <row r="718" spans="1:20" ht="15.75" thickBot="1" x14ac:dyDescent="0.3">
      <c r="A718" s="443" t="s">
        <v>118</v>
      </c>
      <c r="B718" s="211" t="s">
        <v>97</v>
      </c>
      <c r="C718" s="707">
        <v>14030528</v>
      </c>
      <c r="D718" s="961" t="s">
        <v>257</v>
      </c>
      <c r="E718" s="707">
        <v>180</v>
      </c>
      <c r="F718" s="707"/>
      <c r="G718" s="707" t="s">
        <v>88</v>
      </c>
      <c r="H718" s="168">
        <v>0.29166666666666669</v>
      </c>
      <c r="I718" s="168">
        <v>0.75</v>
      </c>
      <c r="J718" s="707"/>
      <c r="K718" s="444"/>
      <c r="L718" s="707">
        <v>180</v>
      </c>
      <c r="M718" s="707"/>
      <c r="N718" s="714">
        <f t="shared" si="20"/>
        <v>14030528</v>
      </c>
      <c r="O718" s="707"/>
      <c r="P718" s="707" t="s">
        <v>366</v>
      </c>
      <c r="Q718" s="445">
        <v>10.5</v>
      </c>
      <c r="R718" s="211" t="s">
        <v>115</v>
      </c>
      <c r="S718" s="714">
        <f t="shared" si="21"/>
        <v>0</v>
      </c>
      <c r="T718" s="964"/>
    </row>
    <row r="719" spans="1:20" ht="15.75" thickBot="1" x14ac:dyDescent="0.3">
      <c r="A719" s="446" t="s">
        <v>118</v>
      </c>
      <c r="B719" s="716" t="s">
        <v>97</v>
      </c>
      <c r="C719" s="704">
        <v>14030528</v>
      </c>
      <c r="D719" s="959"/>
      <c r="E719" s="705">
        <v>180</v>
      </c>
      <c r="F719" s="705"/>
      <c r="G719" s="705" t="s">
        <v>88</v>
      </c>
      <c r="H719" s="167">
        <v>0.29166666666666669</v>
      </c>
      <c r="I719" s="167">
        <v>0.75</v>
      </c>
      <c r="J719" s="705"/>
      <c r="K719" s="141"/>
      <c r="L719" s="705">
        <v>180</v>
      </c>
      <c r="M719" s="705"/>
      <c r="N719" s="213">
        <f t="shared" si="20"/>
        <v>14030528</v>
      </c>
      <c r="O719" s="705"/>
      <c r="P719" s="704" t="s">
        <v>366</v>
      </c>
      <c r="Q719" s="335">
        <v>10.5</v>
      </c>
      <c r="R719" s="716" t="s">
        <v>115</v>
      </c>
      <c r="S719" s="715">
        <f t="shared" si="21"/>
        <v>0</v>
      </c>
      <c r="T719" s="965"/>
    </row>
    <row r="720" spans="1:20" ht="15.75" thickBot="1" x14ac:dyDescent="0.3">
      <c r="A720" s="446" t="s">
        <v>118</v>
      </c>
      <c r="B720" s="716" t="s">
        <v>97</v>
      </c>
      <c r="C720" s="704">
        <v>14030528</v>
      </c>
      <c r="D720" s="959"/>
      <c r="E720" s="705">
        <v>180</v>
      </c>
      <c r="F720" s="705"/>
      <c r="G720" s="705" t="s">
        <v>88</v>
      </c>
      <c r="H720" s="167">
        <v>0.29166666666666669</v>
      </c>
      <c r="I720" s="167">
        <v>0.75</v>
      </c>
      <c r="J720" s="705"/>
      <c r="K720" s="141"/>
      <c r="L720" s="705">
        <v>180</v>
      </c>
      <c r="M720" s="705"/>
      <c r="N720" s="213">
        <f t="shared" si="20"/>
        <v>14030528</v>
      </c>
      <c r="O720" s="705"/>
      <c r="P720" s="704" t="s">
        <v>366</v>
      </c>
      <c r="Q720" s="335">
        <v>10.5</v>
      </c>
      <c r="R720" s="716" t="s">
        <v>115</v>
      </c>
      <c r="S720" s="715">
        <f t="shared" si="21"/>
        <v>0</v>
      </c>
      <c r="T720" s="965"/>
    </row>
    <row r="721" spans="1:20" ht="15.75" thickBot="1" x14ac:dyDescent="0.3">
      <c r="A721" s="446" t="s">
        <v>218</v>
      </c>
      <c r="B721" s="716" t="s">
        <v>97</v>
      </c>
      <c r="C721" s="704">
        <v>14030528</v>
      </c>
      <c r="D721" s="959"/>
      <c r="E721" s="705">
        <v>360</v>
      </c>
      <c r="F721" s="705"/>
      <c r="G721" s="705" t="s">
        <v>88</v>
      </c>
      <c r="H721" s="167">
        <v>0.29166666666666669</v>
      </c>
      <c r="I721" s="167">
        <v>0.75</v>
      </c>
      <c r="J721" s="705"/>
      <c r="K721" s="141"/>
      <c r="L721" s="705">
        <v>180</v>
      </c>
      <c r="M721" s="705"/>
      <c r="N721" s="213">
        <f t="shared" si="20"/>
        <v>14030528</v>
      </c>
      <c r="O721" s="705"/>
      <c r="P721" s="705" t="s">
        <v>381</v>
      </c>
      <c r="Q721" s="335">
        <v>9.5</v>
      </c>
      <c r="R721" s="716" t="s">
        <v>115</v>
      </c>
      <c r="S721" s="715">
        <f t="shared" si="21"/>
        <v>0</v>
      </c>
      <c r="T721" s="965"/>
    </row>
    <row r="722" spans="1:20" ht="15.75" thickBot="1" x14ac:dyDescent="0.3">
      <c r="A722" s="446" t="s">
        <v>218</v>
      </c>
      <c r="B722" s="716" t="s">
        <v>97</v>
      </c>
      <c r="C722" s="704">
        <v>14030528</v>
      </c>
      <c r="D722" s="959"/>
      <c r="E722" s="705">
        <v>360</v>
      </c>
      <c r="F722" s="705"/>
      <c r="G722" s="705" t="s">
        <v>88</v>
      </c>
      <c r="H722" s="167">
        <v>0.29166666666666669</v>
      </c>
      <c r="I722" s="167">
        <v>0.75</v>
      </c>
      <c r="J722" s="705"/>
      <c r="K722" s="141"/>
      <c r="L722" s="705">
        <v>180</v>
      </c>
      <c r="M722" s="705"/>
      <c r="N722" s="213">
        <f t="shared" si="20"/>
        <v>14030528</v>
      </c>
      <c r="O722" s="705"/>
      <c r="P722" s="705" t="s">
        <v>381</v>
      </c>
      <c r="Q722" s="335">
        <v>9.5</v>
      </c>
      <c r="R722" s="716" t="s">
        <v>115</v>
      </c>
      <c r="S722" s="715">
        <f t="shared" si="21"/>
        <v>0</v>
      </c>
      <c r="T722" s="965"/>
    </row>
    <row r="723" spans="1:20" ht="15.75" thickBot="1" x14ac:dyDescent="0.3">
      <c r="A723" s="440" t="s">
        <v>223</v>
      </c>
      <c r="B723" s="716" t="s">
        <v>97</v>
      </c>
      <c r="C723" s="703">
        <v>14030528</v>
      </c>
      <c r="D723" s="966"/>
      <c r="E723" s="706">
        <v>765</v>
      </c>
      <c r="F723" s="706"/>
      <c r="G723" s="706" t="s">
        <v>661</v>
      </c>
      <c r="H723" s="171">
        <v>0.29166666666666669</v>
      </c>
      <c r="I723" s="171">
        <v>0.75</v>
      </c>
      <c r="J723" s="706"/>
      <c r="K723" s="441"/>
      <c r="L723" s="706">
        <v>180</v>
      </c>
      <c r="M723" s="706"/>
      <c r="N723" s="713">
        <f t="shared" si="20"/>
        <v>14030528</v>
      </c>
      <c r="O723" s="706"/>
      <c r="P723" s="706" t="s">
        <v>381</v>
      </c>
      <c r="Q723" s="442">
        <v>11.5</v>
      </c>
      <c r="R723" s="716" t="s">
        <v>115</v>
      </c>
      <c r="S723" s="716">
        <f t="shared" si="21"/>
        <v>0</v>
      </c>
      <c r="T723" s="968"/>
    </row>
    <row r="724" spans="1:20" ht="15.75" thickBot="1" x14ac:dyDescent="0.3">
      <c r="A724" s="443" t="s">
        <v>223</v>
      </c>
      <c r="B724" s="211" t="s">
        <v>97</v>
      </c>
      <c r="C724" s="707">
        <v>14030529</v>
      </c>
      <c r="D724" s="961" t="s">
        <v>257</v>
      </c>
      <c r="E724" s="707">
        <v>765</v>
      </c>
      <c r="F724" s="707"/>
      <c r="G724" s="707" t="s">
        <v>88</v>
      </c>
      <c r="H724" s="168">
        <v>0.33333333333333331</v>
      </c>
      <c r="I724" s="168">
        <v>0.625</v>
      </c>
      <c r="J724" s="707"/>
      <c r="K724" s="444"/>
      <c r="L724" s="707">
        <v>180</v>
      </c>
      <c r="M724" s="707"/>
      <c r="N724" s="714">
        <f t="shared" si="20"/>
        <v>14030529</v>
      </c>
      <c r="O724" s="707"/>
      <c r="P724" s="707" t="s">
        <v>381</v>
      </c>
      <c r="Q724" s="445">
        <v>12</v>
      </c>
      <c r="R724" s="211" t="s">
        <v>115</v>
      </c>
      <c r="S724" s="714">
        <f t="shared" si="21"/>
        <v>0</v>
      </c>
      <c r="T724" s="964"/>
    </row>
    <row r="725" spans="1:20" ht="15.75" thickBot="1" x14ac:dyDescent="0.3">
      <c r="A725" s="446" t="s">
        <v>663</v>
      </c>
      <c r="B725" s="716" t="s">
        <v>97</v>
      </c>
      <c r="C725" s="704">
        <v>14030529</v>
      </c>
      <c r="D725" s="959"/>
      <c r="E725" s="705">
        <v>360</v>
      </c>
      <c r="F725" s="705"/>
      <c r="G725" s="705" t="s">
        <v>88</v>
      </c>
      <c r="H725" s="167">
        <v>0.33333333333333331</v>
      </c>
      <c r="I725" s="167">
        <v>0.625</v>
      </c>
      <c r="J725" s="705"/>
      <c r="K725" s="141"/>
      <c r="L725" s="705">
        <v>180</v>
      </c>
      <c r="M725" s="705"/>
      <c r="N725" s="213">
        <f t="shared" si="20"/>
        <v>14030529</v>
      </c>
      <c r="O725" s="705"/>
      <c r="P725" s="705" t="s">
        <v>602</v>
      </c>
      <c r="Q725" s="335">
        <v>4</v>
      </c>
      <c r="R725" s="716" t="s">
        <v>115</v>
      </c>
      <c r="S725" s="715">
        <f t="shared" si="21"/>
        <v>0</v>
      </c>
      <c r="T725" s="965"/>
    </row>
    <row r="726" spans="1:20" ht="15.75" thickBot="1" x14ac:dyDescent="0.3">
      <c r="A726" s="446" t="s">
        <v>663</v>
      </c>
      <c r="B726" s="716" t="s">
        <v>97</v>
      </c>
      <c r="C726" s="704">
        <v>14030529</v>
      </c>
      <c r="D726" s="959"/>
      <c r="E726" s="705">
        <v>360</v>
      </c>
      <c r="F726" s="705"/>
      <c r="G726" s="705" t="s">
        <v>88</v>
      </c>
      <c r="H726" s="167">
        <v>0.33333333333333331</v>
      </c>
      <c r="I726" s="167">
        <v>0.625</v>
      </c>
      <c r="J726" s="705"/>
      <c r="K726" s="141"/>
      <c r="L726" s="705">
        <v>180</v>
      </c>
      <c r="M726" s="705"/>
      <c r="N726" s="213">
        <f t="shared" si="20"/>
        <v>14030529</v>
      </c>
      <c r="O726" s="705"/>
      <c r="P726" s="705" t="s">
        <v>602</v>
      </c>
      <c r="Q726" s="335">
        <v>4</v>
      </c>
      <c r="R726" s="716" t="s">
        <v>115</v>
      </c>
      <c r="S726" s="715">
        <f t="shared" si="21"/>
        <v>0</v>
      </c>
      <c r="T726" s="965"/>
    </row>
    <row r="727" spans="1:20" ht="15.75" thickBot="1" x14ac:dyDescent="0.3">
      <c r="A727" s="446" t="s">
        <v>663</v>
      </c>
      <c r="B727" s="716" t="s">
        <v>97</v>
      </c>
      <c r="C727" s="704">
        <v>14030529</v>
      </c>
      <c r="D727" s="959"/>
      <c r="E727" s="705">
        <v>180</v>
      </c>
      <c r="F727" s="705"/>
      <c r="G727" s="705" t="s">
        <v>88</v>
      </c>
      <c r="H727" s="167">
        <v>0.33333333333333331</v>
      </c>
      <c r="I727" s="167">
        <v>0.625</v>
      </c>
      <c r="J727" s="705"/>
      <c r="K727" s="141"/>
      <c r="L727" s="705">
        <v>180</v>
      </c>
      <c r="M727" s="705"/>
      <c r="N727" s="213">
        <f t="shared" si="20"/>
        <v>14030529</v>
      </c>
      <c r="O727" s="705"/>
      <c r="P727" s="705" t="s">
        <v>664</v>
      </c>
      <c r="Q727" s="335">
        <v>6</v>
      </c>
      <c r="R727" s="716" t="s">
        <v>115</v>
      </c>
      <c r="S727" s="715">
        <f t="shared" si="21"/>
        <v>0</v>
      </c>
      <c r="T727" s="965"/>
    </row>
    <row r="728" spans="1:20" ht="15.75" thickBot="1" x14ac:dyDescent="0.3">
      <c r="A728" s="440" t="s">
        <v>663</v>
      </c>
      <c r="B728" s="716" t="s">
        <v>97</v>
      </c>
      <c r="C728" s="703">
        <v>14030529</v>
      </c>
      <c r="D728" s="966"/>
      <c r="E728" s="706">
        <v>180</v>
      </c>
      <c r="F728" s="706"/>
      <c r="G728" s="706" t="s">
        <v>88</v>
      </c>
      <c r="H728" s="171">
        <v>0.33333333333333331</v>
      </c>
      <c r="I728" s="171">
        <v>0.625</v>
      </c>
      <c r="J728" s="706"/>
      <c r="K728" s="441"/>
      <c r="L728" s="706">
        <v>180</v>
      </c>
      <c r="M728" s="706"/>
      <c r="N728" s="713">
        <f t="shared" si="20"/>
        <v>14030529</v>
      </c>
      <c r="O728" s="706"/>
      <c r="P728" s="706" t="s">
        <v>664</v>
      </c>
      <c r="Q728" s="442">
        <v>6</v>
      </c>
      <c r="R728" s="716" t="s">
        <v>115</v>
      </c>
      <c r="S728" s="716">
        <f t="shared" si="21"/>
        <v>0</v>
      </c>
      <c r="T728" s="968"/>
    </row>
    <row r="729" spans="1:20" ht="15.75" thickBot="1" x14ac:dyDescent="0.3">
      <c r="A729" s="443" t="s">
        <v>118</v>
      </c>
      <c r="B729" s="211" t="s">
        <v>97</v>
      </c>
      <c r="C729" s="707">
        <v>14030529</v>
      </c>
      <c r="D729" s="961" t="s">
        <v>214</v>
      </c>
      <c r="E729" s="707">
        <v>180</v>
      </c>
      <c r="F729" s="707"/>
      <c r="G729" s="707" t="s">
        <v>88</v>
      </c>
      <c r="H729" s="168">
        <v>0.35416666666666669</v>
      </c>
      <c r="I729" s="168">
        <v>0.79166666666666663</v>
      </c>
      <c r="J729" s="707"/>
      <c r="K729" s="444"/>
      <c r="L729" s="707">
        <v>180</v>
      </c>
      <c r="M729" s="707"/>
      <c r="N729" s="714">
        <f t="shared" si="20"/>
        <v>14030529</v>
      </c>
      <c r="O729" s="707"/>
      <c r="P729" s="707" t="s">
        <v>366</v>
      </c>
      <c r="Q729" s="445">
        <v>10.5</v>
      </c>
      <c r="R729" s="211" t="s">
        <v>115</v>
      </c>
      <c r="S729" s="714">
        <f t="shared" si="21"/>
        <v>0</v>
      </c>
      <c r="T729" s="964"/>
    </row>
    <row r="730" spans="1:20" ht="15.75" thickBot="1" x14ac:dyDescent="0.3">
      <c r="A730" s="446" t="s">
        <v>118</v>
      </c>
      <c r="B730" s="716" t="s">
        <v>97</v>
      </c>
      <c r="C730" s="704">
        <v>14030529</v>
      </c>
      <c r="D730" s="959"/>
      <c r="E730" s="705">
        <v>180</v>
      </c>
      <c r="F730" s="705"/>
      <c r="G730" s="705" t="s">
        <v>88</v>
      </c>
      <c r="H730" s="167">
        <v>0.35416666666666669</v>
      </c>
      <c r="I730" s="167">
        <v>0.79166666666666663</v>
      </c>
      <c r="J730" s="705"/>
      <c r="K730" s="141"/>
      <c r="L730" s="705">
        <v>180</v>
      </c>
      <c r="M730" s="705"/>
      <c r="N730" s="213">
        <f t="shared" si="20"/>
        <v>14030529</v>
      </c>
      <c r="O730" s="705"/>
      <c r="P730" s="705" t="s">
        <v>366</v>
      </c>
      <c r="Q730" s="335">
        <v>10.5</v>
      </c>
      <c r="R730" s="716" t="s">
        <v>115</v>
      </c>
      <c r="S730" s="715">
        <f t="shared" si="21"/>
        <v>0</v>
      </c>
      <c r="T730" s="965"/>
    </row>
    <row r="731" spans="1:20" ht="15.75" thickBot="1" x14ac:dyDescent="0.3">
      <c r="A731" s="446" t="s">
        <v>223</v>
      </c>
      <c r="B731" s="716" t="s">
        <v>97</v>
      </c>
      <c r="C731" s="704">
        <v>14030529</v>
      </c>
      <c r="D731" s="959"/>
      <c r="E731" s="705">
        <v>765</v>
      </c>
      <c r="F731" s="705"/>
      <c r="G731" s="705" t="s">
        <v>88</v>
      </c>
      <c r="H731" s="167">
        <v>0.35416666666666669</v>
      </c>
      <c r="I731" s="167">
        <v>0.79166666666666663</v>
      </c>
      <c r="J731" s="705"/>
      <c r="K731" s="141"/>
      <c r="L731" s="705">
        <v>180</v>
      </c>
      <c r="M731" s="705"/>
      <c r="N731" s="213">
        <f t="shared" si="20"/>
        <v>14030529</v>
      </c>
      <c r="O731" s="705"/>
      <c r="P731" s="705" t="s">
        <v>381</v>
      </c>
      <c r="Q731" s="335">
        <v>11.5</v>
      </c>
      <c r="R731" s="716" t="s">
        <v>115</v>
      </c>
      <c r="S731" s="715">
        <f t="shared" si="21"/>
        <v>0</v>
      </c>
      <c r="T731" s="965"/>
    </row>
    <row r="732" spans="1:20" ht="15.75" thickBot="1" x14ac:dyDescent="0.3">
      <c r="A732" s="440" t="s">
        <v>223</v>
      </c>
      <c r="B732" s="716" t="s">
        <v>97</v>
      </c>
      <c r="C732" s="703">
        <v>14030529</v>
      </c>
      <c r="D732" s="966"/>
      <c r="E732" s="706">
        <v>765</v>
      </c>
      <c r="F732" s="706"/>
      <c r="G732" s="706" t="s">
        <v>88</v>
      </c>
      <c r="H732" s="171">
        <v>0.35416666666666669</v>
      </c>
      <c r="I732" s="171">
        <v>0.79166666666666663</v>
      </c>
      <c r="J732" s="706"/>
      <c r="K732" s="441"/>
      <c r="L732" s="706">
        <v>180</v>
      </c>
      <c r="M732" s="706"/>
      <c r="N732" s="713">
        <f t="shared" si="20"/>
        <v>14030529</v>
      </c>
      <c r="O732" s="706"/>
      <c r="P732" s="706" t="s">
        <v>381</v>
      </c>
      <c r="Q732" s="442">
        <v>11.5</v>
      </c>
      <c r="R732" s="716" t="s">
        <v>115</v>
      </c>
      <c r="S732" s="716">
        <f t="shared" si="21"/>
        <v>0</v>
      </c>
      <c r="T732" s="968"/>
    </row>
    <row r="733" spans="1:20" ht="15.75" thickBot="1" x14ac:dyDescent="0.3">
      <c r="A733" s="443" t="s">
        <v>663</v>
      </c>
      <c r="B733" s="211" t="s">
        <v>97</v>
      </c>
      <c r="C733" s="707">
        <v>14030530</v>
      </c>
      <c r="D733" s="961" t="s">
        <v>214</v>
      </c>
      <c r="E733" s="707">
        <v>360</v>
      </c>
      <c r="F733" s="707"/>
      <c r="G733" s="707" t="s">
        <v>88</v>
      </c>
      <c r="H733" s="168">
        <v>0.35416666666666669</v>
      </c>
      <c r="I733" s="168">
        <v>0.79166666666666663</v>
      </c>
      <c r="J733" s="707"/>
      <c r="K733" s="444"/>
      <c r="L733" s="707">
        <v>180</v>
      </c>
      <c r="M733" s="707"/>
      <c r="N733" s="714">
        <f t="shared" si="20"/>
        <v>14030530</v>
      </c>
      <c r="O733" s="707"/>
      <c r="P733" s="707" t="s">
        <v>665</v>
      </c>
      <c r="Q733" s="445">
        <v>4</v>
      </c>
      <c r="R733" s="211" t="s">
        <v>115</v>
      </c>
      <c r="S733" s="714">
        <f t="shared" si="21"/>
        <v>0</v>
      </c>
      <c r="T733" s="964"/>
    </row>
    <row r="734" spans="1:20" ht="15.75" thickBot="1" x14ac:dyDescent="0.3">
      <c r="A734" s="446" t="s">
        <v>663</v>
      </c>
      <c r="B734" s="716" t="s">
        <v>97</v>
      </c>
      <c r="C734" s="704">
        <v>14030530</v>
      </c>
      <c r="D734" s="959"/>
      <c r="E734" s="705">
        <v>360</v>
      </c>
      <c r="F734" s="705"/>
      <c r="G734" s="705" t="s">
        <v>88</v>
      </c>
      <c r="H734" s="167">
        <v>0.35416666666666669</v>
      </c>
      <c r="I734" s="167">
        <v>0.79166666666666663</v>
      </c>
      <c r="J734" s="705"/>
      <c r="K734" s="141"/>
      <c r="L734" s="705">
        <v>180</v>
      </c>
      <c r="M734" s="705"/>
      <c r="N734" s="213">
        <f t="shared" si="20"/>
        <v>14030530</v>
      </c>
      <c r="O734" s="705"/>
      <c r="P734" s="704" t="s">
        <v>665</v>
      </c>
      <c r="Q734" s="335">
        <v>4</v>
      </c>
      <c r="R734" s="716" t="s">
        <v>115</v>
      </c>
      <c r="S734" s="715">
        <f t="shared" si="21"/>
        <v>0</v>
      </c>
      <c r="T734" s="965"/>
    </row>
    <row r="735" spans="1:20" ht="15.75" thickBot="1" x14ac:dyDescent="0.3">
      <c r="A735" s="446" t="s">
        <v>663</v>
      </c>
      <c r="B735" s="716" t="s">
        <v>97</v>
      </c>
      <c r="C735" s="704">
        <v>14030530</v>
      </c>
      <c r="D735" s="959"/>
      <c r="E735" s="705">
        <v>360</v>
      </c>
      <c r="F735" s="705"/>
      <c r="G735" s="705" t="s">
        <v>88</v>
      </c>
      <c r="H735" s="167">
        <v>0.35416666666666669</v>
      </c>
      <c r="I735" s="167">
        <v>0.79166666666666663</v>
      </c>
      <c r="J735" s="705"/>
      <c r="K735" s="141"/>
      <c r="L735" s="705">
        <v>180</v>
      </c>
      <c r="M735" s="705"/>
      <c r="N735" s="213">
        <f t="shared" si="20"/>
        <v>14030530</v>
      </c>
      <c r="O735" s="705"/>
      <c r="P735" s="704" t="s">
        <v>665</v>
      </c>
      <c r="Q735" s="335">
        <v>4</v>
      </c>
      <c r="R735" s="716" t="s">
        <v>115</v>
      </c>
      <c r="S735" s="715">
        <f t="shared" si="21"/>
        <v>0</v>
      </c>
      <c r="T735" s="965"/>
    </row>
    <row r="736" spans="1:20" ht="15.75" thickBot="1" x14ac:dyDescent="0.3">
      <c r="A736" s="446" t="s">
        <v>663</v>
      </c>
      <c r="B736" s="716" t="s">
        <v>97</v>
      </c>
      <c r="C736" s="704">
        <v>14030530</v>
      </c>
      <c r="D736" s="959"/>
      <c r="E736" s="705">
        <v>120</v>
      </c>
      <c r="F736" s="705"/>
      <c r="G736" s="705" t="s">
        <v>88</v>
      </c>
      <c r="H736" s="167">
        <v>0.35416666666666669</v>
      </c>
      <c r="I736" s="167">
        <v>0.79166666666666663</v>
      </c>
      <c r="J736" s="705"/>
      <c r="K736" s="141"/>
      <c r="L736" s="705">
        <v>60</v>
      </c>
      <c r="M736" s="705"/>
      <c r="N736" s="213">
        <f t="shared" si="20"/>
        <v>14030530</v>
      </c>
      <c r="O736" s="705"/>
      <c r="P736" s="704" t="s">
        <v>665</v>
      </c>
      <c r="Q736" s="335">
        <v>1.5</v>
      </c>
      <c r="R736" s="716" t="s">
        <v>115</v>
      </c>
      <c r="S736" s="715">
        <f t="shared" si="21"/>
        <v>0</v>
      </c>
      <c r="T736" s="965"/>
    </row>
    <row r="737" spans="1:20" ht="15.75" thickBot="1" x14ac:dyDescent="0.3">
      <c r="A737" s="440" t="s">
        <v>392</v>
      </c>
      <c r="B737" s="716" t="s">
        <v>97</v>
      </c>
      <c r="C737" s="703">
        <v>14030530</v>
      </c>
      <c r="D737" s="966"/>
      <c r="E737" s="706">
        <v>780</v>
      </c>
      <c r="F737" s="706"/>
      <c r="G737" s="706" t="s">
        <v>88</v>
      </c>
      <c r="H737" s="171">
        <v>0.35416666666666669</v>
      </c>
      <c r="I737" s="171">
        <v>0.79166666666666663</v>
      </c>
      <c r="J737" s="706"/>
      <c r="K737" s="441"/>
      <c r="L737" s="706">
        <v>180</v>
      </c>
      <c r="M737" s="706"/>
      <c r="N737" s="713">
        <f t="shared" si="20"/>
        <v>14030530</v>
      </c>
      <c r="O737" s="706"/>
      <c r="P737" s="706" t="s">
        <v>381</v>
      </c>
      <c r="Q737" s="442">
        <v>11</v>
      </c>
      <c r="R737" s="716" t="s">
        <v>115</v>
      </c>
      <c r="S737" s="716">
        <f t="shared" si="21"/>
        <v>0</v>
      </c>
      <c r="T737" s="968"/>
    </row>
    <row r="738" spans="1:20" ht="15.75" thickBot="1" x14ac:dyDescent="0.3">
      <c r="A738" s="443" t="s">
        <v>663</v>
      </c>
      <c r="B738" s="211" t="s">
        <v>97</v>
      </c>
      <c r="C738" s="707">
        <v>14030530</v>
      </c>
      <c r="D738" s="961" t="s">
        <v>257</v>
      </c>
      <c r="E738" s="707">
        <v>360</v>
      </c>
      <c r="F738" s="707"/>
      <c r="G738" s="707" t="s">
        <v>88</v>
      </c>
      <c r="H738" s="168">
        <v>0.29166666666666669</v>
      </c>
      <c r="I738" s="168">
        <v>0.625</v>
      </c>
      <c r="J738" s="707"/>
      <c r="K738" s="444"/>
      <c r="L738" s="707">
        <v>180</v>
      </c>
      <c r="M738" s="707"/>
      <c r="N738" s="714">
        <f t="shared" si="20"/>
        <v>14030530</v>
      </c>
      <c r="O738" s="707"/>
      <c r="P738" s="707" t="s">
        <v>666</v>
      </c>
      <c r="Q738" s="445">
        <v>4</v>
      </c>
      <c r="R738" s="211" t="s">
        <v>115</v>
      </c>
      <c r="S738" s="714">
        <f t="shared" si="21"/>
        <v>0</v>
      </c>
      <c r="T738" s="964"/>
    </row>
    <row r="739" spans="1:20" ht="15.75" thickBot="1" x14ac:dyDescent="0.3">
      <c r="A739" s="446" t="s">
        <v>663</v>
      </c>
      <c r="B739" s="716" t="s">
        <v>97</v>
      </c>
      <c r="C739" s="704">
        <v>14030530</v>
      </c>
      <c r="D739" s="959"/>
      <c r="E739" s="705">
        <v>120</v>
      </c>
      <c r="F739" s="705"/>
      <c r="G739" s="705" t="s">
        <v>88</v>
      </c>
      <c r="H739" s="167">
        <v>0.29166666666666669</v>
      </c>
      <c r="I739" s="167">
        <v>0.625</v>
      </c>
      <c r="J739" s="705"/>
      <c r="K739" s="141"/>
      <c r="L739" s="705">
        <v>60</v>
      </c>
      <c r="M739" s="705"/>
      <c r="N739" s="213">
        <f t="shared" si="20"/>
        <v>14030530</v>
      </c>
      <c r="O739" s="705"/>
      <c r="P739" s="705" t="s">
        <v>666</v>
      </c>
      <c r="Q739" s="335">
        <v>2</v>
      </c>
      <c r="R739" s="716" t="s">
        <v>115</v>
      </c>
      <c r="S739" s="715">
        <f t="shared" si="21"/>
        <v>0</v>
      </c>
      <c r="T739" s="965"/>
    </row>
    <row r="740" spans="1:20" ht="15.75" thickBot="1" x14ac:dyDescent="0.3">
      <c r="A740" s="446" t="s">
        <v>392</v>
      </c>
      <c r="B740" s="716" t="s">
        <v>97</v>
      </c>
      <c r="C740" s="704">
        <v>14030530</v>
      </c>
      <c r="D740" s="959"/>
      <c r="E740" s="705">
        <v>780</v>
      </c>
      <c r="F740" s="705"/>
      <c r="G740" s="705" t="s">
        <v>88</v>
      </c>
      <c r="H740" s="167">
        <v>0.29166666666666669</v>
      </c>
      <c r="I740" s="167">
        <v>0.625</v>
      </c>
      <c r="J740" s="705"/>
      <c r="K740" s="141"/>
      <c r="L740" s="705">
        <v>180</v>
      </c>
      <c r="M740" s="705"/>
      <c r="N740" s="213">
        <f t="shared" si="20"/>
        <v>14030530</v>
      </c>
      <c r="O740" s="705"/>
      <c r="P740" s="705" t="s">
        <v>381</v>
      </c>
      <c r="Q740" s="335">
        <v>11</v>
      </c>
      <c r="R740" s="716" t="s">
        <v>115</v>
      </c>
      <c r="S740" s="715">
        <f t="shared" si="21"/>
        <v>0</v>
      </c>
      <c r="T740" s="965"/>
    </row>
    <row r="741" spans="1:20" ht="15.75" thickBot="1" x14ac:dyDescent="0.3">
      <c r="A741" s="446" t="s">
        <v>218</v>
      </c>
      <c r="B741" s="716" t="s">
        <v>97</v>
      </c>
      <c r="C741" s="704">
        <v>14030530</v>
      </c>
      <c r="D741" s="959"/>
      <c r="E741" s="705">
        <v>360</v>
      </c>
      <c r="F741" s="705"/>
      <c r="G741" s="705" t="s">
        <v>88</v>
      </c>
      <c r="H741" s="167">
        <v>0.29166666666666669</v>
      </c>
      <c r="I741" s="167">
        <v>0.625</v>
      </c>
      <c r="J741" s="705"/>
      <c r="K741" s="141"/>
      <c r="L741" s="705">
        <v>180</v>
      </c>
      <c r="M741" s="705"/>
      <c r="N741" s="213">
        <f t="shared" ref="N741:N804" si="22">C741</f>
        <v>14030530</v>
      </c>
      <c r="O741" s="705"/>
      <c r="P741" s="705" t="s">
        <v>381</v>
      </c>
      <c r="Q741" s="335">
        <v>8.5</v>
      </c>
      <c r="R741" s="716" t="s">
        <v>115</v>
      </c>
      <c r="S741" s="715">
        <f t="shared" ref="S741:S804" si="23">E741*F741</f>
        <v>0</v>
      </c>
      <c r="T741" s="965"/>
    </row>
    <row r="742" spans="1:20" ht="15.75" thickBot="1" x14ac:dyDescent="0.3">
      <c r="A742" s="440" t="s">
        <v>656</v>
      </c>
      <c r="B742" s="716" t="s">
        <v>97</v>
      </c>
      <c r="C742" s="703">
        <v>14030530</v>
      </c>
      <c r="D742" s="966"/>
      <c r="E742" s="706">
        <v>675</v>
      </c>
      <c r="F742" s="706"/>
      <c r="G742" s="706" t="s">
        <v>88</v>
      </c>
      <c r="H742" s="171">
        <v>0.29166666666666669</v>
      </c>
      <c r="I742" s="171">
        <v>0.625</v>
      </c>
      <c r="J742" s="706"/>
      <c r="K742" s="441"/>
      <c r="L742" s="706">
        <v>120</v>
      </c>
      <c r="M742" s="706"/>
      <c r="N742" s="713">
        <f t="shared" si="22"/>
        <v>14030530</v>
      </c>
      <c r="O742" s="706"/>
      <c r="P742" s="706" t="s">
        <v>667</v>
      </c>
      <c r="Q742" s="442" t="s">
        <v>668</v>
      </c>
      <c r="R742" s="716" t="s">
        <v>115</v>
      </c>
      <c r="S742" s="716">
        <f t="shared" si="23"/>
        <v>0</v>
      </c>
      <c r="T742" s="968"/>
    </row>
    <row r="743" spans="1:20" ht="15.75" thickBot="1" x14ac:dyDescent="0.3">
      <c r="A743" s="443" t="s">
        <v>544</v>
      </c>
      <c r="B743" s="211" t="s">
        <v>97</v>
      </c>
      <c r="C743" s="771">
        <v>14030601</v>
      </c>
      <c r="D743" s="961" t="s">
        <v>214</v>
      </c>
      <c r="E743" s="771">
        <v>1080</v>
      </c>
      <c r="F743" s="771"/>
      <c r="G743" s="771" t="s">
        <v>88</v>
      </c>
      <c r="H743" s="168">
        <v>0.33333333333333331</v>
      </c>
      <c r="I743" s="168">
        <v>0.625</v>
      </c>
      <c r="J743" s="771"/>
      <c r="K743" s="444"/>
      <c r="L743" s="771">
        <v>180</v>
      </c>
      <c r="M743" s="771"/>
      <c r="N743" s="774">
        <f t="shared" si="22"/>
        <v>14030601</v>
      </c>
      <c r="O743" s="771"/>
      <c r="P743" s="771" t="s">
        <v>706</v>
      </c>
      <c r="Q743" s="445" t="s">
        <v>707</v>
      </c>
      <c r="R743" s="211" t="s">
        <v>115</v>
      </c>
      <c r="S743" s="774">
        <f t="shared" si="23"/>
        <v>0</v>
      </c>
      <c r="T743" s="964"/>
    </row>
    <row r="744" spans="1:20" ht="15.75" thickBot="1" x14ac:dyDescent="0.3">
      <c r="A744" s="446" t="s">
        <v>118</v>
      </c>
      <c r="B744" s="776" t="s">
        <v>97</v>
      </c>
      <c r="C744" s="762">
        <v>14030601</v>
      </c>
      <c r="D744" s="959"/>
      <c r="E744" s="769">
        <v>180</v>
      </c>
      <c r="F744" s="769"/>
      <c r="G744" s="769" t="s">
        <v>88</v>
      </c>
      <c r="H744" s="167">
        <v>0.33333333333333331</v>
      </c>
      <c r="I744" s="167">
        <v>0.625</v>
      </c>
      <c r="J744" s="769"/>
      <c r="K744" s="141"/>
      <c r="L744" s="769">
        <v>180</v>
      </c>
      <c r="M744" s="769"/>
      <c r="N744" s="213">
        <f t="shared" si="22"/>
        <v>14030601</v>
      </c>
      <c r="O744" s="769"/>
      <c r="P744" s="769" t="s">
        <v>113</v>
      </c>
      <c r="Q744" s="335">
        <v>10.5</v>
      </c>
      <c r="R744" s="776" t="s">
        <v>115</v>
      </c>
      <c r="S744" s="775">
        <f t="shared" si="23"/>
        <v>0</v>
      </c>
      <c r="T744" s="965"/>
    </row>
    <row r="745" spans="1:20" ht="15.75" thickBot="1" x14ac:dyDescent="0.3">
      <c r="A745" s="440" t="s">
        <v>118</v>
      </c>
      <c r="B745" s="776" t="s">
        <v>97</v>
      </c>
      <c r="C745" s="761">
        <v>14030601</v>
      </c>
      <c r="D745" s="966"/>
      <c r="E745" s="770">
        <v>180</v>
      </c>
      <c r="F745" s="770"/>
      <c r="G745" s="770" t="s">
        <v>88</v>
      </c>
      <c r="H745" s="171">
        <v>0.33333333333333331</v>
      </c>
      <c r="I745" s="171">
        <v>0.625</v>
      </c>
      <c r="J745" s="770"/>
      <c r="K745" s="441"/>
      <c r="L745" s="770">
        <v>180</v>
      </c>
      <c r="M745" s="770"/>
      <c r="N745" s="773">
        <f t="shared" si="22"/>
        <v>14030601</v>
      </c>
      <c r="O745" s="770"/>
      <c r="P745" s="770" t="s">
        <v>113</v>
      </c>
      <c r="Q745" s="442">
        <v>10.5</v>
      </c>
      <c r="R745" s="776" t="s">
        <v>115</v>
      </c>
      <c r="S745" s="776">
        <f t="shared" si="23"/>
        <v>0</v>
      </c>
      <c r="T745" s="968"/>
    </row>
    <row r="746" spans="1:20" ht="15.75" thickBot="1" x14ac:dyDescent="0.3">
      <c r="A746" s="443" t="s">
        <v>118</v>
      </c>
      <c r="B746" s="211" t="s">
        <v>97</v>
      </c>
      <c r="C746" s="771">
        <v>14030601</v>
      </c>
      <c r="D746" s="961" t="s">
        <v>257</v>
      </c>
      <c r="E746" s="771">
        <v>180</v>
      </c>
      <c r="F746" s="771"/>
      <c r="G746" s="771" t="s">
        <v>88</v>
      </c>
      <c r="H746" s="168">
        <v>0.29166666666666669</v>
      </c>
      <c r="I746" s="168">
        <v>0.625</v>
      </c>
      <c r="J746" s="771"/>
      <c r="K746" s="444"/>
      <c r="L746" s="771">
        <v>180</v>
      </c>
      <c r="M746" s="771"/>
      <c r="N746" s="774">
        <f t="shared" si="22"/>
        <v>14030601</v>
      </c>
      <c r="O746" s="771"/>
      <c r="P746" s="771" t="s">
        <v>113</v>
      </c>
      <c r="Q746" s="445">
        <v>10.5</v>
      </c>
      <c r="R746" s="211" t="s">
        <v>115</v>
      </c>
      <c r="S746" s="774">
        <f t="shared" si="23"/>
        <v>0</v>
      </c>
      <c r="T746" s="964"/>
    </row>
    <row r="747" spans="1:20" ht="15.75" thickBot="1" x14ac:dyDescent="0.3">
      <c r="A747" s="446" t="s">
        <v>118</v>
      </c>
      <c r="B747" s="776" t="s">
        <v>97</v>
      </c>
      <c r="C747" s="762">
        <v>14030601</v>
      </c>
      <c r="D747" s="959"/>
      <c r="E747" s="769">
        <v>180</v>
      </c>
      <c r="F747" s="769"/>
      <c r="G747" s="762" t="s">
        <v>88</v>
      </c>
      <c r="H747" s="167">
        <v>0.29166666666666669</v>
      </c>
      <c r="I747" s="167">
        <v>0.625</v>
      </c>
      <c r="J747" s="769"/>
      <c r="K747" s="141"/>
      <c r="L747" s="769">
        <v>180</v>
      </c>
      <c r="M747" s="769"/>
      <c r="N747" s="213">
        <f t="shared" si="22"/>
        <v>14030601</v>
      </c>
      <c r="O747" s="769"/>
      <c r="P747" s="762" t="s">
        <v>113</v>
      </c>
      <c r="Q747" s="335">
        <v>10.5</v>
      </c>
      <c r="R747" s="776" t="s">
        <v>115</v>
      </c>
      <c r="S747" s="775">
        <f t="shared" si="23"/>
        <v>0</v>
      </c>
      <c r="T747" s="965"/>
    </row>
    <row r="748" spans="1:20" ht="15.75" thickBot="1" x14ac:dyDescent="0.3">
      <c r="A748" s="446" t="s">
        <v>118</v>
      </c>
      <c r="B748" s="776" t="s">
        <v>97</v>
      </c>
      <c r="C748" s="762">
        <v>14030601</v>
      </c>
      <c r="D748" s="959"/>
      <c r="E748" s="769">
        <v>180</v>
      </c>
      <c r="F748" s="769"/>
      <c r="G748" s="762" t="s">
        <v>88</v>
      </c>
      <c r="H748" s="167">
        <v>0.29166666666666669</v>
      </c>
      <c r="I748" s="167">
        <v>0.625</v>
      </c>
      <c r="J748" s="769"/>
      <c r="K748" s="141"/>
      <c r="L748" s="769">
        <v>180</v>
      </c>
      <c r="M748" s="769"/>
      <c r="N748" s="213">
        <f t="shared" si="22"/>
        <v>14030601</v>
      </c>
      <c r="O748" s="769"/>
      <c r="P748" s="762" t="s">
        <v>113</v>
      </c>
      <c r="Q748" s="335">
        <v>10.5</v>
      </c>
      <c r="R748" s="776" t="s">
        <v>115</v>
      </c>
      <c r="S748" s="775">
        <f t="shared" si="23"/>
        <v>0</v>
      </c>
      <c r="T748" s="965"/>
    </row>
    <row r="749" spans="1:20" ht="15.75" thickBot="1" x14ac:dyDescent="0.3">
      <c r="A749" s="446" t="s">
        <v>118</v>
      </c>
      <c r="B749" s="776" t="s">
        <v>97</v>
      </c>
      <c r="C749" s="762">
        <v>14030601</v>
      </c>
      <c r="D749" s="959"/>
      <c r="E749" s="769">
        <v>180</v>
      </c>
      <c r="F749" s="769"/>
      <c r="G749" s="762" t="s">
        <v>88</v>
      </c>
      <c r="H749" s="167">
        <v>0.29166666666666669</v>
      </c>
      <c r="I749" s="167">
        <v>0.625</v>
      </c>
      <c r="J749" s="769"/>
      <c r="K749" s="141"/>
      <c r="L749" s="769">
        <v>180</v>
      </c>
      <c r="M749" s="769"/>
      <c r="N749" s="213">
        <f t="shared" si="22"/>
        <v>14030601</v>
      </c>
      <c r="O749" s="769"/>
      <c r="P749" s="762" t="s">
        <v>113</v>
      </c>
      <c r="Q749" s="335">
        <v>10.5</v>
      </c>
      <c r="R749" s="776" t="s">
        <v>115</v>
      </c>
      <c r="S749" s="775">
        <f t="shared" si="23"/>
        <v>0</v>
      </c>
      <c r="T749" s="965"/>
    </row>
    <row r="750" spans="1:20" ht="15.75" thickBot="1" x14ac:dyDescent="0.3">
      <c r="A750" s="440" t="s">
        <v>118</v>
      </c>
      <c r="B750" s="776" t="s">
        <v>97</v>
      </c>
      <c r="C750" s="761">
        <v>14030601</v>
      </c>
      <c r="D750" s="966"/>
      <c r="E750" s="770">
        <v>180</v>
      </c>
      <c r="F750" s="770"/>
      <c r="G750" s="761" t="s">
        <v>88</v>
      </c>
      <c r="H750" s="171">
        <v>0.29166666666666669</v>
      </c>
      <c r="I750" s="171">
        <v>0.625</v>
      </c>
      <c r="J750" s="770"/>
      <c r="K750" s="441"/>
      <c r="L750" s="770">
        <v>180</v>
      </c>
      <c r="M750" s="770"/>
      <c r="N750" s="773">
        <f t="shared" si="22"/>
        <v>14030601</v>
      </c>
      <c r="O750" s="770"/>
      <c r="P750" s="761" t="s">
        <v>113</v>
      </c>
      <c r="Q750" s="442">
        <v>10.5</v>
      </c>
      <c r="R750" s="776" t="s">
        <v>115</v>
      </c>
      <c r="S750" s="776">
        <f t="shared" si="23"/>
        <v>0</v>
      </c>
      <c r="T750" s="968"/>
    </row>
    <row r="751" spans="1:20" ht="15.75" thickBot="1" x14ac:dyDescent="0.3">
      <c r="A751" s="443" t="s">
        <v>118</v>
      </c>
      <c r="B751" s="211" t="s">
        <v>97</v>
      </c>
      <c r="C751" s="771">
        <v>14030531</v>
      </c>
      <c r="D751" s="961" t="s">
        <v>257</v>
      </c>
      <c r="E751" s="771">
        <v>180</v>
      </c>
      <c r="F751" s="771"/>
      <c r="G751" s="771" t="s">
        <v>88</v>
      </c>
      <c r="H751" s="168">
        <v>0.29166666666666669</v>
      </c>
      <c r="I751" s="168">
        <v>0.70833333333333337</v>
      </c>
      <c r="J751" s="771"/>
      <c r="K751" s="444"/>
      <c r="L751" s="771">
        <v>180</v>
      </c>
      <c r="M751" s="771"/>
      <c r="N751" s="774">
        <f t="shared" si="22"/>
        <v>14030531</v>
      </c>
      <c r="O751" s="771"/>
      <c r="P751" s="771" t="s">
        <v>113</v>
      </c>
      <c r="Q751" s="445">
        <v>10.5</v>
      </c>
      <c r="R751" s="211" t="s">
        <v>115</v>
      </c>
      <c r="S751" s="774">
        <f t="shared" si="23"/>
        <v>0</v>
      </c>
      <c r="T751" s="964"/>
    </row>
    <row r="752" spans="1:20" ht="15.75" thickBot="1" x14ac:dyDescent="0.3">
      <c r="A752" s="446" t="s">
        <v>118</v>
      </c>
      <c r="B752" s="776" t="s">
        <v>97</v>
      </c>
      <c r="C752" s="762">
        <v>14030531</v>
      </c>
      <c r="D752" s="959"/>
      <c r="E752" s="769">
        <v>180</v>
      </c>
      <c r="F752" s="769"/>
      <c r="G752" s="762" t="s">
        <v>88</v>
      </c>
      <c r="H752" s="167">
        <v>0.29166666666666669</v>
      </c>
      <c r="I752" s="167">
        <v>0.70833333333333337</v>
      </c>
      <c r="J752" s="769"/>
      <c r="K752" s="141"/>
      <c r="L752" s="769">
        <v>180</v>
      </c>
      <c r="M752" s="769"/>
      <c r="N752" s="213">
        <f t="shared" si="22"/>
        <v>14030531</v>
      </c>
      <c r="O752" s="769"/>
      <c r="P752" s="762" t="s">
        <v>113</v>
      </c>
      <c r="Q752" s="335">
        <v>10.5</v>
      </c>
      <c r="R752" s="776" t="s">
        <v>115</v>
      </c>
      <c r="S752" s="775">
        <f t="shared" si="23"/>
        <v>0</v>
      </c>
      <c r="T752" s="965"/>
    </row>
    <row r="753" spans="1:20" ht="15.75" thickBot="1" x14ac:dyDescent="0.3">
      <c r="A753" s="446" t="s">
        <v>118</v>
      </c>
      <c r="B753" s="776" t="s">
        <v>97</v>
      </c>
      <c r="C753" s="762">
        <v>14030531</v>
      </c>
      <c r="D753" s="959"/>
      <c r="E753" s="769">
        <v>180</v>
      </c>
      <c r="F753" s="769"/>
      <c r="G753" s="762" t="s">
        <v>88</v>
      </c>
      <c r="H753" s="167">
        <v>0.29166666666666669</v>
      </c>
      <c r="I753" s="167">
        <v>0.70833333333333337</v>
      </c>
      <c r="J753" s="769"/>
      <c r="K753" s="141"/>
      <c r="L753" s="769">
        <v>180</v>
      </c>
      <c r="M753" s="769"/>
      <c r="N753" s="213">
        <f t="shared" si="22"/>
        <v>14030531</v>
      </c>
      <c r="O753" s="769"/>
      <c r="P753" s="762" t="s">
        <v>113</v>
      </c>
      <c r="Q753" s="335">
        <v>10.5</v>
      </c>
      <c r="R753" s="776" t="s">
        <v>115</v>
      </c>
      <c r="S753" s="775">
        <f t="shared" si="23"/>
        <v>0</v>
      </c>
      <c r="T753" s="965"/>
    </row>
    <row r="754" spans="1:20" ht="15.75" thickBot="1" x14ac:dyDescent="0.3">
      <c r="A754" s="446" t="s">
        <v>118</v>
      </c>
      <c r="B754" s="776" t="s">
        <v>97</v>
      </c>
      <c r="C754" s="762">
        <v>14030531</v>
      </c>
      <c r="D754" s="959"/>
      <c r="E754" s="769">
        <v>180</v>
      </c>
      <c r="F754" s="769"/>
      <c r="G754" s="762" t="s">
        <v>88</v>
      </c>
      <c r="H754" s="167">
        <v>0.29166666666666669</v>
      </c>
      <c r="I754" s="167">
        <v>0.70833333333333337</v>
      </c>
      <c r="J754" s="769"/>
      <c r="K754" s="141"/>
      <c r="L754" s="769">
        <v>180</v>
      </c>
      <c r="M754" s="769"/>
      <c r="N754" s="213">
        <f t="shared" si="22"/>
        <v>14030531</v>
      </c>
      <c r="O754" s="769"/>
      <c r="P754" s="762" t="s">
        <v>113</v>
      </c>
      <c r="Q754" s="335">
        <v>10.5</v>
      </c>
      <c r="R754" s="776" t="s">
        <v>115</v>
      </c>
      <c r="S754" s="775">
        <f t="shared" si="23"/>
        <v>0</v>
      </c>
      <c r="T754" s="965"/>
    </row>
    <row r="755" spans="1:20" ht="15.75" thickBot="1" x14ac:dyDescent="0.3">
      <c r="A755" s="446" t="s">
        <v>118</v>
      </c>
      <c r="B755" s="776" t="s">
        <v>97</v>
      </c>
      <c r="C755" s="762">
        <v>14030531</v>
      </c>
      <c r="D755" s="959"/>
      <c r="E755" s="769">
        <v>180</v>
      </c>
      <c r="F755" s="769"/>
      <c r="G755" s="762" t="s">
        <v>88</v>
      </c>
      <c r="H755" s="167">
        <v>0.29166666666666669</v>
      </c>
      <c r="I755" s="167">
        <v>0.70833333333333337</v>
      </c>
      <c r="J755" s="769"/>
      <c r="K755" s="141"/>
      <c r="L755" s="769">
        <v>180</v>
      </c>
      <c r="M755" s="769"/>
      <c r="N755" s="213">
        <f t="shared" si="22"/>
        <v>14030531</v>
      </c>
      <c r="O755" s="769"/>
      <c r="P755" s="762" t="s">
        <v>113</v>
      </c>
      <c r="Q755" s="335">
        <v>10.5</v>
      </c>
      <c r="R755" s="776" t="s">
        <v>115</v>
      </c>
      <c r="S755" s="775">
        <f t="shared" si="23"/>
        <v>0</v>
      </c>
      <c r="T755" s="965"/>
    </row>
    <row r="756" spans="1:20" ht="15.75" thickBot="1" x14ac:dyDescent="0.3">
      <c r="A756" s="440" t="s">
        <v>544</v>
      </c>
      <c r="B756" s="776" t="s">
        <v>97</v>
      </c>
      <c r="C756" s="761">
        <v>14030531</v>
      </c>
      <c r="D756" s="966"/>
      <c r="E756" s="770">
        <v>1080</v>
      </c>
      <c r="F756" s="770"/>
      <c r="G756" s="761" t="s">
        <v>88</v>
      </c>
      <c r="H756" s="171">
        <v>0.29166666666666669</v>
      </c>
      <c r="I756" s="171">
        <v>0.70833333333333337</v>
      </c>
      <c r="J756" s="770"/>
      <c r="K756" s="441"/>
      <c r="L756" s="770">
        <v>180</v>
      </c>
      <c r="M756" s="770"/>
      <c r="N756" s="773">
        <f t="shared" si="22"/>
        <v>14030531</v>
      </c>
      <c r="O756" s="770"/>
      <c r="P756" s="770" t="s">
        <v>708</v>
      </c>
      <c r="Q756" s="442">
        <v>10.5</v>
      </c>
      <c r="R756" s="776" t="s">
        <v>115</v>
      </c>
      <c r="S756" s="776">
        <f t="shared" si="23"/>
        <v>0</v>
      </c>
      <c r="T756" s="968"/>
    </row>
    <row r="757" spans="1:20" ht="15.75" thickBot="1" x14ac:dyDescent="0.3">
      <c r="A757" s="443" t="s">
        <v>118</v>
      </c>
      <c r="B757" s="211" t="s">
        <v>97</v>
      </c>
      <c r="C757" s="771">
        <v>14030531</v>
      </c>
      <c r="D757" s="961" t="s">
        <v>214</v>
      </c>
      <c r="E757" s="771">
        <v>180</v>
      </c>
      <c r="F757" s="771"/>
      <c r="G757" s="771" t="s">
        <v>88</v>
      </c>
      <c r="H757" s="168">
        <v>0.33333333333333331</v>
      </c>
      <c r="I757" s="168">
        <v>0.79166666666666663</v>
      </c>
      <c r="J757" s="771"/>
      <c r="K757" s="444"/>
      <c r="L757" s="771">
        <v>180</v>
      </c>
      <c r="M757" s="771"/>
      <c r="N757" s="774">
        <f t="shared" si="22"/>
        <v>14030531</v>
      </c>
      <c r="O757" s="771"/>
      <c r="P757" s="771" t="s">
        <v>709</v>
      </c>
      <c r="Q757" s="445">
        <v>10.5</v>
      </c>
      <c r="R757" s="211" t="s">
        <v>115</v>
      </c>
      <c r="S757" s="774">
        <f t="shared" si="23"/>
        <v>0</v>
      </c>
      <c r="T757" s="964"/>
    </row>
    <row r="758" spans="1:20" ht="15.75" thickBot="1" x14ac:dyDescent="0.3">
      <c r="A758" s="446" t="s">
        <v>118</v>
      </c>
      <c r="B758" s="776" t="s">
        <v>97</v>
      </c>
      <c r="C758" s="762">
        <v>14030531</v>
      </c>
      <c r="D758" s="959"/>
      <c r="E758" s="769">
        <v>180</v>
      </c>
      <c r="F758" s="769"/>
      <c r="G758" s="762" t="s">
        <v>88</v>
      </c>
      <c r="H758" s="167">
        <v>0.33333333333333331</v>
      </c>
      <c r="I758" s="167">
        <v>0.79166666666666663</v>
      </c>
      <c r="J758" s="769"/>
      <c r="K758" s="141"/>
      <c r="L758" s="769">
        <v>180</v>
      </c>
      <c r="M758" s="769"/>
      <c r="N758" s="213">
        <f t="shared" si="22"/>
        <v>14030531</v>
      </c>
      <c r="O758" s="769"/>
      <c r="P758" s="762" t="s">
        <v>709</v>
      </c>
      <c r="Q758" s="335">
        <v>10.5</v>
      </c>
      <c r="R758" s="776" t="s">
        <v>115</v>
      </c>
      <c r="S758" s="775">
        <f t="shared" si="23"/>
        <v>0</v>
      </c>
      <c r="T758" s="965"/>
    </row>
    <row r="759" spans="1:20" ht="15.75" thickBot="1" x14ac:dyDescent="0.3">
      <c r="A759" s="446" t="s">
        <v>118</v>
      </c>
      <c r="B759" s="776" t="s">
        <v>97</v>
      </c>
      <c r="C759" s="762">
        <v>14030531</v>
      </c>
      <c r="D759" s="959"/>
      <c r="E759" s="769">
        <v>180</v>
      </c>
      <c r="F759" s="769"/>
      <c r="G759" s="762" t="s">
        <v>88</v>
      </c>
      <c r="H759" s="167">
        <v>0.33333333333333331</v>
      </c>
      <c r="I759" s="167">
        <v>0.79166666666666663</v>
      </c>
      <c r="J759" s="769"/>
      <c r="K759" s="141"/>
      <c r="L759" s="769">
        <v>180</v>
      </c>
      <c r="M759" s="769"/>
      <c r="N759" s="213">
        <f t="shared" si="22"/>
        <v>14030531</v>
      </c>
      <c r="O759" s="769"/>
      <c r="P759" s="762" t="s">
        <v>709</v>
      </c>
      <c r="Q759" s="335">
        <v>10.5</v>
      </c>
      <c r="R759" s="776" t="s">
        <v>115</v>
      </c>
      <c r="S759" s="775">
        <f t="shared" si="23"/>
        <v>0</v>
      </c>
      <c r="T759" s="965"/>
    </row>
    <row r="760" spans="1:20" ht="15.75" thickBot="1" x14ac:dyDescent="0.3">
      <c r="A760" s="446" t="s">
        <v>118</v>
      </c>
      <c r="B760" s="776" t="s">
        <v>97</v>
      </c>
      <c r="C760" s="762">
        <v>14030531</v>
      </c>
      <c r="D760" s="959"/>
      <c r="E760" s="769">
        <v>180</v>
      </c>
      <c r="F760" s="769"/>
      <c r="G760" s="762" t="s">
        <v>88</v>
      </c>
      <c r="H760" s="167">
        <v>0.33333333333333331</v>
      </c>
      <c r="I760" s="167">
        <v>0.79166666666666663</v>
      </c>
      <c r="J760" s="769"/>
      <c r="K760" s="141"/>
      <c r="L760" s="769">
        <v>180</v>
      </c>
      <c r="M760" s="769"/>
      <c r="N760" s="213">
        <f t="shared" si="22"/>
        <v>14030531</v>
      </c>
      <c r="O760" s="769"/>
      <c r="P760" s="762" t="s">
        <v>709</v>
      </c>
      <c r="Q760" s="335">
        <v>10.5</v>
      </c>
      <c r="R760" s="776" t="s">
        <v>115</v>
      </c>
      <c r="S760" s="775">
        <f t="shared" si="23"/>
        <v>0</v>
      </c>
      <c r="T760" s="965"/>
    </row>
    <row r="761" spans="1:20" ht="15.75" thickBot="1" x14ac:dyDescent="0.3">
      <c r="A761" s="446" t="s">
        <v>118</v>
      </c>
      <c r="B761" s="776" t="s">
        <v>97</v>
      </c>
      <c r="C761" s="762">
        <v>14030531</v>
      </c>
      <c r="D761" s="959"/>
      <c r="E761" s="769">
        <v>180</v>
      </c>
      <c r="F761" s="769"/>
      <c r="G761" s="762" t="s">
        <v>88</v>
      </c>
      <c r="H761" s="167">
        <v>0.33333333333333331</v>
      </c>
      <c r="I761" s="167">
        <v>0.79166666666666663</v>
      </c>
      <c r="J761" s="769"/>
      <c r="K761" s="141"/>
      <c r="L761" s="769">
        <v>180</v>
      </c>
      <c r="M761" s="769"/>
      <c r="N761" s="213">
        <f t="shared" si="22"/>
        <v>14030531</v>
      </c>
      <c r="O761" s="769"/>
      <c r="P761" s="762" t="s">
        <v>709</v>
      </c>
      <c r="Q761" s="335">
        <v>10.5</v>
      </c>
      <c r="R761" s="776" t="s">
        <v>115</v>
      </c>
      <c r="S761" s="775">
        <f t="shared" si="23"/>
        <v>0</v>
      </c>
      <c r="T761" s="965"/>
    </row>
    <row r="762" spans="1:20" ht="15.75" thickBot="1" x14ac:dyDescent="0.3">
      <c r="A762" s="440" t="s">
        <v>218</v>
      </c>
      <c r="B762" s="776" t="s">
        <v>97</v>
      </c>
      <c r="C762" s="761">
        <v>14030531</v>
      </c>
      <c r="D762" s="966"/>
      <c r="E762" s="770">
        <v>360</v>
      </c>
      <c r="F762" s="770"/>
      <c r="G762" s="761" t="s">
        <v>88</v>
      </c>
      <c r="H762" s="171">
        <v>0.33333333333333331</v>
      </c>
      <c r="I762" s="171">
        <v>0.79166666666666663</v>
      </c>
      <c r="J762" s="770"/>
      <c r="K762" s="441"/>
      <c r="L762" s="770">
        <v>180</v>
      </c>
      <c r="M762" s="770"/>
      <c r="N762" s="773">
        <f t="shared" si="22"/>
        <v>14030531</v>
      </c>
      <c r="O762" s="770"/>
      <c r="P762" s="770" t="s">
        <v>381</v>
      </c>
      <c r="Q762" s="442">
        <v>8.5</v>
      </c>
      <c r="R762" s="776" t="s">
        <v>115</v>
      </c>
      <c r="S762" s="776">
        <f t="shared" si="23"/>
        <v>0</v>
      </c>
      <c r="T762" s="968"/>
    </row>
    <row r="763" spans="1:20" ht="15.75" thickBot="1" x14ac:dyDescent="0.3">
      <c r="A763" s="443" t="s">
        <v>223</v>
      </c>
      <c r="B763" s="211" t="s">
        <v>97</v>
      </c>
      <c r="C763" s="794">
        <v>14030605</v>
      </c>
      <c r="D763" s="961" t="s">
        <v>257</v>
      </c>
      <c r="E763" s="794">
        <v>765</v>
      </c>
      <c r="F763" s="794"/>
      <c r="G763" s="794" t="s">
        <v>88</v>
      </c>
      <c r="H763" s="168">
        <v>0.29166666666666669</v>
      </c>
      <c r="I763" s="168">
        <v>0.625</v>
      </c>
      <c r="J763" s="794"/>
      <c r="K763" s="444"/>
      <c r="L763" s="794">
        <v>180</v>
      </c>
      <c r="M763" s="794"/>
      <c r="N763" s="796">
        <f t="shared" si="22"/>
        <v>14030605</v>
      </c>
      <c r="O763" s="794"/>
      <c r="P763" s="794" t="s">
        <v>381</v>
      </c>
      <c r="Q763" s="445">
        <v>11.5</v>
      </c>
      <c r="R763" s="211" t="s">
        <v>115</v>
      </c>
      <c r="S763" s="796">
        <f t="shared" si="23"/>
        <v>0</v>
      </c>
      <c r="T763" s="964"/>
    </row>
    <row r="764" spans="1:20" ht="15.75" thickBot="1" x14ac:dyDescent="0.3">
      <c r="A764" s="446" t="s">
        <v>218</v>
      </c>
      <c r="B764" s="798" t="s">
        <v>97</v>
      </c>
      <c r="C764" s="791">
        <v>14030605</v>
      </c>
      <c r="D764" s="959"/>
      <c r="E764" s="792">
        <v>240</v>
      </c>
      <c r="F764" s="792"/>
      <c r="G764" s="791" t="s">
        <v>88</v>
      </c>
      <c r="H764" s="167">
        <v>0.29166666666666669</v>
      </c>
      <c r="I764" s="167">
        <v>0.625</v>
      </c>
      <c r="J764" s="792"/>
      <c r="K764" s="141"/>
      <c r="L764" s="792">
        <v>120</v>
      </c>
      <c r="M764" s="792"/>
      <c r="N764" s="213">
        <f t="shared" si="22"/>
        <v>14030605</v>
      </c>
      <c r="O764" s="792"/>
      <c r="P764" s="792" t="s">
        <v>381</v>
      </c>
      <c r="Q764" s="335">
        <v>6</v>
      </c>
      <c r="R764" s="798" t="s">
        <v>115</v>
      </c>
      <c r="S764" s="797">
        <f t="shared" si="23"/>
        <v>0</v>
      </c>
      <c r="T764" s="965"/>
    </row>
    <row r="765" spans="1:20" ht="15.75" thickBot="1" x14ac:dyDescent="0.3">
      <c r="A765" s="440" t="s">
        <v>142</v>
      </c>
      <c r="B765" s="798" t="s">
        <v>97</v>
      </c>
      <c r="C765" s="790">
        <v>14030605</v>
      </c>
      <c r="D765" s="966"/>
      <c r="E765" s="793">
        <v>600</v>
      </c>
      <c r="F765" s="793"/>
      <c r="G765" s="790" t="s">
        <v>88</v>
      </c>
      <c r="H765" s="171">
        <v>0.29166666666666669</v>
      </c>
      <c r="I765" s="171">
        <v>0.625</v>
      </c>
      <c r="J765" s="793"/>
      <c r="K765" s="441"/>
      <c r="L765" s="793">
        <v>240</v>
      </c>
      <c r="M765" s="793"/>
      <c r="N765" s="795">
        <f t="shared" si="22"/>
        <v>14030605</v>
      </c>
      <c r="O765" s="793"/>
      <c r="P765" s="793" t="s">
        <v>381</v>
      </c>
      <c r="Q765" s="442">
        <v>16</v>
      </c>
      <c r="R765" s="798" t="s">
        <v>115</v>
      </c>
      <c r="S765" s="798">
        <f t="shared" si="23"/>
        <v>0</v>
      </c>
      <c r="T765" s="968"/>
    </row>
    <row r="766" spans="1:20" ht="15.75" thickBot="1" x14ac:dyDescent="0.3">
      <c r="A766" s="443" t="s">
        <v>118</v>
      </c>
      <c r="B766" s="211" t="s">
        <v>97</v>
      </c>
      <c r="C766" s="801">
        <v>14030605</v>
      </c>
      <c r="D766" s="961" t="s">
        <v>214</v>
      </c>
      <c r="E766" s="801">
        <v>180</v>
      </c>
      <c r="F766" s="801"/>
      <c r="G766" s="801" t="s">
        <v>88</v>
      </c>
      <c r="H766" s="168">
        <v>0.33333333333333331</v>
      </c>
      <c r="I766" s="168">
        <v>0.66666666666666663</v>
      </c>
      <c r="J766" s="801"/>
      <c r="K766" s="444"/>
      <c r="L766" s="801">
        <v>180</v>
      </c>
      <c r="M766" s="801"/>
      <c r="N766" s="805">
        <f t="shared" si="22"/>
        <v>14030605</v>
      </c>
      <c r="O766" s="801"/>
      <c r="P766" s="801" t="s">
        <v>113</v>
      </c>
      <c r="Q766" s="445">
        <v>10.5</v>
      </c>
      <c r="R766" s="211" t="s">
        <v>115</v>
      </c>
      <c r="S766" s="805">
        <f t="shared" si="23"/>
        <v>0</v>
      </c>
      <c r="T766" s="964"/>
    </row>
    <row r="767" spans="1:20" ht="15.75" thickBot="1" x14ac:dyDescent="0.3">
      <c r="A767" s="446" t="s">
        <v>118</v>
      </c>
      <c r="B767" s="807" t="s">
        <v>97</v>
      </c>
      <c r="C767" s="799">
        <v>14030605</v>
      </c>
      <c r="D767" s="959"/>
      <c r="E767" s="802">
        <v>180</v>
      </c>
      <c r="F767" s="802"/>
      <c r="G767" s="799" t="s">
        <v>88</v>
      </c>
      <c r="H767" s="167">
        <v>0.33333333333333331</v>
      </c>
      <c r="I767" s="167">
        <v>0.66666666666666663</v>
      </c>
      <c r="J767" s="802"/>
      <c r="K767" s="141"/>
      <c r="L767" s="802">
        <v>180</v>
      </c>
      <c r="M767" s="802"/>
      <c r="N767" s="213">
        <f t="shared" si="22"/>
        <v>14030605</v>
      </c>
      <c r="O767" s="802"/>
      <c r="P767" s="799" t="s">
        <v>113</v>
      </c>
      <c r="Q767" s="335">
        <v>10.5</v>
      </c>
      <c r="R767" s="807" t="s">
        <v>115</v>
      </c>
      <c r="S767" s="806">
        <f t="shared" si="23"/>
        <v>0</v>
      </c>
      <c r="T767" s="965"/>
    </row>
    <row r="768" spans="1:20" ht="15.75" thickBot="1" x14ac:dyDescent="0.3">
      <c r="A768" s="446" t="s">
        <v>118</v>
      </c>
      <c r="B768" s="807" t="s">
        <v>97</v>
      </c>
      <c r="C768" s="799">
        <v>14030605</v>
      </c>
      <c r="D768" s="959"/>
      <c r="E768" s="802">
        <v>180</v>
      </c>
      <c r="F768" s="802"/>
      <c r="G768" s="799" t="s">
        <v>88</v>
      </c>
      <c r="H768" s="167">
        <v>0.33333333333333331</v>
      </c>
      <c r="I768" s="167">
        <v>0.66666666666666663</v>
      </c>
      <c r="J768" s="802"/>
      <c r="K768" s="141"/>
      <c r="L768" s="802">
        <v>180</v>
      </c>
      <c r="M768" s="802"/>
      <c r="N768" s="213">
        <f t="shared" si="22"/>
        <v>14030605</v>
      </c>
      <c r="O768" s="802"/>
      <c r="P768" s="799" t="s">
        <v>113</v>
      </c>
      <c r="Q768" s="335">
        <v>10.5</v>
      </c>
      <c r="R768" s="807" t="s">
        <v>115</v>
      </c>
      <c r="S768" s="806">
        <f t="shared" si="23"/>
        <v>0</v>
      </c>
      <c r="T768" s="965"/>
    </row>
    <row r="769" spans="1:20" ht="15.75" thickBot="1" x14ac:dyDescent="0.3">
      <c r="A769" s="446" t="s">
        <v>118</v>
      </c>
      <c r="B769" s="807" t="s">
        <v>97</v>
      </c>
      <c r="C769" s="799">
        <v>14030605</v>
      </c>
      <c r="D769" s="959"/>
      <c r="E769" s="802">
        <v>180</v>
      </c>
      <c r="F769" s="802"/>
      <c r="G769" s="799" t="s">
        <v>88</v>
      </c>
      <c r="H769" s="167">
        <v>0.33333333333333331</v>
      </c>
      <c r="I769" s="167">
        <v>0.66666666666666663</v>
      </c>
      <c r="J769" s="802"/>
      <c r="K769" s="141"/>
      <c r="L769" s="802">
        <v>180</v>
      </c>
      <c r="M769" s="802"/>
      <c r="N769" s="213">
        <f t="shared" si="22"/>
        <v>14030605</v>
      </c>
      <c r="O769" s="802"/>
      <c r="P769" s="799" t="s">
        <v>113</v>
      </c>
      <c r="Q769" s="335">
        <v>10.5</v>
      </c>
      <c r="R769" s="807" t="s">
        <v>115</v>
      </c>
      <c r="S769" s="806">
        <f t="shared" si="23"/>
        <v>0</v>
      </c>
      <c r="T769" s="965"/>
    </row>
    <row r="770" spans="1:20" ht="15.75" thickBot="1" x14ac:dyDescent="0.3">
      <c r="A770" s="446" t="s">
        <v>118</v>
      </c>
      <c r="B770" s="807" t="s">
        <v>97</v>
      </c>
      <c r="C770" s="799">
        <v>14030605</v>
      </c>
      <c r="D770" s="959"/>
      <c r="E770" s="802">
        <v>180</v>
      </c>
      <c r="F770" s="802"/>
      <c r="G770" s="799" t="s">
        <v>88</v>
      </c>
      <c r="H770" s="167">
        <v>0.33333333333333331</v>
      </c>
      <c r="I770" s="167">
        <v>0.66666666666666663</v>
      </c>
      <c r="J770" s="802"/>
      <c r="K770" s="141"/>
      <c r="L770" s="802">
        <v>180</v>
      </c>
      <c r="M770" s="802"/>
      <c r="N770" s="213">
        <f t="shared" si="22"/>
        <v>14030605</v>
      </c>
      <c r="O770" s="802"/>
      <c r="P770" s="799" t="s">
        <v>113</v>
      </c>
      <c r="Q770" s="335">
        <v>10.5</v>
      </c>
      <c r="R770" s="807" t="s">
        <v>115</v>
      </c>
      <c r="S770" s="806">
        <f t="shared" si="23"/>
        <v>0</v>
      </c>
      <c r="T770" s="965"/>
    </row>
    <row r="771" spans="1:20" ht="15.75" thickBot="1" x14ac:dyDescent="0.3">
      <c r="A771" s="446" t="s">
        <v>218</v>
      </c>
      <c r="B771" s="807" t="s">
        <v>97</v>
      </c>
      <c r="C771" s="799">
        <v>14030605</v>
      </c>
      <c r="D771" s="959"/>
      <c r="E771" s="802">
        <v>120</v>
      </c>
      <c r="F771" s="802"/>
      <c r="G771" s="799" t="s">
        <v>88</v>
      </c>
      <c r="H771" s="167">
        <v>0.33333333333333331</v>
      </c>
      <c r="I771" s="167">
        <v>0.66666666666666663</v>
      </c>
      <c r="J771" s="802"/>
      <c r="K771" s="141"/>
      <c r="L771" s="802">
        <v>60</v>
      </c>
      <c r="M771" s="802"/>
      <c r="N771" s="213">
        <f t="shared" si="22"/>
        <v>14030605</v>
      </c>
      <c r="O771" s="802"/>
      <c r="P771" s="802" t="s">
        <v>710</v>
      </c>
      <c r="Q771" s="335">
        <v>3</v>
      </c>
      <c r="R771" s="807" t="s">
        <v>115</v>
      </c>
      <c r="S771" s="806">
        <f t="shared" si="23"/>
        <v>0</v>
      </c>
      <c r="T771" s="965"/>
    </row>
    <row r="772" spans="1:20" ht="15.75" thickBot="1" x14ac:dyDescent="0.3">
      <c r="A772" s="446" t="s">
        <v>218</v>
      </c>
      <c r="B772" s="807" t="s">
        <v>97</v>
      </c>
      <c r="C772" s="799">
        <v>14030605</v>
      </c>
      <c r="D772" s="959"/>
      <c r="E772" s="802">
        <v>120</v>
      </c>
      <c r="F772" s="802"/>
      <c r="G772" s="799" t="s">
        <v>88</v>
      </c>
      <c r="H772" s="167">
        <v>0.33333333333333331</v>
      </c>
      <c r="I772" s="167">
        <v>0.66666666666666663</v>
      </c>
      <c r="J772" s="802"/>
      <c r="K772" s="141"/>
      <c r="L772" s="802">
        <v>60</v>
      </c>
      <c r="M772" s="802"/>
      <c r="N772" s="213">
        <f t="shared" si="22"/>
        <v>14030605</v>
      </c>
      <c r="O772" s="802"/>
      <c r="P772" s="802" t="s">
        <v>710</v>
      </c>
      <c r="Q772" s="335">
        <v>3</v>
      </c>
      <c r="R772" s="807" t="s">
        <v>115</v>
      </c>
      <c r="S772" s="806">
        <f t="shared" si="23"/>
        <v>0</v>
      </c>
      <c r="T772" s="965"/>
    </row>
    <row r="773" spans="1:20" ht="15.75" thickBot="1" x14ac:dyDescent="0.3">
      <c r="A773" s="440" t="s">
        <v>223</v>
      </c>
      <c r="B773" s="807" t="s">
        <v>97</v>
      </c>
      <c r="C773" s="800">
        <v>14030605</v>
      </c>
      <c r="D773" s="966"/>
      <c r="E773" s="803">
        <v>765</v>
      </c>
      <c r="F773" s="803"/>
      <c r="G773" s="800" t="s">
        <v>88</v>
      </c>
      <c r="H773" s="171">
        <v>0.33333333333333331</v>
      </c>
      <c r="I773" s="171">
        <v>0.66666666666666663</v>
      </c>
      <c r="J773" s="803"/>
      <c r="K773" s="441"/>
      <c r="L773" s="803">
        <v>180</v>
      </c>
      <c r="M773" s="803"/>
      <c r="N773" s="804">
        <f t="shared" si="22"/>
        <v>14030605</v>
      </c>
      <c r="O773" s="803"/>
      <c r="P773" s="803" t="s">
        <v>710</v>
      </c>
      <c r="Q773" s="442">
        <v>11.52</v>
      </c>
      <c r="R773" s="807" t="s">
        <v>115</v>
      </c>
      <c r="S773" s="807">
        <f t="shared" si="23"/>
        <v>0</v>
      </c>
      <c r="T773" s="968"/>
    </row>
    <row r="774" spans="1:20" ht="15.75" thickBot="1" x14ac:dyDescent="0.3">
      <c r="A774" s="443" t="s">
        <v>277</v>
      </c>
      <c r="B774" s="211" t="s">
        <v>97</v>
      </c>
      <c r="C774" s="815">
        <v>14030606</v>
      </c>
      <c r="D774" s="961" t="s">
        <v>214</v>
      </c>
      <c r="E774" s="815">
        <v>300</v>
      </c>
      <c r="F774" s="815"/>
      <c r="G774" s="815" t="s">
        <v>88</v>
      </c>
      <c r="H774" s="168">
        <v>0.33333333333333331</v>
      </c>
      <c r="I774" s="168">
        <v>0.79166666666666663</v>
      </c>
      <c r="J774" s="815"/>
      <c r="K774" s="444"/>
      <c r="L774" s="815">
        <v>240</v>
      </c>
      <c r="M774" s="815"/>
      <c r="N774" s="818">
        <f t="shared" si="22"/>
        <v>14030606</v>
      </c>
      <c r="O774" s="815"/>
      <c r="P774" s="815" t="s">
        <v>710</v>
      </c>
      <c r="Q774" s="445">
        <v>16</v>
      </c>
      <c r="R774" s="211" t="s">
        <v>115</v>
      </c>
      <c r="S774" s="818">
        <f t="shared" si="23"/>
        <v>0</v>
      </c>
      <c r="T774" s="964"/>
    </row>
    <row r="775" spans="1:20" ht="15.75" thickBot="1" x14ac:dyDescent="0.3">
      <c r="A775" s="446" t="s">
        <v>277</v>
      </c>
      <c r="B775" s="820" t="s">
        <v>97</v>
      </c>
      <c r="C775" s="809">
        <v>14030606</v>
      </c>
      <c r="D775" s="959"/>
      <c r="E775" s="813">
        <v>300</v>
      </c>
      <c r="F775" s="813"/>
      <c r="G775" s="809" t="s">
        <v>88</v>
      </c>
      <c r="H775" s="167">
        <v>0.33333333333333331</v>
      </c>
      <c r="I775" s="167">
        <v>0.79166666666666663</v>
      </c>
      <c r="J775" s="813"/>
      <c r="K775" s="141"/>
      <c r="L775" s="813">
        <v>240</v>
      </c>
      <c r="M775" s="813"/>
      <c r="N775" s="213">
        <f t="shared" si="22"/>
        <v>14030606</v>
      </c>
      <c r="O775" s="813"/>
      <c r="P775" s="813" t="s">
        <v>710</v>
      </c>
      <c r="Q775" s="335">
        <v>16</v>
      </c>
      <c r="R775" s="820" t="s">
        <v>115</v>
      </c>
      <c r="S775" s="819">
        <f t="shared" si="23"/>
        <v>0</v>
      </c>
      <c r="T775" s="965"/>
    </row>
    <row r="776" spans="1:20" ht="15.75" thickBot="1" x14ac:dyDescent="0.3">
      <c r="A776" s="440" t="s">
        <v>142</v>
      </c>
      <c r="B776" s="820" t="s">
        <v>97</v>
      </c>
      <c r="C776" s="808">
        <v>14030606</v>
      </c>
      <c r="D776" s="966"/>
      <c r="E776" s="814">
        <v>600</v>
      </c>
      <c r="F776" s="814"/>
      <c r="G776" s="808" t="s">
        <v>88</v>
      </c>
      <c r="H776" s="171">
        <v>0.33333333333333331</v>
      </c>
      <c r="I776" s="171">
        <v>0.79166666666666663</v>
      </c>
      <c r="J776" s="814"/>
      <c r="K776" s="441"/>
      <c r="L776" s="814">
        <v>240</v>
      </c>
      <c r="M776" s="814"/>
      <c r="N776" s="817">
        <f t="shared" si="22"/>
        <v>14030606</v>
      </c>
      <c r="O776" s="814"/>
      <c r="P776" s="814" t="s">
        <v>710</v>
      </c>
      <c r="Q776" s="442">
        <v>16</v>
      </c>
      <c r="R776" s="820" t="s">
        <v>115</v>
      </c>
      <c r="S776" s="820">
        <f t="shared" si="23"/>
        <v>0</v>
      </c>
      <c r="T776" s="968"/>
    </row>
    <row r="777" spans="1:20" ht="15.75" thickBot="1" x14ac:dyDescent="0.3">
      <c r="A777" s="443" t="s">
        <v>118</v>
      </c>
      <c r="B777" s="211" t="s">
        <v>97</v>
      </c>
      <c r="C777" s="815">
        <v>14030606</v>
      </c>
      <c r="D777" s="961" t="s">
        <v>257</v>
      </c>
      <c r="E777" s="815">
        <v>180</v>
      </c>
      <c r="F777" s="815"/>
      <c r="G777" s="815" t="s">
        <v>88</v>
      </c>
      <c r="H777" s="168">
        <v>0.29166666666666669</v>
      </c>
      <c r="I777" s="168">
        <v>0.625</v>
      </c>
      <c r="J777" s="815"/>
      <c r="K777" s="444"/>
      <c r="L777" s="815">
        <v>180</v>
      </c>
      <c r="M777" s="815"/>
      <c r="N777" s="818">
        <f t="shared" si="22"/>
        <v>14030606</v>
      </c>
      <c r="O777" s="815"/>
      <c r="P777" s="815" t="s">
        <v>250</v>
      </c>
      <c r="Q777" s="445">
        <v>10.5</v>
      </c>
      <c r="R777" s="211" t="s">
        <v>115</v>
      </c>
      <c r="S777" s="818">
        <f t="shared" si="23"/>
        <v>0</v>
      </c>
      <c r="T777" s="823"/>
    </row>
    <row r="778" spans="1:20" ht="15.75" thickBot="1" x14ac:dyDescent="0.3">
      <c r="A778" s="446" t="s">
        <v>118</v>
      </c>
      <c r="B778" s="820" t="s">
        <v>97</v>
      </c>
      <c r="C778" s="809">
        <v>14030606</v>
      </c>
      <c r="D778" s="959"/>
      <c r="E778" s="813">
        <v>180</v>
      </c>
      <c r="F778" s="813"/>
      <c r="G778" s="809" t="s">
        <v>88</v>
      </c>
      <c r="H778" s="168">
        <v>0.29166666666666669</v>
      </c>
      <c r="I778" s="168">
        <v>0.625</v>
      </c>
      <c r="J778" s="813"/>
      <c r="K778" s="141"/>
      <c r="L778" s="813">
        <v>180</v>
      </c>
      <c r="M778" s="813"/>
      <c r="N778" s="213">
        <f t="shared" si="22"/>
        <v>14030606</v>
      </c>
      <c r="O778" s="813"/>
      <c r="P778" s="813" t="s">
        <v>250</v>
      </c>
      <c r="Q778" s="335">
        <v>10.5</v>
      </c>
      <c r="R778" s="820" t="s">
        <v>115</v>
      </c>
      <c r="S778" s="819">
        <f t="shared" si="23"/>
        <v>0</v>
      </c>
      <c r="T778" s="824"/>
    </row>
    <row r="779" spans="1:20" ht="15.75" thickBot="1" x14ac:dyDescent="0.3">
      <c r="A779" s="446" t="s">
        <v>601</v>
      </c>
      <c r="B779" s="820" t="s">
        <v>97</v>
      </c>
      <c r="C779" s="809">
        <v>14030606</v>
      </c>
      <c r="D779" s="959"/>
      <c r="E779" s="813">
        <v>420</v>
      </c>
      <c r="F779" s="813"/>
      <c r="G779" s="809" t="s">
        <v>88</v>
      </c>
      <c r="H779" s="168">
        <v>0.29166666666666669</v>
      </c>
      <c r="I779" s="168">
        <v>0.625</v>
      </c>
      <c r="J779" s="813"/>
      <c r="K779" s="141"/>
      <c r="L779" s="813">
        <v>240</v>
      </c>
      <c r="M779" s="813"/>
      <c r="N779" s="213">
        <f t="shared" si="22"/>
        <v>14030606</v>
      </c>
      <c r="O779" s="813"/>
      <c r="P779" s="813" t="s">
        <v>666</v>
      </c>
      <c r="Q779" s="335">
        <v>18.5</v>
      </c>
      <c r="R779" s="820" t="s">
        <v>115</v>
      </c>
      <c r="S779" s="819">
        <f t="shared" si="23"/>
        <v>0</v>
      </c>
      <c r="T779" s="824"/>
    </row>
    <row r="780" spans="1:20" ht="15.75" thickBot="1" x14ac:dyDescent="0.3">
      <c r="A780" s="446" t="s">
        <v>601</v>
      </c>
      <c r="B780" s="820" t="s">
        <v>97</v>
      </c>
      <c r="C780" s="809">
        <v>14030606</v>
      </c>
      <c r="D780" s="959"/>
      <c r="E780" s="813">
        <v>420</v>
      </c>
      <c r="F780" s="813"/>
      <c r="G780" s="809" t="s">
        <v>88</v>
      </c>
      <c r="H780" s="168">
        <v>0.29166666666666669</v>
      </c>
      <c r="I780" s="168">
        <v>0.625</v>
      </c>
      <c r="J780" s="813"/>
      <c r="K780" s="141"/>
      <c r="L780" s="813">
        <v>240</v>
      </c>
      <c r="M780" s="813"/>
      <c r="N780" s="213">
        <f t="shared" si="22"/>
        <v>14030606</v>
      </c>
      <c r="O780" s="813"/>
      <c r="P780" s="813" t="s">
        <v>666</v>
      </c>
      <c r="Q780" s="335">
        <v>18.5</v>
      </c>
      <c r="R780" s="820" t="s">
        <v>115</v>
      </c>
      <c r="S780" s="819">
        <f t="shared" si="23"/>
        <v>0</v>
      </c>
      <c r="T780" s="824"/>
    </row>
    <row r="781" spans="1:20" ht="15.75" thickBot="1" x14ac:dyDescent="0.3">
      <c r="A781" s="446" t="s">
        <v>277</v>
      </c>
      <c r="B781" s="820" t="s">
        <v>97</v>
      </c>
      <c r="C781" s="809">
        <v>14030606</v>
      </c>
      <c r="D781" s="959"/>
      <c r="E781" s="813">
        <v>300</v>
      </c>
      <c r="F781" s="813"/>
      <c r="G781" s="809" t="s">
        <v>88</v>
      </c>
      <c r="H781" s="168">
        <v>0.29166666666666669</v>
      </c>
      <c r="I781" s="168">
        <v>0.625</v>
      </c>
      <c r="J781" s="813"/>
      <c r="K781" s="141"/>
      <c r="L781" s="813">
        <v>240</v>
      </c>
      <c r="M781" s="813"/>
      <c r="N781" s="213">
        <f t="shared" si="22"/>
        <v>14030606</v>
      </c>
      <c r="O781" s="813"/>
      <c r="P781" s="813" t="s">
        <v>710</v>
      </c>
      <c r="Q781" s="335">
        <v>16</v>
      </c>
      <c r="R781" s="820" t="s">
        <v>115</v>
      </c>
      <c r="S781" s="819">
        <f t="shared" si="23"/>
        <v>0</v>
      </c>
      <c r="T781" s="824"/>
    </row>
    <row r="782" spans="1:20" ht="15.75" thickBot="1" x14ac:dyDescent="0.3">
      <c r="A782" s="440" t="s">
        <v>218</v>
      </c>
      <c r="B782" s="820" t="s">
        <v>97</v>
      </c>
      <c r="C782" s="808">
        <v>14030606</v>
      </c>
      <c r="D782" s="966"/>
      <c r="E782" s="814">
        <v>360</v>
      </c>
      <c r="F782" s="814"/>
      <c r="G782" s="808" t="s">
        <v>88</v>
      </c>
      <c r="H782" s="168">
        <v>0.29166666666666669</v>
      </c>
      <c r="I782" s="168">
        <v>0.625</v>
      </c>
      <c r="J782" s="814"/>
      <c r="K782" s="441"/>
      <c r="L782" s="814">
        <v>180</v>
      </c>
      <c r="M782" s="814"/>
      <c r="N782" s="817">
        <f t="shared" si="22"/>
        <v>14030606</v>
      </c>
      <c r="O782" s="814"/>
      <c r="P782" s="814" t="s">
        <v>710</v>
      </c>
      <c r="Q782" s="442">
        <v>8.5</v>
      </c>
      <c r="R782" s="820" t="s">
        <v>115</v>
      </c>
      <c r="S782" s="820">
        <f t="shared" si="23"/>
        <v>0</v>
      </c>
      <c r="T782" s="825"/>
    </row>
    <row r="783" spans="1:20" ht="15.75" thickBot="1" x14ac:dyDescent="0.3">
      <c r="A783" s="144"/>
      <c r="B783" s="817" t="s">
        <v>97</v>
      </c>
      <c r="C783" s="568"/>
      <c r="D783" s="809"/>
      <c r="E783" s="809"/>
      <c r="F783" s="809"/>
      <c r="G783" s="762" t="s">
        <v>88</v>
      </c>
      <c r="H783" s="167"/>
      <c r="I783" s="167"/>
      <c r="J783" s="809"/>
      <c r="K783" s="438"/>
      <c r="L783" s="809"/>
      <c r="M783" s="809"/>
      <c r="N783" s="213">
        <f t="shared" si="22"/>
        <v>0</v>
      </c>
      <c r="O783" s="809"/>
      <c r="P783" s="809"/>
      <c r="Q783" s="439" t="s">
        <v>711</v>
      </c>
      <c r="R783" s="817" t="s">
        <v>115</v>
      </c>
      <c r="S783" s="213">
        <f t="shared" si="23"/>
        <v>0</v>
      </c>
      <c r="T783" s="822"/>
    </row>
    <row r="784" spans="1:20" ht="15.75" thickBot="1" x14ac:dyDescent="0.3">
      <c r="A784" s="88"/>
      <c r="B784" s="583" t="s">
        <v>97</v>
      </c>
      <c r="C784" s="568"/>
      <c r="D784" s="573"/>
      <c r="E784" s="573"/>
      <c r="F784" s="573"/>
      <c r="G784" s="762" t="s">
        <v>88</v>
      </c>
      <c r="H784" s="169"/>
      <c r="I784" s="169"/>
      <c r="J784" s="573"/>
      <c r="K784" s="141"/>
      <c r="L784" s="573"/>
      <c r="M784" s="573"/>
      <c r="N784" s="213">
        <f t="shared" si="22"/>
        <v>0</v>
      </c>
      <c r="O784" s="573"/>
      <c r="P784" s="573"/>
      <c r="Q784" s="335"/>
      <c r="R784" s="583" t="s">
        <v>115</v>
      </c>
      <c r="S784" s="582">
        <f t="shared" si="23"/>
        <v>0</v>
      </c>
      <c r="T784" s="573"/>
    </row>
    <row r="785" spans="1:20" ht="15.75" thickBot="1" x14ac:dyDescent="0.3">
      <c r="A785" s="88"/>
      <c r="B785" s="583" t="s">
        <v>97</v>
      </c>
      <c r="C785" s="568"/>
      <c r="D785" s="573"/>
      <c r="E785" s="573"/>
      <c r="F785" s="573"/>
      <c r="G785" s="762" t="s">
        <v>88</v>
      </c>
      <c r="H785" s="169"/>
      <c r="I785" s="169"/>
      <c r="J785" s="573"/>
      <c r="K785" s="141"/>
      <c r="L785" s="573"/>
      <c r="M785" s="573"/>
      <c r="N785" s="213">
        <f t="shared" si="22"/>
        <v>0</v>
      </c>
      <c r="O785" s="573"/>
      <c r="P785" s="573"/>
      <c r="Q785" s="335"/>
      <c r="R785" s="583" t="s">
        <v>115</v>
      </c>
      <c r="S785" s="582">
        <f t="shared" si="23"/>
        <v>0</v>
      </c>
      <c r="T785" s="573"/>
    </row>
    <row r="786" spans="1:20" ht="15.75" thickBot="1" x14ac:dyDescent="0.3">
      <c r="A786" s="88"/>
      <c r="B786" s="583" t="s">
        <v>97</v>
      </c>
      <c r="C786" s="568"/>
      <c r="D786" s="573"/>
      <c r="E786" s="573"/>
      <c r="F786" s="573"/>
      <c r="G786" s="762" t="s">
        <v>88</v>
      </c>
      <c r="H786" s="169"/>
      <c r="I786" s="169"/>
      <c r="J786" s="573"/>
      <c r="K786" s="141"/>
      <c r="L786" s="573"/>
      <c r="M786" s="573"/>
      <c r="N786" s="213">
        <f t="shared" si="22"/>
        <v>0</v>
      </c>
      <c r="O786" s="573"/>
      <c r="P786" s="573"/>
      <c r="Q786" s="335"/>
      <c r="R786" s="583" t="s">
        <v>115</v>
      </c>
      <c r="S786" s="582">
        <f t="shared" si="23"/>
        <v>0</v>
      </c>
      <c r="T786" s="573"/>
    </row>
    <row r="787" spans="1:20" ht="15.75" thickBot="1" x14ac:dyDescent="0.3">
      <c r="A787" s="88"/>
      <c r="B787" s="583" t="s">
        <v>97</v>
      </c>
      <c r="C787" s="568"/>
      <c r="D787" s="573"/>
      <c r="E787" s="573"/>
      <c r="F787" s="573"/>
      <c r="G787" s="762" t="s">
        <v>88</v>
      </c>
      <c r="H787" s="169"/>
      <c r="I787" s="169"/>
      <c r="J787" s="573"/>
      <c r="K787" s="141"/>
      <c r="L787" s="573"/>
      <c r="M787" s="573"/>
      <c r="N787" s="213">
        <f t="shared" si="22"/>
        <v>0</v>
      </c>
      <c r="O787" s="573"/>
      <c r="P787" s="573"/>
      <c r="Q787" s="335"/>
      <c r="R787" s="583" t="s">
        <v>115</v>
      </c>
      <c r="S787" s="582">
        <f t="shared" si="23"/>
        <v>0</v>
      </c>
      <c r="T787" s="573"/>
    </row>
    <row r="788" spans="1:20" ht="15.75" thickBot="1" x14ac:dyDescent="0.3">
      <c r="A788" s="88"/>
      <c r="B788" s="583" t="s">
        <v>97</v>
      </c>
      <c r="C788" s="568"/>
      <c r="D788" s="573"/>
      <c r="E788" s="573"/>
      <c r="F788" s="573"/>
      <c r="G788" s="762" t="s">
        <v>88</v>
      </c>
      <c r="H788" s="169"/>
      <c r="I788" s="169"/>
      <c r="J788" s="573"/>
      <c r="K788" s="141"/>
      <c r="L788" s="573"/>
      <c r="M788" s="573"/>
      <c r="N788" s="213">
        <f t="shared" si="22"/>
        <v>0</v>
      </c>
      <c r="O788" s="573"/>
      <c r="P788" s="573"/>
      <c r="Q788" s="335"/>
      <c r="R788" s="583" t="s">
        <v>115</v>
      </c>
      <c r="S788" s="582">
        <f t="shared" si="23"/>
        <v>0</v>
      </c>
      <c r="T788" s="573"/>
    </row>
    <row r="789" spans="1:20" ht="15.75" thickBot="1" x14ac:dyDescent="0.3">
      <c r="A789" s="88"/>
      <c r="B789" s="583" t="s">
        <v>97</v>
      </c>
      <c r="C789" s="568"/>
      <c r="D789" s="573"/>
      <c r="E789" s="573"/>
      <c r="F789" s="573"/>
      <c r="G789" s="762" t="s">
        <v>88</v>
      </c>
      <c r="H789" s="169"/>
      <c r="I789" s="169"/>
      <c r="J789" s="573"/>
      <c r="K789" s="141"/>
      <c r="L789" s="573"/>
      <c r="M789" s="573"/>
      <c r="N789" s="213">
        <f t="shared" si="22"/>
        <v>0</v>
      </c>
      <c r="O789" s="573"/>
      <c r="P789" s="573"/>
      <c r="Q789" s="335"/>
      <c r="R789" s="583" t="s">
        <v>115</v>
      </c>
      <c r="S789" s="582">
        <f t="shared" si="23"/>
        <v>0</v>
      </c>
      <c r="T789" s="573"/>
    </row>
    <row r="790" spans="1:20" ht="15.75" thickBot="1" x14ac:dyDescent="0.3">
      <c r="A790" s="88"/>
      <c r="B790" s="583" t="s">
        <v>97</v>
      </c>
      <c r="C790" s="568"/>
      <c r="D790" s="573"/>
      <c r="E790" s="573"/>
      <c r="F790" s="573"/>
      <c r="G790" s="762" t="s">
        <v>88</v>
      </c>
      <c r="H790" s="169"/>
      <c r="I790" s="169"/>
      <c r="J790" s="573"/>
      <c r="K790" s="141"/>
      <c r="L790" s="573"/>
      <c r="M790" s="573"/>
      <c r="N790" s="213">
        <f t="shared" si="22"/>
        <v>0</v>
      </c>
      <c r="O790" s="573"/>
      <c r="P790" s="573"/>
      <c r="Q790" s="335"/>
      <c r="R790" s="583" t="s">
        <v>115</v>
      </c>
      <c r="S790" s="582">
        <f t="shared" si="23"/>
        <v>0</v>
      </c>
      <c r="T790" s="573"/>
    </row>
    <row r="791" spans="1:20" ht="15.75" thickBot="1" x14ac:dyDescent="0.3">
      <c r="A791" s="88"/>
      <c r="B791" s="583" t="s">
        <v>97</v>
      </c>
      <c r="C791" s="568"/>
      <c r="D791" s="573"/>
      <c r="E791" s="573"/>
      <c r="F791" s="573"/>
      <c r="G791" s="762" t="s">
        <v>88</v>
      </c>
      <c r="H791" s="169"/>
      <c r="I791" s="169"/>
      <c r="J791" s="573"/>
      <c r="K791" s="141"/>
      <c r="L791" s="573"/>
      <c r="M791" s="573"/>
      <c r="N791" s="213">
        <f t="shared" si="22"/>
        <v>0</v>
      </c>
      <c r="O791" s="573"/>
      <c r="P791" s="573"/>
      <c r="Q791" s="335"/>
      <c r="R791" s="583" t="s">
        <v>115</v>
      </c>
      <c r="S791" s="582">
        <f t="shared" si="23"/>
        <v>0</v>
      </c>
      <c r="T791" s="573"/>
    </row>
    <row r="792" spans="1:20" ht="15.75" thickBot="1" x14ac:dyDescent="0.3">
      <c r="A792" s="88"/>
      <c r="B792" s="583" t="s">
        <v>97</v>
      </c>
      <c r="C792" s="568"/>
      <c r="D792" s="573"/>
      <c r="E792" s="573"/>
      <c r="F792" s="573"/>
      <c r="G792" s="762" t="s">
        <v>88</v>
      </c>
      <c r="H792" s="169"/>
      <c r="I792" s="169"/>
      <c r="J792" s="573"/>
      <c r="K792" s="141"/>
      <c r="L792" s="573"/>
      <c r="M792" s="573"/>
      <c r="N792" s="213">
        <f t="shared" si="22"/>
        <v>0</v>
      </c>
      <c r="O792" s="573"/>
      <c r="P792" s="573"/>
      <c r="Q792" s="335"/>
      <c r="R792" s="583" t="s">
        <v>115</v>
      </c>
      <c r="S792" s="582">
        <f t="shared" si="23"/>
        <v>0</v>
      </c>
      <c r="T792" s="573"/>
    </row>
    <row r="793" spans="1:20" ht="15.75" thickBot="1" x14ac:dyDescent="0.3">
      <c r="A793" s="88"/>
      <c r="B793" s="583" t="s">
        <v>97</v>
      </c>
      <c r="C793" s="568"/>
      <c r="D793" s="573"/>
      <c r="E793" s="573"/>
      <c r="F793" s="573"/>
      <c r="G793" s="762" t="s">
        <v>88</v>
      </c>
      <c r="H793" s="169"/>
      <c r="I793" s="169"/>
      <c r="J793" s="573"/>
      <c r="K793" s="141"/>
      <c r="L793" s="573"/>
      <c r="M793" s="573"/>
      <c r="N793" s="213">
        <f t="shared" si="22"/>
        <v>0</v>
      </c>
      <c r="O793" s="573"/>
      <c r="P793" s="573"/>
      <c r="Q793" s="335"/>
      <c r="R793" s="583" t="s">
        <v>115</v>
      </c>
      <c r="S793" s="582">
        <f t="shared" si="23"/>
        <v>0</v>
      </c>
      <c r="T793" s="573"/>
    </row>
    <row r="794" spans="1:20" ht="15.75" thickBot="1" x14ac:dyDescent="0.3">
      <c r="A794" s="88"/>
      <c r="B794" s="583" t="s">
        <v>97</v>
      </c>
      <c r="C794" s="568"/>
      <c r="D794" s="573"/>
      <c r="E794" s="573"/>
      <c r="F794" s="573"/>
      <c r="G794" s="762" t="s">
        <v>88</v>
      </c>
      <c r="H794" s="169"/>
      <c r="I794" s="169"/>
      <c r="J794" s="573"/>
      <c r="K794" s="141"/>
      <c r="L794" s="573"/>
      <c r="M794" s="573"/>
      <c r="N794" s="213">
        <f t="shared" si="22"/>
        <v>0</v>
      </c>
      <c r="O794" s="573"/>
      <c r="P794" s="573"/>
      <c r="Q794" s="335"/>
      <c r="R794" s="583" t="s">
        <v>115</v>
      </c>
      <c r="S794" s="582">
        <f t="shared" si="23"/>
        <v>0</v>
      </c>
      <c r="T794" s="573"/>
    </row>
    <row r="795" spans="1:20" ht="15.75" thickBot="1" x14ac:dyDescent="0.3">
      <c r="A795" s="88"/>
      <c r="B795" s="583" t="s">
        <v>97</v>
      </c>
      <c r="C795" s="568"/>
      <c r="D795" s="573"/>
      <c r="E795" s="573"/>
      <c r="F795" s="573"/>
      <c r="G795" s="762" t="s">
        <v>88</v>
      </c>
      <c r="H795" s="169"/>
      <c r="I795" s="169"/>
      <c r="J795" s="573"/>
      <c r="K795" s="141"/>
      <c r="L795" s="573"/>
      <c r="M795" s="573"/>
      <c r="N795" s="213">
        <f t="shared" si="22"/>
        <v>0</v>
      </c>
      <c r="O795" s="573"/>
      <c r="P795" s="573"/>
      <c r="Q795" s="335"/>
      <c r="R795" s="583" t="s">
        <v>115</v>
      </c>
      <c r="S795" s="582">
        <f t="shared" si="23"/>
        <v>0</v>
      </c>
      <c r="T795" s="573"/>
    </row>
    <row r="796" spans="1:20" ht="15.75" thickBot="1" x14ac:dyDescent="0.3">
      <c r="A796" s="88"/>
      <c r="B796" s="583" t="s">
        <v>97</v>
      </c>
      <c r="C796" s="568"/>
      <c r="D796" s="573"/>
      <c r="E796" s="573"/>
      <c r="F796" s="573"/>
      <c r="G796" s="762" t="s">
        <v>88</v>
      </c>
      <c r="H796" s="169"/>
      <c r="I796" s="169"/>
      <c r="J796" s="573"/>
      <c r="K796" s="141"/>
      <c r="L796" s="573"/>
      <c r="M796" s="573"/>
      <c r="N796" s="213">
        <f t="shared" si="22"/>
        <v>0</v>
      </c>
      <c r="O796" s="573"/>
      <c r="P796" s="573"/>
      <c r="Q796" s="335"/>
      <c r="R796" s="583" t="s">
        <v>115</v>
      </c>
      <c r="S796" s="582">
        <f t="shared" si="23"/>
        <v>0</v>
      </c>
      <c r="T796" s="573"/>
    </row>
    <row r="797" spans="1:20" ht="15.75" thickBot="1" x14ac:dyDescent="0.3">
      <c r="A797" s="88"/>
      <c r="B797" s="583" t="s">
        <v>97</v>
      </c>
      <c r="C797" s="568"/>
      <c r="D797" s="573"/>
      <c r="E797" s="573"/>
      <c r="F797" s="573"/>
      <c r="G797" s="762" t="s">
        <v>88</v>
      </c>
      <c r="H797" s="169"/>
      <c r="I797" s="169"/>
      <c r="J797" s="573"/>
      <c r="K797" s="141"/>
      <c r="L797" s="573"/>
      <c r="M797" s="573"/>
      <c r="N797" s="213">
        <f t="shared" si="22"/>
        <v>0</v>
      </c>
      <c r="O797" s="573"/>
      <c r="P797" s="573"/>
      <c r="Q797" s="335"/>
      <c r="R797" s="583" t="s">
        <v>115</v>
      </c>
      <c r="S797" s="582">
        <f t="shared" si="23"/>
        <v>0</v>
      </c>
      <c r="T797" s="573"/>
    </row>
    <row r="798" spans="1:20" ht="15.75" thickBot="1" x14ac:dyDescent="0.3">
      <c r="A798" s="88"/>
      <c r="B798" s="583" t="s">
        <v>97</v>
      </c>
      <c r="C798" s="568"/>
      <c r="D798" s="573"/>
      <c r="E798" s="573"/>
      <c r="F798" s="573"/>
      <c r="G798" s="762" t="s">
        <v>88</v>
      </c>
      <c r="H798" s="169"/>
      <c r="I798" s="169"/>
      <c r="J798" s="573"/>
      <c r="K798" s="141"/>
      <c r="L798" s="573"/>
      <c r="M798" s="573"/>
      <c r="N798" s="213">
        <f t="shared" si="22"/>
        <v>0</v>
      </c>
      <c r="O798" s="573"/>
      <c r="P798" s="573"/>
      <c r="Q798" s="335"/>
      <c r="R798" s="583" t="s">
        <v>115</v>
      </c>
      <c r="S798" s="582">
        <f t="shared" si="23"/>
        <v>0</v>
      </c>
      <c r="T798" s="573"/>
    </row>
    <row r="799" spans="1:20" ht="15.75" thickBot="1" x14ac:dyDescent="0.3">
      <c r="A799" s="88"/>
      <c r="B799" s="583" t="s">
        <v>97</v>
      </c>
      <c r="C799" s="568"/>
      <c r="D799" s="573"/>
      <c r="E799" s="573"/>
      <c r="F799" s="573"/>
      <c r="G799" s="762" t="s">
        <v>88</v>
      </c>
      <c r="H799" s="169"/>
      <c r="I799" s="169"/>
      <c r="J799" s="573"/>
      <c r="K799" s="141"/>
      <c r="L799" s="573"/>
      <c r="M799" s="573"/>
      <c r="N799" s="213">
        <f t="shared" si="22"/>
        <v>0</v>
      </c>
      <c r="O799" s="573"/>
      <c r="P799" s="573"/>
      <c r="Q799" s="335"/>
      <c r="R799" s="583" t="s">
        <v>115</v>
      </c>
      <c r="S799" s="582">
        <f t="shared" si="23"/>
        <v>0</v>
      </c>
      <c r="T799" s="573"/>
    </row>
    <row r="800" spans="1:20" ht="15.75" thickBot="1" x14ac:dyDescent="0.3">
      <c r="A800" s="88"/>
      <c r="B800" s="583" t="s">
        <v>97</v>
      </c>
      <c r="C800" s="568"/>
      <c r="D800" s="573"/>
      <c r="E800" s="573"/>
      <c r="F800" s="573"/>
      <c r="G800" s="762" t="s">
        <v>88</v>
      </c>
      <c r="H800" s="169"/>
      <c r="I800" s="169"/>
      <c r="J800" s="573"/>
      <c r="K800" s="141"/>
      <c r="L800" s="573"/>
      <c r="M800" s="573"/>
      <c r="N800" s="213">
        <f t="shared" si="22"/>
        <v>0</v>
      </c>
      <c r="O800" s="573"/>
      <c r="P800" s="573"/>
      <c r="Q800" s="335"/>
      <c r="R800" s="583" t="s">
        <v>115</v>
      </c>
      <c r="S800" s="582">
        <f t="shared" si="23"/>
        <v>0</v>
      </c>
      <c r="T800" s="573"/>
    </row>
    <row r="801" spans="1:20" ht="15.75" thickBot="1" x14ac:dyDescent="0.3">
      <c r="A801" s="88"/>
      <c r="B801" s="583" t="s">
        <v>97</v>
      </c>
      <c r="C801" s="568"/>
      <c r="D801" s="573"/>
      <c r="E801" s="573"/>
      <c r="F801" s="573"/>
      <c r="G801" s="762" t="s">
        <v>88</v>
      </c>
      <c r="H801" s="169"/>
      <c r="I801" s="169"/>
      <c r="J801" s="573"/>
      <c r="K801" s="141"/>
      <c r="L801" s="573"/>
      <c r="M801" s="573"/>
      <c r="N801" s="213">
        <f t="shared" si="22"/>
        <v>0</v>
      </c>
      <c r="O801" s="573"/>
      <c r="P801" s="573"/>
      <c r="Q801" s="335"/>
      <c r="R801" s="583" t="s">
        <v>115</v>
      </c>
      <c r="S801" s="582">
        <f t="shared" si="23"/>
        <v>0</v>
      </c>
      <c r="T801" s="573"/>
    </row>
    <row r="802" spans="1:20" ht="15.75" thickBot="1" x14ac:dyDescent="0.3">
      <c r="A802" s="88"/>
      <c r="B802" s="583" t="s">
        <v>97</v>
      </c>
      <c r="C802" s="568"/>
      <c r="D802" s="573"/>
      <c r="E802" s="573"/>
      <c r="F802" s="573"/>
      <c r="G802" s="762" t="s">
        <v>88</v>
      </c>
      <c r="H802" s="169"/>
      <c r="I802" s="169"/>
      <c r="J802" s="573"/>
      <c r="K802" s="141"/>
      <c r="L802" s="573"/>
      <c r="M802" s="573"/>
      <c r="N802" s="213">
        <f t="shared" si="22"/>
        <v>0</v>
      </c>
      <c r="O802" s="573"/>
      <c r="P802" s="573"/>
      <c r="Q802" s="335"/>
      <c r="R802" s="583" t="s">
        <v>115</v>
      </c>
      <c r="S802" s="582">
        <f t="shared" si="23"/>
        <v>0</v>
      </c>
      <c r="T802" s="573"/>
    </row>
    <row r="803" spans="1:20" ht="15.75" thickBot="1" x14ac:dyDescent="0.3">
      <c r="A803" s="88"/>
      <c r="B803" s="583" t="s">
        <v>97</v>
      </c>
      <c r="C803" s="568"/>
      <c r="D803" s="573"/>
      <c r="E803" s="573"/>
      <c r="F803" s="573"/>
      <c r="G803" s="762" t="s">
        <v>88</v>
      </c>
      <c r="H803" s="169"/>
      <c r="I803" s="169"/>
      <c r="J803" s="573"/>
      <c r="K803" s="141"/>
      <c r="L803" s="573"/>
      <c r="M803" s="573"/>
      <c r="N803" s="213">
        <f t="shared" si="22"/>
        <v>0</v>
      </c>
      <c r="O803" s="573"/>
      <c r="P803" s="573"/>
      <c r="Q803" s="335"/>
      <c r="R803" s="583" t="s">
        <v>115</v>
      </c>
      <c r="S803" s="582">
        <f t="shared" si="23"/>
        <v>0</v>
      </c>
      <c r="T803" s="573"/>
    </row>
    <row r="804" spans="1:20" ht="15.75" thickBot="1" x14ac:dyDescent="0.3">
      <c r="A804" s="88"/>
      <c r="B804" s="583" t="s">
        <v>97</v>
      </c>
      <c r="C804" s="568"/>
      <c r="D804" s="573"/>
      <c r="E804" s="573"/>
      <c r="F804" s="573"/>
      <c r="G804" s="762" t="s">
        <v>88</v>
      </c>
      <c r="H804" s="169"/>
      <c r="I804" s="169"/>
      <c r="J804" s="573"/>
      <c r="K804" s="141"/>
      <c r="L804" s="573"/>
      <c r="M804" s="573"/>
      <c r="N804" s="213">
        <f t="shared" si="22"/>
        <v>0</v>
      </c>
      <c r="O804" s="573"/>
      <c r="P804" s="573"/>
      <c r="Q804" s="335"/>
      <c r="R804" s="583" t="s">
        <v>115</v>
      </c>
      <c r="S804" s="582">
        <f t="shared" si="23"/>
        <v>0</v>
      </c>
      <c r="T804" s="573"/>
    </row>
    <row r="805" spans="1:20" ht="15.75" thickBot="1" x14ac:dyDescent="0.3">
      <c r="A805" s="88"/>
      <c r="B805" s="583" t="s">
        <v>97</v>
      </c>
      <c r="C805" s="568"/>
      <c r="D805" s="573"/>
      <c r="E805" s="573"/>
      <c r="F805" s="573"/>
      <c r="G805" s="762" t="s">
        <v>88</v>
      </c>
      <c r="H805" s="169"/>
      <c r="I805" s="169"/>
      <c r="J805" s="573"/>
      <c r="K805" s="141"/>
      <c r="L805" s="573"/>
      <c r="M805" s="573"/>
      <c r="N805" s="213">
        <f t="shared" ref="N805:N829" si="24">C805</f>
        <v>0</v>
      </c>
      <c r="O805" s="573"/>
      <c r="P805" s="573"/>
      <c r="Q805" s="335"/>
      <c r="R805" s="583" t="s">
        <v>115</v>
      </c>
      <c r="S805" s="582">
        <f t="shared" ref="S805:S829" si="25">E805*F805</f>
        <v>0</v>
      </c>
      <c r="T805" s="573"/>
    </row>
    <row r="806" spans="1:20" ht="15.75" thickBot="1" x14ac:dyDescent="0.3">
      <c r="A806" s="88"/>
      <c r="B806" s="583" t="s">
        <v>97</v>
      </c>
      <c r="C806" s="568"/>
      <c r="D806" s="573"/>
      <c r="E806" s="573"/>
      <c r="F806" s="573"/>
      <c r="G806" s="762" t="s">
        <v>88</v>
      </c>
      <c r="H806" s="169"/>
      <c r="I806" s="169"/>
      <c r="J806" s="573"/>
      <c r="K806" s="141"/>
      <c r="L806" s="573"/>
      <c r="M806" s="573"/>
      <c r="N806" s="213">
        <f t="shared" si="24"/>
        <v>0</v>
      </c>
      <c r="O806" s="573"/>
      <c r="P806" s="573"/>
      <c r="Q806" s="335"/>
      <c r="R806" s="583" t="s">
        <v>115</v>
      </c>
      <c r="S806" s="582">
        <f t="shared" si="25"/>
        <v>0</v>
      </c>
      <c r="T806" s="573"/>
    </row>
    <row r="807" spans="1:20" ht="15.75" thickBot="1" x14ac:dyDescent="0.3">
      <c r="A807" s="88"/>
      <c r="B807" s="583" t="s">
        <v>97</v>
      </c>
      <c r="C807" s="568"/>
      <c r="D807" s="573"/>
      <c r="E807" s="573"/>
      <c r="F807" s="573"/>
      <c r="G807" s="762" t="s">
        <v>88</v>
      </c>
      <c r="H807" s="169"/>
      <c r="I807" s="169"/>
      <c r="J807" s="573"/>
      <c r="K807" s="141"/>
      <c r="L807" s="573"/>
      <c r="M807" s="573"/>
      <c r="N807" s="213">
        <f t="shared" si="24"/>
        <v>0</v>
      </c>
      <c r="O807" s="573"/>
      <c r="P807" s="573"/>
      <c r="Q807" s="335"/>
      <c r="R807" s="583" t="s">
        <v>115</v>
      </c>
      <c r="S807" s="582">
        <f t="shared" si="25"/>
        <v>0</v>
      </c>
      <c r="T807" s="573"/>
    </row>
    <row r="808" spans="1:20" ht="15.75" thickBot="1" x14ac:dyDescent="0.3">
      <c r="A808" s="88"/>
      <c r="B808" s="583" t="s">
        <v>97</v>
      </c>
      <c r="C808" s="568"/>
      <c r="D808" s="573"/>
      <c r="E808" s="573"/>
      <c r="F808" s="573"/>
      <c r="G808" s="762" t="s">
        <v>88</v>
      </c>
      <c r="H808" s="169"/>
      <c r="I808" s="169"/>
      <c r="J808" s="573"/>
      <c r="K808" s="141"/>
      <c r="L808" s="573"/>
      <c r="M808" s="573"/>
      <c r="N808" s="213">
        <f t="shared" si="24"/>
        <v>0</v>
      </c>
      <c r="O808" s="573"/>
      <c r="P808" s="573"/>
      <c r="Q808" s="335"/>
      <c r="R808" s="583" t="s">
        <v>115</v>
      </c>
      <c r="S808" s="582">
        <f t="shared" si="25"/>
        <v>0</v>
      </c>
      <c r="T808" s="573"/>
    </row>
    <row r="809" spans="1:20" ht="15.75" thickBot="1" x14ac:dyDescent="0.3">
      <c r="A809" s="88"/>
      <c r="B809" s="583" t="s">
        <v>97</v>
      </c>
      <c r="C809" s="568"/>
      <c r="D809" s="573"/>
      <c r="E809" s="573"/>
      <c r="F809" s="573"/>
      <c r="G809" s="762" t="s">
        <v>88</v>
      </c>
      <c r="H809" s="169"/>
      <c r="I809" s="169"/>
      <c r="J809" s="573"/>
      <c r="K809" s="141"/>
      <c r="L809" s="573"/>
      <c r="M809" s="573"/>
      <c r="N809" s="213">
        <f t="shared" si="24"/>
        <v>0</v>
      </c>
      <c r="O809" s="573"/>
      <c r="P809" s="573"/>
      <c r="Q809" s="335"/>
      <c r="R809" s="583" t="s">
        <v>115</v>
      </c>
      <c r="S809" s="582">
        <f t="shared" si="25"/>
        <v>0</v>
      </c>
      <c r="T809" s="573"/>
    </row>
    <row r="810" spans="1:20" ht="15.75" thickBot="1" x14ac:dyDescent="0.3">
      <c r="A810" s="88"/>
      <c r="B810" s="583" t="s">
        <v>97</v>
      </c>
      <c r="C810" s="568"/>
      <c r="D810" s="573"/>
      <c r="E810" s="573"/>
      <c r="F810" s="573"/>
      <c r="G810" s="762" t="s">
        <v>88</v>
      </c>
      <c r="H810" s="169"/>
      <c r="I810" s="169"/>
      <c r="J810" s="573"/>
      <c r="K810" s="141"/>
      <c r="L810" s="573"/>
      <c r="M810" s="573"/>
      <c r="N810" s="213">
        <f t="shared" si="24"/>
        <v>0</v>
      </c>
      <c r="O810" s="573"/>
      <c r="P810" s="573"/>
      <c r="Q810" s="335"/>
      <c r="R810" s="583" t="s">
        <v>115</v>
      </c>
      <c r="S810" s="582">
        <f t="shared" si="25"/>
        <v>0</v>
      </c>
      <c r="T810" s="573"/>
    </row>
    <row r="811" spans="1:20" ht="15.75" thickBot="1" x14ac:dyDescent="0.3">
      <c r="A811" s="88"/>
      <c r="B811" s="583" t="s">
        <v>97</v>
      </c>
      <c r="C811" s="568"/>
      <c r="D811" s="573"/>
      <c r="E811" s="573"/>
      <c r="F811" s="573"/>
      <c r="G811" s="762" t="s">
        <v>88</v>
      </c>
      <c r="H811" s="169"/>
      <c r="I811" s="169"/>
      <c r="J811" s="573"/>
      <c r="K811" s="141"/>
      <c r="L811" s="573"/>
      <c r="M811" s="573"/>
      <c r="N811" s="213">
        <f t="shared" si="24"/>
        <v>0</v>
      </c>
      <c r="O811" s="573"/>
      <c r="P811" s="573"/>
      <c r="Q811" s="335"/>
      <c r="R811" s="583" t="s">
        <v>115</v>
      </c>
      <c r="S811" s="582">
        <f t="shared" si="25"/>
        <v>0</v>
      </c>
      <c r="T811" s="573"/>
    </row>
    <row r="812" spans="1:20" ht="15.75" thickBot="1" x14ac:dyDescent="0.3">
      <c r="A812" s="88"/>
      <c r="B812" s="583" t="s">
        <v>97</v>
      </c>
      <c r="C812" s="568"/>
      <c r="D812" s="573"/>
      <c r="E812" s="573"/>
      <c r="F812" s="573"/>
      <c r="G812" s="762" t="s">
        <v>88</v>
      </c>
      <c r="H812" s="169"/>
      <c r="I812" s="169"/>
      <c r="J812" s="573"/>
      <c r="K812" s="141"/>
      <c r="L812" s="573"/>
      <c r="M812" s="573"/>
      <c r="N812" s="213">
        <f t="shared" si="24"/>
        <v>0</v>
      </c>
      <c r="O812" s="573"/>
      <c r="P812" s="573"/>
      <c r="Q812" s="335"/>
      <c r="R812" s="583" t="s">
        <v>115</v>
      </c>
      <c r="S812" s="582">
        <f t="shared" si="25"/>
        <v>0</v>
      </c>
      <c r="T812" s="573"/>
    </row>
    <row r="813" spans="1:20" ht="15.75" thickBot="1" x14ac:dyDescent="0.3">
      <c r="A813" s="88"/>
      <c r="B813" s="583" t="s">
        <v>97</v>
      </c>
      <c r="C813" s="568"/>
      <c r="D813" s="573"/>
      <c r="E813" s="573"/>
      <c r="F813" s="573"/>
      <c r="G813" s="762" t="s">
        <v>88</v>
      </c>
      <c r="H813" s="169"/>
      <c r="I813" s="169"/>
      <c r="J813" s="573"/>
      <c r="K813" s="141"/>
      <c r="L813" s="573"/>
      <c r="M813" s="573"/>
      <c r="N813" s="213">
        <f t="shared" si="24"/>
        <v>0</v>
      </c>
      <c r="O813" s="573"/>
      <c r="P813" s="573"/>
      <c r="Q813" s="335"/>
      <c r="R813" s="583" t="s">
        <v>115</v>
      </c>
      <c r="S813" s="582">
        <f t="shared" si="25"/>
        <v>0</v>
      </c>
      <c r="T813" s="573"/>
    </row>
    <row r="814" spans="1:20" ht="15.75" thickBot="1" x14ac:dyDescent="0.3">
      <c r="A814" s="88"/>
      <c r="B814" s="583" t="s">
        <v>97</v>
      </c>
      <c r="C814" s="568"/>
      <c r="D814" s="573"/>
      <c r="E814" s="573"/>
      <c r="F814" s="573"/>
      <c r="G814" s="573"/>
      <c r="H814" s="169"/>
      <c r="I814" s="169"/>
      <c r="J814" s="573"/>
      <c r="K814" s="141"/>
      <c r="L814" s="573"/>
      <c r="M814" s="573"/>
      <c r="N814" s="213">
        <f t="shared" si="24"/>
        <v>0</v>
      </c>
      <c r="O814" s="573"/>
      <c r="P814" s="573"/>
      <c r="Q814" s="335"/>
      <c r="R814" s="583" t="s">
        <v>115</v>
      </c>
      <c r="S814" s="582">
        <f t="shared" si="25"/>
        <v>0</v>
      </c>
      <c r="T814" s="573"/>
    </row>
    <row r="815" spans="1:20" ht="15.75" thickBot="1" x14ac:dyDescent="0.3">
      <c r="A815" s="88"/>
      <c r="B815" s="583" t="s">
        <v>97</v>
      </c>
      <c r="C815" s="568"/>
      <c r="D815" s="573"/>
      <c r="E815" s="573"/>
      <c r="F815" s="573"/>
      <c r="G815" s="573"/>
      <c r="H815" s="169"/>
      <c r="I815" s="169"/>
      <c r="J815" s="573"/>
      <c r="K815" s="141"/>
      <c r="L815" s="573"/>
      <c r="M815" s="573"/>
      <c r="N815" s="213">
        <f t="shared" si="24"/>
        <v>0</v>
      </c>
      <c r="O815" s="573"/>
      <c r="P815" s="573"/>
      <c r="Q815" s="335"/>
      <c r="R815" s="583" t="s">
        <v>115</v>
      </c>
      <c r="S815" s="582">
        <f t="shared" si="25"/>
        <v>0</v>
      </c>
      <c r="T815" s="573"/>
    </row>
    <row r="816" spans="1:20" ht="15.75" thickBot="1" x14ac:dyDescent="0.3">
      <c r="A816" s="88"/>
      <c r="B816" s="583" t="s">
        <v>97</v>
      </c>
      <c r="C816" s="568"/>
      <c r="D816" s="573"/>
      <c r="E816" s="573"/>
      <c r="F816" s="573"/>
      <c r="G816" s="573"/>
      <c r="H816" s="169"/>
      <c r="I816" s="169"/>
      <c r="J816" s="573"/>
      <c r="K816" s="141"/>
      <c r="L816" s="573"/>
      <c r="M816" s="573"/>
      <c r="N816" s="213">
        <f t="shared" si="24"/>
        <v>0</v>
      </c>
      <c r="O816" s="573"/>
      <c r="P816" s="573"/>
      <c r="Q816" s="335"/>
      <c r="R816" s="583" t="s">
        <v>115</v>
      </c>
      <c r="S816" s="582">
        <f t="shared" si="25"/>
        <v>0</v>
      </c>
      <c r="T816" s="573"/>
    </row>
    <row r="817" spans="1:20" ht="15.75" thickBot="1" x14ac:dyDescent="0.3">
      <c r="A817" s="88"/>
      <c r="B817" s="583" t="s">
        <v>97</v>
      </c>
      <c r="C817" s="568"/>
      <c r="D817" s="573"/>
      <c r="E817" s="573"/>
      <c r="F817" s="573"/>
      <c r="G817" s="573"/>
      <c r="H817" s="169"/>
      <c r="I817" s="169"/>
      <c r="J817" s="573"/>
      <c r="K817" s="141"/>
      <c r="L817" s="573"/>
      <c r="M817" s="573"/>
      <c r="N817" s="213">
        <f t="shared" si="24"/>
        <v>0</v>
      </c>
      <c r="O817" s="573"/>
      <c r="P817" s="573"/>
      <c r="Q817" s="335"/>
      <c r="R817" s="583" t="s">
        <v>115</v>
      </c>
      <c r="S817" s="582">
        <f t="shared" si="25"/>
        <v>0</v>
      </c>
      <c r="T817" s="573"/>
    </row>
    <row r="818" spans="1:20" ht="15.75" thickBot="1" x14ac:dyDescent="0.3">
      <c r="A818" s="88"/>
      <c r="B818" s="583" t="s">
        <v>97</v>
      </c>
      <c r="C818" s="568"/>
      <c r="D818" s="573"/>
      <c r="E818" s="573"/>
      <c r="F818" s="573"/>
      <c r="G818" s="573"/>
      <c r="H818" s="169"/>
      <c r="I818" s="169"/>
      <c r="J818" s="573"/>
      <c r="K818" s="141"/>
      <c r="L818" s="573"/>
      <c r="M818" s="573"/>
      <c r="N818" s="213">
        <f t="shared" si="24"/>
        <v>0</v>
      </c>
      <c r="O818" s="573"/>
      <c r="P818" s="573"/>
      <c r="Q818" s="335"/>
      <c r="R818" s="583" t="s">
        <v>115</v>
      </c>
      <c r="S818" s="582">
        <f t="shared" si="25"/>
        <v>0</v>
      </c>
      <c r="T818" s="573"/>
    </row>
    <row r="819" spans="1:20" ht="15.75" thickBot="1" x14ac:dyDescent="0.3">
      <c r="A819" s="88"/>
      <c r="B819" s="583" t="s">
        <v>97</v>
      </c>
      <c r="C819" s="568"/>
      <c r="D819" s="573"/>
      <c r="E819" s="573"/>
      <c r="F819" s="573"/>
      <c r="G819" s="573"/>
      <c r="H819" s="169"/>
      <c r="I819" s="169"/>
      <c r="J819" s="573"/>
      <c r="K819" s="141"/>
      <c r="L819" s="573"/>
      <c r="M819" s="573"/>
      <c r="N819" s="213">
        <f t="shared" si="24"/>
        <v>0</v>
      </c>
      <c r="O819" s="573"/>
      <c r="P819" s="573"/>
      <c r="Q819" s="335"/>
      <c r="R819" s="583" t="s">
        <v>115</v>
      </c>
      <c r="S819" s="582">
        <f t="shared" si="25"/>
        <v>0</v>
      </c>
      <c r="T819" s="573"/>
    </row>
    <row r="820" spans="1:20" ht="15.75" thickBot="1" x14ac:dyDescent="0.3">
      <c r="A820" s="88"/>
      <c r="B820" s="583" t="s">
        <v>97</v>
      </c>
      <c r="C820" s="568"/>
      <c r="D820" s="573"/>
      <c r="E820" s="573"/>
      <c r="F820" s="573"/>
      <c r="G820" s="573"/>
      <c r="H820" s="169"/>
      <c r="I820" s="169"/>
      <c r="J820" s="573"/>
      <c r="K820" s="141"/>
      <c r="L820" s="573"/>
      <c r="M820" s="573"/>
      <c r="N820" s="213">
        <f t="shared" si="24"/>
        <v>0</v>
      </c>
      <c r="O820" s="573"/>
      <c r="P820" s="573"/>
      <c r="Q820" s="335"/>
      <c r="R820" s="583" t="s">
        <v>115</v>
      </c>
      <c r="S820" s="582">
        <f t="shared" si="25"/>
        <v>0</v>
      </c>
      <c r="T820" s="573"/>
    </row>
    <row r="821" spans="1:20" ht="15.75" thickBot="1" x14ac:dyDescent="0.3">
      <c r="A821" s="88"/>
      <c r="B821" s="583" t="s">
        <v>97</v>
      </c>
      <c r="C821" s="568"/>
      <c r="D821" s="573"/>
      <c r="E821" s="573"/>
      <c r="F821" s="573"/>
      <c r="G821" s="573"/>
      <c r="H821" s="169"/>
      <c r="I821" s="169"/>
      <c r="J821" s="573"/>
      <c r="K821" s="141"/>
      <c r="L821" s="573"/>
      <c r="M821" s="573"/>
      <c r="N821" s="213">
        <f t="shared" si="24"/>
        <v>0</v>
      </c>
      <c r="O821" s="573"/>
      <c r="P821" s="573"/>
      <c r="Q821" s="335"/>
      <c r="R821" s="583" t="s">
        <v>115</v>
      </c>
      <c r="S821" s="582">
        <f t="shared" si="25"/>
        <v>0</v>
      </c>
      <c r="T821" s="573"/>
    </row>
    <row r="822" spans="1:20" ht="15.75" thickBot="1" x14ac:dyDescent="0.3">
      <c r="A822" s="88"/>
      <c r="B822" s="583" t="s">
        <v>97</v>
      </c>
      <c r="C822" s="568"/>
      <c r="D822" s="573"/>
      <c r="E822" s="573"/>
      <c r="F822" s="573"/>
      <c r="G822" s="573"/>
      <c r="H822" s="169"/>
      <c r="I822" s="169"/>
      <c r="J822" s="573"/>
      <c r="K822" s="141"/>
      <c r="L822" s="573"/>
      <c r="M822" s="573"/>
      <c r="N822" s="213">
        <f t="shared" si="24"/>
        <v>0</v>
      </c>
      <c r="O822" s="573"/>
      <c r="P822" s="573"/>
      <c r="Q822" s="335"/>
      <c r="R822" s="583" t="s">
        <v>115</v>
      </c>
      <c r="S822" s="582">
        <f t="shared" si="25"/>
        <v>0</v>
      </c>
      <c r="T822" s="573"/>
    </row>
    <row r="823" spans="1:20" ht="15.75" thickBot="1" x14ac:dyDescent="0.3">
      <c r="A823" s="88"/>
      <c r="B823" s="583" t="s">
        <v>97</v>
      </c>
      <c r="C823" s="568"/>
      <c r="D823" s="573"/>
      <c r="E823" s="573"/>
      <c r="F823" s="573"/>
      <c r="G823" s="573"/>
      <c r="H823" s="169"/>
      <c r="I823" s="169"/>
      <c r="J823" s="573"/>
      <c r="K823" s="141"/>
      <c r="L823" s="573"/>
      <c r="M823" s="573"/>
      <c r="N823" s="213">
        <f t="shared" si="24"/>
        <v>0</v>
      </c>
      <c r="O823" s="573"/>
      <c r="P823" s="573"/>
      <c r="Q823" s="335"/>
      <c r="R823" s="583" t="s">
        <v>115</v>
      </c>
      <c r="S823" s="582">
        <f t="shared" si="25"/>
        <v>0</v>
      </c>
      <c r="T823" s="573"/>
    </row>
    <row r="824" spans="1:20" ht="15.75" thickBot="1" x14ac:dyDescent="0.3">
      <c r="A824" s="88"/>
      <c r="B824" s="583" t="s">
        <v>97</v>
      </c>
      <c r="C824" s="568"/>
      <c r="D824" s="573"/>
      <c r="E824" s="573"/>
      <c r="F824" s="573"/>
      <c r="G824" s="573"/>
      <c r="H824" s="169"/>
      <c r="I824" s="169"/>
      <c r="J824" s="573"/>
      <c r="K824" s="141"/>
      <c r="L824" s="573"/>
      <c r="M824" s="573"/>
      <c r="N824" s="213">
        <f t="shared" si="24"/>
        <v>0</v>
      </c>
      <c r="O824" s="573"/>
      <c r="P824" s="573"/>
      <c r="Q824" s="335"/>
      <c r="R824" s="583" t="s">
        <v>115</v>
      </c>
      <c r="S824" s="582">
        <f t="shared" si="25"/>
        <v>0</v>
      </c>
      <c r="T824" s="573"/>
    </row>
    <row r="825" spans="1:20" ht="15.75" thickBot="1" x14ac:dyDescent="0.3">
      <c r="A825" s="88"/>
      <c r="B825" s="583" t="s">
        <v>97</v>
      </c>
      <c r="C825" s="568"/>
      <c r="D825" s="573"/>
      <c r="E825" s="573"/>
      <c r="F825" s="573"/>
      <c r="G825" s="573"/>
      <c r="H825" s="169"/>
      <c r="I825" s="169"/>
      <c r="J825" s="573"/>
      <c r="K825" s="141"/>
      <c r="L825" s="573"/>
      <c r="M825" s="573"/>
      <c r="N825" s="213">
        <f t="shared" si="24"/>
        <v>0</v>
      </c>
      <c r="O825" s="573"/>
      <c r="P825" s="573"/>
      <c r="Q825" s="335"/>
      <c r="R825" s="583" t="s">
        <v>115</v>
      </c>
      <c r="S825" s="582">
        <f t="shared" si="25"/>
        <v>0</v>
      </c>
      <c r="T825" s="573"/>
    </row>
    <row r="826" spans="1:20" ht="15.75" thickBot="1" x14ac:dyDescent="0.3">
      <c r="A826" s="88"/>
      <c r="B826" s="583" t="s">
        <v>97</v>
      </c>
      <c r="C826" s="568"/>
      <c r="D826" s="573"/>
      <c r="E826" s="573"/>
      <c r="F826" s="573"/>
      <c r="G826" s="573"/>
      <c r="H826" s="169"/>
      <c r="I826" s="169"/>
      <c r="J826" s="573"/>
      <c r="K826" s="141"/>
      <c r="L826" s="573"/>
      <c r="M826" s="573"/>
      <c r="N826" s="213">
        <f t="shared" si="24"/>
        <v>0</v>
      </c>
      <c r="O826" s="573"/>
      <c r="P826" s="573"/>
      <c r="Q826" s="335"/>
      <c r="R826" s="583" t="s">
        <v>115</v>
      </c>
      <c r="S826" s="582">
        <f t="shared" si="25"/>
        <v>0</v>
      </c>
      <c r="T826" s="573"/>
    </row>
    <row r="827" spans="1:20" ht="15.75" thickBot="1" x14ac:dyDescent="0.3">
      <c r="A827" s="88"/>
      <c r="B827" s="583" t="s">
        <v>97</v>
      </c>
      <c r="C827" s="568"/>
      <c r="D827" s="573"/>
      <c r="E827" s="573"/>
      <c r="F827" s="573"/>
      <c r="G827" s="573"/>
      <c r="H827" s="169"/>
      <c r="I827" s="169"/>
      <c r="J827" s="573"/>
      <c r="K827" s="141"/>
      <c r="L827" s="573"/>
      <c r="M827" s="573"/>
      <c r="N827" s="213">
        <f t="shared" si="24"/>
        <v>0</v>
      </c>
      <c r="O827" s="573"/>
      <c r="P827" s="573"/>
      <c r="Q827" s="335"/>
      <c r="R827" s="583" t="s">
        <v>115</v>
      </c>
      <c r="S827" s="582">
        <f t="shared" si="25"/>
        <v>0</v>
      </c>
      <c r="T827" s="573"/>
    </row>
    <row r="828" spans="1:20" ht="15.75" thickBot="1" x14ac:dyDescent="0.3">
      <c r="A828" s="88"/>
      <c r="B828" s="583" t="s">
        <v>97</v>
      </c>
      <c r="C828" s="568"/>
      <c r="D828" s="573"/>
      <c r="E828" s="573"/>
      <c r="F828" s="573"/>
      <c r="G828" s="573"/>
      <c r="H828" s="169"/>
      <c r="I828" s="169"/>
      <c r="J828" s="573"/>
      <c r="K828" s="141"/>
      <c r="L828" s="573"/>
      <c r="M828" s="573"/>
      <c r="N828" s="213">
        <f t="shared" si="24"/>
        <v>0</v>
      </c>
      <c r="O828" s="573"/>
      <c r="P828" s="573"/>
      <c r="Q828" s="335"/>
      <c r="R828" s="583" t="s">
        <v>115</v>
      </c>
      <c r="S828" s="582">
        <f t="shared" si="25"/>
        <v>0</v>
      </c>
      <c r="T828" s="573"/>
    </row>
    <row r="829" spans="1:20" ht="15.75" thickBot="1" x14ac:dyDescent="0.3">
      <c r="A829" s="88"/>
      <c r="B829" s="583" t="s">
        <v>97</v>
      </c>
      <c r="C829" s="568"/>
      <c r="D829" s="573"/>
      <c r="E829" s="573"/>
      <c r="F829" s="573"/>
      <c r="G829" s="573"/>
      <c r="H829" s="169"/>
      <c r="I829" s="169"/>
      <c r="J829" s="573"/>
      <c r="K829" s="141"/>
      <c r="L829" s="573"/>
      <c r="M829" s="573"/>
      <c r="N829" s="213">
        <f t="shared" si="24"/>
        <v>0</v>
      </c>
      <c r="O829" s="573"/>
      <c r="P829" s="573"/>
      <c r="Q829" s="335"/>
      <c r="R829" s="583" t="s">
        <v>115</v>
      </c>
      <c r="S829" s="582">
        <f t="shared" si="25"/>
        <v>0</v>
      </c>
      <c r="T829" s="573"/>
    </row>
    <row r="830" spans="1:20" x14ac:dyDescent="0.25">
      <c r="A830" s="91"/>
      <c r="B830" s="86"/>
      <c r="C830" s="89"/>
      <c r="D830" s="89"/>
      <c r="E830" s="89"/>
      <c r="F830" s="89"/>
      <c r="G830" s="89"/>
      <c r="H830" s="172"/>
      <c r="I830" s="172"/>
      <c r="J830" s="89"/>
      <c r="K830" s="142"/>
      <c r="L830" s="89"/>
      <c r="M830" s="89"/>
      <c r="N830" s="89"/>
      <c r="O830" s="89"/>
      <c r="P830" s="89"/>
      <c r="Q830" s="336"/>
      <c r="R830" s="92"/>
      <c r="S830" s="90"/>
      <c r="T830" s="90"/>
    </row>
    <row r="831" spans="1:20" x14ac:dyDescent="0.25">
      <c r="A831" s="91"/>
      <c r="B831" s="86"/>
      <c r="C831" s="89"/>
      <c r="D831" s="89"/>
      <c r="E831" s="89"/>
      <c r="F831" s="89"/>
      <c r="G831" s="89"/>
      <c r="H831" s="172"/>
      <c r="I831" s="172"/>
      <c r="J831" s="89"/>
      <c r="K831" s="142"/>
      <c r="L831" s="89"/>
      <c r="M831" s="89"/>
      <c r="N831" s="89"/>
      <c r="O831" s="89"/>
      <c r="P831" s="89"/>
      <c r="Q831" s="336"/>
      <c r="R831" s="92"/>
      <c r="S831" s="90"/>
      <c r="T831" s="90"/>
    </row>
    <row r="832" spans="1:20" x14ac:dyDescent="0.25">
      <c r="A832" s="91"/>
      <c r="B832" s="86"/>
      <c r="C832" s="89"/>
      <c r="D832" s="89"/>
      <c r="E832" s="89"/>
      <c r="F832" s="89"/>
      <c r="G832" s="89"/>
      <c r="H832" s="172"/>
      <c r="I832" s="172"/>
      <c r="J832" s="89"/>
      <c r="K832" s="142"/>
      <c r="L832" s="89"/>
      <c r="M832" s="89"/>
      <c r="N832" s="89"/>
      <c r="O832" s="89"/>
      <c r="P832" s="89"/>
      <c r="Q832" s="336"/>
      <c r="R832" s="92"/>
      <c r="S832" s="90"/>
      <c r="T832" s="90"/>
    </row>
    <row r="833" spans="1:20" x14ac:dyDescent="0.25">
      <c r="A833" s="91"/>
      <c r="B833" s="86"/>
      <c r="C833" s="89"/>
      <c r="D833" s="89"/>
      <c r="E833" s="89"/>
      <c r="F833" s="89"/>
      <c r="G833" s="89"/>
      <c r="H833" s="172"/>
      <c r="I833" s="172"/>
      <c r="J833" s="89"/>
      <c r="K833" s="142"/>
      <c r="L833" s="89"/>
      <c r="M833" s="89"/>
      <c r="N833" s="89"/>
      <c r="O833" s="89"/>
      <c r="P833" s="89"/>
      <c r="Q833" s="336"/>
      <c r="R833" s="92"/>
      <c r="S833" s="90"/>
      <c r="T833" s="90"/>
    </row>
    <row r="834" spans="1:20" x14ac:dyDescent="0.25">
      <c r="A834" s="91"/>
      <c r="B834" s="86"/>
      <c r="C834" s="89"/>
      <c r="D834" s="89"/>
      <c r="E834" s="89"/>
      <c r="F834" s="89"/>
      <c r="G834" s="89"/>
      <c r="H834" s="172"/>
      <c r="I834" s="172"/>
      <c r="J834" s="89"/>
      <c r="K834" s="142"/>
      <c r="L834" s="89"/>
      <c r="M834" s="89"/>
      <c r="N834" s="89"/>
      <c r="O834" s="89"/>
      <c r="P834" s="89"/>
      <c r="Q834" s="336"/>
      <c r="R834" s="92"/>
      <c r="S834" s="90"/>
      <c r="T834" s="90"/>
    </row>
    <row r="835" spans="1:20" x14ac:dyDescent="0.25">
      <c r="A835" s="91"/>
      <c r="B835" s="86"/>
      <c r="C835" s="89"/>
      <c r="D835" s="89"/>
      <c r="E835" s="89"/>
      <c r="F835" s="89"/>
      <c r="G835" s="89"/>
      <c r="H835" s="172"/>
      <c r="I835" s="172"/>
      <c r="J835" s="89"/>
      <c r="K835" s="142"/>
      <c r="L835" s="89"/>
      <c r="M835" s="89"/>
      <c r="N835" s="89"/>
      <c r="O835" s="89"/>
      <c r="P835" s="89"/>
      <c r="Q835" s="336"/>
      <c r="R835" s="92"/>
      <c r="S835" s="90"/>
      <c r="T835" s="90"/>
    </row>
    <row r="836" spans="1:20" x14ac:dyDescent="0.25">
      <c r="A836" s="91"/>
      <c r="B836" s="86"/>
      <c r="C836" s="89"/>
      <c r="D836" s="89"/>
      <c r="E836" s="89"/>
      <c r="F836" s="89"/>
      <c r="G836" s="89"/>
      <c r="H836" s="172"/>
      <c r="I836" s="172"/>
      <c r="J836" s="89"/>
      <c r="K836" s="142"/>
      <c r="L836" s="89"/>
      <c r="M836" s="89"/>
      <c r="N836" s="89"/>
      <c r="O836" s="89"/>
      <c r="P836" s="89"/>
      <c r="Q836" s="336"/>
      <c r="R836" s="92"/>
      <c r="S836" s="90"/>
      <c r="T836" s="90"/>
    </row>
    <row r="837" spans="1:20" x14ac:dyDescent="0.25">
      <c r="A837" s="91"/>
      <c r="B837" s="86"/>
      <c r="C837" s="89"/>
      <c r="D837" s="89"/>
      <c r="E837" s="89"/>
      <c r="F837" s="89"/>
      <c r="G837" s="89"/>
      <c r="H837" s="172"/>
      <c r="I837" s="172"/>
      <c r="J837" s="89"/>
      <c r="K837" s="142"/>
      <c r="L837" s="89"/>
      <c r="M837" s="89"/>
      <c r="N837" s="89"/>
      <c r="O837" s="89"/>
      <c r="P837" s="89"/>
      <c r="Q837" s="336"/>
      <c r="R837" s="92"/>
      <c r="S837" s="90"/>
      <c r="T837" s="90"/>
    </row>
    <row r="838" spans="1:20" x14ac:dyDescent="0.25">
      <c r="A838" s="91"/>
      <c r="B838" s="86"/>
      <c r="C838" s="89"/>
      <c r="D838" s="89"/>
      <c r="E838" s="89"/>
      <c r="F838" s="89"/>
      <c r="G838" s="89"/>
      <c r="H838" s="172"/>
      <c r="I838" s="172"/>
      <c r="J838" s="89"/>
      <c r="K838" s="142"/>
      <c r="L838" s="89"/>
      <c r="M838" s="89"/>
      <c r="N838" s="89"/>
      <c r="O838" s="89"/>
      <c r="P838" s="89"/>
      <c r="Q838" s="336"/>
      <c r="R838" s="92"/>
      <c r="S838" s="90"/>
      <c r="T838" s="90"/>
    </row>
    <row r="839" spans="1:20" x14ac:dyDescent="0.25">
      <c r="A839" s="91"/>
      <c r="B839" s="86"/>
      <c r="C839" s="89"/>
      <c r="D839" s="89"/>
      <c r="E839" s="89"/>
      <c r="F839" s="89"/>
      <c r="G839" s="89"/>
      <c r="H839" s="172"/>
      <c r="I839" s="172"/>
      <c r="J839" s="89"/>
      <c r="K839" s="142"/>
      <c r="L839" s="89"/>
      <c r="M839" s="89"/>
      <c r="N839" s="89"/>
      <c r="O839" s="89"/>
      <c r="P839" s="89"/>
      <c r="Q839" s="336"/>
      <c r="R839" s="92"/>
      <c r="S839" s="90"/>
      <c r="T839" s="90"/>
    </row>
    <row r="840" spans="1:20" x14ac:dyDescent="0.25">
      <c r="A840" s="91"/>
      <c r="B840" s="86"/>
      <c r="C840" s="89"/>
      <c r="D840" s="89"/>
      <c r="E840" s="89"/>
      <c r="F840" s="89"/>
      <c r="G840" s="89"/>
      <c r="H840" s="172"/>
      <c r="I840" s="172"/>
      <c r="J840" s="89"/>
      <c r="K840" s="142"/>
      <c r="L840" s="89"/>
      <c r="M840" s="89"/>
      <c r="N840" s="89"/>
      <c r="O840" s="89"/>
      <c r="P840" s="89"/>
      <c r="Q840" s="336"/>
      <c r="R840" s="92"/>
      <c r="S840" s="90"/>
      <c r="T840" s="90"/>
    </row>
    <row r="841" spans="1:20" x14ac:dyDescent="0.25">
      <c r="A841" s="91"/>
      <c r="B841" s="86"/>
      <c r="C841" s="89"/>
      <c r="D841" s="89"/>
      <c r="E841" s="89"/>
      <c r="F841" s="89"/>
      <c r="G841" s="89"/>
      <c r="H841" s="172"/>
      <c r="I841" s="172"/>
      <c r="J841" s="89"/>
      <c r="K841" s="142"/>
      <c r="L841" s="89"/>
      <c r="M841" s="89"/>
      <c r="N841" s="89"/>
      <c r="O841" s="89"/>
      <c r="P841" s="89"/>
      <c r="Q841" s="336"/>
      <c r="R841" s="92"/>
      <c r="S841" s="90"/>
      <c r="T841" s="90"/>
    </row>
    <row r="842" spans="1:20" x14ac:dyDescent="0.25">
      <c r="A842" s="91"/>
      <c r="B842" s="86"/>
      <c r="C842" s="89"/>
      <c r="D842" s="89"/>
      <c r="E842" s="89"/>
      <c r="F842" s="89"/>
      <c r="G842" s="89"/>
      <c r="H842" s="172"/>
      <c r="I842" s="172"/>
      <c r="J842" s="89"/>
      <c r="K842" s="142"/>
      <c r="L842" s="89"/>
      <c r="M842" s="89"/>
      <c r="N842" s="89"/>
      <c r="O842" s="89"/>
      <c r="P842" s="89"/>
      <c r="Q842" s="336"/>
      <c r="R842" s="92"/>
      <c r="S842" s="90"/>
      <c r="T842" s="90"/>
    </row>
    <row r="843" spans="1:20" x14ac:dyDescent="0.25">
      <c r="A843" s="91"/>
      <c r="B843" s="86"/>
      <c r="C843" s="89"/>
      <c r="D843" s="89"/>
      <c r="E843" s="89"/>
      <c r="F843" s="89"/>
      <c r="G843" s="89"/>
      <c r="H843" s="172"/>
      <c r="I843" s="172"/>
      <c r="J843" s="89"/>
      <c r="K843" s="142"/>
      <c r="L843" s="89"/>
      <c r="M843" s="89"/>
      <c r="N843" s="89"/>
      <c r="O843" s="89"/>
      <c r="P843" s="89"/>
      <c r="Q843" s="336"/>
      <c r="R843" s="92"/>
      <c r="S843" s="90"/>
      <c r="T843" s="90"/>
    </row>
    <row r="844" spans="1:20" x14ac:dyDescent="0.25">
      <c r="A844" s="91"/>
      <c r="B844" s="86"/>
      <c r="C844" s="89"/>
      <c r="D844" s="89"/>
      <c r="E844" s="89"/>
      <c r="F844" s="89"/>
      <c r="G844" s="89"/>
      <c r="H844" s="172"/>
      <c r="I844" s="172"/>
      <c r="J844" s="89"/>
      <c r="K844" s="142"/>
      <c r="L844" s="89"/>
      <c r="M844" s="89"/>
      <c r="N844" s="89"/>
      <c r="O844" s="89"/>
      <c r="P844" s="89"/>
      <c r="Q844" s="336"/>
      <c r="R844" s="92"/>
      <c r="S844" s="90"/>
      <c r="T844" s="90"/>
    </row>
    <row r="845" spans="1:20" x14ac:dyDescent="0.25">
      <c r="A845" s="91"/>
      <c r="B845" s="86"/>
      <c r="C845" s="89"/>
      <c r="D845" s="89"/>
      <c r="E845" s="89"/>
      <c r="F845" s="89"/>
      <c r="G845" s="89"/>
      <c r="H845" s="172"/>
      <c r="I845" s="172"/>
      <c r="J845" s="89"/>
      <c r="K845" s="142"/>
      <c r="L845" s="89"/>
      <c r="M845" s="89"/>
      <c r="N845" s="89"/>
      <c r="O845" s="89"/>
      <c r="P845" s="89"/>
      <c r="Q845" s="336"/>
      <c r="R845" s="92"/>
      <c r="S845" s="90"/>
      <c r="T845" s="90"/>
    </row>
    <row r="846" spans="1:20" x14ac:dyDescent="0.25">
      <c r="A846" s="91"/>
      <c r="B846" s="86"/>
      <c r="C846" s="89"/>
      <c r="D846" s="89"/>
      <c r="E846" s="89"/>
      <c r="F846" s="89"/>
      <c r="G846" s="89"/>
      <c r="H846" s="172"/>
      <c r="I846" s="172"/>
      <c r="J846" s="89"/>
      <c r="K846" s="142"/>
      <c r="L846" s="89"/>
      <c r="M846" s="89"/>
      <c r="N846" s="89"/>
      <c r="O846" s="89"/>
      <c r="P846" s="89"/>
      <c r="Q846" s="336"/>
      <c r="R846" s="92"/>
      <c r="S846" s="90"/>
      <c r="T846" s="90"/>
    </row>
    <row r="847" spans="1:20" x14ac:dyDescent="0.25">
      <c r="A847" s="91"/>
      <c r="B847" s="86"/>
      <c r="C847" s="89"/>
      <c r="D847" s="89"/>
      <c r="E847" s="89"/>
      <c r="F847" s="89"/>
      <c r="G847" s="89"/>
      <c r="H847" s="172"/>
      <c r="I847" s="172"/>
      <c r="J847" s="89"/>
      <c r="K847" s="142"/>
      <c r="L847" s="89"/>
      <c r="M847" s="89"/>
      <c r="N847" s="89"/>
      <c r="O847" s="89"/>
      <c r="P847" s="89"/>
      <c r="Q847" s="336"/>
      <c r="R847" s="92"/>
      <c r="S847" s="90"/>
      <c r="T847" s="90"/>
    </row>
    <row r="848" spans="1:20" x14ac:dyDescent="0.25">
      <c r="A848" s="91"/>
      <c r="B848" s="86"/>
      <c r="C848" s="89"/>
      <c r="D848" s="89"/>
      <c r="E848" s="89"/>
      <c r="F848" s="89"/>
      <c r="G848" s="89"/>
      <c r="H848" s="172"/>
      <c r="I848" s="172"/>
      <c r="J848" s="89"/>
      <c r="K848" s="142"/>
      <c r="L848" s="89"/>
      <c r="M848" s="89"/>
      <c r="N848" s="89"/>
      <c r="O848" s="89"/>
      <c r="P848" s="89"/>
      <c r="Q848" s="336"/>
      <c r="R848" s="92"/>
      <c r="S848" s="90"/>
      <c r="T848" s="90"/>
    </row>
    <row r="849" spans="1:20" x14ac:dyDescent="0.25">
      <c r="A849" s="91"/>
      <c r="B849" s="86"/>
      <c r="C849" s="89"/>
      <c r="D849" s="89"/>
      <c r="E849" s="89"/>
      <c r="F849" s="89"/>
      <c r="G849" s="89"/>
      <c r="H849" s="172"/>
      <c r="I849" s="172"/>
      <c r="J849" s="89"/>
      <c r="K849" s="142"/>
      <c r="L849" s="89"/>
      <c r="M849" s="89"/>
      <c r="N849" s="89"/>
      <c r="O849" s="89"/>
      <c r="P849" s="89"/>
      <c r="Q849" s="336"/>
      <c r="R849" s="92"/>
      <c r="S849" s="90"/>
      <c r="T849" s="90"/>
    </row>
    <row r="850" spans="1:20" x14ac:dyDescent="0.25">
      <c r="A850" s="91"/>
      <c r="B850" s="86"/>
      <c r="C850" s="89"/>
      <c r="D850" s="89"/>
      <c r="E850" s="89"/>
      <c r="F850" s="89"/>
      <c r="G850" s="89"/>
      <c r="H850" s="172"/>
      <c r="I850" s="172"/>
      <c r="J850" s="89"/>
      <c r="K850" s="142"/>
      <c r="L850" s="89"/>
      <c r="M850" s="89"/>
      <c r="N850" s="89"/>
      <c r="O850" s="89"/>
      <c r="P850" s="89"/>
      <c r="Q850" s="336"/>
      <c r="R850" s="92"/>
      <c r="S850" s="90"/>
      <c r="T850" s="90"/>
    </row>
    <row r="851" spans="1:20" x14ac:dyDescent="0.25">
      <c r="A851" s="91"/>
      <c r="B851" s="86"/>
      <c r="C851" s="89"/>
      <c r="D851" s="89"/>
      <c r="E851" s="89"/>
      <c r="F851" s="89"/>
      <c r="G851" s="89"/>
      <c r="H851" s="172"/>
      <c r="I851" s="172"/>
      <c r="J851" s="89"/>
      <c r="K851" s="142"/>
      <c r="L851" s="89"/>
      <c r="M851" s="89"/>
      <c r="N851" s="89"/>
      <c r="O851" s="89"/>
      <c r="P851" s="89"/>
      <c r="Q851" s="336"/>
      <c r="R851" s="92"/>
      <c r="S851" s="90"/>
      <c r="T851" s="90"/>
    </row>
    <row r="852" spans="1:20" x14ac:dyDescent="0.25">
      <c r="A852" s="91"/>
      <c r="B852" s="86"/>
      <c r="C852" s="89"/>
      <c r="D852" s="89"/>
      <c r="E852" s="89"/>
      <c r="F852" s="89"/>
      <c r="G852" s="89"/>
      <c r="H852" s="172"/>
      <c r="I852" s="172"/>
      <c r="J852" s="89"/>
      <c r="K852" s="142"/>
      <c r="L852" s="89"/>
      <c r="M852" s="89"/>
      <c r="N852" s="89"/>
      <c r="O852" s="89"/>
      <c r="P852" s="89"/>
      <c r="Q852" s="336"/>
      <c r="R852" s="92"/>
      <c r="S852" s="90"/>
      <c r="T852" s="90"/>
    </row>
    <row r="853" spans="1:20" x14ac:dyDescent="0.25">
      <c r="A853" s="91"/>
      <c r="B853" s="86"/>
      <c r="C853" s="89"/>
      <c r="D853" s="89"/>
      <c r="E853" s="89"/>
      <c r="F853" s="89"/>
      <c r="G853" s="89"/>
      <c r="H853" s="172"/>
      <c r="I853" s="172"/>
      <c r="J853" s="89"/>
      <c r="K853" s="142"/>
      <c r="L853" s="89"/>
      <c r="M853" s="89"/>
      <c r="N853" s="89"/>
      <c r="O853" s="89"/>
      <c r="P853" s="89"/>
      <c r="Q853" s="336"/>
      <c r="R853" s="92"/>
      <c r="S853" s="90"/>
      <c r="T853" s="90"/>
    </row>
    <row r="854" spans="1:20" x14ac:dyDescent="0.25">
      <c r="A854" s="91"/>
      <c r="B854" s="86"/>
      <c r="C854" s="89"/>
      <c r="D854" s="89"/>
      <c r="E854" s="89"/>
      <c r="F854" s="89"/>
      <c r="G854" s="89"/>
      <c r="H854" s="172"/>
      <c r="I854" s="172"/>
      <c r="J854" s="89"/>
      <c r="K854" s="142"/>
      <c r="L854" s="89"/>
      <c r="M854" s="89"/>
      <c r="N854" s="89"/>
      <c r="O854" s="89"/>
      <c r="P854" s="89"/>
      <c r="Q854" s="336"/>
      <c r="R854" s="92"/>
      <c r="S854" s="90"/>
      <c r="T854" s="90"/>
    </row>
    <row r="855" spans="1:20" x14ac:dyDescent="0.25">
      <c r="A855" s="91"/>
      <c r="B855" s="86"/>
      <c r="C855" s="89"/>
      <c r="D855" s="89"/>
      <c r="E855" s="89"/>
      <c r="F855" s="89"/>
      <c r="G855" s="89"/>
      <c r="H855" s="172"/>
      <c r="I855" s="172"/>
      <c r="J855" s="89"/>
      <c r="K855" s="142"/>
      <c r="L855" s="89"/>
      <c r="M855" s="89"/>
      <c r="N855" s="89"/>
      <c r="O855" s="89"/>
      <c r="P855" s="89"/>
      <c r="Q855" s="336"/>
      <c r="R855" s="92"/>
      <c r="S855" s="90"/>
      <c r="T855" s="90"/>
    </row>
    <row r="856" spans="1:20" x14ac:dyDescent="0.25">
      <c r="A856" s="91"/>
      <c r="B856" s="86"/>
      <c r="C856" s="89"/>
      <c r="D856" s="89"/>
      <c r="E856" s="89"/>
      <c r="F856" s="89"/>
      <c r="G856" s="89"/>
      <c r="H856" s="172"/>
      <c r="I856" s="172"/>
      <c r="J856" s="89"/>
      <c r="K856" s="142"/>
      <c r="L856" s="89"/>
      <c r="M856" s="89"/>
      <c r="N856" s="89"/>
      <c r="O856" s="89"/>
      <c r="P856" s="89"/>
      <c r="Q856" s="336"/>
      <c r="R856" s="92"/>
      <c r="S856" s="90"/>
      <c r="T856" s="90"/>
    </row>
    <row r="857" spans="1:20" x14ac:dyDescent="0.25">
      <c r="A857" s="91"/>
      <c r="B857" s="86"/>
      <c r="C857" s="89"/>
      <c r="D857" s="89"/>
      <c r="E857" s="89"/>
      <c r="F857" s="89"/>
      <c r="G857" s="89"/>
      <c r="H857" s="172"/>
      <c r="I857" s="172"/>
      <c r="J857" s="89"/>
      <c r="K857" s="142"/>
      <c r="L857" s="89"/>
      <c r="M857" s="89"/>
      <c r="N857" s="89"/>
      <c r="O857" s="89"/>
      <c r="P857" s="89"/>
      <c r="Q857" s="336"/>
      <c r="R857" s="92"/>
      <c r="S857" s="90"/>
      <c r="T857" s="90"/>
    </row>
    <row r="858" spans="1:20" x14ac:dyDescent="0.25">
      <c r="A858" s="91"/>
      <c r="B858" s="86"/>
      <c r="C858" s="89"/>
      <c r="D858" s="89"/>
      <c r="E858" s="89"/>
      <c r="F858" s="89"/>
      <c r="G858" s="89"/>
      <c r="H858" s="172"/>
      <c r="I858" s="172"/>
      <c r="J858" s="89"/>
      <c r="K858" s="142"/>
      <c r="L858" s="89"/>
      <c r="M858" s="89"/>
      <c r="N858" s="89"/>
      <c r="O858" s="89"/>
      <c r="P858" s="89"/>
      <c r="Q858" s="336"/>
      <c r="R858" s="92"/>
      <c r="S858" s="90"/>
      <c r="T858" s="90"/>
    </row>
    <row r="859" spans="1:20" x14ac:dyDescent="0.25">
      <c r="A859" s="91"/>
      <c r="B859" s="86"/>
      <c r="C859" s="89"/>
      <c r="D859" s="89"/>
      <c r="E859" s="89"/>
      <c r="F859" s="89"/>
      <c r="G859" s="89"/>
      <c r="H859" s="172"/>
      <c r="I859" s="172"/>
      <c r="J859" s="89"/>
      <c r="K859" s="142"/>
      <c r="L859" s="89"/>
      <c r="M859" s="89"/>
      <c r="N859" s="89"/>
      <c r="O859" s="89"/>
      <c r="P859" s="89"/>
      <c r="Q859" s="336"/>
      <c r="R859" s="92"/>
      <c r="S859" s="90"/>
      <c r="T859" s="90"/>
    </row>
    <row r="860" spans="1:20" x14ac:dyDescent="0.25">
      <c r="A860" s="91"/>
      <c r="B860" s="86"/>
      <c r="C860" s="89"/>
      <c r="D860" s="89"/>
      <c r="E860" s="89"/>
      <c r="F860" s="89"/>
      <c r="G860" s="89"/>
      <c r="H860" s="172"/>
      <c r="I860" s="172"/>
      <c r="J860" s="89"/>
      <c r="K860" s="142"/>
      <c r="L860" s="89"/>
      <c r="M860" s="89"/>
      <c r="N860" s="89"/>
      <c r="O860" s="89"/>
      <c r="P860" s="89"/>
      <c r="Q860" s="336"/>
      <c r="R860" s="92"/>
      <c r="S860" s="90"/>
      <c r="T860" s="90"/>
    </row>
    <row r="861" spans="1:20" x14ac:dyDescent="0.25">
      <c r="A861" s="91"/>
      <c r="B861" s="86"/>
      <c r="C861" s="89"/>
      <c r="D861" s="89"/>
      <c r="E861" s="89"/>
      <c r="F861" s="89"/>
      <c r="G861" s="89"/>
      <c r="H861" s="172"/>
      <c r="I861" s="172"/>
      <c r="J861" s="89"/>
      <c r="K861" s="142"/>
      <c r="L861" s="89"/>
      <c r="M861" s="89"/>
      <c r="N861" s="89"/>
      <c r="O861" s="89"/>
      <c r="P861" s="89"/>
      <c r="Q861" s="336"/>
      <c r="R861" s="92"/>
      <c r="S861" s="90"/>
      <c r="T861" s="90"/>
    </row>
    <row r="862" spans="1:20" x14ac:dyDescent="0.25">
      <c r="A862" s="91"/>
      <c r="B862" s="86"/>
      <c r="C862" s="89"/>
      <c r="D862" s="89"/>
      <c r="E862" s="89"/>
      <c r="F862" s="89"/>
      <c r="G862" s="89"/>
      <c r="H862" s="172"/>
      <c r="I862" s="172"/>
      <c r="J862" s="89"/>
      <c r="K862" s="142"/>
      <c r="L862" s="89"/>
      <c r="M862" s="89"/>
      <c r="N862" s="89"/>
      <c r="O862" s="89"/>
      <c r="P862" s="89"/>
      <c r="Q862" s="336"/>
      <c r="R862" s="92"/>
      <c r="S862" s="90"/>
      <c r="T862" s="90"/>
    </row>
    <row r="863" spans="1:20" x14ac:dyDescent="0.25">
      <c r="A863" s="91"/>
      <c r="B863" s="86"/>
      <c r="C863" s="89"/>
      <c r="D863" s="89"/>
      <c r="E863" s="89"/>
      <c r="F863" s="89"/>
      <c r="G863" s="89"/>
      <c r="H863" s="172"/>
      <c r="I863" s="172"/>
      <c r="J863" s="89"/>
      <c r="K863" s="142"/>
      <c r="L863" s="89"/>
      <c r="M863" s="89"/>
      <c r="N863" s="89"/>
      <c r="O863" s="89"/>
      <c r="P863" s="89"/>
      <c r="Q863" s="336"/>
      <c r="R863" s="92"/>
      <c r="S863" s="90"/>
      <c r="T863" s="90"/>
    </row>
    <row r="864" spans="1:20" x14ac:dyDescent="0.25">
      <c r="A864" s="91"/>
      <c r="B864" s="86"/>
      <c r="C864" s="89"/>
      <c r="D864" s="89"/>
      <c r="E864" s="89"/>
      <c r="F864" s="89"/>
      <c r="G864" s="89"/>
      <c r="H864" s="172"/>
      <c r="I864" s="172"/>
      <c r="J864" s="89"/>
      <c r="K864" s="142"/>
      <c r="L864" s="89"/>
      <c r="M864" s="89"/>
      <c r="N864" s="89"/>
      <c r="O864" s="89"/>
      <c r="P864" s="89"/>
      <c r="Q864" s="336"/>
      <c r="R864" s="92"/>
      <c r="S864" s="90"/>
      <c r="T864" s="90"/>
    </row>
    <row r="865" spans="1:20" x14ac:dyDescent="0.25">
      <c r="A865" s="91"/>
      <c r="B865" s="86"/>
      <c r="C865" s="89"/>
      <c r="D865" s="89"/>
      <c r="E865" s="89"/>
      <c r="F865" s="89"/>
      <c r="G865" s="89"/>
      <c r="H865" s="172"/>
      <c r="I865" s="172"/>
      <c r="J865" s="89"/>
      <c r="K865" s="142"/>
      <c r="L865" s="89"/>
      <c r="M865" s="89"/>
      <c r="N865" s="89"/>
      <c r="O865" s="89"/>
      <c r="P865" s="89"/>
      <c r="Q865" s="336"/>
      <c r="R865" s="92"/>
      <c r="S865" s="90"/>
      <c r="T865" s="90"/>
    </row>
    <row r="866" spans="1:20" x14ac:dyDescent="0.25">
      <c r="A866" s="91"/>
      <c r="B866" s="86"/>
      <c r="C866" s="89"/>
      <c r="D866" s="89"/>
      <c r="E866" s="89"/>
      <c r="F866" s="89"/>
      <c r="G866" s="89"/>
      <c r="H866" s="172"/>
      <c r="I866" s="172"/>
      <c r="J866" s="89"/>
      <c r="K866" s="142"/>
      <c r="L866" s="89"/>
      <c r="M866" s="89"/>
      <c r="N866" s="89"/>
      <c r="O866" s="89"/>
      <c r="P866" s="89"/>
      <c r="Q866" s="336"/>
      <c r="R866" s="92"/>
      <c r="S866" s="90"/>
      <c r="T866" s="90"/>
    </row>
    <row r="867" spans="1:20" x14ac:dyDescent="0.25">
      <c r="A867" s="91"/>
      <c r="B867" s="86"/>
      <c r="C867" s="89"/>
      <c r="D867" s="89"/>
      <c r="E867" s="89"/>
      <c r="F867" s="89"/>
      <c r="G867" s="89"/>
      <c r="H867" s="172"/>
      <c r="I867" s="172"/>
      <c r="J867" s="89"/>
      <c r="K867" s="142"/>
      <c r="L867" s="89"/>
      <c r="M867" s="89"/>
      <c r="N867" s="89"/>
      <c r="O867" s="89"/>
      <c r="P867" s="89"/>
      <c r="Q867" s="336"/>
      <c r="R867" s="92"/>
      <c r="S867" s="90"/>
      <c r="T867" s="90"/>
    </row>
    <row r="868" spans="1:20" x14ac:dyDescent="0.25">
      <c r="A868" s="91"/>
      <c r="B868" s="86"/>
      <c r="C868" s="89"/>
      <c r="D868" s="89"/>
      <c r="E868" s="89"/>
      <c r="F868" s="89"/>
      <c r="G868" s="89"/>
      <c r="H868" s="172"/>
      <c r="I868" s="172"/>
      <c r="J868" s="89"/>
      <c r="K868" s="142"/>
      <c r="L868" s="89"/>
      <c r="M868" s="89"/>
      <c r="N868" s="89"/>
      <c r="O868" s="89"/>
      <c r="P868" s="89"/>
      <c r="Q868" s="336"/>
      <c r="R868" s="92"/>
      <c r="S868" s="90"/>
      <c r="T868" s="90"/>
    </row>
    <row r="869" spans="1:20" x14ac:dyDescent="0.25">
      <c r="A869" s="91"/>
      <c r="B869" s="86"/>
      <c r="C869" s="89"/>
      <c r="D869" s="89"/>
      <c r="E869" s="89"/>
      <c r="F869" s="89"/>
      <c r="G869" s="89"/>
      <c r="H869" s="172"/>
      <c r="I869" s="172"/>
      <c r="J869" s="89"/>
      <c r="K869" s="142"/>
      <c r="L869" s="89"/>
      <c r="M869" s="89"/>
      <c r="N869" s="89"/>
      <c r="O869" s="89"/>
      <c r="P869" s="89"/>
      <c r="Q869" s="336"/>
      <c r="R869" s="92"/>
      <c r="S869" s="90"/>
      <c r="T869" s="90"/>
    </row>
    <row r="870" spans="1:20" x14ac:dyDescent="0.25">
      <c r="A870" s="91"/>
      <c r="B870" s="86"/>
      <c r="C870" s="89"/>
      <c r="D870" s="89"/>
      <c r="E870" s="89"/>
      <c r="F870" s="89"/>
      <c r="G870" s="89"/>
      <c r="H870" s="172"/>
      <c r="I870" s="172"/>
      <c r="J870" s="89"/>
      <c r="K870" s="142"/>
      <c r="L870" s="89"/>
      <c r="M870" s="89"/>
      <c r="N870" s="89"/>
      <c r="O870" s="89"/>
      <c r="P870" s="89"/>
      <c r="Q870" s="336"/>
      <c r="R870" s="92"/>
      <c r="S870" s="90"/>
      <c r="T870" s="90"/>
    </row>
    <row r="871" spans="1:20" x14ac:dyDescent="0.25">
      <c r="A871" s="91"/>
      <c r="B871" s="86"/>
      <c r="C871" s="89"/>
      <c r="D871" s="89"/>
      <c r="E871" s="89"/>
      <c r="F871" s="89"/>
      <c r="G871" s="89"/>
      <c r="H871" s="172"/>
      <c r="I871" s="172"/>
      <c r="J871" s="89"/>
      <c r="K871" s="142"/>
      <c r="L871" s="89"/>
      <c r="M871" s="89"/>
      <c r="N871" s="89"/>
      <c r="O871" s="89"/>
      <c r="P871" s="89"/>
      <c r="Q871" s="336"/>
      <c r="R871" s="92"/>
      <c r="S871" s="90"/>
      <c r="T871" s="90"/>
    </row>
    <row r="872" spans="1:20" x14ac:dyDescent="0.25">
      <c r="A872" s="91"/>
      <c r="B872" s="86"/>
      <c r="C872" s="89"/>
      <c r="D872" s="89"/>
      <c r="E872" s="89"/>
      <c r="F872" s="89"/>
      <c r="G872" s="89"/>
      <c r="H872" s="172"/>
      <c r="I872" s="172"/>
      <c r="J872" s="89"/>
      <c r="K872" s="142"/>
      <c r="L872" s="89"/>
      <c r="M872" s="89"/>
      <c r="N872" s="89"/>
      <c r="O872" s="89"/>
      <c r="P872" s="89"/>
      <c r="Q872" s="336"/>
      <c r="R872" s="92"/>
      <c r="S872" s="90"/>
      <c r="T872" s="90"/>
    </row>
    <row r="873" spans="1:20" x14ac:dyDescent="0.25">
      <c r="A873" s="91"/>
      <c r="B873" s="86"/>
      <c r="C873" s="89"/>
      <c r="D873" s="89"/>
      <c r="E873" s="89"/>
      <c r="F873" s="89"/>
      <c r="G873" s="89"/>
      <c r="H873" s="172"/>
      <c r="I873" s="172"/>
      <c r="J873" s="89"/>
      <c r="K873" s="142"/>
      <c r="L873" s="89"/>
      <c r="M873" s="89"/>
      <c r="N873" s="89"/>
      <c r="O873" s="89"/>
      <c r="P873" s="89"/>
      <c r="Q873" s="336"/>
      <c r="R873" s="92"/>
      <c r="S873" s="90"/>
      <c r="T873" s="90"/>
    </row>
    <row r="874" spans="1:20" x14ac:dyDescent="0.25">
      <c r="A874" s="91"/>
      <c r="B874" s="86"/>
      <c r="C874" s="89"/>
      <c r="D874" s="89"/>
      <c r="E874" s="89"/>
      <c r="F874" s="89"/>
      <c r="G874" s="89"/>
      <c r="H874" s="172"/>
      <c r="I874" s="172"/>
      <c r="J874" s="89"/>
      <c r="K874" s="142"/>
      <c r="L874" s="89"/>
      <c r="M874" s="89"/>
      <c r="N874" s="89"/>
      <c r="O874" s="89"/>
      <c r="P874" s="89"/>
      <c r="Q874" s="336"/>
      <c r="R874" s="92"/>
      <c r="S874" s="90"/>
      <c r="T874" s="90"/>
    </row>
    <row r="875" spans="1:20" x14ac:dyDescent="0.25">
      <c r="A875" s="91"/>
      <c r="B875" s="86"/>
      <c r="C875" s="89"/>
      <c r="D875" s="89"/>
      <c r="E875" s="89"/>
      <c r="F875" s="89"/>
      <c r="G875" s="89"/>
      <c r="H875" s="172"/>
      <c r="I875" s="172"/>
      <c r="J875" s="89"/>
      <c r="K875" s="142"/>
      <c r="L875" s="89"/>
      <c r="M875" s="89"/>
      <c r="N875" s="89"/>
      <c r="O875" s="89"/>
      <c r="P875" s="89"/>
      <c r="Q875" s="336"/>
      <c r="R875" s="92"/>
      <c r="S875" s="90"/>
      <c r="T875" s="90"/>
    </row>
    <row r="876" spans="1:20" x14ac:dyDescent="0.25">
      <c r="A876" s="91"/>
      <c r="B876" s="86"/>
      <c r="C876" s="89"/>
      <c r="D876" s="89"/>
      <c r="E876" s="89"/>
      <c r="F876" s="89"/>
      <c r="G876" s="89"/>
      <c r="H876" s="172"/>
      <c r="I876" s="172"/>
      <c r="J876" s="89"/>
      <c r="K876" s="142"/>
      <c r="L876" s="89"/>
      <c r="M876" s="89"/>
      <c r="N876" s="89"/>
      <c r="O876" s="89"/>
      <c r="P876" s="89"/>
      <c r="Q876" s="336"/>
      <c r="R876" s="92"/>
      <c r="S876" s="90"/>
      <c r="T876" s="90"/>
    </row>
    <row r="877" spans="1:20" x14ac:dyDescent="0.25">
      <c r="A877" s="91"/>
      <c r="B877" s="86"/>
      <c r="C877" s="89"/>
      <c r="D877" s="89"/>
      <c r="E877" s="89"/>
      <c r="F877" s="89"/>
      <c r="G877" s="89"/>
      <c r="H877" s="172"/>
      <c r="I877" s="172"/>
      <c r="J877" s="89"/>
      <c r="K877" s="142"/>
      <c r="L877" s="89"/>
      <c r="M877" s="89"/>
      <c r="N877" s="89"/>
      <c r="O877" s="89"/>
      <c r="P877" s="89"/>
      <c r="Q877" s="336"/>
      <c r="R877" s="92"/>
      <c r="S877" s="90"/>
      <c r="T877" s="90"/>
    </row>
    <row r="878" spans="1:20" x14ac:dyDescent="0.25">
      <c r="A878" s="91"/>
      <c r="B878" s="86"/>
      <c r="C878" s="89"/>
      <c r="D878" s="89"/>
      <c r="E878" s="89"/>
      <c r="F878" s="89"/>
      <c r="G878" s="89"/>
      <c r="H878" s="172"/>
      <c r="I878" s="172"/>
      <c r="J878" s="89"/>
      <c r="K878" s="142"/>
      <c r="L878" s="89"/>
      <c r="M878" s="89"/>
      <c r="N878" s="89"/>
      <c r="O878" s="89"/>
      <c r="P878" s="89"/>
      <c r="Q878" s="336"/>
      <c r="R878" s="92"/>
      <c r="S878" s="90"/>
      <c r="T878" s="90"/>
    </row>
    <row r="879" spans="1:20" x14ac:dyDescent="0.25">
      <c r="A879" s="91"/>
      <c r="B879" s="86"/>
      <c r="C879" s="89"/>
      <c r="D879" s="89"/>
      <c r="E879" s="89"/>
      <c r="F879" s="89"/>
      <c r="G879" s="89"/>
      <c r="H879" s="172"/>
      <c r="I879" s="172"/>
      <c r="J879" s="89"/>
      <c r="K879" s="142"/>
      <c r="L879" s="89"/>
      <c r="M879" s="89"/>
      <c r="N879" s="89"/>
      <c r="O879" s="89"/>
      <c r="P879" s="89"/>
      <c r="Q879" s="336"/>
      <c r="R879" s="92"/>
      <c r="S879" s="90"/>
      <c r="T879" s="90"/>
    </row>
    <row r="880" spans="1:20" x14ac:dyDescent="0.25">
      <c r="A880" s="91"/>
      <c r="B880" s="86"/>
      <c r="C880" s="89"/>
      <c r="D880" s="89"/>
      <c r="E880" s="89"/>
      <c r="F880" s="89"/>
      <c r="G880" s="89"/>
      <c r="H880" s="172"/>
      <c r="I880" s="172"/>
      <c r="J880" s="89"/>
      <c r="K880" s="142"/>
      <c r="L880" s="89"/>
      <c r="M880" s="89"/>
      <c r="N880" s="89"/>
      <c r="O880" s="89"/>
      <c r="P880" s="89"/>
      <c r="Q880" s="336"/>
      <c r="R880" s="92"/>
      <c r="S880" s="90"/>
      <c r="T880" s="90"/>
    </row>
    <row r="881" spans="1:20" x14ac:dyDescent="0.25">
      <c r="A881" s="91"/>
      <c r="B881" s="86"/>
      <c r="C881" s="89"/>
      <c r="D881" s="89"/>
      <c r="E881" s="89"/>
      <c r="F881" s="89"/>
      <c r="G881" s="89"/>
      <c r="H881" s="172"/>
      <c r="I881" s="172"/>
      <c r="J881" s="89"/>
      <c r="K881" s="142"/>
      <c r="L881" s="89"/>
      <c r="M881" s="89"/>
      <c r="N881" s="89"/>
      <c r="O881" s="89"/>
      <c r="P881" s="89"/>
      <c r="Q881" s="336"/>
      <c r="R881" s="92"/>
      <c r="S881" s="90"/>
      <c r="T881" s="90"/>
    </row>
    <row r="882" spans="1:20" x14ac:dyDescent="0.25">
      <c r="A882" s="91"/>
      <c r="B882" s="86"/>
      <c r="C882" s="89"/>
      <c r="D882" s="89"/>
      <c r="E882" s="89"/>
      <c r="F882" s="89"/>
      <c r="G882" s="89"/>
      <c r="H882" s="172"/>
      <c r="I882" s="172"/>
      <c r="J882" s="89"/>
      <c r="K882" s="142"/>
      <c r="L882" s="89"/>
      <c r="M882" s="89"/>
      <c r="N882" s="89"/>
      <c r="O882" s="89"/>
      <c r="P882" s="89"/>
      <c r="Q882" s="336"/>
      <c r="R882" s="92"/>
      <c r="S882" s="90"/>
      <c r="T882" s="90"/>
    </row>
    <row r="883" spans="1:20" x14ac:dyDescent="0.25">
      <c r="A883" s="91"/>
      <c r="B883" s="86"/>
      <c r="C883" s="89"/>
      <c r="D883" s="89"/>
      <c r="E883" s="89"/>
      <c r="F883" s="89"/>
      <c r="G883" s="89"/>
      <c r="H883" s="172"/>
      <c r="I883" s="172"/>
      <c r="J883" s="89"/>
      <c r="K883" s="142"/>
      <c r="L883" s="89"/>
      <c r="M883" s="89"/>
      <c r="N883" s="89"/>
      <c r="O883" s="89"/>
      <c r="P883" s="89"/>
      <c r="Q883" s="336"/>
      <c r="R883" s="92"/>
      <c r="S883" s="90"/>
      <c r="T883" s="90"/>
    </row>
    <row r="884" spans="1:20" x14ac:dyDescent="0.25">
      <c r="A884" s="91"/>
      <c r="B884" s="86"/>
      <c r="C884" s="89"/>
      <c r="D884" s="89"/>
      <c r="E884" s="89"/>
      <c r="F884" s="89"/>
      <c r="G884" s="89"/>
      <c r="H884" s="172"/>
      <c r="I884" s="172"/>
      <c r="J884" s="89"/>
      <c r="K884" s="142"/>
      <c r="L884" s="89"/>
      <c r="M884" s="89"/>
      <c r="N884" s="89"/>
      <c r="O884" s="89"/>
      <c r="P884" s="89"/>
      <c r="Q884" s="336"/>
      <c r="R884" s="92"/>
      <c r="S884" s="90"/>
      <c r="T884" s="90"/>
    </row>
    <row r="885" spans="1:20" x14ac:dyDescent="0.25">
      <c r="A885" s="91"/>
      <c r="B885" s="86"/>
      <c r="C885" s="89"/>
      <c r="D885" s="89"/>
      <c r="E885" s="89"/>
      <c r="F885" s="89"/>
      <c r="G885" s="89"/>
      <c r="H885" s="172"/>
      <c r="I885" s="172"/>
      <c r="J885" s="89"/>
      <c r="K885" s="142"/>
      <c r="L885" s="89"/>
      <c r="M885" s="89"/>
      <c r="N885" s="89"/>
      <c r="O885" s="89"/>
      <c r="P885" s="89"/>
      <c r="Q885" s="336"/>
      <c r="R885" s="92"/>
      <c r="S885" s="90"/>
      <c r="T885" s="90"/>
    </row>
    <row r="886" spans="1:20" x14ac:dyDescent="0.25">
      <c r="A886" s="91"/>
      <c r="B886" s="86"/>
      <c r="C886" s="89"/>
      <c r="D886" s="89"/>
      <c r="E886" s="89"/>
      <c r="F886" s="89"/>
      <c r="G886" s="89"/>
      <c r="H886" s="172"/>
      <c r="I886" s="172"/>
      <c r="J886" s="89"/>
      <c r="K886" s="142"/>
      <c r="L886" s="89"/>
      <c r="M886" s="89"/>
      <c r="N886" s="89"/>
      <c r="O886" s="89"/>
      <c r="P886" s="89"/>
      <c r="Q886" s="336"/>
      <c r="R886" s="92"/>
      <c r="S886" s="90"/>
      <c r="T886" s="90"/>
    </row>
    <row r="887" spans="1:20" x14ac:dyDescent="0.25">
      <c r="A887" s="91"/>
      <c r="B887" s="86"/>
      <c r="C887" s="89"/>
      <c r="D887" s="89"/>
      <c r="E887" s="89"/>
      <c r="F887" s="89"/>
      <c r="G887" s="89"/>
      <c r="H887" s="172"/>
      <c r="I887" s="172"/>
      <c r="J887" s="89"/>
      <c r="K887" s="142"/>
      <c r="L887" s="89"/>
      <c r="M887" s="89"/>
      <c r="N887" s="89"/>
      <c r="O887" s="89"/>
      <c r="P887" s="89"/>
      <c r="Q887" s="336"/>
      <c r="R887" s="92"/>
      <c r="S887" s="90"/>
      <c r="T887" s="90"/>
    </row>
    <row r="888" spans="1:20" x14ac:dyDescent="0.25">
      <c r="A888" s="91"/>
      <c r="B888" s="86"/>
      <c r="C888" s="89"/>
      <c r="D888" s="89"/>
      <c r="E888" s="89"/>
      <c r="F888" s="89"/>
      <c r="G888" s="89"/>
      <c r="H888" s="172"/>
      <c r="I888" s="172"/>
      <c r="J888" s="89"/>
      <c r="K888" s="142"/>
      <c r="L888" s="89"/>
      <c r="M888" s="89"/>
      <c r="N888" s="89"/>
      <c r="O888" s="89"/>
      <c r="P888" s="89"/>
      <c r="Q888" s="336"/>
      <c r="R888" s="92"/>
      <c r="S888" s="90"/>
      <c r="T888" s="90"/>
    </row>
    <row r="889" spans="1:20" x14ac:dyDescent="0.25">
      <c r="A889" s="91"/>
      <c r="B889" s="86"/>
      <c r="C889" s="89"/>
      <c r="D889" s="89"/>
      <c r="E889" s="89"/>
      <c r="F889" s="89"/>
      <c r="G889" s="89"/>
      <c r="H889" s="172"/>
      <c r="I889" s="172"/>
      <c r="J889" s="89"/>
      <c r="K889" s="142"/>
      <c r="L889" s="89"/>
      <c r="M889" s="89"/>
      <c r="N889" s="89"/>
      <c r="O889" s="89"/>
      <c r="P889" s="89"/>
      <c r="Q889" s="336"/>
      <c r="R889" s="92"/>
      <c r="S889" s="90"/>
      <c r="T889" s="90"/>
    </row>
    <row r="890" spans="1:20" x14ac:dyDescent="0.25">
      <c r="A890" s="91"/>
      <c r="B890" s="86"/>
      <c r="C890" s="89"/>
      <c r="D890" s="89"/>
      <c r="E890" s="89"/>
      <c r="F890" s="89"/>
      <c r="G890" s="89"/>
      <c r="H890" s="172"/>
      <c r="I890" s="172"/>
      <c r="J890" s="89"/>
      <c r="K890" s="142"/>
      <c r="L890" s="89"/>
      <c r="M890" s="89"/>
      <c r="N890" s="89"/>
      <c r="O890" s="89"/>
      <c r="P890" s="89"/>
      <c r="Q890" s="336"/>
      <c r="R890" s="92"/>
      <c r="S890" s="90"/>
      <c r="T890" s="90"/>
    </row>
    <row r="891" spans="1:20" x14ac:dyDescent="0.25">
      <c r="A891" s="91"/>
      <c r="B891" s="86"/>
      <c r="C891" s="89"/>
      <c r="D891" s="89"/>
      <c r="E891" s="89"/>
      <c r="F891" s="89"/>
      <c r="G891" s="89"/>
      <c r="H891" s="172"/>
      <c r="I891" s="172"/>
      <c r="J891" s="89"/>
      <c r="K891" s="142"/>
      <c r="L891" s="89"/>
      <c r="M891" s="89"/>
      <c r="N891" s="89"/>
      <c r="O891" s="89"/>
      <c r="P891" s="89"/>
      <c r="Q891" s="336"/>
      <c r="R891" s="92"/>
      <c r="S891" s="90"/>
      <c r="T891" s="90"/>
    </row>
    <row r="892" spans="1:20" x14ac:dyDescent="0.25">
      <c r="A892" s="91"/>
      <c r="B892" s="86"/>
      <c r="C892" s="89"/>
      <c r="D892" s="89"/>
      <c r="E892" s="89"/>
      <c r="F892" s="89"/>
      <c r="G892" s="89"/>
      <c r="H892" s="172"/>
      <c r="I892" s="172"/>
      <c r="J892" s="89"/>
      <c r="K892" s="142"/>
      <c r="L892" s="89"/>
      <c r="M892" s="89"/>
      <c r="N892" s="89"/>
      <c r="O892" s="89"/>
      <c r="P892" s="89"/>
      <c r="Q892" s="336"/>
      <c r="R892" s="92"/>
      <c r="S892" s="90"/>
      <c r="T892" s="90"/>
    </row>
    <row r="893" spans="1:20" x14ac:dyDescent="0.25">
      <c r="A893" s="91"/>
      <c r="B893" s="86"/>
      <c r="C893" s="89"/>
      <c r="D893" s="89"/>
      <c r="E893" s="89"/>
      <c r="F893" s="89"/>
      <c r="G893" s="89"/>
      <c r="H893" s="172"/>
      <c r="I893" s="172"/>
      <c r="J893" s="89"/>
      <c r="K893" s="142"/>
      <c r="L893" s="89"/>
      <c r="M893" s="89"/>
      <c r="N893" s="89"/>
      <c r="O893" s="89"/>
      <c r="P893" s="89"/>
      <c r="Q893" s="336"/>
      <c r="R893" s="92"/>
      <c r="S893" s="90"/>
      <c r="T893" s="90"/>
    </row>
    <row r="894" spans="1:20" x14ac:dyDescent="0.25">
      <c r="A894" s="91"/>
      <c r="B894" s="86"/>
      <c r="C894" s="89"/>
      <c r="D894" s="89"/>
      <c r="E894" s="89"/>
      <c r="F894" s="89"/>
      <c r="G894" s="89"/>
      <c r="H894" s="172"/>
      <c r="I894" s="172"/>
      <c r="J894" s="89"/>
      <c r="K894" s="142"/>
      <c r="L894" s="89"/>
      <c r="M894" s="89"/>
      <c r="N894" s="89"/>
      <c r="O894" s="89"/>
      <c r="P894" s="89"/>
      <c r="Q894" s="336"/>
      <c r="R894" s="92"/>
      <c r="S894" s="90"/>
      <c r="T894" s="90"/>
    </row>
    <row r="895" spans="1:20" x14ac:dyDescent="0.25">
      <c r="A895" s="91"/>
      <c r="B895" s="86"/>
      <c r="C895" s="89"/>
      <c r="D895" s="89"/>
      <c r="E895" s="89"/>
      <c r="F895" s="89"/>
      <c r="G895" s="89"/>
      <c r="H895" s="172"/>
      <c r="I895" s="172"/>
      <c r="J895" s="89"/>
      <c r="K895" s="142"/>
      <c r="L895" s="89"/>
      <c r="M895" s="89"/>
      <c r="N895" s="89"/>
      <c r="O895" s="89"/>
      <c r="P895" s="89"/>
      <c r="Q895" s="336"/>
      <c r="R895" s="92"/>
      <c r="S895" s="90"/>
      <c r="T895" s="90"/>
    </row>
    <row r="896" spans="1:20" x14ac:dyDescent="0.25">
      <c r="A896" s="91"/>
      <c r="B896" s="86"/>
      <c r="C896" s="89"/>
      <c r="D896" s="89"/>
      <c r="E896" s="89"/>
      <c r="F896" s="89"/>
      <c r="G896" s="89"/>
      <c r="H896" s="172"/>
      <c r="I896" s="172"/>
      <c r="J896" s="89"/>
      <c r="K896" s="142"/>
      <c r="L896" s="89"/>
      <c r="M896" s="89"/>
      <c r="N896" s="89"/>
      <c r="O896" s="89"/>
      <c r="P896" s="89"/>
      <c r="Q896" s="336"/>
      <c r="R896" s="92"/>
      <c r="S896" s="90"/>
      <c r="T896" s="90"/>
    </row>
    <row r="897" spans="1:20" x14ac:dyDescent="0.25">
      <c r="A897" s="91"/>
      <c r="B897" s="86"/>
      <c r="C897" s="89"/>
      <c r="D897" s="89"/>
      <c r="E897" s="89"/>
      <c r="F897" s="89"/>
      <c r="G897" s="89"/>
      <c r="H897" s="172"/>
      <c r="I897" s="172"/>
      <c r="J897" s="89"/>
      <c r="K897" s="142"/>
      <c r="L897" s="89"/>
      <c r="M897" s="89"/>
      <c r="N897" s="89"/>
      <c r="O897" s="89"/>
      <c r="P897" s="89"/>
      <c r="Q897" s="336"/>
      <c r="R897" s="92"/>
      <c r="S897" s="90"/>
      <c r="T897" s="90"/>
    </row>
    <row r="898" spans="1:20" x14ac:dyDescent="0.25">
      <c r="A898" s="91"/>
      <c r="B898" s="86"/>
      <c r="C898" s="89"/>
      <c r="D898" s="89"/>
      <c r="E898" s="89"/>
      <c r="F898" s="89"/>
      <c r="G898" s="89"/>
      <c r="H898" s="172"/>
      <c r="I898" s="172"/>
      <c r="J898" s="89"/>
      <c r="K898" s="142"/>
      <c r="L898" s="89"/>
      <c r="M898" s="89"/>
      <c r="N898" s="89"/>
      <c r="O898" s="89"/>
      <c r="P898" s="89"/>
      <c r="Q898" s="336"/>
      <c r="R898" s="92"/>
      <c r="S898" s="90"/>
      <c r="T898" s="90"/>
    </row>
    <row r="899" spans="1:20" x14ac:dyDescent="0.25">
      <c r="A899" s="91"/>
      <c r="B899" s="86"/>
      <c r="C899" s="89"/>
      <c r="D899" s="89"/>
      <c r="E899" s="89"/>
      <c r="F899" s="89"/>
      <c r="G899" s="89"/>
      <c r="H899" s="172"/>
      <c r="I899" s="172"/>
      <c r="J899" s="89"/>
      <c r="K899" s="142"/>
      <c r="L899" s="89"/>
      <c r="M899" s="89"/>
      <c r="N899" s="89"/>
      <c r="O899" s="89"/>
      <c r="P899" s="89"/>
      <c r="Q899" s="336"/>
      <c r="R899" s="92"/>
      <c r="S899" s="90"/>
      <c r="T899" s="90"/>
    </row>
    <row r="900" spans="1:20" x14ac:dyDescent="0.25">
      <c r="A900" s="91"/>
      <c r="B900" s="86"/>
      <c r="C900" s="89"/>
      <c r="D900" s="89"/>
      <c r="E900" s="89"/>
      <c r="F900" s="89"/>
      <c r="G900" s="89"/>
      <c r="H900" s="172"/>
      <c r="I900" s="172"/>
      <c r="J900" s="89"/>
      <c r="K900" s="142"/>
      <c r="L900" s="89"/>
      <c r="M900" s="89"/>
      <c r="N900" s="89"/>
      <c r="O900" s="89"/>
      <c r="P900" s="89"/>
      <c r="Q900" s="336"/>
      <c r="R900" s="92"/>
      <c r="S900" s="90"/>
      <c r="T900" s="90"/>
    </row>
    <row r="901" spans="1:20" x14ac:dyDescent="0.25">
      <c r="A901" s="91"/>
      <c r="B901" s="86"/>
      <c r="C901" s="89"/>
      <c r="D901" s="89"/>
      <c r="E901" s="89"/>
      <c r="F901" s="89"/>
      <c r="G901" s="89"/>
      <c r="H901" s="172"/>
      <c r="I901" s="172"/>
      <c r="J901" s="89"/>
      <c r="K901" s="142"/>
      <c r="L901" s="89"/>
      <c r="M901" s="89"/>
      <c r="N901" s="89"/>
      <c r="O901" s="89"/>
      <c r="P901" s="89"/>
      <c r="Q901" s="336"/>
      <c r="R901" s="92"/>
      <c r="S901" s="90"/>
      <c r="T901" s="90"/>
    </row>
    <row r="902" spans="1:20" x14ac:dyDescent="0.25">
      <c r="A902" s="91"/>
      <c r="B902" s="86"/>
      <c r="C902" s="89"/>
      <c r="D902" s="89"/>
      <c r="E902" s="89"/>
      <c r="F902" s="89"/>
      <c r="G902" s="89"/>
      <c r="H902" s="172"/>
      <c r="I902" s="172"/>
      <c r="J902" s="89"/>
      <c r="K902" s="142"/>
      <c r="L902" s="89"/>
      <c r="M902" s="89"/>
      <c r="N902" s="89"/>
      <c r="O902" s="89"/>
      <c r="P902" s="89"/>
      <c r="Q902" s="336"/>
      <c r="R902" s="92"/>
      <c r="S902" s="90"/>
      <c r="T902" s="90"/>
    </row>
    <row r="903" spans="1:20" x14ac:dyDescent="0.25">
      <c r="A903" s="91"/>
      <c r="B903" s="86"/>
      <c r="C903" s="89"/>
      <c r="D903" s="89"/>
      <c r="E903" s="89"/>
      <c r="F903" s="89"/>
      <c r="G903" s="89"/>
      <c r="H903" s="172"/>
      <c r="I903" s="172"/>
      <c r="J903" s="89"/>
      <c r="K903" s="142"/>
      <c r="L903" s="89"/>
      <c r="M903" s="89"/>
      <c r="N903" s="89"/>
      <c r="O903" s="89"/>
      <c r="P903" s="89"/>
      <c r="Q903" s="336"/>
      <c r="R903" s="92"/>
      <c r="S903" s="90"/>
      <c r="T903" s="90"/>
    </row>
    <row r="904" spans="1:20" x14ac:dyDescent="0.25">
      <c r="A904" s="91"/>
      <c r="B904" s="86"/>
      <c r="C904" s="89"/>
      <c r="D904" s="89"/>
      <c r="E904" s="89"/>
      <c r="F904" s="89"/>
      <c r="G904" s="89"/>
      <c r="H904" s="172"/>
      <c r="I904" s="172"/>
      <c r="J904" s="89"/>
      <c r="K904" s="142"/>
      <c r="L904" s="89"/>
      <c r="M904" s="89"/>
      <c r="N904" s="89"/>
      <c r="O904" s="89"/>
      <c r="P904" s="89"/>
      <c r="Q904" s="336"/>
      <c r="R904" s="92"/>
      <c r="S904" s="90"/>
      <c r="T904" s="90"/>
    </row>
    <row r="905" spans="1:20" x14ac:dyDescent="0.25">
      <c r="A905" s="91"/>
      <c r="B905" s="86"/>
      <c r="C905" s="89"/>
      <c r="D905" s="89"/>
      <c r="E905" s="89"/>
      <c r="F905" s="89"/>
      <c r="G905" s="89"/>
      <c r="H905" s="172"/>
      <c r="I905" s="172"/>
      <c r="J905" s="89"/>
      <c r="K905" s="142"/>
      <c r="L905" s="89"/>
      <c r="M905" s="89"/>
      <c r="N905" s="89"/>
      <c r="O905" s="89"/>
      <c r="P905" s="89"/>
      <c r="Q905" s="336"/>
      <c r="R905" s="92"/>
      <c r="S905" s="90"/>
      <c r="T905" s="90"/>
    </row>
    <row r="906" spans="1:20" x14ac:dyDescent="0.25">
      <c r="A906" s="91"/>
      <c r="B906" s="86"/>
      <c r="C906" s="89"/>
      <c r="D906" s="89"/>
      <c r="E906" s="89"/>
      <c r="F906" s="89"/>
      <c r="G906" s="89"/>
      <c r="H906" s="172"/>
      <c r="I906" s="172"/>
      <c r="J906" s="89"/>
      <c r="K906" s="142"/>
      <c r="L906" s="89"/>
      <c r="M906" s="89"/>
      <c r="N906" s="89"/>
      <c r="O906" s="89"/>
      <c r="P906" s="89"/>
      <c r="Q906" s="336"/>
      <c r="R906" s="92"/>
      <c r="S906" s="90"/>
      <c r="T906" s="90"/>
    </row>
    <row r="907" spans="1:20" x14ac:dyDescent="0.25">
      <c r="A907" s="91"/>
      <c r="B907" s="86"/>
      <c r="C907" s="89"/>
      <c r="D907" s="89"/>
      <c r="E907" s="89"/>
      <c r="F907" s="89"/>
      <c r="G907" s="89"/>
      <c r="H907" s="172"/>
      <c r="I907" s="172"/>
      <c r="J907" s="89"/>
      <c r="K907" s="142"/>
      <c r="L907" s="89"/>
      <c r="M907" s="89"/>
      <c r="N907" s="89"/>
      <c r="O907" s="89"/>
      <c r="P907" s="89"/>
      <c r="Q907" s="336"/>
      <c r="R907" s="92"/>
      <c r="S907" s="90"/>
      <c r="T907" s="90"/>
    </row>
    <row r="908" spans="1:20" x14ac:dyDescent="0.25">
      <c r="A908" s="91"/>
      <c r="B908" s="86"/>
      <c r="C908" s="89"/>
      <c r="D908" s="89"/>
      <c r="E908" s="89"/>
      <c r="F908" s="89"/>
      <c r="G908" s="89"/>
      <c r="H908" s="172"/>
      <c r="I908" s="172"/>
      <c r="J908" s="89"/>
      <c r="K908" s="142"/>
      <c r="L908" s="89"/>
      <c r="M908" s="89"/>
      <c r="N908" s="89"/>
      <c r="O908" s="89"/>
      <c r="P908" s="89"/>
      <c r="Q908" s="336"/>
      <c r="R908" s="92"/>
      <c r="S908" s="90"/>
      <c r="T908" s="90"/>
    </row>
    <row r="909" spans="1:20" x14ac:dyDescent="0.25">
      <c r="A909" s="91"/>
      <c r="B909" s="86"/>
      <c r="C909" s="89"/>
      <c r="D909" s="89"/>
      <c r="E909" s="89"/>
      <c r="F909" s="89"/>
      <c r="G909" s="89"/>
      <c r="H909" s="172"/>
      <c r="I909" s="172"/>
      <c r="J909" s="89"/>
      <c r="K909" s="142"/>
      <c r="L909" s="89"/>
      <c r="M909" s="89"/>
      <c r="N909" s="89"/>
      <c r="O909" s="89"/>
      <c r="P909" s="89"/>
      <c r="Q909" s="336"/>
      <c r="R909" s="92"/>
      <c r="S909" s="90"/>
      <c r="T909" s="90"/>
    </row>
    <row r="910" spans="1:20" x14ac:dyDescent="0.25">
      <c r="A910" s="91"/>
      <c r="B910" s="86"/>
      <c r="C910" s="89"/>
      <c r="D910" s="89"/>
      <c r="E910" s="89"/>
      <c r="F910" s="89"/>
      <c r="G910" s="89"/>
      <c r="H910" s="172"/>
      <c r="I910" s="172"/>
      <c r="J910" s="89"/>
      <c r="K910" s="142"/>
      <c r="L910" s="89"/>
      <c r="M910" s="89"/>
      <c r="N910" s="89"/>
      <c r="O910" s="89"/>
      <c r="P910" s="89"/>
      <c r="Q910" s="336"/>
      <c r="R910" s="92"/>
      <c r="S910" s="90"/>
      <c r="T910" s="90"/>
    </row>
    <row r="911" spans="1:20" x14ac:dyDescent="0.25">
      <c r="A911" s="91"/>
      <c r="B911" s="86"/>
      <c r="C911" s="89"/>
      <c r="D911" s="89"/>
      <c r="E911" s="89"/>
      <c r="F911" s="89"/>
      <c r="G911" s="89"/>
      <c r="H911" s="172"/>
      <c r="I911" s="172"/>
      <c r="J911" s="89"/>
      <c r="K911" s="142"/>
      <c r="L911" s="89"/>
      <c r="M911" s="89"/>
      <c r="N911" s="89"/>
      <c r="O911" s="89"/>
      <c r="P911" s="89"/>
      <c r="Q911" s="336"/>
      <c r="R911" s="92"/>
      <c r="S911" s="90"/>
      <c r="T911" s="90"/>
    </row>
    <row r="912" spans="1:20" x14ac:dyDescent="0.25">
      <c r="A912" s="91"/>
      <c r="B912" s="86"/>
      <c r="C912" s="89"/>
      <c r="D912" s="89"/>
      <c r="E912" s="89"/>
      <c r="F912" s="89"/>
      <c r="G912" s="89"/>
      <c r="H912" s="172"/>
      <c r="I912" s="172"/>
      <c r="J912" s="89"/>
      <c r="K912" s="142"/>
      <c r="L912" s="89"/>
      <c r="M912" s="89"/>
      <c r="N912" s="89"/>
      <c r="O912" s="89"/>
      <c r="P912" s="89"/>
      <c r="Q912" s="336"/>
      <c r="R912" s="92"/>
      <c r="S912" s="90"/>
      <c r="T912" s="90"/>
    </row>
    <row r="913" spans="1:20" x14ac:dyDescent="0.25">
      <c r="A913" s="91"/>
      <c r="B913" s="86"/>
      <c r="C913" s="89"/>
      <c r="D913" s="89"/>
      <c r="E913" s="89"/>
      <c r="F913" s="89"/>
      <c r="G913" s="89"/>
      <c r="H913" s="172"/>
      <c r="I913" s="172"/>
      <c r="J913" s="89"/>
      <c r="K913" s="142"/>
      <c r="L913" s="89"/>
      <c r="M913" s="89"/>
      <c r="N913" s="89"/>
      <c r="O913" s="89"/>
      <c r="P913" s="89"/>
      <c r="Q913" s="336"/>
      <c r="R913" s="92"/>
      <c r="S913" s="90"/>
      <c r="T913" s="90"/>
    </row>
    <row r="914" spans="1:20" x14ac:dyDescent="0.25">
      <c r="A914" s="91"/>
      <c r="B914" s="86"/>
      <c r="C914" s="89"/>
      <c r="D914" s="89"/>
      <c r="E914" s="89"/>
      <c r="F914" s="89"/>
      <c r="G914" s="89"/>
      <c r="H914" s="172"/>
      <c r="I914" s="172"/>
      <c r="J914" s="89"/>
      <c r="K914" s="142"/>
      <c r="L914" s="89"/>
      <c r="M914" s="89"/>
      <c r="N914" s="89"/>
      <c r="O914" s="89"/>
      <c r="P914" s="89"/>
      <c r="Q914" s="336"/>
      <c r="R914" s="92"/>
      <c r="S914" s="90"/>
      <c r="T914" s="90"/>
    </row>
    <row r="915" spans="1:20" x14ac:dyDescent="0.25">
      <c r="A915" s="91"/>
      <c r="B915" s="86"/>
      <c r="C915" s="89"/>
      <c r="D915" s="89"/>
      <c r="E915" s="89"/>
      <c r="F915" s="89"/>
      <c r="G915" s="89"/>
      <c r="H915" s="172"/>
      <c r="I915" s="172"/>
      <c r="J915" s="89"/>
      <c r="K915" s="142"/>
      <c r="L915" s="89"/>
      <c r="M915" s="89"/>
      <c r="N915" s="89"/>
      <c r="O915" s="89"/>
      <c r="P915" s="89"/>
      <c r="Q915" s="336"/>
      <c r="R915" s="92"/>
      <c r="S915" s="90"/>
      <c r="T915" s="90"/>
    </row>
    <row r="916" spans="1:20" x14ac:dyDescent="0.25">
      <c r="A916" s="91"/>
      <c r="B916" s="86"/>
      <c r="C916" s="89"/>
      <c r="D916" s="89"/>
      <c r="E916" s="89"/>
      <c r="F916" s="89"/>
      <c r="G916" s="89"/>
      <c r="H916" s="172"/>
      <c r="I916" s="172"/>
      <c r="J916" s="89"/>
      <c r="K916" s="142"/>
      <c r="L916" s="89"/>
      <c r="M916" s="89"/>
      <c r="N916" s="89"/>
      <c r="O916" s="89"/>
      <c r="P916" s="89"/>
      <c r="Q916" s="336"/>
      <c r="R916" s="92"/>
      <c r="S916" s="90"/>
      <c r="T916" s="90"/>
    </row>
    <row r="917" spans="1:20" x14ac:dyDescent="0.25">
      <c r="A917" s="91"/>
      <c r="B917" s="86"/>
      <c r="C917" s="89"/>
      <c r="D917" s="89"/>
      <c r="E917" s="89"/>
      <c r="F917" s="89"/>
      <c r="G917" s="89"/>
      <c r="H917" s="172"/>
      <c r="I917" s="172"/>
      <c r="J917" s="89"/>
      <c r="K917" s="142"/>
      <c r="L917" s="89"/>
      <c r="M917" s="89"/>
      <c r="N917" s="89"/>
      <c r="O917" s="89"/>
      <c r="P917" s="89"/>
      <c r="Q917" s="336"/>
      <c r="R917" s="92"/>
      <c r="S917" s="90"/>
      <c r="T917" s="90"/>
    </row>
    <row r="918" spans="1:20" x14ac:dyDescent="0.25">
      <c r="A918" s="91"/>
      <c r="B918" s="86"/>
      <c r="C918" s="89"/>
      <c r="D918" s="89"/>
      <c r="E918" s="89"/>
      <c r="F918" s="89"/>
      <c r="G918" s="89"/>
      <c r="H918" s="172"/>
      <c r="I918" s="172"/>
      <c r="J918" s="89"/>
      <c r="K918" s="142"/>
      <c r="L918" s="89"/>
      <c r="M918" s="89"/>
      <c r="N918" s="89"/>
      <c r="O918" s="89"/>
      <c r="P918" s="89"/>
      <c r="Q918" s="336"/>
      <c r="R918" s="92"/>
      <c r="S918" s="90"/>
      <c r="T918" s="90"/>
    </row>
    <row r="919" spans="1:20" x14ac:dyDescent="0.25">
      <c r="A919" s="91"/>
      <c r="B919" s="86"/>
      <c r="C919" s="89"/>
      <c r="D919" s="89"/>
      <c r="E919" s="89"/>
      <c r="F919" s="89"/>
      <c r="G919" s="89"/>
      <c r="H919" s="172"/>
      <c r="I919" s="172"/>
      <c r="J919" s="89"/>
      <c r="K919" s="142"/>
      <c r="L919" s="89"/>
      <c r="M919" s="89"/>
      <c r="N919" s="89"/>
      <c r="O919" s="89"/>
      <c r="P919" s="89"/>
      <c r="Q919" s="336"/>
      <c r="R919" s="92"/>
      <c r="S919" s="90"/>
      <c r="T919" s="90"/>
    </row>
    <row r="920" spans="1:20" x14ac:dyDescent="0.25">
      <c r="A920" s="91"/>
      <c r="B920" s="86"/>
      <c r="C920" s="89"/>
      <c r="D920" s="89"/>
      <c r="E920" s="89"/>
      <c r="F920" s="89"/>
      <c r="G920" s="89"/>
      <c r="H920" s="172"/>
      <c r="I920" s="172"/>
      <c r="J920" s="89"/>
      <c r="K920" s="142"/>
      <c r="L920" s="89"/>
      <c r="M920" s="89"/>
      <c r="N920" s="89"/>
      <c r="O920" s="89"/>
      <c r="P920" s="89"/>
      <c r="Q920" s="336"/>
      <c r="R920" s="92"/>
      <c r="S920" s="90"/>
      <c r="T920" s="90"/>
    </row>
    <row r="921" spans="1:20" x14ac:dyDescent="0.25">
      <c r="A921" s="91"/>
      <c r="B921" s="86"/>
      <c r="C921" s="89"/>
      <c r="D921" s="89"/>
      <c r="E921" s="89"/>
      <c r="F921" s="89"/>
      <c r="G921" s="89"/>
      <c r="H921" s="172"/>
      <c r="I921" s="172"/>
      <c r="J921" s="89"/>
      <c r="K921" s="142"/>
      <c r="L921" s="89"/>
      <c r="M921" s="89"/>
      <c r="N921" s="89"/>
      <c r="O921" s="89"/>
      <c r="P921" s="89"/>
      <c r="Q921" s="336"/>
      <c r="R921" s="92"/>
      <c r="S921" s="90"/>
      <c r="T921" s="90"/>
    </row>
    <row r="922" spans="1:20" x14ac:dyDescent="0.25">
      <c r="A922" s="91"/>
      <c r="B922" s="86"/>
      <c r="C922" s="89"/>
      <c r="D922" s="89"/>
      <c r="E922" s="89"/>
      <c r="F922" s="89"/>
      <c r="G922" s="89"/>
      <c r="H922" s="172"/>
      <c r="I922" s="172"/>
      <c r="J922" s="89"/>
      <c r="K922" s="142"/>
      <c r="L922" s="89"/>
      <c r="M922" s="89"/>
      <c r="N922" s="89"/>
      <c r="O922" s="89"/>
      <c r="P922" s="89"/>
      <c r="Q922" s="336"/>
      <c r="R922" s="92"/>
      <c r="S922" s="90"/>
      <c r="T922" s="90"/>
    </row>
    <row r="923" spans="1:20" x14ac:dyDescent="0.25">
      <c r="A923" s="91"/>
      <c r="B923" s="86"/>
      <c r="C923" s="89"/>
      <c r="D923" s="89"/>
      <c r="E923" s="89"/>
      <c r="F923" s="89"/>
      <c r="G923" s="89"/>
      <c r="H923" s="172"/>
      <c r="I923" s="172"/>
      <c r="J923" s="89"/>
      <c r="K923" s="142"/>
      <c r="L923" s="89"/>
      <c r="M923" s="89"/>
      <c r="N923" s="89"/>
      <c r="O923" s="89"/>
      <c r="P923" s="89"/>
      <c r="Q923" s="336"/>
      <c r="R923" s="92"/>
      <c r="S923" s="90"/>
      <c r="T923" s="90"/>
    </row>
    <row r="924" spans="1:20" x14ac:dyDescent="0.25">
      <c r="A924" s="91"/>
      <c r="B924" s="86"/>
      <c r="C924" s="89"/>
      <c r="D924" s="89"/>
      <c r="E924" s="89"/>
      <c r="F924" s="89"/>
      <c r="G924" s="89"/>
      <c r="H924" s="172"/>
      <c r="I924" s="172"/>
      <c r="J924" s="89"/>
      <c r="K924" s="142"/>
      <c r="L924" s="89"/>
      <c r="M924" s="89"/>
      <c r="N924" s="89"/>
      <c r="O924" s="89"/>
      <c r="P924" s="89"/>
      <c r="Q924" s="336"/>
      <c r="R924" s="92"/>
      <c r="S924" s="90"/>
      <c r="T924" s="90"/>
    </row>
    <row r="925" spans="1:20" x14ac:dyDescent="0.25">
      <c r="A925" s="91"/>
      <c r="B925" s="86"/>
      <c r="C925" s="89"/>
      <c r="D925" s="89"/>
      <c r="E925" s="89"/>
      <c r="F925" s="89"/>
      <c r="G925" s="89"/>
      <c r="H925" s="172"/>
      <c r="I925" s="172"/>
      <c r="J925" s="89"/>
      <c r="K925" s="142"/>
      <c r="L925" s="89"/>
      <c r="M925" s="89"/>
      <c r="N925" s="89"/>
      <c r="O925" s="89"/>
      <c r="P925" s="89"/>
      <c r="Q925" s="336"/>
      <c r="R925" s="92"/>
      <c r="S925" s="90"/>
      <c r="T925" s="90"/>
    </row>
    <row r="926" spans="1:20" x14ac:dyDescent="0.25">
      <c r="A926" s="91"/>
      <c r="B926" s="86"/>
      <c r="C926" s="89"/>
      <c r="D926" s="89"/>
      <c r="E926" s="89"/>
      <c r="F926" s="89"/>
      <c r="G926" s="89"/>
      <c r="H926" s="172"/>
      <c r="I926" s="172"/>
      <c r="J926" s="89"/>
      <c r="K926" s="142"/>
      <c r="L926" s="89"/>
      <c r="M926" s="89"/>
      <c r="N926" s="89"/>
      <c r="O926" s="89"/>
      <c r="P926" s="89"/>
      <c r="Q926" s="336"/>
      <c r="R926" s="92"/>
      <c r="S926" s="90"/>
      <c r="T926" s="90"/>
    </row>
    <row r="927" spans="1:20" x14ac:dyDescent="0.25">
      <c r="A927" s="91"/>
      <c r="B927" s="86"/>
      <c r="C927" s="89"/>
      <c r="D927" s="89"/>
      <c r="E927" s="89"/>
      <c r="F927" s="89"/>
      <c r="G927" s="89"/>
      <c r="H927" s="172"/>
      <c r="I927" s="172"/>
      <c r="J927" s="89"/>
      <c r="K927" s="142"/>
      <c r="L927" s="89"/>
      <c r="M927" s="89"/>
      <c r="N927" s="89"/>
      <c r="O927" s="89"/>
      <c r="P927" s="89"/>
      <c r="Q927" s="336"/>
      <c r="R927" s="92"/>
      <c r="S927" s="90"/>
      <c r="T927" s="90"/>
    </row>
    <row r="928" spans="1:20" x14ac:dyDescent="0.25">
      <c r="A928" s="91"/>
      <c r="B928" s="86"/>
      <c r="C928" s="89"/>
      <c r="D928" s="89"/>
      <c r="E928" s="89"/>
      <c r="F928" s="89"/>
      <c r="G928" s="89"/>
      <c r="H928" s="172"/>
      <c r="I928" s="172"/>
      <c r="J928" s="89"/>
      <c r="K928" s="142"/>
      <c r="L928" s="89"/>
      <c r="M928" s="89"/>
      <c r="N928" s="89"/>
      <c r="O928" s="89"/>
      <c r="P928" s="89"/>
      <c r="Q928" s="336"/>
      <c r="R928" s="92"/>
      <c r="S928" s="90"/>
      <c r="T928" s="90"/>
    </row>
    <row r="929" spans="1:20" x14ac:dyDescent="0.25">
      <c r="A929" s="91"/>
      <c r="B929" s="86"/>
      <c r="C929" s="89"/>
      <c r="D929" s="89"/>
      <c r="E929" s="89"/>
      <c r="F929" s="89"/>
      <c r="G929" s="89"/>
      <c r="H929" s="172"/>
      <c r="I929" s="172"/>
      <c r="J929" s="89"/>
      <c r="K929" s="142"/>
      <c r="L929" s="89"/>
      <c r="M929" s="89"/>
      <c r="N929" s="89"/>
      <c r="O929" s="89"/>
      <c r="P929" s="89"/>
      <c r="Q929" s="336"/>
      <c r="R929" s="92"/>
      <c r="S929" s="90"/>
      <c r="T929" s="90"/>
    </row>
    <row r="930" spans="1:20" x14ac:dyDescent="0.25">
      <c r="A930" s="91"/>
      <c r="B930" s="86"/>
      <c r="C930" s="89"/>
      <c r="D930" s="89"/>
      <c r="E930" s="89"/>
      <c r="F930" s="89"/>
      <c r="G930" s="89"/>
      <c r="H930" s="172"/>
      <c r="I930" s="172"/>
      <c r="J930" s="89"/>
      <c r="K930" s="142"/>
      <c r="L930" s="89"/>
      <c r="M930" s="89"/>
      <c r="N930" s="89"/>
      <c r="O930" s="89"/>
      <c r="P930" s="89"/>
      <c r="Q930" s="336"/>
      <c r="R930" s="92"/>
      <c r="S930" s="90"/>
      <c r="T930" s="90"/>
    </row>
    <row r="931" spans="1:20" x14ac:dyDescent="0.25">
      <c r="A931" s="91"/>
      <c r="B931" s="86"/>
      <c r="C931" s="89"/>
      <c r="D931" s="89"/>
      <c r="E931" s="89"/>
      <c r="F931" s="89"/>
      <c r="G931" s="89"/>
      <c r="H931" s="172"/>
      <c r="I931" s="172"/>
      <c r="J931" s="89"/>
      <c r="K931" s="142"/>
      <c r="L931" s="89"/>
      <c r="M931" s="89"/>
      <c r="N931" s="89"/>
      <c r="O931" s="89"/>
      <c r="P931" s="89"/>
      <c r="Q931" s="336"/>
      <c r="R931" s="92"/>
      <c r="S931" s="90"/>
      <c r="T931" s="90"/>
    </row>
    <row r="932" spans="1:20" x14ac:dyDescent="0.25">
      <c r="A932" s="91"/>
      <c r="B932" s="86"/>
      <c r="C932" s="89"/>
      <c r="D932" s="89"/>
      <c r="E932" s="89"/>
      <c r="F932" s="89"/>
      <c r="G932" s="89"/>
      <c r="H932" s="172"/>
      <c r="I932" s="172"/>
      <c r="J932" s="89"/>
      <c r="K932" s="142"/>
      <c r="L932" s="89"/>
      <c r="M932" s="89"/>
      <c r="N932" s="89"/>
      <c r="O932" s="89"/>
      <c r="P932" s="89"/>
      <c r="Q932" s="336"/>
      <c r="R932" s="92"/>
      <c r="S932" s="90"/>
      <c r="T932" s="90"/>
    </row>
    <row r="933" spans="1:20" x14ac:dyDescent="0.25">
      <c r="A933" s="91"/>
      <c r="B933" s="86"/>
      <c r="C933" s="89"/>
      <c r="D933" s="89"/>
      <c r="E933" s="89"/>
      <c r="F933" s="89"/>
      <c r="G933" s="89"/>
      <c r="H933" s="172"/>
      <c r="I933" s="172"/>
      <c r="J933" s="89"/>
      <c r="K933" s="142"/>
      <c r="L933" s="89"/>
      <c r="M933" s="89"/>
      <c r="N933" s="89"/>
      <c r="O933" s="89"/>
      <c r="P933" s="89"/>
      <c r="Q933" s="336"/>
      <c r="R933" s="92"/>
      <c r="S933" s="90"/>
      <c r="T933" s="90"/>
    </row>
    <row r="934" spans="1:20" x14ac:dyDescent="0.25">
      <c r="A934" s="91"/>
      <c r="B934" s="86"/>
      <c r="C934" s="89"/>
      <c r="D934" s="89"/>
      <c r="E934" s="89"/>
      <c r="F934" s="89"/>
      <c r="G934" s="89"/>
      <c r="H934" s="172"/>
      <c r="I934" s="172"/>
      <c r="J934" s="89"/>
      <c r="K934" s="142"/>
      <c r="L934" s="89"/>
      <c r="M934" s="89"/>
      <c r="N934" s="89"/>
      <c r="O934" s="89"/>
      <c r="P934" s="89"/>
      <c r="Q934" s="336"/>
      <c r="R934" s="92"/>
      <c r="S934" s="90"/>
      <c r="T934" s="90"/>
    </row>
    <row r="935" spans="1:20" x14ac:dyDescent="0.25">
      <c r="A935" s="91"/>
      <c r="B935" s="86"/>
      <c r="C935" s="89"/>
      <c r="D935" s="89"/>
      <c r="E935" s="89"/>
      <c r="F935" s="89"/>
      <c r="G935" s="89"/>
      <c r="H935" s="172"/>
      <c r="I935" s="172"/>
      <c r="J935" s="89"/>
      <c r="K935" s="142"/>
      <c r="L935" s="89"/>
      <c r="M935" s="89"/>
      <c r="N935" s="89"/>
      <c r="O935" s="89"/>
      <c r="P935" s="89"/>
      <c r="Q935" s="336"/>
      <c r="R935" s="92"/>
      <c r="S935" s="90"/>
      <c r="T935" s="90"/>
    </row>
    <row r="936" spans="1:20" x14ac:dyDescent="0.25">
      <c r="A936" s="91"/>
      <c r="B936" s="86"/>
      <c r="C936" s="89"/>
      <c r="D936" s="89"/>
      <c r="E936" s="89"/>
      <c r="F936" s="89"/>
      <c r="G936" s="89"/>
      <c r="H936" s="172"/>
      <c r="I936" s="172"/>
      <c r="J936" s="89"/>
      <c r="K936" s="142"/>
      <c r="L936" s="89"/>
      <c r="M936" s="89"/>
      <c r="N936" s="89"/>
      <c r="O936" s="89"/>
      <c r="P936" s="89"/>
      <c r="Q936" s="336"/>
      <c r="R936" s="92"/>
      <c r="S936" s="90"/>
      <c r="T936" s="90"/>
    </row>
    <row r="937" spans="1:20" x14ac:dyDescent="0.25">
      <c r="A937" s="91"/>
      <c r="B937" s="86"/>
      <c r="C937" s="89"/>
      <c r="D937" s="89"/>
      <c r="E937" s="89"/>
      <c r="F937" s="89"/>
      <c r="G937" s="89"/>
      <c r="H937" s="172"/>
      <c r="I937" s="172"/>
      <c r="J937" s="89"/>
      <c r="K937" s="142"/>
      <c r="L937" s="89"/>
      <c r="M937" s="89"/>
      <c r="N937" s="89"/>
      <c r="O937" s="89"/>
      <c r="P937" s="89"/>
      <c r="Q937" s="336"/>
      <c r="R937" s="92"/>
      <c r="S937" s="90"/>
      <c r="T937" s="90"/>
    </row>
    <row r="938" spans="1:20" x14ac:dyDescent="0.25">
      <c r="A938" s="91"/>
      <c r="B938" s="86"/>
      <c r="C938" s="89"/>
      <c r="D938" s="89"/>
      <c r="E938" s="89"/>
      <c r="F938" s="89"/>
      <c r="G938" s="89"/>
      <c r="H938" s="172"/>
      <c r="I938" s="172"/>
      <c r="J938" s="89"/>
      <c r="K938" s="142"/>
      <c r="L938" s="89"/>
      <c r="M938" s="89"/>
      <c r="N938" s="89"/>
      <c r="O938" s="89"/>
      <c r="P938" s="89"/>
      <c r="Q938" s="336"/>
      <c r="R938" s="92"/>
      <c r="S938" s="90"/>
      <c r="T938" s="90"/>
    </row>
    <row r="939" spans="1:20" x14ac:dyDescent="0.25">
      <c r="A939" s="91"/>
      <c r="B939" s="86"/>
      <c r="C939" s="89"/>
      <c r="D939" s="89"/>
      <c r="E939" s="89"/>
      <c r="F939" s="89"/>
      <c r="G939" s="89"/>
      <c r="H939" s="172"/>
      <c r="I939" s="172"/>
      <c r="J939" s="89"/>
      <c r="K939" s="142"/>
      <c r="L939" s="89"/>
      <c r="M939" s="89"/>
      <c r="N939" s="89"/>
      <c r="O939" s="89"/>
      <c r="P939" s="89"/>
      <c r="Q939" s="336"/>
      <c r="R939" s="92"/>
      <c r="S939" s="90"/>
      <c r="T939" s="90"/>
    </row>
    <row r="940" spans="1:20" x14ac:dyDescent="0.25">
      <c r="A940" s="91"/>
      <c r="B940" s="86"/>
      <c r="C940" s="89"/>
      <c r="D940" s="89"/>
      <c r="E940" s="89"/>
      <c r="F940" s="89"/>
      <c r="G940" s="89"/>
      <c r="H940" s="172"/>
      <c r="I940" s="172"/>
      <c r="J940" s="89"/>
      <c r="K940" s="142"/>
      <c r="L940" s="89"/>
      <c r="M940" s="89"/>
      <c r="N940" s="89"/>
      <c r="O940" s="89"/>
      <c r="P940" s="89"/>
      <c r="Q940" s="336"/>
      <c r="R940" s="92"/>
      <c r="S940" s="90"/>
      <c r="T940" s="90"/>
    </row>
    <row r="941" spans="1:20" x14ac:dyDescent="0.25">
      <c r="A941" s="91"/>
      <c r="B941" s="86"/>
      <c r="C941" s="89"/>
      <c r="D941" s="89"/>
      <c r="E941" s="89"/>
      <c r="F941" s="89"/>
      <c r="G941" s="89"/>
      <c r="H941" s="172"/>
      <c r="I941" s="172"/>
      <c r="J941" s="89"/>
      <c r="K941" s="142"/>
      <c r="L941" s="89"/>
      <c r="M941" s="89"/>
      <c r="N941" s="89"/>
      <c r="O941" s="89"/>
      <c r="P941" s="89"/>
      <c r="Q941" s="336"/>
      <c r="R941" s="92"/>
      <c r="S941" s="90"/>
      <c r="T941" s="90"/>
    </row>
    <row r="942" spans="1:20" x14ac:dyDescent="0.25">
      <c r="A942" s="91"/>
      <c r="B942" s="86"/>
      <c r="C942" s="89"/>
      <c r="D942" s="89"/>
      <c r="E942" s="89"/>
      <c r="F942" s="89"/>
      <c r="G942" s="89"/>
      <c r="H942" s="172"/>
      <c r="I942" s="172"/>
      <c r="J942" s="89"/>
      <c r="K942" s="142"/>
      <c r="L942" s="89"/>
      <c r="M942" s="89"/>
      <c r="N942" s="89"/>
      <c r="O942" s="89"/>
      <c r="P942" s="89"/>
      <c r="Q942" s="336"/>
      <c r="R942" s="92"/>
      <c r="S942" s="90"/>
      <c r="T942" s="90"/>
    </row>
    <row r="943" spans="1:20" x14ac:dyDescent="0.25">
      <c r="A943" s="91"/>
      <c r="B943" s="86"/>
      <c r="C943" s="89"/>
      <c r="D943" s="89"/>
      <c r="E943" s="89"/>
      <c r="F943" s="89"/>
      <c r="G943" s="89"/>
      <c r="H943" s="172"/>
      <c r="I943" s="172"/>
      <c r="J943" s="89"/>
      <c r="K943" s="142"/>
      <c r="L943" s="89"/>
      <c r="M943" s="89"/>
      <c r="N943" s="89"/>
      <c r="O943" s="89"/>
      <c r="P943" s="89"/>
      <c r="Q943" s="336"/>
      <c r="R943" s="92"/>
      <c r="S943" s="90"/>
      <c r="T943" s="90"/>
    </row>
    <row r="944" spans="1:20" x14ac:dyDescent="0.25">
      <c r="A944" s="91"/>
      <c r="B944" s="86"/>
      <c r="C944" s="89"/>
      <c r="D944" s="89"/>
      <c r="E944" s="89"/>
      <c r="F944" s="89"/>
      <c r="G944" s="89"/>
      <c r="H944" s="172"/>
      <c r="I944" s="172"/>
      <c r="J944" s="89"/>
      <c r="K944" s="142"/>
      <c r="L944" s="89"/>
      <c r="M944" s="89"/>
      <c r="N944" s="89"/>
      <c r="O944" s="89"/>
      <c r="P944" s="89"/>
      <c r="Q944" s="336"/>
      <c r="R944" s="92"/>
      <c r="S944" s="90"/>
      <c r="T944" s="90"/>
    </row>
    <row r="945" spans="1:20" x14ac:dyDescent="0.25">
      <c r="A945" s="91"/>
      <c r="B945" s="86"/>
      <c r="C945" s="89"/>
      <c r="D945" s="89"/>
      <c r="E945" s="89"/>
      <c r="F945" s="89"/>
      <c r="G945" s="89"/>
      <c r="H945" s="172"/>
      <c r="I945" s="172"/>
      <c r="J945" s="89"/>
      <c r="K945" s="142"/>
      <c r="L945" s="89"/>
      <c r="M945" s="89"/>
      <c r="N945" s="89"/>
      <c r="O945" s="89"/>
      <c r="P945" s="89"/>
      <c r="Q945" s="336"/>
      <c r="R945" s="92"/>
      <c r="S945" s="90"/>
      <c r="T945" s="90"/>
    </row>
    <row r="946" spans="1:20" x14ac:dyDescent="0.25">
      <c r="A946" s="91"/>
      <c r="B946" s="86"/>
      <c r="C946" s="89"/>
      <c r="D946" s="89"/>
      <c r="E946" s="89"/>
      <c r="F946" s="89"/>
      <c r="G946" s="89"/>
      <c r="H946" s="172"/>
      <c r="I946" s="172"/>
      <c r="J946" s="89"/>
      <c r="K946" s="142"/>
      <c r="L946" s="89"/>
      <c r="M946" s="89"/>
      <c r="N946" s="89"/>
      <c r="O946" s="89"/>
      <c r="P946" s="89"/>
      <c r="Q946" s="336"/>
      <c r="R946" s="92"/>
      <c r="S946" s="90"/>
      <c r="T946" s="90"/>
    </row>
    <row r="947" spans="1:20" x14ac:dyDescent="0.25">
      <c r="A947" s="91"/>
      <c r="B947" s="86"/>
      <c r="C947" s="89"/>
      <c r="D947" s="89"/>
      <c r="E947" s="89"/>
      <c r="F947" s="89"/>
      <c r="G947" s="89"/>
      <c r="H947" s="172"/>
      <c r="I947" s="172"/>
      <c r="J947" s="89"/>
      <c r="K947" s="142"/>
      <c r="L947" s="89"/>
      <c r="M947" s="89"/>
      <c r="N947" s="89"/>
      <c r="O947" s="89"/>
      <c r="P947" s="89"/>
      <c r="Q947" s="336"/>
      <c r="R947" s="92"/>
      <c r="S947" s="90"/>
      <c r="T947" s="90"/>
    </row>
    <row r="948" spans="1:20" x14ac:dyDescent="0.25">
      <c r="A948" s="91"/>
      <c r="B948" s="86"/>
      <c r="C948" s="89"/>
      <c r="D948" s="89"/>
      <c r="E948" s="89"/>
      <c r="F948" s="89"/>
      <c r="G948" s="89"/>
      <c r="H948" s="172"/>
      <c r="I948" s="172"/>
      <c r="J948" s="89"/>
      <c r="K948" s="142"/>
      <c r="L948" s="89"/>
      <c r="M948" s="89"/>
      <c r="N948" s="89"/>
      <c r="O948" s="89"/>
      <c r="P948" s="89"/>
      <c r="Q948" s="336"/>
      <c r="R948" s="92"/>
      <c r="S948" s="90"/>
      <c r="T948" s="90"/>
    </row>
    <row r="949" spans="1:20" x14ac:dyDescent="0.25">
      <c r="A949" s="91"/>
      <c r="B949" s="86"/>
      <c r="C949" s="89"/>
      <c r="D949" s="89"/>
      <c r="E949" s="89"/>
      <c r="F949" s="89"/>
      <c r="G949" s="89"/>
      <c r="H949" s="172"/>
      <c r="I949" s="172"/>
      <c r="J949" s="89"/>
      <c r="K949" s="142"/>
      <c r="L949" s="89"/>
      <c r="M949" s="89"/>
      <c r="N949" s="89"/>
      <c r="O949" s="89"/>
      <c r="P949" s="89"/>
      <c r="Q949" s="336"/>
      <c r="R949" s="92"/>
      <c r="S949" s="90"/>
      <c r="T949" s="90"/>
    </row>
    <row r="950" spans="1:20" x14ac:dyDescent="0.25">
      <c r="A950" s="91"/>
      <c r="B950" s="86"/>
      <c r="C950" s="89"/>
      <c r="D950" s="89"/>
      <c r="E950" s="89"/>
      <c r="F950" s="89"/>
      <c r="G950" s="89"/>
      <c r="H950" s="172"/>
      <c r="I950" s="172"/>
      <c r="J950" s="89"/>
      <c r="K950" s="142"/>
      <c r="L950" s="89"/>
      <c r="M950" s="89"/>
      <c r="N950" s="89"/>
      <c r="O950" s="89"/>
      <c r="P950" s="89"/>
      <c r="Q950" s="336"/>
      <c r="R950" s="92"/>
      <c r="S950" s="90"/>
      <c r="T950" s="90"/>
    </row>
    <row r="951" spans="1:20" x14ac:dyDescent="0.25">
      <c r="A951" s="91"/>
      <c r="B951" s="86"/>
      <c r="C951" s="89"/>
      <c r="D951" s="89"/>
      <c r="E951" s="89"/>
      <c r="F951" s="89"/>
      <c r="G951" s="89"/>
      <c r="H951" s="172"/>
      <c r="I951" s="172"/>
      <c r="J951" s="89"/>
      <c r="K951" s="142"/>
      <c r="L951" s="89"/>
      <c r="M951" s="89"/>
      <c r="N951" s="89"/>
      <c r="O951" s="89"/>
      <c r="P951" s="89"/>
      <c r="Q951" s="336"/>
      <c r="R951" s="92"/>
      <c r="S951" s="90"/>
      <c r="T951" s="90"/>
    </row>
    <row r="952" spans="1:20" x14ac:dyDescent="0.25">
      <c r="A952" s="91"/>
      <c r="B952" s="86"/>
      <c r="C952" s="89"/>
      <c r="D952" s="89"/>
      <c r="E952" s="89"/>
      <c r="F952" s="89"/>
      <c r="G952" s="89"/>
      <c r="H952" s="172"/>
      <c r="I952" s="172"/>
      <c r="J952" s="89"/>
      <c r="K952" s="142"/>
      <c r="L952" s="89"/>
      <c r="M952" s="89"/>
      <c r="N952" s="89"/>
      <c r="O952" s="89"/>
      <c r="P952" s="89"/>
      <c r="Q952" s="336"/>
      <c r="R952" s="92"/>
      <c r="S952" s="90"/>
      <c r="T952" s="90"/>
    </row>
    <row r="953" spans="1:20" x14ac:dyDescent="0.25">
      <c r="A953" s="91"/>
      <c r="B953" s="86"/>
      <c r="C953" s="89"/>
      <c r="D953" s="89"/>
      <c r="E953" s="89"/>
      <c r="F953" s="89"/>
      <c r="G953" s="89"/>
      <c r="H953" s="172"/>
      <c r="I953" s="172"/>
      <c r="J953" s="89"/>
      <c r="K953" s="142"/>
      <c r="L953" s="89"/>
      <c r="M953" s="89"/>
      <c r="N953" s="89"/>
      <c r="O953" s="89"/>
      <c r="P953" s="89"/>
      <c r="Q953" s="336"/>
      <c r="R953" s="92"/>
      <c r="S953" s="90"/>
      <c r="T953" s="90"/>
    </row>
    <row r="954" spans="1:20" x14ac:dyDescent="0.25">
      <c r="A954" s="91"/>
      <c r="B954" s="86"/>
      <c r="C954" s="89"/>
      <c r="D954" s="89"/>
      <c r="E954" s="89"/>
      <c r="F954" s="89"/>
      <c r="G954" s="89"/>
      <c r="H954" s="172"/>
      <c r="I954" s="172"/>
      <c r="J954" s="89"/>
      <c r="K954" s="142"/>
      <c r="L954" s="89"/>
      <c r="M954" s="89"/>
      <c r="N954" s="89"/>
      <c r="O954" s="89"/>
      <c r="P954" s="89"/>
      <c r="Q954" s="336"/>
      <c r="R954" s="92"/>
      <c r="S954" s="90"/>
      <c r="T954" s="90"/>
    </row>
    <row r="955" spans="1:20" x14ac:dyDescent="0.25">
      <c r="A955" s="91"/>
      <c r="B955" s="86"/>
      <c r="C955" s="89"/>
      <c r="D955" s="89"/>
      <c r="E955" s="89"/>
      <c r="F955" s="89"/>
      <c r="G955" s="89"/>
      <c r="H955" s="172"/>
      <c r="I955" s="172"/>
      <c r="J955" s="89"/>
      <c r="K955" s="142"/>
      <c r="L955" s="89"/>
      <c r="M955" s="89"/>
      <c r="N955" s="89"/>
      <c r="O955" s="89"/>
      <c r="P955" s="89"/>
      <c r="Q955" s="336"/>
      <c r="R955" s="92"/>
      <c r="S955" s="90"/>
      <c r="T955" s="90"/>
    </row>
    <row r="956" spans="1:20" x14ac:dyDescent="0.25">
      <c r="A956" s="91"/>
      <c r="B956" s="86"/>
      <c r="C956" s="89"/>
      <c r="D956" s="89"/>
      <c r="E956" s="89"/>
      <c r="F956" s="89"/>
      <c r="G956" s="89"/>
      <c r="H956" s="172"/>
      <c r="I956" s="172"/>
      <c r="J956" s="89"/>
      <c r="K956" s="142"/>
      <c r="L956" s="89"/>
      <c r="M956" s="89"/>
      <c r="N956" s="89"/>
      <c r="O956" s="89"/>
      <c r="P956" s="89"/>
      <c r="Q956" s="336"/>
      <c r="R956" s="92"/>
      <c r="S956" s="90"/>
      <c r="T956" s="90"/>
    </row>
    <row r="957" spans="1:20" x14ac:dyDescent="0.25">
      <c r="A957" s="91"/>
      <c r="B957" s="86"/>
      <c r="C957" s="89"/>
      <c r="D957" s="89"/>
      <c r="E957" s="89"/>
      <c r="F957" s="89"/>
      <c r="G957" s="89"/>
      <c r="H957" s="172"/>
      <c r="I957" s="172"/>
      <c r="J957" s="89"/>
      <c r="K957" s="142"/>
      <c r="L957" s="89"/>
      <c r="M957" s="89"/>
      <c r="N957" s="89"/>
      <c r="O957" s="89"/>
      <c r="P957" s="89"/>
      <c r="Q957" s="336"/>
      <c r="R957" s="92"/>
      <c r="S957" s="90"/>
      <c r="T957" s="90"/>
    </row>
    <row r="958" spans="1:20" x14ac:dyDescent="0.25">
      <c r="A958" s="91"/>
      <c r="B958" s="86"/>
      <c r="C958" s="89"/>
      <c r="D958" s="89"/>
      <c r="E958" s="89"/>
      <c r="F958" s="89"/>
      <c r="G958" s="89"/>
      <c r="H958" s="172"/>
      <c r="I958" s="172"/>
      <c r="J958" s="89"/>
      <c r="K958" s="142"/>
      <c r="L958" s="89"/>
      <c r="M958" s="89"/>
      <c r="N958" s="89"/>
      <c r="O958" s="89"/>
      <c r="P958" s="89"/>
      <c r="Q958" s="336"/>
      <c r="R958" s="92"/>
      <c r="S958" s="90"/>
      <c r="T958" s="90"/>
    </row>
    <row r="959" spans="1:20" x14ac:dyDescent="0.25">
      <c r="A959" s="91"/>
      <c r="B959" s="86"/>
      <c r="C959" s="89"/>
      <c r="D959" s="89"/>
      <c r="E959" s="89"/>
      <c r="F959" s="89"/>
      <c r="G959" s="89"/>
      <c r="H959" s="172"/>
      <c r="I959" s="172"/>
      <c r="J959" s="89"/>
      <c r="K959" s="142"/>
      <c r="L959" s="89"/>
      <c r="M959" s="89"/>
      <c r="N959" s="89"/>
      <c r="O959" s="89"/>
      <c r="P959" s="89"/>
      <c r="Q959" s="336"/>
      <c r="R959" s="92"/>
      <c r="S959" s="90"/>
      <c r="T959" s="90"/>
    </row>
    <row r="960" spans="1:20" x14ac:dyDescent="0.25">
      <c r="A960" s="91"/>
      <c r="B960" s="86"/>
      <c r="C960" s="89"/>
      <c r="D960" s="89"/>
      <c r="E960" s="89"/>
      <c r="F960" s="89"/>
      <c r="G960" s="89"/>
      <c r="H960" s="172"/>
      <c r="I960" s="172"/>
      <c r="J960" s="89"/>
      <c r="K960" s="142"/>
      <c r="L960" s="89"/>
      <c r="M960" s="89"/>
      <c r="N960" s="89"/>
      <c r="O960" s="89"/>
      <c r="P960" s="89"/>
      <c r="Q960" s="336"/>
      <c r="R960" s="92"/>
      <c r="S960" s="90"/>
      <c r="T960" s="90"/>
    </row>
    <row r="961" spans="1:20" x14ac:dyDescent="0.25">
      <c r="A961" s="91"/>
      <c r="B961" s="86"/>
      <c r="C961" s="89"/>
      <c r="D961" s="89"/>
      <c r="E961" s="89"/>
      <c r="F961" s="89"/>
      <c r="G961" s="89"/>
      <c r="H961" s="172"/>
      <c r="I961" s="172"/>
      <c r="J961" s="89"/>
      <c r="K961" s="142"/>
      <c r="L961" s="89"/>
      <c r="M961" s="89"/>
      <c r="N961" s="89"/>
      <c r="O961" s="89"/>
      <c r="P961" s="89"/>
      <c r="Q961" s="336"/>
      <c r="R961" s="92"/>
      <c r="S961" s="90"/>
      <c r="T961" s="90"/>
    </row>
    <row r="962" spans="1:20" x14ac:dyDescent="0.25">
      <c r="A962" s="91"/>
      <c r="B962" s="86"/>
      <c r="C962" s="89"/>
      <c r="D962" s="89"/>
      <c r="E962" s="89"/>
      <c r="F962" s="89"/>
      <c r="G962" s="89"/>
      <c r="H962" s="172"/>
      <c r="I962" s="172"/>
      <c r="J962" s="89"/>
      <c r="K962" s="142"/>
      <c r="L962" s="89"/>
      <c r="M962" s="89"/>
      <c r="N962" s="89"/>
      <c r="O962" s="89"/>
      <c r="P962" s="89"/>
      <c r="Q962" s="336"/>
      <c r="R962" s="92"/>
      <c r="S962" s="90"/>
      <c r="T962" s="90"/>
    </row>
    <row r="963" spans="1:20" x14ac:dyDescent="0.25">
      <c r="A963" s="91"/>
      <c r="B963" s="86"/>
      <c r="C963" s="89"/>
      <c r="D963" s="89"/>
      <c r="E963" s="89"/>
      <c r="F963" s="89"/>
      <c r="G963" s="89"/>
      <c r="H963" s="172"/>
      <c r="I963" s="172"/>
      <c r="J963" s="89"/>
      <c r="K963" s="142"/>
      <c r="L963" s="89"/>
      <c r="M963" s="89"/>
      <c r="N963" s="89"/>
      <c r="O963" s="89"/>
      <c r="P963" s="89"/>
      <c r="Q963" s="336"/>
      <c r="R963" s="92"/>
      <c r="S963" s="90"/>
      <c r="T963" s="90"/>
    </row>
    <row r="964" spans="1:20" x14ac:dyDescent="0.25">
      <c r="A964" s="91"/>
      <c r="B964" s="86"/>
      <c r="C964" s="89"/>
      <c r="D964" s="89"/>
      <c r="E964" s="89"/>
      <c r="F964" s="89"/>
      <c r="G964" s="89"/>
      <c r="H964" s="172"/>
      <c r="I964" s="172"/>
      <c r="J964" s="89"/>
      <c r="K964" s="142"/>
      <c r="L964" s="89"/>
      <c r="M964" s="89"/>
      <c r="N964" s="89"/>
      <c r="O964" s="89"/>
      <c r="P964" s="89"/>
      <c r="Q964" s="336"/>
      <c r="R964" s="92"/>
      <c r="S964" s="90"/>
      <c r="T964" s="90"/>
    </row>
    <row r="965" spans="1:20" x14ac:dyDescent="0.25">
      <c r="A965" s="91"/>
      <c r="B965" s="86"/>
      <c r="C965" s="89"/>
      <c r="D965" s="89"/>
      <c r="E965" s="89"/>
      <c r="F965" s="89"/>
      <c r="G965" s="89"/>
      <c r="H965" s="172"/>
      <c r="I965" s="172"/>
      <c r="J965" s="89"/>
      <c r="K965" s="142"/>
      <c r="L965" s="89"/>
      <c r="M965" s="89"/>
      <c r="N965" s="89"/>
      <c r="O965" s="89"/>
      <c r="P965" s="89"/>
      <c r="Q965" s="336"/>
      <c r="R965" s="92"/>
      <c r="S965" s="90"/>
      <c r="T965" s="90"/>
    </row>
    <row r="966" spans="1:20" x14ac:dyDescent="0.25">
      <c r="A966" s="91"/>
      <c r="B966" s="86"/>
      <c r="C966" s="89"/>
      <c r="D966" s="89"/>
      <c r="E966" s="89"/>
      <c r="F966" s="89"/>
      <c r="G966" s="89"/>
      <c r="H966" s="172"/>
      <c r="I966" s="172"/>
      <c r="J966" s="89"/>
      <c r="K966" s="142"/>
      <c r="L966" s="89"/>
      <c r="M966" s="89"/>
      <c r="N966" s="89"/>
      <c r="O966" s="89"/>
      <c r="P966" s="89"/>
      <c r="Q966" s="336"/>
      <c r="R966" s="92"/>
      <c r="S966" s="90"/>
      <c r="T966" s="90"/>
    </row>
    <row r="967" spans="1:20" x14ac:dyDescent="0.25">
      <c r="A967" s="91"/>
      <c r="B967" s="86"/>
      <c r="C967" s="89"/>
      <c r="D967" s="89"/>
      <c r="E967" s="89"/>
      <c r="F967" s="89"/>
      <c r="G967" s="89"/>
      <c r="H967" s="172"/>
      <c r="I967" s="172"/>
      <c r="J967" s="89"/>
      <c r="K967" s="142"/>
      <c r="L967" s="89"/>
      <c r="M967" s="89"/>
      <c r="N967" s="89"/>
      <c r="O967" s="89"/>
      <c r="P967" s="89"/>
      <c r="Q967" s="336"/>
      <c r="R967" s="92"/>
      <c r="S967" s="90"/>
      <c r="T967" s="90"/>
    </row>
    <row r="968" spans="1:20" x14ac:dyDescent="0.25">
      <c r="A968" s="91"/>
      <c r="B968" s="86"/>
      <c r="C968" s="89"/>
      <c r="D968" s="89"/>
      <c r="E968" s="89"/>
      <c r="F968" s="89"/>
      <c r="G968" s="89"/>
      <c r="H968" s="172"/>
      <c r="I968" s="172"/>
      <c r="J968" s="89"/>
      <c r="K968" s="142"/>
      <c r="L968" s="89"/>
      <c r="M968" s="89"/>
      <c r="N968" s="89"/>
      <c r="O968" s="89"/>
      <c r="P968" s="89"/>
      <c r="Q968" s="336"/>
      <c r="R968" s="92"/>
      <c r="S968" s="90"/>
      <c r="T968" s="90"/>
    </row>
    <row r="969" spans="1:20" x14ac:dyDescent="0.25">
      <c r="A969" s="91"/>
      <c r="B969" s="86"/>
      <c r="C969" s="89"/>
      <c r="D969" s="89"/>
      <c r="E969" s="89"/>
      <c r="F969" s="89"/>
      <c r="G969" s="89"/>
      <c r="H969" s="172"/>
      <c r="I969" s="172"/>
      <c r="J969" s="89"/>
      <c r="K969" s="142"/>
      <c r="L969" s="89"/>
      <c r="M969" s="89"/>
      <c r="N969" s="89"/>
      <c r="O969" s="89"/>
      <c r="P969" s="89"/>
      <c r="Q969" s="336"/>
      <c r="R969" s="92"/>
      <c r="S969" s="90"/>
      <c r="T969" s="90"/>
    </row>
    <row r="970" spans="1:20" x14ac:dyDescent="0.25">
      <c r="A970" s="91"/>
      <c r="B970" s="86"/>
      <c r="C970" s="89"/>
      <c r="D970" s="89"/>
      <c r="E970" s="89"/>
      <c r="F970" s="89"/>
      <c r="G970" s="89"/>
      <c r="H970" s="172"/>
      <c r="I970" s="172"/>
      <c r="J970" s="89"/>
      <c r="K970" s="142"/>
      <c r="L970" s="89"/>
      <c r="M970" s="89"/>
      <c r="N970" s="89"/>
      <c r="O970" s="89"/>
      <c r="P970" s="89"/>
      <c r="Q970" s="336"/>
      <c r="R970" s="92"/>
      <c r="S970" s="90"/>
      <c r="T970" s="90"/>
    </row>
    <row r="971" spans="1:20" x14ac:dyDescent="0.25">
      <c r="A971" s="91"/>
      <c r="B971" s="86"/>
      <c r="C971" s="89"/>
      <c r="D971" s="89"/>
      <c r="E971" s="89"/>
      <c r="F971" s="89"/>
      <c r="G971" s="89"/>
      <c r="H971" s="172"/>
      <c r="I971" s="172"/>
      <c r="J971" s="89"/>
      <c r="K971" s="142"/>
      <c r="L971" s="89"/>
      <c r="M971" s="89"/>
      <c r="N971" s="89"/>
      <c r="O971" s="89"/>
      <c r="P971" s="89"/>
      <c r="Q971" s="336"/>
      <c r="R971" s="92"/>
      <c r="S971" s="90"/>
      <c r="T971" s="90"/>
    </row>
    <row r="972" spans="1:20" x14ac:dyDescent="0.25">
      <c r="A972" s="91"/>
      <c r="B972" s="86"/>
      <c r="C972" s="89"/>
      <c r="D972" s="89"/>
      <c r="E972" s="89"/>
      <c r="F972" s="89"/>
      <c r="G972" s="89"/>
      <c r="H972" s="172"/>
      <c r="I972" s="172"/>
      <c r="J972" s="89"/>
      <c r="K972" s="142"/>
      <c r="L972" s="89"/>
      <c r="M972" s="89"/>
      <c r="N972" s="89"/>
      <c r="O972" s="89"/>
      <c r="P972" s="89"/>
      <c r="Q972" s="336"/>
      <c r="R972" s="92"/>
      <c r="S972" s="90"/>
      <c r="T972" s="90"/>
    </row>
    <row r="973" spans="1:20" x14ac:dyDescent="0.25">
      <c r="A973" s="91"/>
      <c r="B973" s="86"/>
      <c r="C973" s="89"/>
      <c r="D973" s="89"/>
      <c r="E973" s="89"/>
      <c r="F973" s="89"/>
      <c r="G973" s="89"/>
      <c r="H973" s="172"/>
      <c r="I973" s="172"/>
      <c r="J973" s="89"/>
      <c r="K973" s="142"/>
      <c r="L973" s="89"/>
      <c r="M973" s="89"/>
      <c r="N973" s="89"/>
      <c r="O973" s="89"/>
      <c r="P973" s="89"/>
      <c r="Q973" s="336"/>
      <c r="R973" s="92"/>
      <c r="S973" s="90"/>
      <c r="T973" s="90"/>
    </row>
    <row r="974" spans="1:20" x14ac:dyDescent="0.25">
      <c r="A974" s="91"/>
      <c r="B974" s="86"/>
      <c r="C974" s="89"/>
      <c r="D974" s="89"/>
      <c r="E974" s="89"/>
      <c r="F974" s="89"/>
      <c r="G974" s="89"/>
      <c r="H974" s="172"/>
      <c r="I974" s="172"/>
      <c r="J974" s="89"/>
      <c r="K974" s="142"/>
      <c r="L974" s="89"/>
      <c r="M974" s="89"/>
      <c r="N974" s="89"/>
      <c r="O974" s="89"/>
      <c r="P974" s="89"/>
      <c r="Q974" s="336"/>
      <c r="R974" s="92"/>
      <c r="S974" s="90"/>
      <c r="T974" s="90"/>
    </row>
    <row r="975" spans="1:20" x14ac:dyDescent="0.25">
      <c r="A975" s="91"/>
      <c r="B975" s="86"/>
      <c r="C975" s="89"/>
      <c r="D975" s="89"/>
      <c r="E975" s="89"/>
      <c r="F975" s="89"/>
      <c r="G975" s="89"/>
      <c r="H975" s="172"/>
      <c r="I975" s="172"/>
      <c r="J975" s="89"/>
      <c r="K975" s="142"/>
      <c r="L975" s="89"/>
      <c r="M975" s="89"/>
      <c r="N975" s="89"/>
      <c r="O975" s="89"/>
      <c r="P975" s="89"/>
      <c r="Q975" s="336"/>
      <c r="R975" s="92"/>
      <c r="S975" s="90"/>
      <c r="T975" s="90"/>
    </row>
    <row r="976" spans="1:20" x14ac:dyDescent="0.25">
      <c r="A976" s="91"/>
      <c r="B976" s="86"/>
      <c r="C976" s="89"/>
      <c r="D976" s="89"/>
      <c r="E976" s="89"/>
      <c r="F976" s="89"/>
      <c r="G976" s="89"/>
      <c r="H976" s="172"/>
      <c r="I976" s="172"/>
      <c r="J976" s="89"/>
      <c r="K976" s="142"/>
      <c r="L976" s="89"/>
      <c r="M976" s="89"/>
      <c r="N976" s="89"/>
      <c r="O976" s="89"/>
      <c r="P976" s="89"/>
      <c r="Q976" s="336"/>
      <c r="R976" s="92"/>
      <c r="S976" s="90"/>
      <c r="T976" s="90"/>
    </row>
    <row r="977" spans="1:20" x14ac:dyDescent="0.25">
      <c r="A977" s="91"/>
      <c r="B977" s="86"/>
      <c r="C977" s="89"/>
      <c r="D977" s="89"/>
      <c r="E977" s="89"/>
      <c r="F977" s="89"/>
      <c r="G977" s="89"/>
      <c r="H977" s="172"/>
      <c r="I977" s="172"/>
      <c r="J977" s="89"/>
      <c r="K977" s="142"/>
      <c r="L977" s="89"/>
      <c r="M977" s="89"/>
      <c r="N977" s="89"/>
      <c r="O977" s="89"/>
      <c r="P977" s="89"/>
      <c r="Q977" s="336"/>
      <c r="R977" s="92"/>
      <c r="S977" s="90"/>
      <c r="T977" s="90"/>
    </row>
    <row r="978" spans="1:20" x14ac:dyDescent="0.25">
      <c r="A978" s="91"/>
      <c r="B978" s="86"/>
      <c r="C978" s="89"/>
      <c r="D978" s="89"/>
      <c r="E978" s="89"/>
      <c r="F978" s="89"/>
      <c r="G978" s="89"/>
      <c r="H978" s="172"/>
      <c r="I978" s="172"/>
      <c r="J978" s="89"/>
      <c r="K978" s="142"/>
      <c r="L978" s="89"/>
      <c r="M978" s="89"/>
      <c r="N978" s="89"/>
      <c r="O978" s="89"/>
      <c r="P978" s="89"/>
      <c r="Q978" s="336"/>
      <c r="R978" s="92"/>
      <c r="S978" s="90"/>
      <c r="T978" s="90"/>
    </row>
    <row r="979" spans="1:20" x14ac:dyDescent="0.25">
      <c r="A979" s="91"/>
      <c r="B979" s="86"/>
      <c r="C979" s="89"/>
      <c r="D979" s="89"/>
      <c r="E979" s="89"/>
      <c r="F979" s="89"/>
      <c r="G979" s="89"/>
      <c r="H979" s="172"/>
      <c r="I979" s="172"/>
      <c r="J979" s="89"/>
      <c r="K979" s="142"/>
      <c r="L979" s="89"/>
      <c r="M979" s="89"/>
      <c r="N979" s="89"/>
      <c r="O979" s="89"/>
      <c r="P979" s="89"/>
      <c r="Q979" s="336"/>
      <c r="R979" s="92"/>
      <c r="S979" s="90"/>
      <c r="T979" s="90"/>
    </row>
    <row r="980" spans="1:20" x14ac:dyDescent="0.25">
      <c r="A980" s="91"/>
      <c r="B980" s="86"/>
      <c r="C980" s="89"/>
      <c r="D980" s="89"/>
      <c r="E980" s="89"/>
      <c r="F980" s="89"/>
      <c r="G980" s="89"/>
      <c r="H980" s="172"/>
      <c r="I980" s="172"/>
      <c r="J980" s="89"/>
      <c r="K980" s="142"/>
      <c r="L980" s="89"/>
      <c r="M980" s="89"/>
      <c r="N980" s="89"/>
      <c r="O980" s="89"/>
      <c r="P980" s="89"/>
      <c r="Q980" s="336"/>
      <c r="R980" s="92"/>
      <c r="S980" s="90"/>
      <c r="T980" s="90"/>
    </row>
    <row r="981" spans="1:20" x14ac:dyDescent="0.25">
      <c r="A981" s="91"/>
      <c r="B981" s="86"/>
      <c r="C981" s="89"/>
      <c r="D981" s="89"/>
      <c r="E981" s="89"/>
      <c r="F981" s="89"/>
      <c r="G981" s="89"/>
      <c r="H981" s="172"/>
      <c r="I981" s="172"/>
      <c r="J981" s="89"/>
      <c r="K981" s="142"/>
      <c r="L981" s="89"/>
      <c r="M981" s="89"/>
      <c r="N981" s="89"/>
      <c r="O981" s="89"/>
      <c r="P981" s="89"/>
      <c r="Q981" s="336"/>
      <c r="R981" s="92"/>
      <c r="S981" s="90"/>
      <c r="T981" s="90"/>
    </row>
    <row r="982" spans="1:20" x14ac:dyDescent="0.25">
      <c r="A982" s="91"/>
      <c r="B982" s="86"/>
      <c r="C982" s="89"/>
      <c r="D982" s="89"/>
      <c r="E982" s="89"/>
      <c r="F982" s="89"/>
      <c r="G982" s="89"/>
      <c r="H982" s="172"/>
      <c r="I982" s="172"/>
      <c r="J982" s="89"/>
      <c r="K982" s="142"/>
      <c r="L982" s="89"/>
      <c r="M982" s="89"/>
      <c r="N982" s="89"/>
      <c r="O982" s="89"/>
      <c r="P982" s="89"/>
      <c r="Q982" s="336"/>
      <c r="R982" s="92"/>
      <c r="S982" s="90"/>
      <c r="T982" s="90"/>
    </row>
    <row r="983" spans="1:20" x14ac:dyDescent="0.25">
      <c r="A983" s="91"/>
      <c r="B983" s="86"/>
      <c r="C983" s="89"/>
      <c r="D983" s="89"/>
      <c r="E983" s="89"/>
      <c r="F983" s="89"/>
      <c r="G983" s="89"/>
      <c r="H983" s="172"/>
      <c r="I983" s="172"/>
      <c r="J983" s="89"/>
      <c r="K983" s="142"/>
      <c r="L983" s="89"/>
      <c r="M983" s="89"/>
      <c r="N983" s="89"/>
      <c r="O983" s="89"/>
      <c r="P983" s="89"/>
      <c r="Q983" s="336"/>
      <c r="R983" s="92"/>
      <c r="S983" s="90"/>
      <c r="T983" s="90"/>
    </row>
    <row r="984" spans="1:20" x14ac:dyDescent="0.25">
      <c r="A984" s="91"/>
      <c r="B984" s="86"/>
      <c r="C984" s="89"/>
      <c r="D984" s="89"/>
      <c r="E984" s="89"/>
      <c r="F984" s="89"/>
      <c r="G984" s="89"/>
      <c r="H984" s="172"/>
      <c r="I984" s="172"/>
      <c r="J984" s="89"/>
      <c r="K984" s="142"/>
      <c r="L984" s="89"/>
      <c r="M984" s="89"/>
      <c r="N984" s="89"/>
      <c r="O984" s="89"/>
      <c r="P984" s="89"/>
      <c r="Q984" s="336"/>
      <c r="R984" s="92"/>
      <c r="S984" s="90"/>
      <c r="T984" s="90"/>
    </row>
    <row r="985" spans="1:20" x14ac:dyDescent="0.25">
      <c r="A985" s="91"/>
      <c r="B985" s="86"/>
      <c r="C985" s="89"/>
      <c r="D985" s="89"/>
      <c r="E985" s="89"/>
      <c r="F985" s="89"/>
      <c r="G985" s="89"/>
      <c r="H985" s="172"/>
      <c r="I985" s="172"/>
      <c r="J985" s="89"/>
      <c r="K985" s="142"/>
      <c r="L985" s="89"/>
      <c r="M985" s="89"/>
      <c r="N985" s="89"/>
      <c r="O985" s="89"/>
      <c r="P985" s="89"/>
      <c r="Q985" s="336"/>
      <c r="R985" s="92"/>
      <c r="S985" s="90"/>
      <c r="T985" s="90"/>
    </row>
    <row r="986" spans="1:20" x14ac:dyDescent="0.25">
      <c r="A986" s="91"/>
      <c r="B986" s="86"/>
      <c r="C986" s="89"/>
      <c r="D986" s="89"/>
      <c r="E986" s="89"/>
      <c r="F986" s="89"/>
      <c r="G986" s="89"/>
      <c r="H986" s="172"/>
      <c r="I986" s="172"/>
      <c r="J986" s="89"/>
      <c r="K986" s="142"/>
      <c r="L986" s="89"/>
      <c r="M986" s="89"/>
      <c r="N986" s="89"/>
      <c r="O986" s="89"/>
      <c r="P986" s="89"/>
      <c r="Q986" s="336"/>
      <c r="R986" s="92"/>
      <c r="S986" s="90"/>
      <c r="T986" s="90"/>
    </row>
    <row r="987" spans="1:20" x14ac:dyDescent="0.25">
      <c r="A987" s="91"/>
      <c r="B987" s="86"/>
      <c r="C987" s="89"/>
      <c r="D987" s="89"/>
      <c r="E987" s="89"/>
      <c r="F987" s="89"/>
      <c r="G987" s="89"/>
      <c r="H987" s="172"/>
      <c r="I987" s="172"/>
      <c r="J987" s="89"/>
      <c r="K987" s="142"/>
      <c r="L987" s="89"/>
      <c r="M987" s="89"/>
      <c r="N987" s="89"/>
      <c r="O987" s="89"/>
      <c r="P987" s="89"/>
      <c r="Q987" s="336"/>
      <c r="R987" s="92"/>
      <c r="S987" s="90"/>
      <c r="T987" s="90"/>
    </row>
    <row r="988" spans="1:20" x14ac:dyDescent="0.25">
      <c r="A988" s="91"/>
      <c r="B988" s="86"/>
      <c r="C988" s="89"/>
      <c r="D988" s="89"/>
      <c r="E988" s="89"/>
      <c r="F988" s="89"/>
      <c r="G988" s="89"/>
      <c r="H988" s="172"/>
      <c r="I988" s="172"/>
      <c r="J988" s="89"/>
      <c r="K988" s="142"/>
      <c r="L988" s="89"/>
      <c r="M988" s="89"/>
      <c r="N988" s="89"/>
      <c r="O988" s="89"/>
      <c r="P988" s="89"/>
      <c r="Q988" s="336"/>
      <c r="R988" s="92"/>
      <c r="S988" s="90"/>
      <c r="T988" s="90"/>
    </row>
    <row r="989" spans="1:20" x14ac:dyDescent="0.25">
      <c r="A989" s="91"/>
      <c r="B989" s="86"/>
      <c r="C989" s="89"/>
      <c r="D989" s="89"/>
      <c r="E989" s="89"/>
      <c r="F989" s="89"/>
      <c r="G989" s="89"/>
      <c r="H989" s="172"/>
      <c r="I989" s="172"/>
      <c r="J989" s="89"/>
      <c r="K989" s="142"/>
      <c r="L989" s="89"/>
      <c r="M989" s="89"/>
      <c r="N989" s="89"/>
      <c r="O989" s="89"/>
      <c r="P989" s="89"/>
      <c r="Q989" s="336"/>
      <c r="R989" s="92"/>
      <c r="S989" s="90"/>
      <c r="T989" s="90"/>
    </row>
    <row r="990" spans="1:20" x14ac:dyDescent="0.25">
      <c r="A990" s="91"/>
      <c r="B990" s="86"/>
      <c r="C990" s="89"/>
      <c r="D990" s="89"/>
      <c r="E990" s="89"/>
      <c r="F990" s="89"/>
      <c r="G990" s="89"/>
      <c r="H990" s="172"/>
      <c r="I990" s="172"/>
      <c r="J990" s="89"/>
      <c r="K990" s="142"/>
      <c r="L990" s="89"/>
      <c r="M990" s="89"/>
      <c r="N990" s="89"/>
      <c r="O990" s="89"/>
      <c r="P990" s="89"/>
      <c r="Q990" s="336"/>
      <c r="R990" s="92"/>
      <c r="S990" s="90"/>
      <c r="T990" s="90"/>
    </row>
    <row r="991" spans="1:20" x14ac:dyDescent="0.25">
      <c r="A991" s="91"/>
      <c r="B991" s="86"/>
      <c r="C991" s="89"/>
      <c r="D991" s="89"/>
      <c r="E991" s="89"/>
      <c r="F991" s="89"/>
      <c r="G991" s="89"/>
      <c r="H991" s="172"/>
      <c r="I991" s="172"/>
      <c r="J991" s="89"/>
      <c r="K991" s="142"/>
      <c r="L991" s="89"/>
      <c r="M991" s="89"/>
      <c r="N991" s="89"/>
      <c r="O991" s="89"/>
      <c r="P991" s="89"/>
      <c r="Q991" s="336"/>
      <c r="R991" s="92"/>
      <c r="S991" s="90"/>
      <c r="T991" s="90"/>
    </row>
    <row r="992" spans="1:20" x14ac:dyDescent="0.25">
      <c r="A992" s="91"/>
      <c r="B992" s="86"/>
      <c r="C992" s="89"/>
      <c r="D992" s="89"/>
      <c r="E992" s="89"/>
      <c r="F992" s="89"/>
      <c r="G992" s="89"/>
      <c r="H992" s="172"/>
      <c r="I992" s="172"/>
      <c r="J992" s="89"/>
      <c r="K992" s="142"/>
      <c r="L992" s="89"/>
      <c r="M992" s="89"/>
      <c r="N992" s="89"/>
      <c r="O992" s="89"/>
      <c r="P992" s="89"/>
      <c r="Q992" s="336"/>
      <c r="R992" s="92"/>
      <c r="S992" s="90"/>
      <c r="T992" s="90"/>
    </row>
    <row r="993" spans="1:20" x14ac:dyDescent="0.25">
      <c r="A993" s="91"/>
      <c r="B993" s="86"/>
      <c r="C993" s="89"/>
      <c r="D993" s="89"/>
      <c r="E993" s="89"/>
      <c r="F993" s="89"/>
      <c r="G993" s="89"/>
      <c r="H993" s="172"/>
      <c r="I993" s="172"/>
      <c r="J993" s="89"/>
      <c r="K993" s="142"/>
      <c r="L993" s="89"/>
      <c r="M993" s="89"/>
      <c r="N993" s="89"/>
      <c r="O993" s="89"/>
      <c r="P993" s="89"/>
      <c r="Q993" s="336"/>
      <c r="R993" s="92"/>
      <c r="S993" s="90"/>
      <c r="T993" s="90"/>
    </row>
    <row r="994" spans="1:20" x14ac:dyDescent="0.25">
      <c r="A994" s="91"/>
      <c r="B994" s="86"/>
      <c r="C994" s="89"/>
      <c r="D994" s="89"/>
      <c r="E994" s="89"/>
      <c r="F994" s="89"/>
      <c r="G994" s="89"/>
      <c r="H994" s="172"/>
      <c r="I994" s="172"/>
      <c r="J994" s="89"/>
      <c r="K994" s="142"/>
      <c r="L994" s="89"/>
      <c r="M994" s="89"/>
      <c r="N994" s="89"/>
      <c r="O994" s="89"/>
      <c r="P994" s="89"/>
      <c r="Q994" s="336"/>
      <c r="R994" s="92"/>
      <c r="S994" s="90"/>
      <c r="T994" s="90"/>
    </row>
    <row r="995" spans="1:20" x14ac:dyDescent="0.25">
      <c r="A995" s="91"/>
      <c r="B995" s="86"/>
      <c r="C995" s="89"/>
      <c r="D995" s="89"/>
      <c r="E995" s="89"/>
      <c r="F995" s="89"/>
      <c r="G995" s="89"/>
      <c r="H995" s="172"/>
      <c r="I995" s="172"/>
      <c r="J995" s="89"/>
      <c r="K995" s="142"/>
      <c r="L995" s="89"/>
      <c r="M995" s="89"/>
      <c r="N995" s="89"/>
      <c r="O995" s="89"/>
      <c r="P995" s="89"/>
      <c r="Q995" s="336"/>
      <c r="R995" s="92"/>
      <c r="S995" s="90"/>
      <c r="T995" s="90"/>
    </row>
    <row r="996" spans="1:20" x14ac:dyDescent="0.25">
      <c r="A996" s="91"/>
      <c r="B996" s="86"/>
      <c r="C996" s="89"/>
      <c r="D996" s="89"/>
      <c r="E996" s="89"/>
      <c r="F996" s="89"/>
      <c r="G996" s="89"/>
      <c r="H996" s="172"/>
      <c r="I996" s="172"/>
      <c r="J996" s="89"/>
      <c r="K996" s="142"/>
      <c r="L996" s="89"/>
      <c r="M996" s="89"/>
      <c r="N996" s="89"/>
      <c r="O996" s="89"/>
      <c r="P996" s="89"/>
      <c r="Q996" s="336"/>
      <c r="R996" s="92"/>
      <c r="S996" s="90"/>
      <c r="T996" s="90"/>
    </row>
    <row r="997" spans="1:20" x14ac:dyDescent="0.25">
      <c r="A997" s="91"/>
      <c r="B997" s="86"/>
      <c r="C997" s="89"/>
      <c r="D997" s="89"/>
      <c r="E997" s="89"/>
      <c r="F997" s="89"/>
      <c r="G997" s="89"/>
      <c r="H997" s="172"/>
      <c r="I997" s="172"/>
      <c r="J997" s="89"/>
      <c r="K997" s="142"/>
      <c r="L997" s="89"/>
      <c r="M997" s="89"/>
      <c r="N997" s="89"/>
      <c r="O997" s="89"/>
      <c r="P997" s="89"/>
      <c r="Q997" s="336"/>
      <c r="R997" s="92"/>
      <c r="S997" s="90"/>
      <c r="T997" s="90"/>
    </row>
    <row r="998" spans="1:20" x14ac:dyDescent="0.25">
      <c r="A998" s="91"/>
      <c r="B998" s="86"/>
      <c r="C998" s="89"/>
      <c r="D998" s="89"/>
      <c r="E998" s="89"/>
      <c r="F998" s="89"/>
      <c r="G998" s="89"/>
      <c r="H998" s="172"/>
      <c r="I998" s="172"/>
      <c r="J998" s="89"/>
      <c r="K998" s="142"/>
      <c r="L998" s="89"/>
      <c r="M998" s="89"/>
      <c r="N998" s="89"/>
      <c r="O998" s="89"/>
      <c r="P998" s="89"/>
      <c r="Q998" s="336"/>
      <c r="R998" s="92"/>
      <c r="S998" s="90"/>
      <c r="T998" s="90"/>
    </row>
    <row r="999" spans="1:20" x14ac:dyDescent="0.25">
      <c r="A999" s="91"/>
      <c r="B999" s="86"/>
      <c r="C999" s="89"/>
      <c r="D999" s="89"/>
      <c r="E999" s="89"/>
      <c r="F999" s="89"/>
      <c r="G999" s="89"/>
      <c r="H999" s="172"/>
      <c r="I999" s="172"/>
      <c r="J999" s="89"/>
      <c r="K999" s="142"/>
      <c r="L999" s="89"/>
      <c r="M999" s="89"/>
      <c r="N999" s="89"/>
      <c r="O999" s="89"/>
      <c r="P999" s="89"/>
      <c r="Q999" s="336"/>
      <c r="R999" s="92"/>
      <c r="S999" s="90"/>
      <c r="T999" s="90"/>
    </row>
    <row r="1000" spans="1:20" x14ac:dyDescent="0.25">
      <c r="A1000" s="91"/>
      <c r="B1000" s="86"/>
      <c r="C1000" s="89"/>
      <c r="D1000" s="89"/>
      <c r="E1000" s="89"/>
      <c r="F1000" s="89"/>
      <c r="G1000" s="89"/>
      <c r="H1000" s="172"/>
      <c r="I1000" s="172"/>
      <c r="J1000" s="89"/>
      <c r="K1000" s="142"/>
      <c r="L1000" s="89"/>
      <c r="M1000" s="89"/>
      <c r="N1000" s="89"/>
      <c r="O1000" s="89"/>
      <c r="P1000" s="89"/>
      <c r="Q1000" s="336"/>
      <c r="R1000" s="92"/>
      <c r="S1000" s="90"/>
      <c r="T1000" s="90"/>
    </row>
    <row r="1001" spans="1:20" x14ac:dyDescent="0.25">
      <c r="A1001" s="91"/>
      <c r="B1001" s="86"/>
      <c r="C1001" s="89"/>
      <c r="D1001" s="89"/>
      <c r="E1001" s="89"/>
      <c r="F1001" s="89"/>
      <c r="G1001" s="89"/>
      <c r="H1001" s="172"/>
      <c r="I1001" s="172"/>
      <c r="J1001" s="89"/>
      <c r="K1001" s="142"/>
      <c r="L1001" s="89"/>
      <c r="M1001" s="89"/>
      <c r="N1001" s="89"/>
      <c r="O1001" s="89"/>
      <c r="P1001" s="89"/>
      <c r="Q1001" s="336"/>
      <c r="R1001" s="92"/>
      <c r="S1001" s="90"/>
      <c r="T1001" s="90"/>
    </row>
    <row r="1002" spans="1:20" x14ac:dyDescent="0.25">
      <c r="A1002" s="91"/>
      <c r="B1002" s="86"/>
      <c r="C1002" s="89"/>
      <c r="D1002" s="89"/>
      <c r="E1002" s="89"/>
      <c r="F1002" s="89"/>
      <c r="G1002" s="89"/>
      <c r="H1002" s="172"/>
      <c r="I1002" s="172"/>
      <c r="J1002" s="89"/>
      <c r="K1002" s="142"/>
      <c r="L1002" s="89"/>
      <c r="M1002" s="89"/>
      <c r="N1002" s="89"/>
      <c r="O1002" s="89"/>
      <c r="P1002" s="89"/>
      <c r="Q1002" s="336"/>
      <c r="R1002" s="92"/>
      <c r="S1002" s="90"/>
      <c r="T1002" s="90"/>
    </row>
    <row r="1003" spans="1:20" x14ac:dyDescent="0.25">
      <c r="A1003" s="91"/>
      <c r="B1003" s="86"/>
      <c r="C1003" s="89"/>
      <c r="D1003" s="89"/>
      <c r="E1003" s="89"/>
      <c r="F1003" s="89"/>
      <c r="G1003" s="89"/>
      <c r="H1003" s="172"/>
      <c r="I1003" s="172"/>
      <c r="J1003" s="89"/>
      <c r="K1003" s="142"/>
      <c r="L1003" s="89"/>
      <c r="M1003" s="89"/>
      <c r="N1003" s="89"/>
      <c r="O1003" s="89"/>
      <c r="P1003" s="89"/>
      <c r="Q1003" s="336"/>
      <c r="R1003" s="92"/>
      <c r="S1003" s="90"/>
      <c r="T1003" s="90"/>
    </row>
    <row r="1004" spans="1:20" x14ac:dyDescent="0.25">
      <c r="A1004" s="91"/>
      <c r="B1004" s="86"/>
      <c r="C1004" s="89"/>
      <c r="D1004" s="89"/>
      <c r="E1004" s="89"/>
      <c r="F1004" s="89"/>
      <c r="G1004" s="89"/>
      <c r="H1004" s="172"/>
      <c r="I1004" s="172"/>
      <c r="J1004" s="89"/>
      <c r="K1004" s="142"/>
      <c r="L1004" s="89"/>
      <c r="M1004" s="89"/>
      <c r="N1004" s="89"/>
      <c r="O1004" s="89"/>
      <c r="P1004" s="89"/>
      <c r="Q1004" s="336"/>
      <c r="R1004" s="92"/>
      <c r="S1004" s="90"/>
      <c r="T1004" s="90"/>
    </row>
    <row r="1005" spans="1:20" x14ac:dyDescent="0.25">
      <c r="A1005" s="91"/>
      <c r="B1005" s="86"/>
      <c r="C1005" s="89"/>
      <c r="D1005" s="89"/>
      <c r="E1005" s="89"/>
      <c r="F1005" s="89"/>
      <c r="G1005" s="89"/>
      <c r="H1005" s="172"/>
      <c r="I1005" s="172"/>
      <c r="J1005" s="89"/>
      <c r="K1005" s="142"/>
      <c r="L1005" s="89"/>
      <c r="M1005" s="89"/>
      <c r="N1005" s="89"/>
      <c r="O1005" s="89"/>
      <c r="P1005" s="89"/>
      <c r="Q1005" s="336"/>
      <c r="R1005" s="92"/>
      <c r="S1005" s="90"/>
      <c r="T1005" s="90"/>
    </row>
    <row r="1006" spans="1:20" x14ac:dyDescent="0.25">
      <c r="A1006" s="91"/>
      <c r="B1006" s="86"/>
      <c r="C1006" s="89"/>
      <c r="D1006" s="89"/>
      <c r="E1006" s="89"/>
      <c r="F1006" s="89"/>
      <c r="G1006" s="89"/>
      <c r="H1006" s="172"/>
      <c r="I1006" s="172"/>
      <c r="J1006" s="89"/>
      <c r="K1006" s="142"/>
      <c r="L1006" s="89"/>
      <c r="M1006" s="89"/>
      <c r="N1006" s="89"/>
      <c r="O1006" s="89"/>
      <c r="P1006" s="89"/>
      <c r="Q1006" s="336"/>
      <c r="R1006" s="92"/>
      <c r="S1006" s="90"/>
      <c r="T1006" s="90"/>
    </row>
    <row r="1007" spans="1:20" x14ac:dyDescent="0.25">
      <c r="A1007" s="91"/>
      <c r="B1007" s="86"/>
      <c r="C1007" s="89"/>
      <c r="D1007" s="89"/>
      <c r="E1007" s="89"/>
      <c r="F1007" s="89"/>
      <c r="G1007" s="89"/>
      <c r="H1007" s="172"/>
      <c r="I1007" s="172"/>
      <c r="J1007" s="89"/>
      <c r="K1007" s="142"/>
      <c r="L1007" s="89"/>
      <c r="M1007" s="89"/>
      <c r="N1007" s="89"/>
      <c r="O1007" s="89"/>
      <c r="P1007" s="89"/>
      <c r="Q1007" s="336"/>
      <c r="R1007" s="92"/>
      <c r="S1007" s="90"/>
      <c r="T1007" s="90"/>
    </row>
    <row r="1008" spans="1:20" x14ac:dyDescent="0.25">
      <c r="A1008" s="91"/>
      <c r="B1008" s="86"/>
      <c r="C1008" s="89"/>
      <c r="D1008" s="89"/>
      <c r="E1008" s="89"/>
      <c r="F1008" s="89"/>
      <c r="G1008" s="89"/>
      <c r="H1008" s="172"/>
      <c r="I1008" s="172"/>
      <c r="J1008" s="89"/>
      <c r="K1008" s="142"/>
      <c r="L1008" s="89"/>
      <c r="M1008" s="89"/>
      <c r="N1008" s="89"/>
      <c r="O1008" s="89"/>
      <c r="P1008" s="89"/>
      <c r="Q1008" s="336"/>
      <c r="R1008" s="92"/>
      <c r="S1008" s="90"/>
      <c r="T1008" s="90"/>
    </row>
    <row r="1009" spans="1:20" x14ac:dyDescent="0.25">
      <c r="A1009" s="91"/>
      <c r="B1009" s="86"/>
      <c r="C1009" s="89"/>
      <c r="D1009" s="89"/>
      <c r="E1009" s="89"/>
      <c r="F1009" s="89"/>
      <c r="G1009" s="89"/>
      <c r="H1009" s="172"/>
      <c r="I1009" s="172"/>
      <c r="J1009" s="89"/>
      <c r="K1009" s="142"/>
      <c r="L1009" s="89"/>
      <c r="M1009" s="89"/>
      <c r="N1009" s="89"/>
      <c r="O1009" s="89"/>
      <c r="P1009" s="89"/>
      <c r="Q1009" s="336"/>
      <c r="R1009" s="92"/>
      <c r="S1009" s="90"/>
      <c r="T1009" s="90"/>
    </row>
    <row r="1010" spans="1:20" x14ac:dyDescent="0.25">
      <c r="A1010" s="91"/>
      <c r="B1010" s="86"/>
      <c r="C1010" s="89"/>
      <c r="D1010" s="89"/>
      <c r="E1010" s="89"/>
      <c r="F1010" s="89"/>
      <c r="G1010" s="89"/>
      <c r="H1010" s="172"/>
      <c r="I1010" s="172"/>
      <c r="J1010" s="89"/>
      <c r="K1010" s="142"/>
      <c r="L1010" s="89"/>
      <c r="M1010" s="89"/>
      <c r="N1010" s="89"/>
      <c r="O1010" s="89"/>
      <c r="P1010" s="89"/>
      <c r="Q1010" s="336"/>
      <c r="R1010" s="92"/>
      <c r="S1010" s="90"/>
      <c r="T1010" s="90"/>
    </row>
    <row r="1011" spans="1:20" x14ac:dyDescent="0.25">
      <c r="A1011" s="91"/>
      <c r="B1011" s="86"/>
      <c r="C1011" s="89"/>
      <c r="D1011" s="89"/>
      <c r="E1011" s="89"/>
      <c r="F1011" s="89"/>
      <c r="G1011" s="89"/>
      <c r="H1011" s="172"/>
      <c r="I1011" s="172"/>
      <c r="J1011" s="89"/>
      <c r="K1011" s="142"/>
      <c r="L1011" s="89"/>
      <c r="M1011" s="89"/>
      <c r="N1011" s="89"/>
      <c r="O1011" s="89"/>
      <c r="P1011" s="89"/>
      <c r="Q1011" s="336"/>
      <c r="R1011" s="92"/>
      <c r="S1011" s="90"/>
      <c r="T1011" s="90"/>
    </row>
    <row r="1012" spans="1:20" x14ac:dyDescent="0.25">
      <c r="A1012" s="91"/>
      <c r="B1012" s="86"/>
      <c r="C1012" s="89"/>
      <c r="D1012" s="89"/>
      <c r="E1012" s="89"/>
      <c r="F1012" s="89"/>
      <c r="G1012" s="89"/>
      <c r="H1012" s="172"/>
      <c r="I1012" s="172"/>
      <c r="J1012" s="89"/>
      <c r="K1012" s="142"/>
      <c r="L1012" s="89"/>
      <c r="M1012" s="89"/>
      <c r="N1012" s="89"/>
      <c r="O1012" s="89"/>
      <c r="P1012" s="89"/>
      <c r="Q1012" s="336"/>
      <c r="R1012" s="92"/>
      <c r="S1012" s="90"/>
      <c r="T1012" s="90"/>
    </row>
    <row r="1013" spans="1:20" x14ac:dyDescent="0.25">
      <c r="A1013" s="91"/>
      <c r="B1013" s="86"/>
      <c r="C1013" s="89"/>
      <c r="D1013" s="89"/>
      <c r="E1013" s="89"/>
      <c r="F1013" s="89"/>
      <c r="G1013" s="89"/>
      <c r="H1013" s="172"/>
      <c r="I1013" s="172"/>
      <c r="J1013" s="89"/>
      <c r="K1013" s="142"/>
      <c r="L1013" s="89"/>
      <c r="M1013" s="89"/>
      <c r="N1013" s="89"/>
      <c r="O1013" s="89"/>
      <c r="P1013" s="89"/>
      <c r="Q1013" s="336"/>
      <c r="R1013" s="92"/>
      <c r="S1013" s="90"/>
      <c r="T1013" s="90"/>
    </row>
    <row r="1014" spans="1:20" x14ac:dyDescent="0.25">
      <c r="A1014" s="91"/>
      <c r="B1014" s="86"/>
      <c r="C1014" s="89"/>
      <c r="D1014" s="89"/>
      <c r="E1014" s="89"/>
      <c r="F1014" s="89"/>
      <c r="G1014" s="89"/>
      <c r="H1014" s="172"/>
      <c r="I1014" s="172"/>
      <c r="J1014" s="89"/>
      <c r="K1014" s="142"/>
      <c r="L1014" s="89"/>
      <c r="M1014" s="89"/>
      <c r="N1014" s="89"/>
      <c r="O1014" s="89"/>
      <c r="P1014" s="89"/>
      <c r="Q1014" s="336"/>
      <c r="R1014" s="92"/>
      <c r="S1014" s="90"/>
      <c r="T1014" s="90"/>
    </row>
    <row r="1015" spans="1:20" x14ac:dyDescent="0.25">
      <c r="A1015" s="91"/>
      <c r="B1015" s="86"/>
      <c r="C1015" s="89"/>
      <c r="D1015" s="89"/>
      <c r="E1015" s="89"/>
      <c r="F1015" s="89"/>
      <c r="G1015" s="89"/>
      <c r="H1015" s="172"/>
      <c r="I1015" s="172"/>
      <c r="J1015" s="89"/>
      <c r="K1015" s="142"/>
      <c r="L1015" s="89"/>
      <c r="M1015" s="89"/>
      <c r="N1015" s="89"/>
      <c r="O1015" s="89"/>
      <c r="P1015" s="89"/>
      <c r="Q1015" s="336"/>
      <c r="R1015" s="92"/>
      <c r="S1015" s="90"/>
      <c r="T1015" s="90"/>
    </row>
    <row r="1016" spans="1:20" x14ac:dyDescent="0.25">
      <c r="A1016" s="91"/>
      <c r="B1016" s="86"/>
      <c r="C1016" s="89"/>
      <c r="D1016" s="89"/>
      <c r="E1016" s="89"/>
      <c r="F1016" s="89"/>
      <c r="G1016" s="89"/>
      <c r="H1016" s="172"/>
      <c r="I1016" s="172"/>
      <c r="J1016" s="89"/>
      <c r="K1016" s="142"/>
      <c r="L1016" s="89"/>
      <c r="M1016" s="89"/>
      <c r="N1016" s="89"/>
      <c r="O1016" s="89"/>
      <c r="P1016" s="89"/>
      <c r="Q1016" s="336"/>
      <c r="R1016" s="92"/>
      <c r="S1016" s="90"/>
      <c r="T1016" s="90"/>
    </row>
    <row r="1017" spans="1:20" x14ac:dyDescent="0.25">
      <c r="A1017" s="91"/>
      <c r="B1017" s="86"/>
      <c r="C1017" s="89"/>
      <c r="D1017" s="89"/>
      <c r="E1017" s="89"/>
      <c r="F1017" s="89"/>
      <c r="G1017" s="89"/>
      <c r="H1017" s="172"/>
      <c r="I1017" s="172"/>
      <c r="J1017" s="89"/>
      <c r="K1017" s="142"/>
      <c r="L1017" s="89"/>
      <c r="M1017" s="89"/>
      <c r="N1017" s="89"/>
      <c r="O1017" s="89"/>
      <c r="P1017" s="89"/>
      <c r="Q1017" s="336"/>
      <c r="R1017" s="92"/>
      <c r="S1017" s="90"/>
      <c r="T1017" s="90"/>
    </row>
    <row r="1018" spans="1:20" x14ac:dyDescent="0.25">
      <c r="A1018" s="91"/>
      <c r="B1018" s="86"/>
      <c r="C1018" s="89"/>
      <c r="D1018" s="89"/>
      <c r="E1018" s="89"/>
      <c r="F1018" s="89"/>
      <c r="G1018" s="89"/>
      <c r="H1018" s="172"/>
      <c r="I1018" s="172"/>
      <c r="J1018" s="89"/>
      <c r="K1018" s="142"/>
      <c r="L1018" s="89"/>
      <c r="M1018" s="89"/>
      <c r="N1018" s="89"/>
      <c r="O1018" s="89"/>
      <c r="P1018" s="89"/>
      <c r="Q1018" s="336"/>
      <c r="R1018" s="92"/>
      <c r="S1018" s="90"/>
      <c r="T1018" s="90"/>
    </row>
    <row r="1019" spans="1:20" x14ac:dyDescent="0.25">
      <c r="A1019" s="91"/>
      <c r="B1019" s="86"/>
      <c r="C1019" s="89"/>
      <c r="D1019" s="89"/>
      <c r="E1019" s="89"/>
      <c r="F1019" s="89"/>
      <c r="G1019" s="89"/>
      <c r="H1019" s="172"/>
      <c r="I1019" s="172"/>
      <c r="J1019" s="89"/>
      <c r="K1019" s="142"/>
      <c r="L1019" s="89"/>
      <c r="M1019" s="89"/>
      <c r="N1019" s="89"/>
      <c r="O1019" s="89"/>
      <c r="P1019" s="89"/>
      <c r="Q1019" s="336"/>
      <c r="R1019" s="92"/>
      <c r="S1019" s="90"/>
      <c r="T1019" s="90"/>
    </row>
    <row r="1020" spans="1:20" x14ac:dyDescent="0.25">
      <c r="A1020" s="91"/>
      <c r="B1020" s="86"/>
      <c r="C1020" s="89"/>
      <c r="D1020" s="89"/>
      <c r="E1020" s="89"/>
      <c r="F1020" s="89"/>
      <c r="G1020" s="89"/>
      <c r="H1020" s="172"/>
      <c r="I1020" s="172"/>
      <c r="J1020" s="89"/>
      <c r="K1020" s="142"/>
      <c r="L1020" s="89"/>
      <c r="M1020" s="89"/>
      <c r="N1020" s="89"/>
      <c r="O1020" s="89"/>
      <c r="P1020" s="89"/>
      <c r="Q1020" s="336"/>
      <c r="R1020" s="92"/>
      <c r="S1020" s="90"/>
      <c r="T1020" s="90"/>
    </row>
    <row r="1021" spans="1:20" x14ac:dyDescent="0.25">
      <c r="A1021" s="91"/>
      <c r="B1021" s="86"/>
      <c r="C1021" s="89"/>
      <c r="D1021" s="89"/>
      <c r="E1021" s="89"/>
      <c r="F1021" s="89"/>
      <c r="G1021" s="89"/>
      <c r="H1021" s="172"/>
      <c r="I1021" s="172"/>
      <c r="J1021" s="89"/>
      <c r="K1021" s="142"/>
      <c r="L1021" s="89"/>
      <c r="M1021" s="89"/>
      <c r="N1021" s="89"/>
      <c r="O1021" s="89"/>
      <c r="P1021" s="89"/>
      <c r="Q1021" s="336"/>
      <c r="R1021" s="92"/>
      <c r="S1021" s="90"/>
      <c r="T1021" s="90"/>
    </row>
    <row r="1022" spans="1:20" x14ac:dyDescent="0.25">
      <c r="A1022" s="91"/>
      <c r="B1022" s="86"/>
      <c r="C1022" s="89"/>
      <c r="D1022" s="89"/>
      <c r="E1022" s="89"/>
      <c r="F1022" s="89"/>
      <c r="G1022" s="89"/>
      <c r="H1022" s="172"/>
      <c r="I1022" s="172"/>
      <c r="J1022" s="89"/>
      <c r="K1022" s="142"/>
      <c r="L1022" s="89"/>
      <c r="M1022" s="89"/>
      <c r="N1022" s="89"/>
      <c r="O1022" s="89"/>
      <c r="P1022" s="89"/>
      <c r="Q1022" s="336"/>
      <c r="R1022" s="92"/>
      <c r="S1022" s="90"/>
      <c r="T1022" s="90"/>
    </row>
    <row r="1023" spans="1:20" x14ac:dyDescent="0.25">
      <c r="A1023" s="91"/>
      <c r="B1023" s="86"/>
      <c r="C1023" s="89"/>
      <c r="D1023" s="89"/>
      <c r="E1023" s="89"/>
      <c r="F1023" s="89"/>
      <c r="G1023" s="89"/>
      <c r="H1023" s="172"/>
      <c r="I1023" s="172"/>
      <c r="J1023" s="89"/>
      <c r="K1023" s="142"/>
      <c r="L1023" s="89"/>
      <c r="M1023" s="89"/>
      <c r="N1023" s="89"/>
      <c r="O1023" s="89"/>
      <c r="P1023" s="89"/>
      <c r="Q1023" s="336"/>
      <c r="R1023" s="92"/>
      <c r="S1023" s="90"/>
      <c r="T1023" s="90"/>
    </row>
    <row r="1024" spans="1:20" x14ac:dyDescent="0.25">
      <c r="A1024" s="91"/>
      <c r="B1024" s="86"/>
      <c r="C1024" s="89"/>
      <c r="D1024" s="89"/>
      <c r="E1024" s="89"/>
      <c r="F1024" s="89"/>
      <c r="G1024" s="89"/>
      <c r="H1024" s="172"/>
      <c r="I1024" s="172"/>
      <c r="J1024" s="89"/>
      <c r="K1024" s="142"/>
      <c r="L1024" s="89"/>
      <c r="M1024" s="89"/>
      <c r="N1024" s="89"/>
      <c r="O1024" s="89"/>
      <c r="P1024" s="89"/>
      <c r="Q1024" s="336"/>
      <c r="R1024" s="92"/>
      <c r="S1024" s="90"/>
      <c r="T1024" s="90"/>
    </row>
    <row r="1025" spans="1:20" x14ac:dyDescent="0.25">
      <c r="A1025" s="91"/>
      <c r="B1025" s="86"/>
      <c r="C1025" s="89"/>
      <c r="D1025" s="89"/>
      <c r="E1025" s="89"/>
      <c r="F1025" s="89"/>
      <c r="G1025" s="89"/>
      <c r="H1025" s="172"/>
      <c r="I1025" s="172"/>
      <c r="J1025" s="89"/>
      <c r="K1025" s="142"/>
      <c r="L1025" s="89"/>
      <c r="M1025" s="89"/>
      <c r="N1025" s="89"/>
      <c r="O1025" s="89"/>
      <c r="P1025" s="89"/>
      <c r="Q1025" s="336"/>
      <c r="R1025" s="92"/>
      <c r="S1025" s="90"/>
      <c r="T1025" s="90"/>
    </row>
    <row r="1026" spans="1:20" x14ac:dyDescent="0.25">
      <c r="A1026" s="91"/>
      <c r="B1026" s="86"/>
      <c r="C1026" s="89"/>
      <c r="D1026" s="89"/>
      <c r="E1026" s="89"/>
      <c r="F1026" s="89"/>
      <c r="G1026" s="89"/>
      <c r="H1026" s="172"/>
      <c r="I1026" s="172"/>
      <c r="J1026" s="89"/>
      <c r="K1026" s="142"/>
      <c r="L1026" s="89"/>
      <c r="M1026" s="89"/>
      <c r="N1026" s="89"/>
      <c r="O1026" s="89"/>
      <c r="P1026" s="89"/>
      <c r="Q1026" s="336"/>
      <c r="R1026" s="92"/>
      <c r="S1026" s="90"/>
      <c r="T1026" s="90"/>
    </row>
    <row r="1027" spans="1:20" x14ac:dyDescent="0.25">
      <c r="A1027" s="91"/>
      <c r="B1027" s="86"/>
      <c r="C1027" s="89"/>
      <c r="D1027" s="89"/>
      <c r="E1027" s="89"/>
      <c r="F1027" s="89"/>
      <c r="G1027" s="89"/>
      <c r="H1027" s="172"/>
      <c r="I1027" s="172"/>
      <c r="J1027" s="89"/>
      <c r="K1027" s="142"/>
      <c r="L1027" s="89"/>
      <c r="M1027" s="89"/>
      <c r="N1027" s="89"/>
      <c r="O1027" s="89"/>
      <c r="P1027" s="89"/>
      <c r="Q1027" s="336"/>
      <c r="R1027" s="92"/>
      <c r="S1027" s="90"/>
      <c r="T1027" s="90"/>
    </row>
    <row r="1028" spans="1:20" x14ac:dyDescent="0.25">
      <c r="A1028" s="91"/>
      <c r="B1028" s="86"/>
      <c r="C1028" s="89"/>
      <c r="D1028" s="89"/>
      <c r="E1028" s="89"/>
      <c r="F1028" s="89"/>
      <c r="G1028" s="89"/>
      <c r="H1028" s="172"/>
      <c r="I1028" s="172"/>
      <c r="J1028" s="89"/>
      <c r="K1028" s="142"/>
      <c r="L1028" s="89"/>
      <c r="M1028" s="89"/>
      <c r="N1028" s="89"/>
      <c r="O1028" s="89"/>
      <c r="P1028" s="89"/>
      <c r="Q1028" s="336"/>
      <c r="R1028" s="92"/>
      <c r="S1028" s="90"/>
      <c r="T1028" s="90"/>
    </row>
    <row r="1029" spans="1:20" x14ac:dyDescent="0.25">
      <c r="A1029" s="91"/>
      <c r="B1029" s="86"/>
      <c r="C1029" s="89"/>
      <c r="D1029" s="89"/>
      <c r="E1029" s="89"/>
      <c r="F1029" s="89"/>
      <c r="G1029" s="89"/>
      <c r="H1029" s="172"/>
      <c r="I1029" s="172"/>
      <c r="J1029" s="89"/>
      <c r="K1029" s="142"/>
      <c r="L1029" s="89"/>
      <c r="M1029" s="89"/>
      <c r="N1029" s="89"/>
      <c r="O1029" s="89"/>
      <c r="P1029" s="89"/>
      <c r="Q1029" s="336"/>
      <c r="R1029" s="92"/>
      <c r="S1029" s="90"/>
      <c r="T1029" s="90"/>
    </row>
    <row r="1030" spans="1:20" x14ac:dyDescent="0.25">
      <c r="A1030" s="91"/>
      <c r="B1030" s="86"/>
      <c r="C1030" s="89"/>
      <c r="D1030" s="89"/>
      <c r="E1030" s="89"/>
      <c r="F1030" s="89"/>
      <c r="G1030" s="89"/>
      <c r="H1030" s="172"/>
      <c r="I1030" s="172"/>
      <c r="J1030" s="89"/>
      <c r="K1030" s="142"/>
      <c r="L1030" s="89"/>
      <c r="M1030" s="89"/>
      <c r="N1030" s="89"/>
      <c r="O1030" s="89"/>
      <c r="P1030" s="89"/>
      <c r="Q1030" s="336"/>
      <c r="R1030" s="92"/>
      <c r="S1030" s="90"/>
      <c r="T1030" s="90"/>
    </row>
    <row r="1031" spans="1:20" x14ac:dyDescent="0.25">
      <c r="A1031" s="91"/>
      <c r="B1031" s="86"/>
      <c r="C1031" s="89"/>
      <c r="D1031" s="89"/>
      <c r="E1031" s="89"/>
      <c r="F1031" s="89"/>
      <c r="G1031" s="89"/>
      <c r="H1031" s="172"/>
      <c r="I1031" s="172"/>
      <c r="J1031" s="89"/>
      <c r="K1031" s="142"/>
      <c r="L1031" s="89"/>
      <c r="M1031" s="89"/>
      <c r="N1031" s="89"/>
      <c r="O1031" s="89"/>
      <c r="P1031" s="89"/>
      <c r="Q1031" s="336"/>
      <c r="R1031" s="92"/>
      <c r="S1031" s="90"/>
      <c r="T1031" s="90"/>
    </row>
    <row r="1032" spans="1:20" x14ac:dyDescent="0.25">
      <c r="A1032" s="91"/>
      <c r="B1032" s="86"/>
      <c r="C1032" s="89"/>
      <c r="D1032" s="89"/>
      <c r="E1032" s="89"/>
      <c r="F1032" s="89"/>
      <c r="G1032" s="89"/>
      <c r="H1032" s="172"/>
      <c r="I1032" s="172"/>
      <c r="J1032" s="89"/>
      <c r="K1032" s="142"/>
      <c r="L1032" s="89"/>
      <c r="M1032" s="89"/>
      <c r="N1032" s="89"/>
      <c r="O1032" s="89"/>
      <c r="P1032" s="89"/>
      <c r="Q1032" s="336"/>
      <c r="R1032" s="92"/>
      <c r="S1032" s="90"/>
      <c r="T1032" s="90"/>
    </row>
    <row r="1033" spans="1:20" x14ac:dyDescent="0.25">
      <c r="A1033" s="91"/>
      <c r="B1033" s="86"/>
      <c r="C1033" s="89"/>
      <c r="D1033" s="89"/>
      <c r="E1033" s="89"/>
      <c r="F1033" s="89"/>
      <c r="G1033" s="89"/>
      <c r="H1033" s="172"/>
      <c r="I1033" s="172"/>
      <c r="J1033" s="89"/>
      <c r="K1033" s="142"/>
      <c r="L1033" s="89"/>
      <c r="M1033" s="89"/>
      <c r="N1033" s="89"/>
      <c r="O1033" s="89"/>
      <c r="P1033" s="89"/>
      <c r="Q1033" s="336"/>
      <c r="R1033" s="92"/>
      <c r="S1033" s="90"/>
      <c r="T1033" s="90"/>
    </row>
    <row r="1034" spans="1:20" x14ac:dyDescent="0.25">
      <c r="A1034" s="91"/>
      <c r="B1034" s="86"/>
      <c r="C1034" s="89"/>
      <c r="D1034" s="89"/>
      <c r="E1034" s="89"/>
      <c r="F1034" s="89"/>
      <c r="G1034" s="89"/>
      <c r="H1034" s="172"/>
      <c r="I1034" s="172"/>
      <c r="J1034" s="89"/>
      <c r="K1034" s="142"/>
      <c r="L1034" s="89"/>
      <c r="M1034" s="89"/>
      <c r="N1034" s="89"/>
      <c r="O1034" s="89"/>
      <c r="P1034" s="89"/>
      <c r="Q1034" s="336"/>
      <c r="R1034" s="92"/>
      <c r="S1034" s="90"/>
      <c r="T1034" s="90"/>
    </row>
    <row r="1035" spans="1:20" x14ac:dyDescent="0.25">
      <c r="A1035" s="91"/>
      <c r="B1035" s="86"/>
      <c r="C1035" s="89"/>
      <c r="D1035" s="89"/>
      <c r="E1035" s="89"/>
      <c r="F1035" s="89"/>
      <c r="G1035" s="89"/>
      <c r="H1035" s="172"/>
      <c r="I1035" s="172"/>
      <c r="J1035" s="89"/>
      <c r="K1035" s="142"/>
      <c r="L1035" s="89"/>
      <c r="M1035" s="89"/>
      <c r="N1035" s="89"/>
      <c r="O1035" s="89"/>
      <c r="P1035" s="89"/>
      <c r="Q1035" s="336"/>
      <c r="R1035" s="92"/>
      <c r="S1035" s="90"/>
      <c r="T1035" s="90"/>
    </row>
    <row r="1036" spans="1:20" x14ac:dyDescent="0.25">
      <c r="A1036" s="91"/>
      <c r="B1036" s="86"/>
      <c r="C1036" s="89"/>
      <c r="D1036" s="89"/>
      <c r="E1036" s="89"/>
      <c r="F1036" s="89"/>
      <c r="G1036" s="89"/>
      <c r="H1036" s="172"/>
      <c r="I1036" s="172"/>
      <c r="J1036" s="89"/>
      <c r="K1036" s="142"/>
      <c r="L1036" s="89"/>
      <c r="M1036" s="89"/>
      <c r="N1036" s="89"/>
      <c r="O1036" s="89"/>
      <c r="P1036" s="89"/>
      <c r="Q1036" s="336"/>
      <c r="R1036" s="92"/>
      <c r="S1036" s="90"/>
      <c r="T1036" s="90"/>
    </row>
    <row r="1037" spans="1:20" x14ac:dyDescent="0.25">
      <c r="A1037" s="91"/>
      <c r="B1037" s="86"/>
      <c r="C1037" s="89"/>
      <c r="D1037" s="89"/>
      <c r="E1037" s="89"/>
      <c r="F1037" s="89"/>
      <c r="G1037" s="89"/>
      <c r="H1037" s="172"/>
      <c r="I1037" s="172"/>
      <c r="J1037" s="89"/>
      <c r="K1037" s="142"/>
      <c r="L1037" s="89"/>
      <c r="M1037" s="89"/>
      <c r="N1037" s="89"/>
      <c r="O1037" s="89"/>
      <c r="P1037" s="89"/>
      <c r="Q1037" s="336"/>
      <c r="R1037" s="92"/>
      <c r="S1037" s="90"/>
      <c r="T1037" s="90"/>
    </row>
    <row r="1038" spans="1:20" x14ac:dyDescent="0.25">
      <c r="A1038" s="91"/>
      <c r="B1038" s="86"/>
      <c r="C1038" s="89"/>
      <c r="D1038" s="89"/>
      <c r="E1038" s="89"/>
      <c r="F1038" s="89"/>
      <c r="G1038" s="89"/>
      <c r="H1038" s="172"/>
      <c r="I1038" s="172"/>
      <c r="J1038" s="89"/>
      <c r="K1038" s="142"/>
      <c r="L1038" s="89"/>
      <c r="M1038" s="89"/>
      <c r="N1038" s="89"/>
      <c r="O1038" s="89"/>
      <c r="P1038" s="89"/>
      <c r="Q1038" s="336"/>
      <c r="R1038" s="92"/>
      <c r="S1038" s="90"/>
      <c r="T1038" s="90"/>
    </row>
    <row r="1039" spans="1:20" x14ac:dyDescent="0.25">
      <c r="A1039" s="91"/>
      <c r="B1039" s="86"/>
      <c r="C1039" s="89"/>
      <c r="D1039" s="89"/>
      <c r="E1039" s="89"/>
      <c r="F1039" s="89"/>
      <c r="G1039" s="89"/>
      <c r="H1039" s="172"/>
      <c r="I1039" s="172"/>
      <c r="J1039" s="89"/>
      <c r="K1039" s="142"/>
      <c r="L1039" s="89"/>
      <c r="M1039" s="89"/>
      <c r="N1039" s="89"/>
      <c r="O1039" s="89"/>
      <c r="P1039" s="89"/>
      <c r="Q1039" s="336"/>
      <c r="R1039" s="92"/>
      <c r="S1039" s="90"/>
      <c r="T1039" s="90"/>
    </row>
    <row r="1040" spans="1:20" x14ac:dyDescent="0.25">
      <c r="A1040" s="91"/>
      <c r="B1040" s="86"/>
      <c r="C1040" s="89"/>
      <c r="D1040" s="89"/>
      <c r="E1040" s="89"/>
      <c r="F1040" s="89"/>
      <c r="G1040" s="89"/>
      <c r="H1040" s="172"/>
      <c r="I1040" s="172"/>
      <c r="J1040" s="89"/>
      <c r="K1040" s="142"/>
      <c r="L1040" s="89"/>
      <c r="M1040" s="89"/>
      <c r="N1040" s="89"/>
      <c r="O1040" s="89"/>
      <c r="P1040" s="89"/>
      <c r="Q1040" s="336"/>
      <c r="R1040" s="92"/>
      <c r="S1040" s="90"/>
      <c r="T1040" s="90"/>
    </row>
    <row r="1041" spans="1:20" x14ac:dyDescent="0.25">
      <c r="A1041" s="91"/>
      <c r="B1041" s="86"/>
      <c r="C1041" s="89"/>
      <c r="D1041" s="89"/>
      <c r="E1041" s="89"/>
      <c r="F1041" s="89"/>
      <c r="G1041" s="89"/>
      <c r="H1041" s="172"/>
      <c r="I1041" s="172"/>
      <c r="J1041" s="89"/>
      <c r="K1041" s="142"/>
      <c r="L1041" s="89"/>
      <c r="M1041" s="89"/>
      <c r="N1041" s="89"/>
      <c r="O1041" s="89"/>
      <c r="P1041" s="89"/>
      <c r="Q1041" s="336"/>
      <c r="R1041" s="92"/>
      <c r="S1041" s="90"/>
      <c r="T1041" s="90"/>
    </row>
    <row r="1042" spans="1:20" x14ac:dyDescent="0.25">
      <c r="A1042" s="91"/>
      <c r="B1042" s="86"/>
      <c r="C1042" s="89"/>
      <c r="D1042" s="89"/>
      <c r="E1042" s="89"/>
      <c r="F1042" s="89"/>
      <c r="G1042" s="89"/>
      <c r="H1042" s="172"/>
      <c r="I1042" s="172"/>
      <c r="J1042" s="89"/>
      <c r="K1042" s="142"/>
      <c r="L1042" s="89"/>
      <c r="M1042" s="89"/>
      <c r="N1042" s="89"/>
      <c r="O1042" s="89"/>
      <c r="P1042" s="89"/>
      <c r="Q1042" s="336"/>
      <c r="R1042" s="92"/>
      <c r="S1042" s="90"/>
      <c r="T1042" s="90"/>
    </row>
    <row r="1043" spans="1:20" x14ac:dyDescent="0.25">
      <c r="A1043" s="91"/>
      <c r="B1043" s="86"/>
      <c r="C1043" s="89"/>
      <c r="D1043" s="89"/>
      <c r="E1043" s="89"/>
      <c r="F1043" s="89"/>
      <c r="G1043" s="89"/>
      <c r="H1043" s="172"/>
      <c r="I1043" s="172"/>
      <c r="J1043" s="89"/>
      <c r="K1043" s="142"/>
      <c r="L1043" s="89"/>
      <c r="M1043" s="89"/>
      <c r="N1043" s="89"/>
      <c r="O1043" s="89"/>
      <c r="P1043" s="89"/>
      <c r="Q1043" s="336"/>
      <c r="R1043" s="92"/>
      <c r="S1043" s="90"/>
      <c r="T1043" s="90"/>
    </row>
    <row r="1044" spans="1:20" x14ac:dyDescent="0.25">
      <c r="A1044" s="91"/>
      <c r="B1044" s="86"/>
      <c r="C1044" s="89"/>
      <c r="D1044" s="89"/>
      <c r="E1044" s="89"/>
      <c r="F1044" s="89"/>
      <c r="G1044" s="89"/>
      <c r="H1044" s="172"/>
      <c r="I1044" s="172"/>
      <c r="J1044" s="89"/>
      <c r="K1044" s="142"/>
      <c r="L1044" s="89"/>
      <c r="M1044" s="89"/>
      <c r="N1044" s="89"/>
      <c r="O1044" s="89"/>
      <c r="P1044" s="89"/>
      <c r="Q1044" s="336"/>
      <c r="R1044" s="92"/>
      <c r="S1044" s="90"/>
      <c r="T1044" s="90"/>
    </row>
    <row r="1045" spans="1:20" x14ac:dyDescent="0.25">
      <c r="A1045" s="91"/>
      <c r="B1045" s="86"/>
      <c r="C1045" s="89"/>
      <c r="D1045" s="89"/>
      <c r="E1045" s="89"/>
      <c r="F1045" s="89"/>
      <c r="G1045" s="89"/>
      <c r="H1045" s="172"/>
      <c r="I1045" s="172"/>
      <c r="J1045" s="89"/>
      <c r="K1045" s="142"/>
      <c r="L1045" s="89"/>
      <c r="M1045" s="89"/>
      <c r="N1045" s="89"/>
      <c r="O1045" s="89"/>
      <c r="P1045" s="89"/>
      <c r="Q1045" s="336"/>
      <c r="R1045" s="92"/>
      <c r="S1045" s="90"/>
      <c r="T1045" s="90"/>
    </row>
    <row r="1046" spans="1:20" x14ac:dyDescent="0.25">
      <c r="A1046" s="91"/>
      <c r="B1046" s="86"/>
      <c r="C1046" s="89"/>
      <c r="D1046" s="89"/>
      <c r="E1046" s="89"/>
      <c r="F1046" s="89"/>
      <c r="G1046" s="89"/>
      <c r="H1046" s="172"/>
      <c r="I1046" s="172"/>
      <c r="J1046" s="89"/>
      <c r="K1046" s="142"/>
      <c r="L1046" s="89"/>
      <c r="M1046" s="89"/>
      <c r="N1046" s="89"/>
      <c r="O1046" s="89"/>
      <c r="P1046" s="89"/>
      <c r="Q1046" s="336"/>
      <c r="R1046" s="92"/>
      <c r="S1046" s="90"/>
      <c r="T1046" s="90"/>
    </row>
    <row r="1047" spans="1:20" x14ac:dyDescent="0.25">
      <c r="A1047" s="91"/>
      <c r="B1047" s="86"/>
      <c r="C1047" s="89"/>
      <c r="D1047" s="89"/>
      <c r="E1047" s="89"/>
      <c r="F1047" s="89"/>
      <c r="G1047" s="89"/>
      <c r="H1047" s="172"/>
      <c r="I1047" s="172"/>
      <c r="J1047" s="89"/>
      <c r="K1047" s="142"/>
      <c r="L1047" s="89"/>
      <c r="M1047" s="89"/>
      <c r="N1047" s="89"/>
      <c r="O1047" s="89"/>
      <c r="P1047" s="89"/>
      <c r="Q1047" s="336"/>
      <c r="R1047" s="92"/>
      <c r="S1047" s="90"/>
      <c r="T1047" s="90"/>
    </row>
    <row r="1048" spans="1:20" x14ac:dyDescent="0.25">
      <c r="A1048" s="91"/>
      <c r="B1048" s="86"/>
      <c r="C1048" s="89"/>
      <c r="D1048" s="89"/>
      <c r="E1048" s="89"/>
      <c r="F1048" s="89"/>
      <c r="G1048" s="89"/>
      <c r="H1048" s="172"/>
      <c r="I1048" s="172"/>
      <c r="J1048" s="89"/>
      <c r="K1048" s="142"/>
      <c r="L1048" s="89"/>
      <c r="M1048" s="89"/>
      <c r="N1048" s="89"/>
      <c r="O1048" s="89"/>
      <c r="P1048" s="89"/>
      <c r="Q1048" s="336"/>
      <c r="R1048" s="92"/>
      <c r="S1048" s="90"/>
      <c r="T1048" s="90"/>
    </row>
    <row r="1049" spans="1:20" x14ac:dyDescent="0.25">
      <c r="A1049" s="91"/>
      <c r="B1049" s="86"/>
      <c r="C1049" s="89"/>
      <c r="D1049" s="89"/>
      <c r="E1049" s="89"/>
      <c r="F1049" s="89"/>
      <c r="G1049" s="89"/>
      <c r="H1049" s="172"/>
      <c r="I1049" s="172"/>
      <c r="J1049" s="89"/>
      <c r="K1049" s="142"/>
      <c r="L1049" s="89"/>
      <c r="M1049" s="89"/>
      <c r="N1049" s="89"/>
      <c r="O1049" s="89"/>
      <c r="P1049" s="89"/>
      <c r="Q1049" s="336"/>
      <c r="R1049" s="92"/>
      <c r="S1049" s="90"/>
      <c r="T1049" s="90"/>
    </row>
    <row r="1050" spans="1:20" x14ac:dyDescent="0.25">
      <c r="A1050" s="91"/>
      <c r="B1050" s="86"/>
      <c r="C1050" s="89"/>
      <c r="D1050" s="89"/>
      <c r="E1050" s="89"/>
      <c r="F1050" s="89"/>
      <c r="G1050" s="89"/>
      <c r="H1050" s="172"/>
      <c r="I1050" s="172"/>
      <c r="J1050" s="89"/>
      <c r="K1050" s="142"/>
      <c r="L1050" s="89"/>
      <c r="M1050" s="89"/>
      <c r="N1050" s="89"/>
      <c r="O1050" s="89"/>
      <c r="P1050" s="89"/>
      <c r="Q1050" s="336"/>
      <c r="R1050" s="92"/>
      <c r="S1050" s="90"/>
      <c r="T1050" s="90"/>
    </row>
    <row r="1051" spans="1:20" x14ac:dyDescent="0.25">
      <c r="A1051" s="91"/>
      <c r="B1051" s="86"/>
      <c r="C1051" s="89"/>
      <c r="D1051" s="89"/>
      <c r="E1051" s="89"/>
      <c r="F1051" s="89"/>
      <c r="G1051" s="89"/>
      <c r="H1051" s="172"/>
      <c r="I1051" s="172"/>
      <c r="J1051" s="89"/>
      <c r="K1051" s="142"/>
      <c r="L1051" s="89"/>
      <c r="M1051" s="89"/>
      <c r="N1051" s="89"/>
      <c r="O1051" s="89"/>
      <c r="P1051" s="89"/>
      <c r="Q1051" s="336"/>
      <c r="R1051" s="92"/>
      <c r="S1051" s="90"/>
      <c r="T1051" s="90"/>
    </row>
    <row r="1052" spans="1:20" x14ac:dyDescent="0.25">
      <c r="A1052" s="91"/>
      <c r="B1052" s="86"/>
      <c r="C1052" s="89"/>
      <c r="D1052" s="89"/>
      <c r="E1052" s="89"/>
      <c r="F1052" s="89"/>
      <c r="G1052" s="89"/>
      <c r="H1052" s="172"/>
      <c r="I1052" s="172"/>
      <c r="J1052" s="89"/>
      <c r="K1052" s="142"/>
      <c r="L1052" s="89"/>
      <c r="M1052" s="89"/>
      <c r="N1052" s="89"/>
      <c r="O1052" s="89"/>
      <c r="P1052" s="89"/>
      <c r="Q1052" s="336"/>
      <c r="R1052" s="92"/>
      <c r="S1052" s="90"/>
      <c r="T1052" s="90"/>
    </row>
    <row r="1053" spans="1:20" x14ac:dyDescent="0.25">
      <c r="A1053" s="91"/>
      <c r="B1053" s="86"/>
      <c r="C1053" s="89"/>
      <c r="D1053" s="89"/>
      <c r="E1053" s="89"/>
      <c r="F1053" s="89"/>
      <c r="G1053" s="89"/>
      <c r="H1053" s="172"/>
      <c r="I1053" s="172"/>
      <c r="J1053" s="89"/>
      <c r="K1053" s="142"/>
      <c r="L1053" s="89"/>
      <c r="M1053" s="89"/>
      <c r="N1053" s="89"/>
      <c r="O1053" s="89"/>
      <c r="P1053" s="89"/>
      <c r="Q1053" s="336"/>
      <c r="R1053" s="92"/>
      <c r="S1053" s="90"/>
      <c r="T1053" s="90"/>
    </row>
    <row r="1054" spans="1:20" x14ac:dyDescent="0.25">
      <c r="A1054" s="91"/>
      <c r="B1054" s="86"/>
      <c r="C1054" s="89"/>
      <c r="D1054" s="89"/>
      <c r="E1054" s="89"/>
      <c r="F1054" s="89"/>
      <c r="G1054" s="89"/>
      <c r="H1054" s="172"/>
      <c r="I1054" s="172"/>
      <c r="J1054" s="89"/>
      <c r="K1054" s="142"/>
      <c r="L1054" s="89"/>
      <c r="M1054" s="89"/>
      <c r="N1054" s="89"/>
      <c r="O1054" s="89"/>
      <c r="P1054" s="89"/>
      <c r="Q1054" s="336"/>
      <c r="R1054" s="92"/>
      <c r="S1054" s="90"/>
      <c r="T1054" s="90"/>
    </row>
    <row r="1055" spans="1:20" x14ac:dyDescent="0.25">
      <c r="A1055" s="91"/>
      <c r="B1055" s="86"/>
      <c r="C1055" s="89"/>
      <c r="D1055" s="89"/>
      <c r="E1055" s="89"/>
      <c r="F1055" s="89"/>
      <c r="G1055" s="89"/>
      <c r="H1055" s="172"/>
      <c r="I1055" s="172"/>
      <c r="J1055" s="89"/>
      <c r="K1055" s="142"/>
      <c r="L1055" s="89"/>
      <c r="M1055" s="89"/>
      <c r="N1055" s="89"/>
      <c r="O1055" s="89"/>
      <c r="P1055" s="89"/>
      <c r="Q1055" s="336"/>
      <c r="R1055" s="92"/>
      <c r="S1055" s="90"/>
      <c r="T1055" s="90"/>
    </row>
    <row r="1056" spans="1:20" x14ac:dyDescent="0.25">
      <c r="A1056" s="91"/>
      <c r="B1056" s="86"/>
      <c r="C1056" s="89"/>
      <c r="D1056" s="89"/>
      <c r="E1056" s="89"/>
      <c r="F1056" s="89"/>
      <c r="G1056" s="89"/>
      <c r="H1056" s="172"/>
      <c r="I1056" s="172"/>
      <c r="J1056" s="89"/>
      <c r="K1056" s="142"/>
      <c r="L1056" s="89"/>
      <c r="M1056" s="89"/>
      <c r="N1056" s="89"/>
      <c r="O1056" s="89"/>
      <c r="P1056" s="89"/>
      <c r="Q1056" s="336"/>
      <c r="R1056" s="92"/>
      <c r="S1056" s="90"/>
      <c r="T1056" s="90"/>
    </row>
    <row r="1057" spans="1:20" x14ac:dyDescent="0.25">
      <c r="A1057" s="91"/>
      <c r="B1057" s="86"/>
      <c r="C1057" s="89"/>
      <c r="D1057" s="89"/>
      <c r="E1057" s="89"/>
      <c r="F1057" s="89"/>
      <c r="G1057" s="89"/>
      <c r="H1057" s="172"/>
      <c r="I1057" s="172"/>
      <c r="J1057" s="89"/>
      <c r="K1057" s="142"/>
      <c r="L1057" s="89"/>
      <c r="M1057" s="89"/>
      <c r="N1057" s="89"/>
      <c r="O1057" s="89"/>
      <c r="P1057" s="89"/>
      <c r="Q1057" s="336"/>
      <c r="R1057" s="92"/>
      <c r="S1057" s="90"/>
      <c r="T1057" s="90"/>
    </row>
    <row r="1058" spans="1:20" x14ac:dyDescent="0.25">
      <c r="A1058" s="91"/>
      <c r="B1058" s="86"/>
      <c r="C1058" s="89"/>
      <c r="D1058" s="89"/>
      <c r="E1058" s="89"/>
      <c r="F1058" s="89"/>
      <c r="G1058" s="89"/>
      <c r="H1058" s="172"/>
      <c r="I1058" s="172"/>
      <c r="J1058" s="89"/>
      <c r="K1058" s="142"/>
      <c r="L1058" s="89"/>
      <c r="M1058" s="89"/>
      <c r="N1058" s="89"/>
      <c r="O1058" s="89"/>
      <c r="P1058" s="89"/>
      <c r="Q1058" s="336"/>
      <c r="R1058" s="92"/>
      <c r="S1058" s="90"/>
      <c r="T1058" s="90"/>
    </row>
    <row r="1059" spans="1:20" x14ac:dyDescent="0.25">
      <c r="A1059" s="91"/>
      <c r="B1059" s="86"/>
      <c r="C1059" s="89"/>
      <c r="D1059" s="89"/>
      <c r="E1059" s="89"/>
      <c r="F1059" s="89"/>
      <c r="G1059" s="89"/>
      <c r="H1059" s="172"/>
      <c r="I1059" s="172"/>
      <c r="J1059" s="89"/>
      <c r="K1059" s="142"/>
      <c r="L1059" s="89"/>
      <c r="M1059" s="89"/>
      <c r="N1059" s="89"/>
      <c r="O1059" s="89"/>
      <c r="P1059" s="89"/>
      <c r="Q1059" s="336"/>
      <c r="R1059" s="92"/>
      <c r="S1059" s="90"/>
      <c r="T1059" s="90"/>
    </row>
    <row r="1060" spans="1:20" x14ac:dyDescent="0.25">
      <c r="A1060" s="91"/>
      <c r="B1060" s="86"/>
      <c r="C1060" s="89"/>
      <c r="D1060" s="89"/>
      <c r="E1060" s="89"/>
      <c r="F1060" s="89"/>
      <c r="G1060" s="89"/>
      <c r="H1060" s="172"/>
      <c r="I1060" s="172"/>
      <c r="J1060" s="89"/>
      <c r="K1060" s="142"/>
      <c r="L1060" s="89"/>
      <c r="M1060" s="89"/>
      <c r="N1060" s="89"/>
      <c r="O1060" s="89"/>
      <c r="P1060" s="89"/>
      <c r="Q1060" s="336"/>
      <c r="R1060" s="92"/>
      <c r="S1060" s="90"/>
      <c r="T1060" s="90"/>
    </row>
    <row r="1061" spans="1:20" x14ac:dyDescent="0.25">
      <c r="A1061" s="91"/>
      <c r="B1061" s="86"/>
      <c r="C1061" s="89"/>
      <c r="D1061" s="89"/>
      <c r="E1061" s="89"/>
      <c r="F1061" s="89"/>
      <c r="G1061" s="89"/>
      <c r="H1061" s="172"/>
      <c r="I1061" s="172"/>
      <c r="J1061" s="89"/>
      <c r="K1061" s="142"/>
      <c r="L1061" s="89"/>
      <c r="M1061" s="89"/>
      <c r="N1061" s="89"/>
      <c r="O1061" s="89"/>
      <c r="P1061" s="89"/>
      <c r="Q1061" s="336"/>
      <c r="R1061" s="92"/>
      <c r="S1061" s="90"/>
      <c r="T1061" s="90"/>
    </row>
    <row r="1062" spans="1:20" x14ac:dyDescent="0.25">
      <c r="A1062" s="91"/>
      <c r="B1062" s="86"/>
      <c r="C1062" s="89"/>
      <c r="D1062" s="89"/>
      <c r="E1062" s="89"/>
      <c r="F1062" s="89"/>
      <c r="G1062" s="89"/>
      <c r="H1062" s="172"/>
      <c r="I1062" s="172"/>
      <c r="J1062" s="89"/>
      <c r="K1062" s="142"/>
      <c r="L1062" s="89"/>
      <c r="M1062" s="89"/>
      <c r="N1062" s="89"/>
      <c r="O1062" s="89"/>
      <c r="P1062" s="89"/>
      <c r="Q1062" s="336"/>
      <c r="R1062" s="92"/>
      <c r="S1062" s="90"/>
      <c r="T1062" s="90"/>
    </row>
    <row r="1063" spans="1:20" x14ac:dyDescent="0.25">
      <c r="A1063" s="91"/>
      <c r="B1063" s="86"/>
      <c r="C1063" s="89"/>
      <c r="D1063" s="89"/>
      <c r="E1063" s="89"/>
      <c r="F1063" s="89"/>
      <c r="G1063" s="89"/>
      <c r="H1063" s="172"/>
      <c r="I1063" s="172"/>
      <c r="J1063" s="89"/>
      <c r="K1063" s="142"/>
      <c r="L1063" s="89"/>
      <c r="M1063" s="89"/>
      <c r="N1063" s="89"/>
      <c r="O1063" s="89"/>
      <c r="P1063" s="89"/>
      <c r="Q1063" s="336"/>
      <c r="R1063" s="92"/>
      <c r="S1063" s="90"/>
      <c r="T1063" s="90"/>
    </row>
    <row r="1064" spans="1:20" x14ac:dyDescent="0.25">
      <c r="A1064" s="91"/>
      <c r="B1064" s="86"/>
      <c r="C1064" s="89"/>
      <c r="D1064" s="89"/>
      <c r="E1064" s="89"/>
      <c r="F1064" s="89"/>
      <c r="G1064" s="89"/>
      <c r="H1064" s="172"/>
      <c r="I1064" s="172"/>
      <c r="J1064" s="89"/>
      <c r="K1064" s="142"/>
      <c r="L1064" s="89"/>
      <c r="M1064" s="89"/>
      <c r="N1064" s="89"/>
      <c r="O1064" s="89"/>
      <c r="P1064" s="89"/>
      <c r="Q1064" s="336"/>
      <c r="R1064" s="92"/>
      <c r="S1064" s="90"/>
      <c r="T1064" s="90"/>
    </row>
    <row r="1065" spans="1:20" x14ac:dyDescent="0.25">
      <c r="A1065" s="91"/>
      <c r="B1065" s="86"/>
      <c r="C1065" s="89"/>
      <c r="D1065" s="89"/>
      <c r="E1065" s="89"/>
      <c r="F1065" s="89"/>
      <c r="G1065" s="89"/>
      <c r="H1065" s="172"/>
      <c r="I1065" s="172"/>
      <c r="J1065" s="89"/>
      <c r="K1065" s="142"/>
      <c r="L1065" s="89"/>
      <c r="M1065" s="89"/>
      <c r="N1065" s="89"/>
      <c r="O1065" s="89"/>
      <c r="P1065" s="89"/>
      <c r="Q1065" s="336"/>
      <c r="R1065" s="92"/>
      <c r="S1065" s="90"/>
      <c r="T1065" s="90"/>
    </row>
    <row r="1066" spans="1:20" x14ac:dyDescent="0.25">
      <c r="A1066" s="91"/>
      <c r="B1066" s="86"/>
      <c r="C1066" s="89"/>
      <c r="D1066" s="89"/>
      <c r="E1066" s="89"/>
      <c r="F1066" s="89"/>
      <c r="G1066" s="89"/>
      <c r="H1066" s="172"/>
      <c r="I1066" s="172"/>
      <c r="J1066" s="89"/>
      <c r="K1066" s="142"/>
      <c r="L1066" s="89"/>
      <c r="M1066" s="89"/>
      <c r="N1066" s="89"/>
      <c r="O1066" s="89"/>
      <c r="P1066" s="89"/>
      <c r="Q1066" s="336"/>
      <c r="R1066" s="92"/>
      <c r="S1066" s="90"/>
      <c r="T1066" s="90"/>
    </row>
    <row r="1067" spans="1:20" x14ac:dyDescent="0.25">
      <c r="A1067" s="91"/>
      <c r="B1067" s="86"/>
      <c r="C1067" s="89"/>
      <c r="D1067" s="89"/>
      <c r="E1067" s="89"/>
      <c r="F1067" s="89"/>
      <c r="G1067" s="89"/>
      <c r="H1067" s="172"/>
      <c r="I1067" s="172"/>
      <c r="J1067" s="89"/>
      <c r="K1067" s="142"/>
      <c r="L1067" s="89"/>
      <c r="M1067" s="89"/>
      <c r="N1067" s="89"/>
      <c r="O1067" s="89"/>
      <c r="P1067" s="89"/>
      <c r="Q1067" s="336"/>
      <c r="R1067" s="92"/>
      <c r="S1067" s="90"/>
      <c r="T1067" s="90"/>
    </row>
    <row r="1068" spans="1:20" x14ac:dyDescent="0.25">
      <c r="A1068" s="91"/>
      <c r="B1068" s="86"/>
      <c r="C1068" s="89"/>
      <c r="D1068" s="89"/>
      <c r="E1068" s="89"/>
      <c r="F1068" s="89"/>
      <c r="G1068" s="89"/>
      <c r="H1068" s="172"/>
      <c r="I1068" s="172"/>
      <c r="J1068" s="89"/>
      <c r="K1068" s="142"/>
      <c r="L1068" s="89"/>
      <c r="M1068" s="89"/>
      <c r="N1068" s="89"/>
      <c r="O1068" s="89"/>
      <c r="P1068" s="89"/>
      <c r="Q1068" s="336"/>
      <c r="R1068" s="92"/>
      <c r="S1068" s="90"/>
      <c r="T1068" s="90"/>
    </row>
    <row r="1069" spans="1:20" x14ac:dyDescent="0.25">
      <c r="A1069" s="91"/>
      <c r="B1069" s="86"/>
      <c r="C1069" s="89"/>
      <c r="D1069" s="89"/>
      <c r="E1069" s="89"/>
      <c r="F1069" s="89"/>
      <c r="G1069" s="89"/>
      <c r="H1069" s="172"/>
      <c r="I1069" s="172"/>
      <c r="J1069" s="89"/>
      <c r="K1069" s="142"/>
      <c r="L1069" s="89"/>
      <c r="M1069" s="89"/>
      <c r="N1069" s="89"/>
      <c r="O1069" s="89"/>
      <c r="P1069" s="89"/>
      <c r="Q1069" s="336"/>
      <c r="R1069" s="92"/>
      <c r="S1069" s="90"/>
      <c r="T1069" s="90"/>
    </row>
    <row r="1070" spans="1:20" x14ac:dyDescent="0.25">
      <c r="A1070" s="91"/>
      <c r="B1070" s="86"/>
      <c r="C1070" s="89"/>
      <c r="D1070" s="89"/>
      <c r="E1070" s="89"/>
      <c r="F1070" s="89"/>
      <c r="G1070" s="89"/>
      <c r="H1070" s="172"/>
      <c r="I1070" s="172"/>
      <c r="J1070" s="89"/>
      <c r="K1070" s="142"/>
      <c r="L1070" s="89"/>
      <c r="M1070" s="89"/>
      <c r="N1070" s="89"/>
      <c r="O1070" s="89"/>
      <c r="P1070" s="89"/>
      <c r="Q1070" s="336"/>
      <c r="R1070" s="92"/>
      <c r="S1070" s="90"/>
      <c r="T1070" s="90"/>
    </row>
    <row r="1071" spans="1:20" x14ac:dyDescent="0.25">
      <c r="A1071" s="91"/>
      <c r="B1071" s="86"/>
      <c r="C1071" s="89"/>
      <c r="D1071" s="89"/>
      <c r="E1071" s="89"/>
      <c r="F1071" s="89"/>
      <c r="G1071" s="89"/>
      <c r="H1071" s="172"/>
      <c r="I1071" s="172"/>
      <c r="J1071" s="89"/>
      <c r="K1071" s="142"/>
      <c r="L1071" s="89"/>
      <c r="M1071" s="89"/>
      <c r="N1071" s="89"/>
      <c r="O1071" s="89"/>
      <c r="P1071" s="89"/>
      <c r="Q1071" s="336"/>
      <c r="R1071" s="92"/>
      <c r="S1071" s="90"/>
      <c r="T1071" s="90"/>
    </row>
    <row r="1072" spans="1:20" x14ac:dyDescent="0.25">
      <c r="A1072" s="91"/>
      <c r="B1072" s="86"/>
      <c r="C1072" s="89"/>
      <c r="D1072" s="89"/>
      <c r="E1072" s="89"/>
      <c r="F1072" s="89"/>
      <c r="G1072" s="89"/>
      <c r="H1072" s="172"/>
      <c r="I1072" s="172"/>
      <c r="J1072" s="89"/>
      <c r="K1072" s="142"/>
      <c r="L1072" s="89"/>
      <c r="M1072" s="89"/>
      <c r="N1072" s="89"/>
      <c r="O1072" s="89"/>
      <c r="P1072" s="89"/>
      <c r="Q1072" s="336"/>
      <c r="R1072" s="92"/>
      <c r="S1072" s="90"/>
      <c r="T1072" s="90"/>
    </row>
    <row r="1073" spans="1:20" x14ac:dyDescent="0.25">
      <c r="A1073" s="91"/>
      <c r="B1073" s="86"/>
      <c r="C1073" s="89"/>
      <c r="D1073" s="89"/>
      <c r="E1073" s="89"/>
      <c r="F1073" s="89"/>
      <c r="G1073" s="89"/>
      <c r="H1073" s="172"/>
      <c r="I1073" s="172"/>
      <c r="J1073" s="89"/>
      <c r="K1073" s="142"/>
      <c r="L1073" s="89"/>
      <c r="M1073" s="89"/>
      <c r="N1073" s="89"/>
      <c r="O1073" s="89"/>
      <c r="P1073" s="89"/>
      <c r="Q1073" s="336"/>
      <c r="R1073" s="92"/>
      <c r="S1073" s="90"/>
      <c r="T1073" s="90"/>
    </row>
    <row r="1074" spans="1:20" x14ac:dyDescent="0.25">
      <c r="A1074" s="91"/>
      <c r="B1074" s="86"/>
      <c r="C1074" s="89"/>
      <c r="D1074" s="89"/>
      <c r="E1074" s="89"/>
      <c r="F1074" s="89"/>
      <c r="G1074" s="89"/>
      <c r="H1074" s="172"/>
      <c r="I1074" s="172"/>
      <c r="J1074" s="89"/>
      <c r="K1074" s="142"/>
      <c r="L1074" s="89"/>
      <c r="M1074" s="89"/>
      <c r="N1074" s="89"/>
      <c r="O1074" s="89"/>
      <c r="P1074" s="89"/>
      <c r="Q1074" s="336"/>
      <c r="R1074" s="92"/>
      <c r="S1074" s="90"/>
      <c r="T1074" s="90"/>
    </row>
    <row r="1075" spans="1:20" x14ac:dyDescent="0.25">
      <c r="A1075" s="91"/>
      <c r="B1075" s="86"/>
      <c r="C1075" s="89"/>
      <c r="D1075" s="89"/>
      <c r="E1075" s="89"/>
      <c r="F1075" s="89"/>
      <c r="G1075" s="89"/>
      <c r="H1075" s="172"/>
      <c r="I1075" s="172"/>
      <c r="J1075" s="89"/>
      <c r="K1075" s="142"/>
      <c r="L1075" s="89"/>
      <c r="M1075" s="89"/>
      <c r="N1075" s="89"/>
      <c r="O1075" s="89"/>
      <c r="P1075" s="89"/>
      <c r="Q1075" s="336"/>
      <c r="R1075" s="92"/>
      <c r="S1075" s="90"/>
      <c r="T1075" s="90"/>
    </row>
    <row r="1076" spans="1:20" x14ac:dyDescent="0.25">
      <c r="A1076" s="91"/>
      <c r="B1076" s="86"/>
      <c r="C1076" s="89"/>
      <c r="D1076" s="89"/>
      <c r="E1076" s="89"/>
      <c r="F1076" s="89"/>
      <c r="G1076" s="89"/>
      <c r="H1076" s="172"/>
      <c r="I1076" s="172"/>
      <c r="J1076" s="89"/>
      <c r="K1076" s="142"/>
      <c r="L1076" s="89"/>
      <c r="M1076" s="89"/>
      <c r="N1076" s="89"/>
      <c r="O1076" s="89"/>
      <c r="P1076" s="89"/>
      <c r="Q1076" s="336"/>
      <c r="R1076" s="92"/>
      <c r="S1076" s="90"/>
      <c r="T1076" s="90"/>
    </row>
    <row r="1077" spans="1:20" x14ac:dyDescent="0.25">
      <c r="A1077" s="91"/>
      <c r="B1077" s="86"/>
      <c r="C1077" s="89"/>
      <c r="D1077" s="89"/>
      <c r="E1077" s="89"/>
      <c r="F1077" s="89"/>
      <c r="G1077" s="89"/>
      <c r="H1077" s="172"/>
      <c r="I1077" s="172"/>
      <c r="J1077" s="89"/>
      <c r="K1077" s="142"/>
      <c r="L1077" s="89"/>
      <c r="M1077" s="89"/>
      <c r="N1077" s="89"/>
      <c r="O1077" s="89"/>
      <c r="P1077" s="89"/>
      <c r="Q1077" s="336"/>
      <c r="R1077" s="92"/>
      <c r="S1077" s="90"/>
      <c r="T1077" s="90"/>
    </row>
    <row r="1078" spans="1:20" x14ac:dyDescent="0.25">
      <c r="A1078" s="91"/>
      <c r="B1078" s="86"/>
      <c r="C1078" s="89"/>
      <c r="D1078" s="89"/>
      <c r="E1078" s="89"/>
      <c r="F1078" s="89"/>
      <c r="G1078" s="89"/>
      <c r="H1078" s="172"/>
      <c r="I1078" s="172"/>
      <c r="J1078" s="89"/>
      <c r="K1078" s="142"/>
      <c r="L1078" s="89"/>
      <c r="M1078" s="89"/>
      <c r="N1078" s="89"/>
      <c r="O1078" s="89"/>
      <c r="P1078" s="89"/>
      <c r="Q1078" s="336"/>
      <c r="R1078" s="92"/>
      <c r="S1078" s="90"/>
      <c r="T1078" s="90"/>
    </row>
    <row r="1079" spans="1:20" x14ac:dyDescent="0.25">
      <c r="A1079" s="91"/>
      <c r="B1079" s="86"/>
      <c r="C1079" s="89"/>
      <c r="D1079" s="89"/>
      <c r="E1079" s="89"/>
      <c r="F1079" s="89"/>
      <c r="G1079" s="89"/>
      <c r="H1079" s="172"/>
      <c r="I1079" s="172"/>
      <c r="J1079" s="89"/>
      <c r="K1079" s="142"/>
      <c r="L1079" s="89"/>
      <c r="M1079" s="89"/>
      <c r="N1079" s="89"/>
      <c r="O1079" s="89"/>
      <c r="P1079" s="89"/>
      <c r="Q1079" s="336"/>
      <c r="R1079" s="92"/>
      <c r="S1079" s="90"/>
      <c r="T1079" s="90"/>
    </row>
    <row r="1080" spans="1:20" x14ac:dyDescent="0.25">
      <c r="A1080" s="91"/>
      <c r="B1080" s="86"/>
      <c r="C1080" s="89"/>
      <c r="D1080" s="89"/>
      <c r="E1080" s="89"/>
      <c r="F1080" s="89"/>
      <c r="G1080" s="89"/>
      <c r="H1080" s="172"/>
      <c r="I1080" s="172"/>
      <c r="J1080" s="89"/>
      <c r="K1080" s="142"/>
      <c r="L1080" s="89"/>
      <c r="M1080" s="89"/>
      <c r="N1080" s="89"/>
      <c r="O1080" s="89"/>
      <c r="P1080" s="89"/>
      <c r="Q1080" s="336"/>
      <c r="R1080" s="92"/>
      <c r="S1080" s="90"/>
      <c r="T1080" s="90"/>
    </row>
    <row r="1081" spans="1:20" x14ac:dyDescent="0.25">
      <c r="A1081" s="91"/>
      <c r="B1081" s="86"/>
      <c r="C1081" s="89"/>
      <c r="D1081" s="89"/>
      <c r="E1081" s="89"/>
      <c r="F1081" s="89"/>
      <c r="G1081" s="89"/>
      <c r="H1081" s="172"/>
      <c r="I1081" s="172"/>
      <c r="J1081" s="89"/>
      <c r="K1081" s="142"/>
      <c r="L1081" s="89"/>
      <c r="M1081" s="89"/>
      <c r="N1081" s="89"/>
      <c r="O1081" s="89"/>
      <c r="P1081" s="89"/>
      <c r="Q1081" s="336"/>
      <c r="R1081" s="92"/>
      <c r="S1081" s="90"/>
      <c r="T1081" s="90"/>
    </row>
    <row r="1082" spans="1:20" x14ac:dyDescent="0.25">
      <c r="A1082" s="91"/>
      <c r="B1082" s="86"/>
      <c r="C1082" s="89"/>
      <c r="D1082" s="89"/>
      <c r="E1082" s="89"/>
      <c r="F1082" s="89"/>
      <c r="G1082" s="89"/>
      <c r="H1082" s="172"/>
      <c r="I1082" s="172"/>
      <c r="J1082" s="89"/>
      <c r="K1082" s="142"/>
      <c r="L1082" s="89"/>
      <c r="M1082" s="89"/>
      <c r="N1082" s="89"/>
      <c r="O1082" s="89"/>
      <c r="P1082" s="89"/>
      <c r="Q1082" s="336"/>
      <c r="R1082" s="92"/>
      <c r="S1082" s="90"/>
      <c r="T1082" s="90"/>
    </row>
    <row r="1083" spans="1:20" x14ac:dyDescent="0.25">
      <c r="A1083" s="91"/>
      <c r="B1083" s="86"/>
      <c r="C1083" s="89"/>
      <c r="D1083" s="89"/>
      <c r="E1083" s="89"/>
      <c r="F1083" s="89"/>
      <c r="G1083" s="89"/>
      <c r="H1083" s="172"/>
      <c r="I1083" s="172"/>
      <c r="J1083" s="89"/>
      <c r="K1083" s="142"/>
      <c r="L1083" s="89"/>
      <c r="M1083" s="89"/>
      <c r="N1083" s="89"/>
      <c r="O1083" s="89"/>
      <c r="P1083" s="89"/>
      <c r="Q1083" s="336"/>
      <c r="R1083" s="92"/>
      <c r="S1083" s="90"/>
      <c r="T1083" s="90"/>
    </row>
    <row r="1084" spans="1:20" x14ac:dyDescent="0.25">
      <c r="A1084" s="91"/>
      <c r="B1084" s="86"/>
      <c r="C1084" s="89"/>
      <c r="D1084" s="89"/>
      <c r="E1084" s="89"/>
      <c r="F1084" s="89"/>
      <c r="G1084" s="89"/>
      <c r="H1084" s="172"/>
      <c r="I1084" s="172"/>
      <c r="J1084" s="89"/>
      <c r="K1084" s="142"/>
      <c r="L1084" s="89"/>
      <c r="M1084" s="89"/>
      <c r="N1084" s="89"/>
      <c r="O1084" s="89"/>
      <c r="P1084" s="89"/>
      <c r="Q1084" s="336"/>
      <c r="R1084" s="92"/>
      <c r="S1084" s="90"/>
      <c r="T1084" s="90"/>
    </row>
    <row r="1085" spans="1:20" x14ac:dyDescent="0.25">
      <c r="A1085" s="91"/>
      <c r="B1085" s="86"/>
      <c r="C1085" s="89"/>
      <c r="D1085" s="89"/>
      <c r="E1085" s="89"/>
      <c r="F1085" s="89"/>
      <c r="G1085" s="89"/>
      <c r="H1085" s="172"/>
      <c r="I1085" s="172"/>
      <c r="J1085" s="89"/>
      <c r="K1085" s="142"/>
      <c r="L1085" s="89"/>
      <c r="M1085" s="89"/>
      <c r="N1085" s="89"/>
      <c r="O1085" s="89"/>
      <c r="P1085" s="89"/>
      <c r="Q1085" s="336"/>
      <c r="R1085" s="92"/>
      <c r="S1085" s="90"/>
      <c r="T1085" s="90"/>
    </row>
    <row r="1086" spans="1:20" x14ac:dyDescent="0.25">
      <c r="A1086" s="91"/>
      <c r="B1086" s="86"/>
      <c r="C1086" s="89"/>
      <c r="D1086" s="89"/>
      <c r="E1086" s="89"/>
      <c r="F1086" s="89"/>
      <c r="G1086" s="89"/>
      <c r="H1086" s="172"/>
      <c r="I1086" s="172"/>
      <c r="J1086" s="89"/>
      <c r="K1086" s="142"/>
      <c r="L1086" s="89"/>
      <c r="M1086" s="89"/>
      <c r="N1086" s="89"/>
      <c r="O1086" s="89"/>
      <c r="P1086" s="89"/>
      <c r="Q1086" s="336"/>
      <c r="R1086" s="92"/>
      <c r="S1086" s="90"/>
      <c r="T1086" s="90"/>
    </row>
    <row r="1087" spans="1:20" x14ac:dyDescent="0.25">
      <c r="A1087" s="91"/>
      <c r="B1087" s="86"/>
      <c r="C1087" s="89"/>
      <c r="D1087" s="89"/>
      <c r="E1087" s="89"/>
      <c r="F1087" s="89"/>
      <c r="G1087" s="89"/>
      <c r="H1087" s="172"/>
      <c r="I1087" s="172"/>
      <c r="J1087" s="89"/>
      <c r="K1087" s="142"/>
      <c r="L1087" s="89"/>
      <c r="M1087" s="89"/>
      <c r="N1087" s="89"/>
      <c r="O1087" s="89"/>
      <c r="P1087" s="89"/>
      <c r="Q1087" s="336"/>
      <c r="R1087" s="92"/>
      <c r="S1087" s="90"/>
      <c r="T1087" s="90"/>
    </row>
    <row r="1088" spans="1:20" x14ac:dyDescent="0.25">
      <c r="A1088" s="91"/>
      <c r="B1088" s="86"/>
      <c r="C1088" s="89"/>
      <c r="D1088" s="89"/>
      <c r="E1088" s="89"/>
      <c r="F1088" s="89"/>
      <c r="G1088" s="89"/>
      <c r="H1088" s="172"/>
      <c r="I1088" s="172"/>
      <c r="J1088" s="89"/>
      <c r="K1088" s="142"/>
      <c r="L1088" s="89"/>
      <c r="M1088" s="89"/>
      <c r="N1088" s="89"/>
      <c r="O1088" s="89"/>
      <c r="P1088" s="89"/>
      <c r="Q1088" s="336"/>
      <c r="R1088" s="92"/>
      <c r="S1088" s="90"/>
      <c r="T1088" s="90"/>
    </row>
    <row r="1089" spans="1:20" x14ac:dyDescent="0.25">
      <c r="A1089" s="91"/>
      <c r="B1089" s="86"/>
      <c r="C1089" s="89"/>
      <c r="D1089" s="89"/>
      <c r="E1089" s="89"/>
      <c r="F1089" s="89"/>
      <c r="G1089" s="89"/>
      <c r="H1089" s="172"/>
      <c r="I1089" s="172"/>
      <c r="J1089" s="89"/>
      <c r="K1089" s="142"/>
      <c r="L1089" s="89"/>
      <c r="M1089" s="89"/>
      <c r="N1089" s="89"/>
      <c r="O1089" s="89"/>
      <c r="P1089" s="89"/>
      <c r="Q1089" s="336"/>
      <c r="R1089" s="92"/>
      <c r="S1089" s="90"/>
      <c r="T1089" s="90"/>
    </row>
    <row r="1090" spans="1:20" x14ac:dyDescent="0.25">
      <c r="A1090" s="91"/>
      <c r="B1090" s="86"/>
      <c r="C1090" s="89"/>
      <c r="D1090" s="89"/>
      <c r="E1090" s="89"/>
      <c r="F1090" s="89"/>
      <c r="G1090" s="89"/>
      <c r="H1090" s="172"/>
      <c r="I1090" s="172"/>
      <c r="J1090" s="89"/>
      <c r="K1090" s="142"/>
      <c r="L1090" s="89"/>
      <c r="M1090" s="89"/>
      <c r="N1090" s="89"/>
      <c r="O1090" s="89"/>
      <c r="P1090" s="89"/>
      <c r="Q1090" s="336"/>
      <c r="R1090" s="92"/>
      <c r="S1090" s="90"/>
      <c r="T1090" s="90"/>
    </row>
    <row r="1091" spans="1:20" x14ac:dyDescent="0.25">
      <c r="A1091" s="91"/>
      <c r="B1091" s="86"/>
      <c r="C1091" s="89"/>
      <c r="D1091" s="89"/>
      <c r="E1091" s="89"/>
      <c r="F1091" s="89"/>
      <c r="G1091" s="89"/>
      <c r="H1091" s="172"/>
      <c r="I1091" s="172"/>
      <c r="J1091" s="89"/>
      <c r="K1091" s="142"/>
      <c r="L1091" s="89"/>
      <c r="M1091" s="89"/>
      <c r="N1091" s="89"/>
      <c r="O1091" s="89"/>
      <c r="P1091" s="89"/>
      <c r="Q1091" s="336"/>
      <c r="R1091" s="92"/>
      <c r="S1091" s="90"/>
      <c r="T1091" s="90"/>
    </row>
    <row r="1092" spans="1:20" x14ac:dyDescent="0.25">
      <c r="A1092" s="91"/>
      <c r="B1092" s="86"/>
      <c r="C1092" s="89"/>
      <c r="D1092" s="89"/>
      <c r="E1092" s="89"/>
      <c r="F1092" s="89"/>
      <c r="G1092" s="89"/>
      <c r="H1092" s="172"/>
      <c r="I1092" s="172"/>
      <c r="J1092" s="89"/>
      <c r="K1092" s="142"/>
      <c r="L1092" s="89"/>
      <c r="M1092" s="89"/>
      <c r="N1092" s="89"/>
      <c r="O1092" s="89"/>
      <c r="P1092" s="89"/>
      <c r="Q1092" s="336"/>
      <c r="R1092" s="92"/>
      <c r="S1092" s="90"/>
      <c r="T1092" s="90"/>
    </row>
    <row r="1093" spans="1:20" x14ac:dyDescent="0.25">
      <c r="A1093" s="91"/>
      <c r="B1093" s="86"/>
      <c r="C1093" s="89"/>
      <c r="D1093" s="89"/>
      <c r="E1093" s="89"/>
      <c r="F1093" s="89"/>
      <c r="G1093" s="89"/>
      <c r="H1093" s="172"/>
      <c r="I1093" s="172"/>
      <c r="J1093" s="89"/>
      <c r="K1093" s="142"/>
      <c r="L1093" s="89"/>
      <c r="M1093" s="89"/>
      <c r="N1093" s="89"/>
      <c r="O1093" s="89"/>
      <c r="P1093" s="89"/>
      <c r="Q1093" s="336"/>
      <c r="R1093" s="92"/>
      <c r="S1093" s="90"/>
      <c r="T1093" s="90"/>
    </row>
    <row r="1094" spans="1:20" x14ac:dyDescent="0.25">
      <c r="A1094" s="91"/>
      <c r="B1094" s="86"/>
      <c r="C1094" s="89"/>
      <c r="D1094" s="89"/>
      <c r="E1094" s="89"/>
      <c r="F1094" s="89"/>
      <c r="G1094" s="89"/>
      <c r="H1094" s="172"/>
      <c r="I1094" s="172"/>
      <c r="J1094" s="89"/>
      <c r="K1094" s="142"/>
      <c r="L1094" s="89"/>
      <c r="M1094" s="89"/>
      <c r="N1094" s="89"/>
      <c r="O1094" s="89"/>
      <c r="P1094" s="89"/>
      <c r="Q1094" s="336"/>
      <c r="R1094" s="92"/>
      <c r="S1094" s="90"/>
      <c r="T1094" s="90"/>
    </row>
    <row r="1095" spans="1:20" x14ac:dyDescent="0.25">
      <c r="A1095" s="91"/>
      <c r="B1095" s="86"/>
      <c r="C1095" s="89"/>
      <c r="D1095" s="89"/>
      <c r="E1095" s="89"/>
      <c r="F1095" s="89"/>
      <c r="G1095" s="89"/>
      <c r="H1095" s="172"/>
      <c r="I1095" s="172"/>
      <c r="J1095" s="89"/>
      <c r="K1095" s="142"/>
      <c r="L1095" s="89"/>
      <c r="M1095" s="89"/>
      <c r="N1095" s="89"/>
      <c r="O1095" s="89"/>
      <c r="P1095" s="89"/>
      <c r="Q1095" s="336"/>
      <c r="R1095" s="92"/>
      <c r="S1095" s="90"/>
      <c r="T1095" s="90"/>
    </row>
    <row r="1096" spans="1:20" x14ac:dyDescent="0.25">
      <c r="A1096" s="91"/>
      <c r="B1096" s="86"/>
      <c r="C1096" s="89"/>
      <c r="D1096" s="89"/>
      <c r="E1096" s="89"/>
      <c r="F1096" s="89"/>
      <c r="G1096" s="89"/>
      <c r="H1096" s="172"/>
      <c r="I1096" s="172"/>
      <c r="J1096" s="89"/>
      <c r="K1096" s="142"/>
      <c r="L1096" s="89"/>
      <c r="M1096" s="89"/>
      <c r="N1096" s="89"/>
      <c r="O1096" s="89"/>
      <c r="P1096" s="89"/>
      <c r="Q1096" s="336"/>
      <c r="R1096" s="92"/>
      <c r="S1096" s="90"/>
      <c r="T1096" s="90"/>
    </row>
    <row r="1097" spans="1:20" x14ac:dyDescent="0.25">
      <c r="A1097" s="91"/>
      <c r="B1097" s="86"/>
      <c r="C1097" s="89"/>
      <c r="D1097" s="89"/>
      <c r="E1097" s="89"/>
      <c r="F1097" s="89"/>
      <c r="G1097" s="89"/>
      <c r="H1097" s="172"/>
      <c r="I1097" s="172"/>
      <c r="J1097" s="89"/>
      <c r="K1097" s="142"/>
      <c r="L1097" s="89"/>
      <c r="M1097" s="89"/>
      <c r="N1097" s="89"/>
      <c r="O1097" s="89"/>
      <c r="P1097" s="89"/>
      <c r="Q1097" s="336"/>
      <c r="R1097" s="92"/>
      <c r="S1097" s="90"/>
      <c r="T1097" s="90"/>
    </row>
    <row r="1098" spans="1:20" x14ac:dyDescent="0.25">
      <c r="A1098" s="91"/>
      <c r="B1098" s="86"/>
      <c r="C1098" s="89"/>
      <c r="D1098" s="89"/>
      <c r="E1098" s="89"/>
      <c r="F1098" s="89"/>
      <c r="G1098" s="89"/>
      <c r="H1098" s="172"/>
      <c r="I1098" s="172"/>
      <c r="J1098" s="89"/>
      <c r="K1098" s="142"/>
      <c r="L1098" s="89"/>
      <c r="M1098" s="89"/>
      <c r="N1098" s="89"/>
      <c r="O1098" s="89"/>
      <c r="P1098" s="89"/>
      <c r="Q1098" s="336"/>
      <c r="R1098" s="92"/>
      <c r="S1098" s="90"/>
      <c r="T1098" s="90"/>
    </row>
    <row r="1099" spans="1:20" x14ac:dyDescent="0.25">
      <c r="A1099" s="91"/>
      <c r="B1099" s="86"/>
      <c r="C1099" s="89"/>
      <c r="D1099" s="89"/>
      <c r="E1099" s="89"/>
      <c r="F1099" s="89"/>
      <c r="G1099" s="89"/>
      <c r="H1099" s="172"/>
      <c r="I1099" s="172"/>
      <c r="J1099" s="89"/>
      <c r="K1099" s="142"/>
      <c r="L1099" s="89"/>
      <c r="M1099" s="89"/>
      <c r="N1099" s="89"/>
      <c r="O1099" s="89"/>
      <c r="P1099" s="89"/>
      <c r="Q1099" s="336"/>
      <c r="R1099" s="92"/>
      <c r="S1099" s="90"/>
      <c r="T1099" s="90"/>
    </row>
    <row r="1100" spans="1:20" x14ac:dyDescent="0.25">
      <c r="A1100" s="91"/>
      <c r="B1100" s="86"/>
      <c r="C1100" s="89"/>
      <c r="D1100" s="89"/>
      <c r="E1100" s="89"/>
      <c r="F1100" s="89"/>
      <c r="G1100" s="89"/>
      <c r="H1100" s="172"/>
      <c r="I1100" s="172"/>
      <c r="J1100" s="89"/>
      <c r="K1100" s="142"/>
      <c r="L1100" s="89"/>
      <c r="M1100" s="89"/>
      <c r="N1100" s="89"/>
      <c r="O1100" s="89"/>
      <c r="P1100" s="89"/>
      <c r="Q1100" s="336"/>
      <c r="R1100" s="92"/>
      <c r="S1100" s="90"/>
      <c r="T1100" s="90"/>
    </row>
    <row r="1101" spans="1:20" x14ac:dyDescent="0.25">
      <c r="A1101" s="91"/>
      <c r="B1101" s="86"/>
      <c r="C1101" s="89"/>
      <c r="D1101" s="89"/>
      <c r="E1101" s="89"/>
      <c r="F1101" s="89"/>
      <c r="G1101" s="89"/>
      <c r="H1101" s="172"/>
      <c r="I1101" s="172"/>
      <c r="J1101" s="89"/>
      <c r="K1101" s="142"/>
      <c r="L1101" s="89"/>
      <c r="M1101" s="89"/>
      <c r="N1101" s="89"/>
      <c r="O1101" s="89"/>
      <c r="P1101" s="89"/>
      <c r="Q1101" s="336"/>
      <c r="R1101" s="92"/>
      <c r="S1101" s="90"/>
      <c r="T1101" s="90"/>
    </row>
    <row r="1102" spans="1:20" x14ac:dyDescent="0.25">
      <c r="A1102" s="91"/>
      <c r="B1102" s="86"/>
      <c r="C1102" s="89"/>
      <c r="D1102" s="89"/>
      <c r="E1102" s="89"/>
      <c r="F1102" s="89"/>
      <c r="G1102" s="89"/>
      <c r="H1102" s="172"/>
      <c r="I1102" s="172"/>
      <c r="J1102" s="89"/>
      <c r="K1102" s="142"/>
      <c r="L1102" s="89"/>
      <c r="M1102" s="89"/>
      <c r="N1102" s="89"/>
      <c r="O1102" s="89"/>
      <c r="P1102" s="89"/>
      <c r="Q1102" s="336"/>
      <c r="R1102" s="92"/>
      <c r="S1102" s="90"/>
      <c r="T1102" s="90"/>
    </row>
    <row r="1103" spans="1:20" x14ac:dyDescent="0.25">
      <c r="A1103" s="91"/>
      <c r="B1103" s="86"/>
      <c r="C1103" s="89"/>
      <c r="D1103" s="89"/>
      <c r="E1103" s="89"/>
      <c r="F1103" s="89"/>
      <c r="G1103" s="89"/>
      <c r="H1103" s="172"/>
      <c r="I1103" s="172"/>
      <c r="J1103" s="89"/>
      <c r="K1103" s="142"/>
      <c r="L1103" s="89"/>
      <c r="M1103" s="89"/>
      <c r="N1103" s="89"/>
      <c r="O1103" s="89"/>
      <c r="P1103" s="89"/>
      <c r="Q1103" s="336"/>
      <c r="R1103" s="92"/>
      <c r="S1103" s="90"/>
      <c r="T1103" s="90"/>
    </row>
    <row r="1104" spans="1:20" x14ac:dyDescent="0.25">
      <c r="A1104" s="91"/>
      <c r="B1104" s="86"/>
      <c r="C1104" s="89"/>
      <c r="D1104" s="89"/>
      <c r="E1104" s="89"/>
      <c r="F1104" s="89"/>
      <c r="G1104" s="89"/>
      <c r="H1104" s="172"/>
      <c r="I1104" s="172"/>
      <c r="J1104" s="89"/>
      <c r="K1104" s="142"/>
      <c r="L1104" s="89"/>
      <c r="M1104" s="89"/>
      <c r="N1104" s="89"/>
      <c r="O1104" s="89"/>
      <c r="P1104" s="89"/>
      <c r="Q1104" s="336"/>
      <c r="R1104" s="92"/>
      <c r="S1104" s="90"/>
      <c r="T1104" s="90"/>
    </row>
    <row r="1105" spans="1:20" x14ac:dyDescent="0.25">
      <c r="A1105" s="91"/>
      <c r="B1105" s="86"/>
      <c r="C1105" s="89"/>
      <c r="D1105" s="89"/>
      <c r="E1105" s="89"/>
      <c r="F1105" s="89"/>
      <c r="G1105" s="89"/>
      <c r="H1105" s="172"/>
      <c r="I1105" s="172"/>
      <c r="J1105" s="89"/>
      <c r="K1105" s="142"/>
      <c r="L1105" s="89"/>
      <c r="M1105" s="89"/>
      <c r="N1105" s="89"/>
      <c r="O1105" s="89"/>
      <c r="P1105" s="89"/>
      <c r="Q1105" s="336"/>
      <c r="R1105" s="92"/>
      <c r="S1105" s="90"/>
      <c r="T1105" s="90"/>
    </row>
    <row r="1106" spans="1:20" x14ac:dyDescent="0.25">
      <c r="A1106" s="91"/>
      <c r="B1106" s="86"/>
      <c r="C1106" s="89"/>
      <c r="D1106" s="89"/>
      <c r="E1106" s="89"/>
      <c r="F1106" s="89"/>
      <c r="G1106" s="89"/>
      <c r="H1106" s="172"/>
      <c r="I1106" s="172"/>
      <c r="J1106" s="89"/>
      <c r="K1106" s="142"/>
      <c r="L1106" s="89"/>
      <c r="M1106" s="89"/>
      <c r="N1106" s="89"/>
      <c r="O1106" s="89"/>
      <c r="P1106" s="89"/>
      <c r="Q1106" s="336"/>
      <c r="R1106" s="92"/>
      <c r="S1106" s="90"/>
      <c r="T1106" s="90"/>
    </row>
    <row r="1107" spans="1:20" x14ac:dyDescent="0.25">
      <c r="A1107" s="91"/>
      <c r="B1107" s="86"/>
      <c r="C1107" s="89"/>
      <c r="D1107" s="89"/>
      <c r="E1107" s="89"/>
      <c r="F1107" s="89"/>
      <c r="G1107" s="89"/>
      <c r="H1107" s="172"/>
      <c r="I1107" s="172"/>
      <c r="J1107" s="89"/>
      <c r="K1107" s="142"/>
      <c r="L1107" s="89"/>
      <c r="M1107" s="89"/>
      <c r="N1107" s="89"/>
      <c r="O1107" s="89"/>
      <c r="P1107" s="89"/>
      <c r="Q1107" s="336"/>
      <c r="R1107" s="92"/>
      <c r="S1107" s="90"/>
      <c r="T1107" s="90"/>
    </row>
    <row r="1108" spans="1:20" x14ac:dyDescent="0.25">
      <c r="A1108" s="91"/>
      <c r="B1108" s="86"/>
      <c r="C1108" s="89"/>
      <c r="D1108" s="89"/>
      <c r="E1108" s="89"/>
      <c r="F1108" s="89"/>
      <c r="G1108" s="89"/>
      <c r="H1108" s="172"/>
      <c r="I1108" s="172"/>
      <c r="J1108" s="89"/>
      <c r="K1108" s="142"/>
      <c r="L1108" s="89"/>
      <c r="M1108" s="89"/>
      <c r="N1108" s="89"/>
      <c r="O1108" s="89"/>
      <c r="P1108" s="89"/>
      <c r="Q1108" s="336"/>
      <c r="R1108" s="92"/>
      <c r="S1108" s="90"/>
      <c r="T1108" s="90"/>
    </row>
    <row r="1109" spans="1:20" x14ac:dyDescent="0.25">
      <c r="A1109" s="91"/>
      <c r="B1109" s="86"/>
      <c r="C1109" s="89"/>
      <c r="D1109" s="89"/>
      <c r="E1109" s="89"/>
      <c r="F1109" s="89"/>
      <c r="G1109" s="89"/>
      <c r="H1109" s="172"/>
      <c r="I1109" s="172"/>
      <c r="J1109" s="89"/>
      <c r="K1109" s="142"/>
      <c r="L1109" s="89"/>
      <c r="M1109" s="89"/>
      <c r="N1109" s="89"/>
      <c r="O1109" s="89"/>
      <c r="P1109" s="89"/>
      <c r="Q1109" s="336"/>
      <c r="R1109" s="92"/>
      <c r="S1109" s="90"/>
      <c r="T1109" s="90"/>
    </row>
    <row r="1110" spans="1:20" x14ac:dyDescent="0.25">
      <c r="A1110" s="91"/>
      <c r="B1110" s="86"/>
      <c r="C1110" s="89"/>
      <c r="D1110" s="89"/>
      <c r="E1110" s="89"/>
      <c r="F1110" s="89"/>
      <c r="G1110" s="89"/>
      <c r="H1110" s="172"/>
      <c r="I1110" s="172"/>
      <c r="J1110" s="89"/>
      <c r="K1110" s="142"/>
      <c r="L1110" s="89"/>
      <c r="M1110" s="89"/>
      <c r="N1110" s="89"/>
      <c r="O1110" s="89"/>
      <c r="P1110" s="89"/>
      <c r="Q1110" s="336"/>
      <c r="R1110" s="92"/>
      <c r="S1110" s="90"/>
      <c r="T1110" s="90"/>
    </row>
    <row r="1111" spans="1:20" x14ac:dyDescent="0.25">
      <c r="A1111" s="91"/>
      <c r="B1111" s="86"/>
      <c r="C1111" s="89"/>
      <c r="D1111" s="89"/>
      <c r="E1111" s="89"/>
      <c r="F1111" s="89"/>
      <c r="G1111" s="89"/>
      <c r="H1111" s="172"/>
      <c r="I1111" s="172"/>
      <c r="J1111" s="89"/>
      <c r="K1111" s="142"/>
      <c r="L1111" s="89"/>
      <c r="M1111" s="89"/>
      <c r="N1111" s="89"/>
      <c r="O1111" s="89"/>
      <c r="P1111" s="89"/>
      <c r="Q1111" s="336"/>
      <c r="R1111" s="92"/>
      <c r="S1111" s="90"/>
      <c r="T1111" s="90"/>
    </row>
    <row r="1112" spans="1:20" x14ac:dyDescent="0.25">
      <c r="A1112" s="91"/>
      <c r="B1112" s="86"/>
      <c r="C1112" s="89"/>
      <c r="D1112" s="89"/>
      <c r="E1112" s="89"/>
      <c r="F1112" s="89"/>
      <c r="G1112" s="89"/>
      <c r="H1112" s="172"/>
      <c r="I1112" s="172"/>
      <c r="J1112" s="89"/>
      <c r="K1112" s="142"/>
      <c r="L1112" s="89"/>
      <c r="M1112" s="89"/>
      <c r="N1112" s="89"/>
      <c r="O1112" s="89"/>
      <c r="P1112" s="89"/>
      <c r="Q1112" s="336"/>
      <c r="R1112" s="92"/>
      <c r="S1112" s="90"/>
      <c r="T1112" s="90"/>
    </row>
    <row r="1113" spans="1:20" x14ac:dyDescent="0.25">
      <c r="A1113" s="91"/>
      <c r="B1113" s="86"/>
      <c r="C1113" s="89"/>
      <c r="D1113" s="89"/>
      <c r="E1113" s="89"/>
      <c r="F1113" s="89"/>
      <c r="G1113" s="89"/>
      <c r="H1113" s="172"/>
      <c r="I1113" s="172"/>
      <c r="J1113" s="89"/>
      <c r="K1113" s="142"/>
      <c r="L1113" s="89"/>
      <c r="M1113" s="89"/>
      <c r="N1113" s="89"/>
      <c r="O1113" s="89"/>
      <c r="P1113" s="89"/>
      <c r="Q1113" s="336"/>
      <c r="R1113" s="92"/>
      <c r="S1113" s="90"/>
      <c r="T1113" s="90"/>
    </row>
    <row r="1114" spans="1:20" x14ac:dyDescent="0.25">
      <c r="A1114" s="91"/>
      <c r="B1114" s="86"/>
      <c r="C1114" s="89"/>
      <c r="D1114" s="89"/>
      <c r="E1114" s="89"/>
      <c r="F1114" s="89"/>
      <c r="G1114" s="89"/>
      <c r="H1114" s="172"/>
      <c r="I1114" s="172"/>
      <c r="J1114" s="89"/>
      <c r="K1114" s="142"/>
      <c r="L1114" s="89"/>
      <c r="M1114" s="89"/>
      <c r="N1114" s="89"/>
      <c r="O1114" s="89"/>
      <c r="P1114" s="89"/>
      <c r="Q1114" s="336"/>
      <c r="R1114" s="92"/>
      <c r="S1114" s="90"/>
      <c r="T1114" s="90"/>
    </row>
    <row r="1115" spans="1:20" x14ac:dyDescent="0.25">
      <c r="A1115" s="91"/>
      <c r="B1115" s="86"/>
      <c r="C1115" s="89"/>
      <c r="D1115" s="89"/>
      <c r="E1115" s="89"/>
      <c r="F1115" s="89"/>
      <c r="G1115" s="89"/>
      <c r="H1115" s="172"/>
      <c r="I1115" s="172"/>
      <c r="J1115" s="89"/>
      <c r="K1115" s="142"/>
      <c r="L1115" s="89"/>
      <c r="M1115" s="89"/>
      <c r="N1115" s="89"/>
      <c r="O1115" s="89"/>
      <c r="P1115" s="89"/>
      <c r="Q1115" s="336"/>
      <c r="R1115" s="92"/>
      <c r="S1115" s="90"/>
      <c r="T1115" s="90"/>
    </row>
    <row r="1116" spans="1:20" x14ac:dyDescent="0.25">
      <c r="A1116" s="91"/>
      <c r="B1116" s="86"/>
      <c r="C1116" s="89"/>
      <c r="D1116" s="89"/>
      <c r="E1116" s="89"/>
      <c r="F1116" s="89"/>
      <c r="G1116" s="89"/>
      <c r="H1116" s="172"/>
      <c r="I1116" s="172"/>
      <c r="J1116" s="89"/>
      <c r="K1116" s="142"/>
      <c r="L1116" s="89"/>
      <c r="M1116" s="89"/>
      <c r="N1116" s="89"/>
      <c r="O1116" s="89"/>
      <c r="P1116" s="89"/>
      <c r="Q1116" s="336"/>
      <c r="R1116" s="92"/>
      <c r="S1116" s="90"/>
      <c r="T1116" s="90"/>
    </row>
    <row r="1117" spans="1:20" x14ac:dyDescent="0.25">
      <c r="A1117" s="91"/>
      <c r="B1117" s="86"/>
      <c r="C1117" s="89"/>
      <c r="D1117" s="89"/>
      <c r="E1117" s="89"/>
      <c r="F1117" s="89"/>
      <c r="G1117" s="89"/>
      <c r="H1117" s="172"/>
      <c r="I1117" s="172"/>
      <c r="J1117" s="89"/>
      <c r="K1117" s="142"/>
      <c r="L1117" s="89"/>
      <c r="M1117" s="89"/>
      <c r="N1117" s="89"/>
      <c r="O1117" s="89"/>
      <c r="P1117" s="89"/>
      <c r="Q1117" s="336"/>
      <c r="R1117" s="92"/>
      <c r="S1117" s="90"/>
      <c r="T1117" s="90"/>
    </row>
    <row r="1118" spans="1:20" x14ac:dyDescent="0.25">
      <c r="A1118" s="91"/>
      <c r="B1118" s="86"/>
      <c r="C1118" s="89"/>
      <c r="D1118" s="89"/>
      <c r="E1118" s="89"/>
      <c r="F1118" s="89"/>
      <c r="G1118" s="89"/>
      <c r="H1118" s="172"/>
      <c r="I1118" s="172"/>
      <c r="J1118" s="89"/>
      <c r="K1118" s="142"/>
      <c r="L1118" s="89"/>
      <c r="M1118" s="89"/>
      <c r="N1118" s="89"/>
      <c r="O1118" s="89"/>
      <c r="P1118" s="89"/>
      <c r="Q1118" s="336"/>
      <c r="R1118" s="92"/>
      <c r="S1118" s="90"/>
      <c r="T1118" s="90"/>
    </row>
    <row r="1119" spans="1:20" x14ac:dyDescent="0.25">
      <c r="A1119" s="91"/>
      <c r="B1119" s="86"/>
      <c r="C1119" s="89"/>
      <c r="D1119" s="89"/>
      <c r="E1119" s="89"/>
      <c r="F1119" s="89"/>
      <c r="G1119" s="89"/>
      <c r="H1119" s="172"/>
      <c r="I1119" s="172"/>
      <c r="J1119" s="89"/>
      <c r="K1119" s="142"/>
      <c r="L1119" s="89"/>
      <c r="M1119" s="89"/>
      <c r="N1119" s="89"/>
      <c r="O1119" s="89"/>
      <c r="P1119" s="89"/>
      <c r="Q1119" s="336"/>
      <c r="R1119" s="92"/>
      <c r="S1119" s="90"/>
      <c r="T1119" s="90"/>
    </row>
    <row r="1120" spans="1:20" x14ac:dyDescent="0.25">
      <c r="A1120" s="91"/>
      <c r="B1120" s="86"/>
      <c r="C1120" s="89"/>
      <c r="D1120" s="89"/>
      <c r="E1120" s="89"/>
      <c r="F1120" s="89"/>
      <c r="G1120" s="89"/>
      <c r="H1120" s="172"/>
      <c r="I1120" s="172"/>
      <c r="J1120" s="89"/>
      <c r="K1120" s="142"/>
      <c r="L1120" s="89"/>
      <c r="M1120" s="89"/>
      <c r="N1120" s="89"/>
      <c r="O1120" s="89"/>
      <c r="P1120" s="89"/>
      <c r="Q1120" s="336"/>
      <c r="R1120" s="92"/>
      <c r="S1120" s="90"/>
      <c r="T1120" s="90"/>
    </row>
    <row r="1121" spans="1:20" x14ac:dyDescent="0.25">
      <c r="A1121" s="91"/>
      <c r="B1121" s="86"/>
      <c r="C1121" s="89"/>
      <c r="D1121" s="89"/>
      <c r="E1121" s="89"/>
      <c r="F1121" s="89"/>
      <c r="G1121" s="89"/>
      <c r="H1121" s="172"/>
      <c r="I1121" s="172"/>
      <c r="J1121" s="89"/>
      <c r="K1121" s="142"/>
      <c r="L1121" s="89"/>
      <c r="M1121" s="89"/>
      <c r="N1121" s="89"/>
      <c r="O1121" s="89"/>
      <c r="P1121" s="89"/>
      <c r="Q1121" s="336"/>
      <c r="R1121" s="92"/>
      <c r="S1121" s="90"/>
      <c r="T1121" s="90"/>
    </row>
    <row r="1122" spans="1:20" x14ac:dyDescent="0.25">
      <c r="A1122" s="91"/>
      <c r="B1122" s="86"/>
      <c r="C1122" s="89"/>
      <c r="D1122" s="89"/>
      <c r="E1122" s="89"/>
      <c r="F1122" s="89"/>
      <c r="G1122" s="89"/>
      <c r="H1122" s="172"/>
      <c r="I1122" s="172"/>
      <c r="J1122" s="89"/>
      <c r="K1122" s="142"/>
      <c r="L1122" s="89"/>
      <c r="M1122" s="89"/>
      <c r="N1122" s="89"/>
      <c r="O1122" s="89"/>
      <c r="P1122" s="89"/>
      <c r="Q1122" s="336"/>
      <c r="R1122" s="92"/>
      <c r="S1122" s="90"/>
      <c r="T1122" s="90"/>
    </row>
    <row r="1123" spans="1:20" x14ac:dyDescent="0.25">
      <c r="A1123" s="91"/>
      <c r="B1123" s="86"/>
      <c r="C1123" s="89"/>
      <c r="D1123" s="89"/>
      <c r="E1123" s="89"/>
      <c r="F1123" s="89"/>
      <c r="G1123" s="89"/>
      <c r="H1123" s="172"/>
      <c r="I1123" s="172"/>
      <c r="J1123" s="89"/>
      <c r="K1123" s="142"/>
      <c r="L1123" s="89"/>
      <c r="M1123" s="89"/>
      <c r="N1123" s="89"/>
      <c r="O1123" s="89"/>
      <c r="P1123" s="89"/>
      <c r="Q1123" s="336"/>
      <c r="R1123" s="92"/>
      <c r="S1123" s="90"/>
      <c r="T1123" s="90"/>
    </row>
    <row r="1124" spans="1:20" x14ac:dyDescent="0.25">
      <c r="A1124" s="91"/>
      <c r="B1124" s="86"/>
      <c r="C1124" s="89"/>
      <c r="D1124" s="89"/>
      <c r="E1124" s="89"/>
      <c r="F1124" s="89"/>
      <c r="G1124" s="89"/>
      <c r="H1124" s="172"/>
      <c r="I1124" s="172"/>
      <c r="J1124" s="89"/>
      <c r="K1124" s="142"/>
      <c r="L1124" s="89"/>
      <c r="M1124" s="89"/>
      <c r="N1124" s="89"/>
      <c r="O1124" s="89"/>
      <c r="P1124" s="89"/>
      <c r="Q1124" s="336"/>
      <c r="R1124" s="92"/>
      <c r="S1124" s="90"/>
      <c r="T1124" s="90"/>
    </row>
    <row r="1125" spans="1:20" x14ac:dyDescent="0.25">
      <c r="A1125" s="91"/>
      <c r="B1125" s="86"/>
      <c r="C1125" s="89"/>
      <c r="D1125" s="89"/>
      <c r="E1125" s="89"/>
      <c r="F1125" s="89"/>
      <c r="G1125" s="89"/>
      <c r="H1125" s="172"/>
      <c r="I1125" s="172"/>
      <c r="J1125" s="89"/>
      <c r="K1125" s="142"/>
      <c r="L1125" s="89"/>
      <c r="M1125" s="89"/>
      <c r="N1125" s="89"/>
      <c r="O1125" s="89"/>
      <c r="P1125" s="89"/>
      <c r="Q1125" s="336"/>
      <c r="R1125" s="92"/>
      <c r="S1125" s="90"/>
      <c r="T1125" s="90"/>
    </row>
    <row r="1126" spans="1:20" x14ac:dyDescent="0.25">
      <c r="A1126" s="91"/>
      <c r="B1126" s="86"/>
      <c r="C1126" s="89"/>
      <c r="D1126" s="89"/>
      <c r="E1126" s="89"/>
      <c r="F1126" s="89"/>
      <c r="G1126" s="89"/>
      <c r="H1126" s="172"/>
      <c r="I1126" s="172"/>
      <c r="J1126" s="89"/>
      <c r="K1126" s="142"/>
      <c r="L1126" s="89"/>
      <c r="M1126" s="89"/>
      <c r="N1126" s="89"/>
      <c r="O1126" s="89"/>
      <c r="P1126" s="89"/>
      <c r="Q1126" s="336"/>
      <c r="R1126" s="92"/>
      <c r="S1126" s="90"/>
      <c r="T1126" s="90"/>
    </row>
    <row r="1127" spans="1:20" x14ac:dyDescent="0.25">
      <c r="A1127" s="91"/>
      <c r="B1127" s="86"/>
      <c r="C1127" s="89"/>
      <c r="D1127" s="89"/>
      <c r="E1127" s="89"/>
      <c r="F1127" s="89"/>
      <c r="G1127" s="89"/>
      <c r="H1127" s="172"/>
      <c r="I1127" s="172"/>
      <c r="J1127" s="89"/>
      <c r="K1127" s="142"/>
      <c r="L1127" s="89"/>
      <c r="M1127" s="89"/>
      <c r="N1127" s="89"/>
      <c r="O1127" s="89"/>
      <c r="P1127" s="89"/>
      <c r="Q1127" s="336"/>
      <c r="R1127" s="92"/>
      <c r="S1127" s="90"/>
      <c r="T1127" s="90"/>
    </row>
    <row r="1128" spans="1:20" x14ac:dyDescent="0.25">
      <c r="A1128" s="91"/>
      <c r="B1128" s="86"/>
      <c r="C1128" s="89"/>
      <c r="D1128" s="89"/>
      <c r="E1128" s="89"/>
      <c r="F1128" s="89"/>
      <c r="G1128" s="89"/>
      <c r="H1128" s="172"/>
      <c r="I1128" s="172"/>
      <c r="J1128" s="89"/>
      <c r="K1128" s="142"/>
      <c r="L1128" s="89"/>
      <c r="M1128" s="89"/>
      <c r="N1128" s="89"/>
      <c r="O1128" s="89"/>
      <c r="P1128" s="89"/>
      <c r="Q1128" s="336"/>
      <c r="R1128" s="92"/>
      <c r="S1128" s="90"/>
      <c r="T1128" s="90"/>
    </row>
    <row r="1129" spans="1:20" x14ac:dyDescent="0.25">
      <c r="A1129" s="91"/>
      <c r="B1129" s="86"/>
      <c r="C1129" s="89"/>
      <c r="D1129" s="89"/>
      <c r="E1129" s="89"/>
      <c r="F1129" s="89"/>
      <c r="G1129" s="89"/>
      <c r="H1129" s="172"/>
      <c r="I1129" s="172"/>
      <c r="J1129" s="89"/>
      <c r="K1129" s="142"/>
      <c r="L1129" s="89"/>
      <c r="M1129" s="89"/>
      <c r="N1129" s="89"/>
      <c r="O1129" s="89"/>
      <c r="P1129" s="89"/>
      <c r="Q1129" s="336"/>
      <c r="R1129" s="92"/>
      <c r="S1129" s="90"/>
      <c r="T1129" s="90"/>
    </row>
    <row r="1130" spans="1:20" x14ac:dyDescent="0.25">
      <c r="A1130" s="91"/>
      <c r="B1130" s="86"/>
      <c r="C1130" s="89"/>
      <c r="D1130" s="89"/>
      <c r="E1130" s="89"/>
      <c r="F1130" s="89"/>
      <c r="G1130" s="89"/>
      <c r="H1130" s="172"/>
      <c r="I1130" s="172"/>
      <c r="J1130" s="89"/>
      <c r="K1130" s="142"/>
      <c r="L1130" s="89"/>
      <c r="M1130" s="89"/>
      <c r="N1130" s="89"/>
      <c r="O1130" s="89"/>
      <c r="P1130" s="89"/>
      <c r="Q1130" s="336"/>
      <c r="R1130" s="92"/>
      <c r="S1130" s="90"/>
      <c r="T1130" s="90"/>
    </row>
    <row r="1131" spans="1:20" x14ac:dyDescent="0.25">
      <c r="A1131" s="91"/>
      <c r="B1131" s="86"/>
      <c r="C1131" s="89"/>
      <c r="D1131" s="89"/>
      <c r="E1131" s="89"/>
      <c r="F1131" s="89"/>
      <c r="G1131" s="89"/>
      <c r="H1131" s="172"/>
      <c r="I1131" s="172"/>
      <c r="J1131" s="89"/>
      <c r="K1131" s="142"/>
      <c r="L1131" s="89"/>
      <c r="M1131" s="89"/>
      <c r="N1131" s="89"/>
      <c r="O1131" s="89"/>
      <c r="P1131" s="89"/>
      <c r="Q1131" s="336"/>
      <c r="R1131" s="92"/>
      <c r="S1131" s="90"/>
      <c r="T1131" s="90"/>
    </row>
    <row r="1132" spans="1:20" x14ac:dyDescent="0.25">
      <c r="A1132" s="91"/>
      <c r="B1132" s="86"/>
      <c r="C1132" s="89"/>
      <c r="D1132" s="89"/>
      <c r="E1132" s="89"/>
      <c r="F1132" s="89"/>
      <c r="G1132" s="89"/>
      <c r="H1132" s="172"/>
      <c r="I1132" s="172"/>
      <c r="J1132" s="89"/>
      <c r="K1132" s="142"/>
      <c r="L1132" s="89"/>
      <c r="M1132" s="89"/>
      <c r="N1132" s="89"/>
      <c r="O1132" s="89"/>
      <c r="P1132" s="89"/>
      <c r="Q1132" s="336"/>
      <c r="R1132" s="92"/>
      <c r="S1132" s="90"/>
      <c r="T1132" s="90"/>
    </row>
    <row r="1133" spans="1:20" x14ac:dyDescent="0.25">
      <c r="A1133" s="91"/>
      <c r="B1133" s="86"/>
      <c r="C1133" s="89"/>
      <c r="D1133" s="89"/>
      <c r="E1133" s="89"/>
      <c r="F1133" s="89"/>
      <c r="G1133" s="89"/>
      <c r="H1133" s="172"/>
      <c r="I1133" s="172"/>
      <c r="J1133" s="89"/>
      <c r="K1133" s="142"/>
      <c r="L1133" s="89"/>
      <c r="M1133" s="89"/>
      <c r="N1133" s="89"/>
      <c r="O1133" s="89"/>
      <c r="P1133" s="89"/>
      <c r="Q1133" s="336"/>
      <c r="R1133" s="92"/>
      <c r="S1133" s="90"/>
      <c r="T1133" s="90"/>
    </row>
    <row r="1134" spans="1:20" x14ac:dyDescent="0.25">
      <c r="A1134" s="91"/>
      <c r="B1134" s="86"/>
      <c r="C1134" s="89"/>
      <c r="D1134" s="89"/>
      <c r="E1134" s="89"/>
      <c r="F1134" s="89"/>
      <c r="G1134" s="89"/>
      <c r="H1134" s="172"/>
      <c r="I1134" s="172"/>
      <c r="J1134" s="89"/>
      <c r="K1134" s="142"/>
      <c r="L1134" s="89"/>
      <c r="M1134" s="89"/>
      <c r="N1134" s="89"/>
      <c r="O1134" s="89"/>
      <c r="P1134" s="89"/>
      <c r="Q1134" s="336"/>
      <c r="R1134" s="92"/>
      <c r="S1134" s="90"/>
      <c r="T1134" s="90"/>
    </row>
    <row r="1135" spans="1:20" x14ac:dyDescent="0.25">
      <c r="A1135" s="91"/>
      <c r="B1135" s="86"/>
      <c r="C1135" s="89"/>
      <c r="D1135" s="89"/>
      <c r="E1135" s="89"/>
      <c r="F1135" s="89"/>
      <c r="G1135" s="89"/>
      <c r="H1135" s="172"/>
      <c r="I1135" s="172"/>
      <c r="J1135" s="89"/>
      <c r="K1135" s="142"/>
      <c r="L1135" s="89"/>
      <c r="M1135" s="89"/>
      <c r="N1135" s="89"/>
      <c r="O1135" s="89"/>
      <c r="P1135" s="89"/>
      <c r="Q1135" s="336"/>
      <c r="R1135" s="92"/>
      <c r="S1135" s="90"/>
      <c r="T1135" s="90"/>
    </row>
    <row r="1136" spans="1:20" x14ac:dyDescent="0.25">
      <c r="A1136" s="91"/>
      <c r="B1136" s="86"/>
      <c r="C1136" s="89"/>
      <c r="D1136" s="89"/>
      <c r="E1136" s="89"/>
      <c r="F1136" s="89"/>
      <c r="G1136" s="89"/>
      <c r="H1136" s="172"/>
      <c r="I1136" s="172"/>
      <c r="J1136" s="89"/>
      <c r="K1136" s="142"/>
      <c r="L1136" s="89"/>
      <c r="M1136" s="89"/>
      <c r="N1136" s="89"/>
      <c r="O1136" s="89"/>
      <c r="P1136" s="89"/>
      <c r="Q1136" s="336"/>
      <c r="R1136" s="92"/>
      <c r="S1136" s="90"/>
      <c r="T1136" s="90"/>
    </row>
    <row r="1137" spans="1:20" x14ac:dyDescent="0.25">
      <c r="A1137" s="91"/>
      <c r="B1137" s="86"/>
      <c r="C1137" s="89"/>
      <c r="D1137" s="89"/>
      <c r="E1137" s="89"/>
      <c r="F1137" s="89"/>
      <c r="G1137" s="89"/>
      <c r="H1137" s="172"/>
      <c r="I1137" s="172"/>
      <c r="J1137" s="89"/>
      <c r="K1137" s="142"/>
      <c r="L1137" s="89"/>
      <c r="M1137" s="89"/>
      <c r="N1137" s="89"/>
      <c r="O1137" s="89"/>
      <c r="P1137" s="89"/>
      <c r="Q1137" s="336"/>
      <c r="R1137" s="92"/>
      <c r="S1137" s="90"/>
      <c r="T1137" s="90"/>
    </row>
    <row r="1138" spans="1:20" x14ac:dyDescent="0.25">
      <c r="A1138" s="91"/>
      <c r="B1138" s="86"/>
      <c r="C1138" s="89"/>
      <c r="D1138" s="89"/>
      <c r="E1138" s="89"/>
      <c r="F1138" s="89"/>
      <c r="G1138" s="89"/>
      <c r="H1138" s="172"/>
      <c r="I1138" s="172"/>
      <c r="J1138" s="89"/>
      <c r="K1138" s="142"/>
      <c r="L1138" s="89"/>
      <c r="M1138" s="89"/>
      <c r="N1138" s="89"/>
      <c r="O1138" s="89"/>
      <c r="P1138" s="89"/>
      <c r="Q1138" s="336"/>
      <c r="R1138" s="92"/>
      <c r="S1138" s="90"/>
      <c r="T1138" s="90"/>
    </row>
    <row r="1139" spans="1:20" x14ac:dyDescent="0.25">
      <c r="A1139" s="91"/>
      <c r="B1139" s="86"/>
      <c r="C1139" s="89"/>
      <c r="D1139" s="89"/>
      <c r="E1139" s="89"/>
      <c r="F1139" s="89"/>
      <c r="G1139" s="89"/>
      <c r="H1139" s="172"/>
      <c r="I1139" s="172"/>
      <c r="J1139" s="89"/>
      <c r="K1139" s="142"/>
      <c r="L1139" s="89"/>
      <c r="M1139" s="89"/>
      <c r="N1139" s="89"/>
      <c r="O1139" s="89"/>
      <c r="P1139" s="89"/>
      <c r="Q1139" s="336"/>
      <c r="R1139" s="92"/>
      <c r="S1139" s="90"/>
      <c r="T1139" s="90"/>
    </row>
    <row r="1140" spans="1:20" x14ac:dyDescent="0.25">
      <c r="A1140" s="91"/>
      <c r="B1140" s="86"/>
      <c r="C1140" s="89"/>
      <c r="D1140" s="89"/>
      <c r="E1140" s="89"/>
      <c r="F1140" s="89"/>
      <c r="G1140" s="89"/>
      <c r="H1140" s="172"/>
      <c r="I1140" s="172"/>
      <c r="J1140" s="89"/>
      <c r="K1140" s="142"/>
      <c r="L1140" s="89"/>
      <c r="M1140" s="89"/>
      <c r="N1140" s="89"/>
      <c r="O1140" s="89"/>
      <c r="P1140" s="89"/>
      <c r="Q1140" s="336"/>
      <c r="R1140" s="92"/>
      <c r="S1140" s="90"/>
      <c r="T1140" s="90"/>
    </row>
    <row r="1141" spans="1:20" x14ac:dyDescent="0.25">
      <c r="A1141" s="91"/>
      <c r="B1141" s="86"/>
      <c r="C1141" s="89"/>
      <c r="D1141" s="89"/>
      <c r="E1141" s="89"/>
      <c r="F1141" s="89"/>
      <c r="G1141" s="89"/>
      <c r="H1141" s="172"/>
      <c r="I1141" s="172"/>
      <c r="J1141" s="89"/>
      <c r="K1141" s="142"/>
      <c r="L1141" s="89"/>
      <c r="M1141" s="89"/>
      <c r="N1141" s="89"/>
      <c r="O1141" s="89"/>
      <c r="P1141" s="89"/>
      <c r="Q1141" s="336"/>
      <c r="R1141" s="92"/>
      <c r="S1141" s="90"/>
      <c r="T1141" s="90"/>
    </row>
    <row r="1142" spans="1:20" x14ac:dyDescent="0.25">
      <c r="A1142" s="91"/>
      <c r="B1142" s="86"/>
      <c r="C1142" s="89"/>
      <c r="D1142" s="89"/>
      <c r="E1142" s="89"/>
      <c r="F1142" s="89"/>
      <c r="G1142" s="89"/>
      <c r="H1142" s="172"/>
      <c r="I1142" s="172"/>
      <c r="J1142" s="89"/>
      <c r="K1142" s="142"/>
      <c r="L1142" s="89"/>
      <c r="M1142" s="89"/>
      <c r="N1142" s="89"/>
      <c r="O1142" s="89"/>
      <c r="P1142" s="89"/>
      <c r="Q1142" s="336"/>
      <c r="R1142" s="92"/>
      <c r="S1142" s="90"/>
      <c r="T1142" s="90"/>
    </row>
    <row r="1143" spans="1:20" x14ac:dyDescent="0.25">
      <c r="A1143" s="91"/>
      <c r="B1143" s="86"/>
      <c r="C1143" s="89"/>
      <c r="D1143" s="89"/>
      <c r="E1143" s="89"/>
      <c r="F1143" s="89"/>
      <c r="G1143" s="89"/>
      <c r="H1143" s="172"/>
      <c r="I1143" s="172"/>
      <c r="J1143" s="89"/>
      <c r="K1143" s="142"/>
      <c r="L1143" s="89"/>
      <c r="M1143" s="89"/>
      <c r="N1143" s="89"/>
      <c r="O1143" s="89"/>
      <c r="P1143" s="89"/>
      <c r="Q1143" s="336"/>
      <c r="R1143" s="92"/>
      <c r="S1143" s="90"/>
      <c r="T1143" s="90"/>
    </row>
    <row r="1144" spans="1:20" x14ac:dyDescent="0.25">
      <c r="A1144" s="91"/>
      <c r="B1144" s="86"/>
      <c r="C1144" s="89"/>
      <c r="D1144" s="89"/>
      <c r="E1144" s="89"/>
      <c r="F1144" s="89"/>
      <c r="G1144" s="89"/>
      <c r="H1144" s="172"/>
      <c r="I1144" s="172"/>
      <c r="J1144" s="89"/>
      <c r="K1144" s="142"/>
      <c r="L1144" s="89"/>
      <c r="M1144" s="89"/>
      <c r="N1144" s="89"/>
      <c r="O1144" s="89"/>
      <c r="P1144" s="89"/>
      <c r="Q1144" s="336"/>
      <c r="R1144" s="92"/>
      <c r="S1144" s="90"/>
      <c r="T1144" s="90"/>
    </row>
    <row r="1145" spans="1:20" x14ac:dyDescent="0.25">
      <c r="A1145" s="91"/>
      <c r="B1145" s="86"/>
      <c r="C1145" s="89"/>
      <c r="D1145" s="89"/>
      <c r="E1145" s="89"/>
      <c r="F1145" s="89"/>
      <c r="G1145" s="89"/>
      <c r="H1145" s="172"/>
      <c r="I1145" s="172"/>
      <c r="J1145" s="89"/>
      <c r="K1145" s="142"/>
      <c r="L1145" s="89"/>
      <c r="M1145" s="89"/>
      <c r="N1145" s="89"/>
      <c r="O1145" s="89"/>
      <c r="P1145" s="89"/>
      <c r="Q1145" s="336"/>
      <c r="R1145" s="92"/>
      <c r="S1145" s="90"/>
      <c r="T1145" s="90"/>
    </row>
    <row r="1146" spans="1:20" x14ac:dyDescent="0.25">
      <c r="A1146" s="91"/>
      <c r="B1146" s="86"/>
      <c r="C1146" s="89"/>
      <c r="D1146" s="89"/>
      <c r="E1146" s="89"/>
      <c r="F1146" s="89"/>
      <c r="G1146" s="89"/>
      <c r="H1146" s="172"/>
      <c r="I1146" s="172"/>
      <c r="J1146" s="89"/>
      <c r="K1146" s="142"/>
      <c r="L1146" s="89"/>
      <c r="M1146" s="89"/>
      <c r="N1146" s="89"/>
      <c r="O1146" s="89"/>
      <c r="P1146" s="89"/>
      <c r="Q1146" s="336"/>
      <c r="R1146" s="92"/>
      <c r="S1146" s="90"/>
      <c r="T1146" s="90"/>
    </row>
    <row r="1147" spans="1:20" x14ac:dyDescent="0.25">
      <c r="A1147" s="91"/>
      <c r="B1147" s="86"/>
      <c r="C1147" s="89"/>
      <c r="D1147" s="89"/>
      <c r="E1147" s="89"/>
      <c r="F1147" s="89"/>
      <c r="G1147" s="89"/>
      <c r="H1147" s="172"/>
      <c r="I1147" s="172"/>
      <c r="J1147" s="89"/>
      <c r="K1147" s="142"/>
      <c r="L1147" s="89"/>
      <c r="M1147" s="89"/>
      <c r="N1147" s="89"/>
      <c r="O1147" s="89"/>
      <c r="P1147" s="89"/>
      <c r="Q1147" s="336"/>
      <c r="R1147" s="92"/>
      <c r="S1147" s="90"/>
      <c r="T1147" s="90"/>
    </row>
    <row r="1148" spans="1:20" x14ac:dyDescent="0.25">
      <c r="A1148" s="91"/>
      <c r="B1148" s="86"/>
      <c r="C1148" s="89"/>
      <c r="D1148" s="89"/>
      <c r="E1148" s="89"/>
      <c r="F1148" s="89"/>
      <c r="G1148" s="89"/>
      <c r="H1148" s="172"/>
      <c r="I1148" s="172"/>
      <c r="J1148" s="89"/>
      <c r="K1148" s="142"/>
      <c r="L1148" s="89"/>
      <c r="M1148" s="89"/>
      <c r="N1148" s="89"/>
      <c r="O1148" s="89"/>
      <c r="P1148" s="89"/>
      <c r="Q1148" s="336"/>
      <c r="R1148" s="92"/>
      <c r="S1148" s="90"/>
      <c r="T1148" s="90"/>
    </row>
    <row r="1149" spans="1:20" x14ac:dyDescent="0.25">
      <c r="A1149" s="91"/>
      <c r="B1149" s="86"/>
      <c r="C1149" s="89"/>
      <c r="D1149" s="89"/>
      <c r="E1149" s="89"/>
      <c r="F1149" s="89"/>
      <c r="G1149" s="89"/>
      <c r="H1149" s="172"/>
      <c r="I1149" s="172"/>
      <c r="J1149" s="89"/>
      <c r="K1149" s="142"/>
      <c r="L1149" s="89"/>
      <c r="M1149" s="89"/>
      <c r="N1149" s="89"/>
      <c r="O1149" s="89"/>
      <c r="P1149" s="89"/>
      <c r="Q1149" s="336"/>
      <c r="R1149" s="92"/>
      <c r="S1149" s="90"/>
      <c r="T1149" s="90"/>
    </row>
    <row r="1150" spans="1:20" x14ac:dyDescent="0.25">
      <c r="A1150" s="91"/>
      <c r="B1150" s="86"/>
      <c r="C1150" s="89"/>
      <c r="D1150" s="89"/>
      <c r="E1150" s="89"/>
      <c r="F1150" s="89"/>
      <c r="G1150" s="89"/>
      <c r="H1150" s="172"/>
      <c r="I1150" s="172"/>
      <c r="J1150" s="89"/>
      <c r="K1150" s="142"/>
      <c r="L1150" s="89"/>
      <c r="M1150" s="89"/>
      <c r="N1150" s="89"/>
      <c r="O1150" s="89"/>
      <c r="P1150" s="89"/>
      <c r="Q1150" s="336"/>
      <c r="R1150" s="92"/>
      <c r="S1150" s="90"/>
      <c r="T1150" s="90"/>
    </row>
    <row r="1151" spans="1:20" x14ac:dyDescent="0.25">
      <c r="A1151" s="91"/>
      <c r="B1151" s="86"/>
      <c r="C1151" s="89"/>
      <c r="D1151" s="89"/>
      <c r="E1151" s="89"/>
      <c r="F1151" s="89"/>
      <c r="G1151" s="89"/>
      <c r="H1151" s="172"/>
      <c r="I1151" s="172"/>
      <c r="J1151" s="89"/>
      <c r="K1151" s="142"/>
      <c r="L1151" s="89"/>
      <c r="M1151" s="89"/>
      <c r="N1151" s="89"/>
      <c r="O1151" s="89"/>
      <c r="P1151" s="89"/>
      <c r="Q1151" s="336"/>
      <c r="R1151" s="92"/>
      <c r="S1151" s="90"/>
      <c r="T1151" s="90"/>
    </row>
    <row r="1152" spans="1:20" x14ac:dyDescent="0.25">
      <c r="A1152" s="91"/>
      <c r="B1152" s="86"/>
      <c r="C1152" s="89"/>
      <c r="D1152" s="89"/>
      <c r="E1152" s="89"/>
      <c r="F1152" s="89"/>
      <c r="G1152" s="89"/>
      <c r="H1152" s="172"/>
      <c r="I1152" s="172"/>
      <c r="J1152" s="89"/>
      <c r="K1152" s="142"/>
      <c r="L1152" s="89"/>
      <c r="M1152" s="89"/>
      <c r="N1152" s="89"/>
      <c r="O1152" s="89"/>
      <c r="P1152" s="89"/>
      <c r="Q1152" s="336"/>
      <c r="R1152" s="92"/>
      <c r="S1152" s="90"/>
      <c r="T1152" s="90"/>
    </row>
    <row r="1153" spans="1:20" x14ac:dyDescent="0.25">
      <c r="A1153" s="91"/>
      <c r="B1153" s="86"/>
      <c r="C1153" s="89"/>
      <c r="D1153" s="89"/>
      <c r="E1153" s="89"/>
      <c r="F1153" s="89"/>
      <c r="G1153" s="89"/>
      <c r="H1153" s="172"/>
      <c r="I1153" s="172"/>
      <c r="J1153" s="89"/>
      <c r="K1153" s="142"/>
      <c r="L1153" s="89"/>
      <c r="M1153" s="89"/>
      <c r="N1153" s="89"/>
      <c r="O1153" s="89"/>
      <c r="P1153" s="89"/>
      <c r="Q1153" s="336"/>
      <c r="R1153" s="92"/>
      <c r="S1153" s="90"/>
      <c r="T1153" s="90"/>
    </row>
    <row r="1154" spans="1:20" x14ac:dyDescent="0.25">
      <c r="A1154" s="91"/>
      <c r="B1154" s="86"/>
      <c r="C1154" s="89"/>
      <c r="D1154" s="89"/>
      <c r="E1154" s="89"/>
      <c r="F1154" s="89"/>
      <c r="G1154" s="89"/>
      <c r="H1154" s="172"/>
      <c r="I1154" s="172"/>
      <c r="J1154" s="89"/>
      <c r="K1154" s="142"/>
      <c r="L1154" s="89"/>
      <c r="M1154" s="89"/>
      <c r="N1154" s="89"/>
      <c r="O1154" s="89"/>
      <c r="P1154" s="89"/>
      <c r="Q1154" s="336"/>
      <c r="R1154" s="92"/>
      <c r="S1154" s="90"/>
      <c r="T1154" s="90"/>
    </row>
    <row r="1155" spans="1:20" x14ac:dyDescent="0.25">
      <c r="A1155" s="91"/>
      <c r="B1155" s="86"/>
      <c r="C1155" s="89"/>
      <c r="D1155" s="89"/>
      <c r="E1155" s="89"/>
      <c r="F1155" s="89"/>
      <c r="G1155" s="89"/>
      <c r="H1155" s="172"/>
      <c r="I1155" s="172"/>
      <c r="J1155" s="89"/>
      <c r="K1155" s="142"/>
      <c r="L1155" s="89"/>
      <c r="M1155" s="89"/>
      <c r="N1155" s="89"/>
      <c r="O1155" s="89"/>
      <c r="P1155" s="89"/>
      <c r="Q1155" s="336"/>
      <c r="R1155" s="92"/>
      <c r="S1155" s="90"/>
      <c r="T1155" s="90"/>
    </row>
    <row r="1156" spans="1:20" x14ac:dyDescent="0.25">
      <c r="A1156" s="91"/>
      <c r="B1156" s="86"/>
      <c r="C1156" s="89"/>
      <c r="D1156" s="89"/>
      <c r="E1156" s="89"/>
      <c r="F1156" s="89"/>
      <c r="G1156" s="89"/>
      <c r="H1156" s="172"/>
      <c r="I1156" s="172"/>
      <c r="J1156" s="89"/>
      <c r="K1156" s="142"/>
      <c r="L1156" s="89"/>
      <c r="M1156" s="89"/>
      <c r="N1156" s="89"/>
      <c r="O1156" s="89"/>
      <c r="P1156" s="89"/>
      <c r="Q1156" s="336"/>
      <c r="R1156" s="92"/>
      <c r="S1156" s="90"/>
      <c r="T1156" s="90"/>
    </row>
    <row r="1157" spans="1:20" x14ac:dyDescent="0.25">
      <c r="A1157" s="91"/>
      <c r="B1157" s="86"/>
      <c r="C1157" s="89"/>
      <c r="D1157" s="89"/>
      <c r="E1157" s="89"/>
      <c r="F1157" s="89"/>
      <c r="G1157" s="89"/>
      <c r="H1157" s="172"/>
      <c r="I1157" s="172"/>
      <c r="J1157" s="89"/>
      <c r="K1157" s="142"/>
      <c r="L1157" s="89"/>
      <c r="M1157" s="89"/>
      <c r="N1157" s="89"/>
      <c r="O1157" s="89"/>
      <c r="P1157" s="89"/>
      <c r="Q1157" s="336"/>
      <c r="R1157" s="92"/>
      <c r="S1157" s="90"/>
      <c r="T1157" s="90"/>
    </row>
    <row r="1158" spans="1:20" x14ac:dyDescent="0.25">
      <c r="A1158" s="91"/>
      <c r="B1158" s="86"/>
      <c r="C1158" s="89"/>
      <c r="D1158" s="89"/>
      <c r="E1158" s="89"/>
      <c r="F1158" s="89"/>
      <c r="G1158" s="89"/>
      <c r="H1158" s="172"/>
      <c r="I1158" s="172"/>
      <c r="J1158" s="89"/>
      <c r="K1158" s="142"/>
      <c r="L1158" s="89"/>
      <c r="M1158" s="89"/>
      <c r="N1158" s="89"/>
      <c r="O1158" s="89"/>
      <c r="P1158" s="89"/>
      <c r="Q1158" s="336"/>
      <c r="R1158" s="92"/>
      <c r="S1158" s="90"/>
      <c r="T1158" s="90"/>
    </row>
    <row r="1159" spans="1:20" x14ac:dyDescent="0.25">
      <c r="A1159" s="91"/>
      <c r="B1159" s="86"/>
      <c r="C1159" s="89"/>
      <c r="D1159" s="89"/>
      <c r="E1159" s="89"/>
      <c r="F1159" s="89"/>
      <c r="G1159" s="89"/>
      <c r="H1159" s="172"/>
      <c r="I1159" s="172"/>
      <c r="J1159" s="89"/>
      <c r="K1159" s="142"/>
      <c r="L1159" s="89"/>
      <c r="M1159" s="89"/>
      <c r="N1159" s="89"/>
      <c r="O1159" s="89"/>
      <c r="P1159" s="89"/>
      <c r="Q1159" s="336"/>
      <c r="R1159" s="92"/>
      <c r="S1159" s="90"/>
      <c r="T1159" s="90"/>
    </row>
    <row r="1160" spans="1:20" x14ac:dyDescent="0.25">
      <c r="A1160" s="91"/>
      <c r="B1160" s="86"/>
      <c r="C1160" s="89"/>
      <c r="D1160" s="89"/>
      <c r="E1160" s="89"/>
      <c r="F1160" s="89"/>
      <c r="G1160" s="89"/>
      <c r="H1160" s="172"/>
      <c r="I1160" s="172"/>
      <c r="J1160" s="89"/>
      <c r="K1160" s="142"/>
      <c r="L1160" s="89"/>
      <c r="M1160" s="89"/>
      <c r="N1160" s="89"/>
      <c r="O1160" s="89"/>
      <c r="P1160" s="89"/>
      <c r="Q1160" s="336"/>
      <c r="R1160" s="92"/>
      <c r="S1160" s="90"/>
      <c r="T1160" s="90"/>
    </row>
    <row r="1161" spans="1:20" x14ac:dyDescent="0.25">
      <c r="A1161" s="91"/>
      <c r="B1161" s="86"/>
      <c r="C1161" s="89"/>
      <c r="D1161" s="89"/>
      <c r="E1161" s="89"/>
      <c r="F1161" s="89"/>
      <c r="G1161" s="89"/>
      <c r="H1161" s="172"/>
      <c r="I1161" s="172"/>
      <c r="J1161" s="89"/>
      <c r="K1161" s="142"/>
      <c r="L1161" s="89"/>
      <c r="M1161" s="89"/>
      <c r="N1161" s="89"/>
      <c r="O1161" s="89"/>
      <c r="P1161" s="89"/>
      <c r="Q1161" s="336"/>
      <c r="R1161" s="92"/>
      <c r="S1161" s="90"/>
      <c r="T1161" s="90"/>
    </row>
    <row r="1162" spans="1:20" x14ac:dyDescent="0.25">
      <c r="A1162" s="91"/>
      <c r="B1162" s="86"/>
      <c r="C1162" s="89"/>
      <c r="D1162" s="89"/>
      <c r="E1162" s="89"/>
      <c r="F1162" s="89"/>
      <c r="G1162" s="89"/>
      <c r="H1162" s="172"/>
      <c r="I1162" s="172"/>
      <c r="J1162" s="89"/>
      <c r="K1162" s="142"/>
      <c r="L1162" s="89"/>
      <c r="M1162" s="89"/>
      <c r="N1162" s="89"/>
      <c r="O1162" s="89"/>
      <c r="P1162" s="89"/>
      <c r="Q1162" s="336"/>
      <c r="R1162" s="92"/>
      <c r="S1162" s="90"/>
      <c r="T1162" s="90"/>
    </row>
    <row r="1163" spans="1:20" x14ac:dyDescent="0.25">
      <c r="A1163" s="91"/>
      <c r="B1163" s="86"/>
      <c r="C1163" s="89"/>
      <c r="D1163" s="89"/>
      <c r="E1163" s="89"/>
      <c r="F1163" s="89"/>
      <c r="G1163" s="89"/>
      <c r="H1163" s="172"/>
      <c r="I1163" s="172"/>
      <c r="J1163" s="89"/>
      <c r="K1163" s="142"/>
      <c r="L1163" s="89"/>
      <c r="M1163" s="89"/>
      <c r="N1163" s="89"/>
      <c r="O1163" s="89"/>
      <c r="P1163" s="89"/>
      <c r="Q1163" s="336"/>
      <c r="R1163" s="92"/>
      <c r="S1163" s="90"/>
      <c r="T1163" s="90"/>
    </row>
    <row r="1164" spans="1:20" x14ac:dyDescent="0.25">
      <c r="A1164" s="91"/>
      <c r="B1164" s="86"/>
      <c r="C1164" s="89"/>
      <c r="D1164" s="89"/>
      <c r="E1164" s="89"/>
      <c r="F1164" s="89"/>
      <c r="G1164" s="89"/>
      <c r="H1164" s="172"/>
      <c r="I1164" s="172"/>
      <c r="J1164" s="89"/>
      <c r="K1164" s="142"/>
      <c r="L1164" s="89"/>
      <c r="M1164" s="89"/>
      <c r="N1164" s="89"/>
      <c r="O1164" s="89"/>
      <c r="P1164" s="89"/>
      <c r="Q1164" s="336"/>
      <c r="R1164" s="92"/>
      <c r="S1164" s="90"/>
      <c r="T1164" s="90"/>
    </row>
    <row r="1165" spans="1:20" x14ac:dyDescent="0.25">
      <c r="A1165" s="91"/>
      <c r="B1165" s="86"/>
      <c r="C1165" s="89"/>
      <c r="D1165" s="89"/>
      <c r="E1165" s="89"/>
      <c r="F1165" s="89"/>
      <c r="G1165" s="89"/>
      <c r="H1165" s="172"/>
      <c r="I1165" s="172"/>
      <c r="J1165" s="89"/>
      <c r="K1165" s="142"/>
      <c r="L1165" s="89"/>
      <c r="M1165" s="89"/>
      <c r="N1165" s="89"/>
      <c r="O1165" s="89"/>
      <c r="P1165" s="89"/>
      <c r="Q1165" s="336"/>
      <c r="R1165" s="92"/>
      <c r="S1165" s="90"/>
      <c r="T1165" s="90"/>
    </row>
    <row r="1166" spans="1:20" x14ac:dyDescent="0.25">
      <c r="A1166" s="91"/>
      <c r="B1166" s="86"/>
      <c r="C1166" s="89"/>
      <c r="D1166" s="89"/>
      <c r="E1166" s="89"/>
      <c r="F1166" s="89"/>
      <c r="G1166" s="89"/>
      <c r="H1166" s="172"/>
      <c r="I1166" s="172"/>
      <c r="J1166" s="89"/>
      <c r="K1166" s="142"/>
      <c r="L1166" s="89"/>
      <c r="M1166" s="89"/>
      <c r="N1166" s="89"/>
      <c r="O1166" s="89"/>
      <c r="P1166" s="89"/>
      <c r="Q1166" s="336"/>
      <c r="R1166" s="92"/>
      <c r="S1166" s="90"/>
      <c r="T1166" s="90"/>
    </row>
    <row r="1167" spans="1:20" x14ac:dyDescent="0.25">
      <c r="A1167" s="91"/>
      <c r="B1167" s="86"/>
      <c r="C1167" s="89"/>
      <c r="D1167" s="89"/>
      <c r="E1167" s="89"/>
      <c r="F1167" s="89"/>
      <c r="G1167" s="89"/>
      <c r="H1167" s="172"/>
      <c r="I1167" s="172"/>
      <c r="J1167" s="89"/>
      <c r="K1167" s="142"/>
      <c r="L1167" s="89"/>
      <c r="M1167" s="89"/>
      <c r="N1167" s="89"/>
      <c r="O1167" s="89"/>
      <c r="P1167" s="89"/>
      <c r="Q1167" s="336"/>
      <c r="R1167" s="92"/>
      <c r="S1167" s="90"/>
      <c r="T1167" s="90"/>
    </row>
    <row r="1168" spans="1:20" x14ac:dyDescent="0.25">
      <c r="A1168" s="91"/>
      <c r="B1168" s="86"/>
      <c r="C1168" s="89"/>
      <c r="D1168" s="89"/>
      <c r="E1168" s="89"/>
      <c r="F1168" s="89"/>
      <c r="G1168" s="89"/>
      <c r="H1168" s="172"/>
      <c r="I1168" s="172"/>
      <c r="J1168" s="89"/>
      <c r="K1168" s="142"/>
      <c r="L1168" s="89"/>
      <c r="M1168" s="89"/>
      <c r="N1168" s="89"/>
      <c r="O1168" s="89"/>
      <c r="P1168" s="89"/>
      <c r="Q1168" s="336"/>
      <c r="R1168" s="92"/>
      <c r="S1168" s="90"/>
      <c r="T1168" s="90"/>
    </row>
    <row r="1169" spans="1:20" x14ac:dyDescent="0.25">
      <c r="A1169" s="91"/>
      <c r="B1169" s="86"/>
      <c r="C1169" s="89"/>
      <c r="D1169" s="89"/>
      <c r="E1169" s="89"/>
      <c r="F1169" s="89"/>
      <c r="G1169" s="89"/>
      <c r="H1169" s="172"/>
      <c r="I1169" s="172"/>
      <c r="J1169" s="89"/>
      <c r="K1169" s="142"/>
      <c r="L1169" s="89"/>
      <c r="M1169" s="89"/>
      <c r="N1169" s="89"/>
      <c r="O1169" s="89"/>
      <c r="P1169" s="89"/>
      <c r="Q1169" s="336"/>
      <c r="R1169" s="92"/>
      <c r="S1169" s="90"/>
      <c r="T1169" s="90"/>
    </row>
    <row r="1170" spans="1:20" x14ac:dyDescent="0.25">
      <c r="A1170" s="91"/>
      <c r="B1170" s="86"/>
      <c r="C1170" s="89"/>
      <c r="D1170" s="89"/>
      <c r="E1170" s="89"/>
      <c r="F1170" s="89"/>
      <c r="G1170" s="89"/>
      <c r="H1170" s="172"/>
      <c r="I1170" s="172"/>
      <c r="J1170" s="89"/>
      <c r="K1170" s="142"/>
      <c r="L1170" s="89"/>
      <c r="M1170" s="89"/>
      <c r="N1170" s="89"/>
      <c r="O1170" s="89"/>
      <c r="P1170" s="89"/>
      <c r="Q1170" s="336"/>
      <c r="R1170" s="92"/>
      <c r="S1170" s="90"/>
      <c r="T1170" s="90"/>
    </row>
    <row r="1171" spans="1:20" x14ac:dyDescent="0.25">
      <c r="A1171" s="91"/>
      <c r="B1171" s="86"/>
      <c r="C1171" s="89"/>
      <c r="D1171" s="89"/>
      <c r="E1171" s="89"/>
      <c r="F1171" s="89"/>
      <c r="G1171" s="89"/>
      <c r="H1171" s="172"/>
      <c r="I1171" s="172"/>
      <c r="J1171" s="89"/>
      <c r="K1171" s="142"/>
      <c r="L1171" s="89"/>
      <c r="M1171" s="89"/>
      <c r="N1171" s="89"/>
      <c r="O1171" s="89"/>
      <c r="P1171" s="89"/>
      <c r="Q1171" s="336"/>
      <c r="R1171" s="92"/>
      <c r="S1171" s="90"/>
      <c r="T1171" s="90"/>
    </row>
    <row r="1172" spans="1:20" x14ac:dyDescent="0.25">
      <c r="A1172" s="91"/>
      <c r="B1172" s="86"/>
      <c r="C1172" s="89"/>
      <c r="D1172" s="89"/>
      <c r="E1172" s="89"/>
      <c r="F1172" s="89"/>
      <c r="G1172" s="89"/>
      <c r="H1172" s="172"/>
      <c r="I1172" s="172"/>
      <c r="J1172" s="89"/>
      <c r="K1172" s="142"/>
      <c r="L1172" s="89"/>
      <c r="M1172" s="89"/>
      <c r="N1172" s="89"/>
      <c r="O1172" s="89"/>
      <c r="P1172" s="89"/>
      <c r="Q1172" s="336"/>
      <c r="R1172" s="92"/>
      <c r="S1172" s="90"/>
      <c r="T1172" s="90"/>
    </row>
    <row r="1173" spans="1:20" x14ac:dyDescent="0.25">
      <c r="A1173" s="91"/>
      <c r="B1173" s="86"/>
      <c r="C1173" s="89"/>
      <c r="D1173" s="89"/>
      <c r="E1173" s="89"/>
      <c r="F1173" s="89"/>
      <c r="G1173" s="89"/>
      <c r="H1173" s="172"/>
      <c r="I1173" s="172"/>
      <c r="J1173" s="89"/>
      <c r="K1173" s="142"/>
      <c r="L1173" s="89"/>
      <c r="M1173" s="89"/>
      <c r="N1173" s="89"/>
      <c r="O1173" s="89"/>
      <c r="P1173" s="89"/>
      <c r="Q1173" s="336"/>
      <c r="R1173" s="92"/>
      <c r="S1173" s="90"/>
      <c r="T1173" s="90"/>
    </row>
    <row r="1174" spans="1:20" x14ac:dyDescent="0.25">
      <c r="A1174" s="91"/>
      <c r="B1174" s="86"/>
      <c r="C1174" s="89"/>
      <c r="D1174" s="89"/>
      <c r="E1174" s="89"/>
      <c r="F1174" s="89"/>
      <c r="G1174" s="89"/>
      <c r="H1174" s="172"/>
      <c r="I1174" s="172"/>
      <c r="J1174" s="89"/>
      <c r="K1174" s="142"/>
      <c r="L1174" s="89"/>
      <c r="M1174" s="89"/>
      <c r="N1174" s="89"/>
      <c r="O1174" s="89"/>
      <c r="P1174" s="89"/>
      <c r="Q1174" s="336"/>
      <c r="R1174" s="92"/>
      <c r="S1174" s="90"/>
      <c r="T1174" s="90"/>
    </row>
    <row r="1175" spans="1:20" x14ac:dyDescent="0.25">
      <c r="A1175" s="91"/>
      <c r="B1175" s="86"/>
      <c r="C1175" s="89"/>
      <c r="D1175" s="89"/>
      <c r="E1175" s="89"/>
      <c r="F1175" s="89"/>
      <c r="G1175" s="89"/>
      <c r="H1175" s="172"/>
      <c r="I1175" s="172"/>
      <c r="J1175" s="89"/>
      <c r="K1175" s="142"/>
      <c r="L1175" s="89"/>
      <c r="M1175" s="89"/>
      <c r="N1175" s="89"/>
      <c r="O1175" s="89"/>
      <c r="P1175" s="89"/>
      <c r="Q1175" s="336"/>
      <c r="R1175" s="92"/>
      <c r="S1175" s="90"/>
      <c r="T1175" s="90"/>
    </row>
    <row r="1176" spans="1:20" x14ac:dyDescent="0.25">
      <c r="A1176" s="91"/>
      <c r="B1176" s="86"/>
      <c r="C1176" s="89"/>
      <c r="D1176" s="89"/>
      <c r="E1176" s="89"/>
      <c r="F1176" s="89"/>
      <c r="G1176" s="89"/>
      <c r="H1176" s="172"/>
      <c r="I1176" s="172"/>
      <c r="J1176" s="89"/>
      <c r="K1176" s="142"/>
      <c r="L1176" s="89"/>
      <c r="M1176" s="89"/>
      <c r="N1176" s="89"/>
      <c r="O1176" s="89"/>
      <c r="P1176" s="89"/>
      <c r="Q1176" s="336"/>
      <c r="R1176" s="92"/>
      <c r="S1176" s="90"/>
      <c r="T1176" s="90"/>
    </row>
    <row r="1177" spans="1:20" x14ac:dyDescent="0.25">
      <c r="A1177" s="91"/>
      <c r="B1177" s="86"/>
      <c r="C1177" s="89"/>
      <c r="D1177" s="89"/>
      <c r="E1177" s="89"/>
      <c r="F1177" s="89"/>
      <c r="G1177" s="89"/>
      <c r="H1177" s="172"/>
      <c r="I1177" s="172"/>
      <c r="J1177" s="89"/>
      <c r="K1177" s="142"/>
      <c r="L1177" s="89"/>
      <c r="M1177" s="89"/>
      <c r="N1177" s="89"/>
      <c r="O1177" s="89"/>
      <c r="P1177" s="89"/>
      <c r="Q1177" s="336"/>
      <c r="R1177" s="92"/>
      <c r="S1177" s="90"/>
      <c r="T1177" s="90"/>
    </row>
    <row r="1178" spans="1:20" x14ac:dyDescent="0.25">
      <c r="A1178" s="91"/>
      <c r="B1178" s="86"/>
      <c r="C1178" s="89"/>
      <c r="D1178" s="89"/>
      <c r="E1178" s="89"/>
      <c r="F1178" s="89"/>
      <c r="G1178" s="89"/>
      <c r="H1178" s="172"/>
      <c r="I1178" s="172"/>
      <c r="J1178" s="89"/>
      <c r="K1178" s="142"/>
      <c r="L1178" s="89"/>
      <c r="M1178" s="89"/>
      <c r="N1178" s="89"/>
      <c r="O1178" s="89"/>
      <c r="P1178" s="89"/>
      <c r="Q1178" s="336"/>
      <c r="R1178" s="92"/>
      <c r="S1178" s="90"/>
      <c r="T1178" s="90"/>
    </row>
    <row r="1179" spans="1:20" x14ac:dyDescent="0.25">
      <c r="A1179" s="91"/>
      <c r="B1179" s="86"/>
      <c r="C1179" s="89"/>
      <c r="D1179" s="89"/>
      <c r="E1179" s="89"/>
      <c r="F1179" s="89"/>
      <c r="G1179" s="89"/>
      <c r="H1179" s="172"/>
      <c r="I1179" s="172"/>
      <c r="J1179" s="89"/>
      <c r="K1179" s="142"/>
      <c r="L1179" s="89"/>
      <c r="M1179" s="89"/>
      <c r="N1179" s="89"/>
      <c r="O1179" s="89"/>
      <c r="P1179" s="89"/>
      <c r="Q1179" s="336"/>
      <c r="R1179" s="92"/>
      <c r="S1179" s="90"/>
      <c r="T1179" s="90"/>
    </row>
    <row r="1180" spans="1:20" x14ac:dyDescent="0.25">
      <c r="A1180" s="91"/>
      <c r="B1180" s="86"/>
      <c r="C1180" s="89"/>
      <c r="D1180" s="89"/>
      <c r="E1180" s="89"/>
      <c r="F1180" s="89"/>
      <c r="G1180" s="89"/>
      <c r="H1180" s="172"/>
      <c r="I1180" s="172"/>
      <c r="J1180" s="89"/>
      <c r="K1180" s="142"/>
      <c r="L1180" s="89"/>
      <c r="M1180" s="89"/>
      <c r="N1180" s="89"/>
      <c r="O1180" s="89"/>
      <c r="P1180" s="89"/>
      <c r="Q1180" s="336"/>
      <c r="R1180" s="92"/>
      <c r="S1180" s="90"/>
      <c r="T1180" s="90"/>
    </row>
    <row r="1181" spans="1:20" x14ac:dyDescent="0.25">
      <c r="A1181" s="91"/>
      <c r="B1181" s="86"/>
      <c r="C1181" s="89"/>
      <c r="D1181" s="89"/>
      <c r="E1181" s="89"/>
      <c r="F1181" s="89"/>
      <c r="G1181" s="89"/>
      <c r="H1181" s="172"/>
      <c r="I1181" s="172"/>
      <c r="J1181" s="89"/>
      <c r="K1181" s="142"/>
      <c r="L1181" s="89"/>
      <c r="M1181" s="89"/>
      <c r="N1181" s="89"/>
      <c r="O1181" s="89"/>
      <c r="P1181" s="89"/>
      <c r="Q1181" s="336"/>
      <c r="R1181" s="92"/>
      <c r="S1181" s="90"/>
      <c r="T1181" s="90"/>
    </row>
    <row r="1182" spans="1:20" x14ac:dyDescent="0.25">
      <c r="A1182" s="91"/>
      <c r="B1182" s="86"/>
      <c r="C1182" s="89"/>
      <c r="D1182" s="89"/>
      <c r="E1182" s="89"/>
      <c r="F1182" s="89"/>
      <c r="G1182" s="89"/>
      <c r="H1182" s="172"/>
      <c r="I1182" s="172"/>
      <c r="J1182" s="89"/>
      <c r="K1182" s="142"/>
      <c r="L1182" s="89"/>
      <c r="M1182" s="89"/>
      <c r="N1182" s="89"/>
      <c r="O1182" s="89"/>
      <c r="P1182" s="89"/>
      <c r="Q1182" s="336"/>
      <c r="R1182" s="92"/>
      <c r="S1182" s="90"/>
      <c r="T1182" s="90"/>
    </row>
    <row r="1183" spans="1:20" x14ac:dyDescent="0.25">
      <c r="A1183" s="91"/>
      <c r="B1183" s="86"/>
      <c r="C1183" s="89"/>
      <c r="D1183" s="89"/>
      <c r="E1183" s="89"/>
      <c r="F1183" s="89"/>
      <c r="G1183" s="89"/>
      <c r="H1183" s="172"/>
      <c r="I1183" s="172"/>
      <c r="J1183" s="89"/>
      <c r="K1183" s="142"/>
      <c r="L1183" s="89"/>
      <c r="M1183" s="89"/>
      <c r="N1183" s="89"/>
      <c r="O1183" s="89"/>
      <c r="P1183" s="89"/>
      <c r="Q1183" s="336"/>
      <c r="R1183" s="92"/>
      <c r="S1183" s="90"/>
      <c r="T1183" s="90"/>
    </row>
    <row r="1184" spans="1:20" x14ac:dyDescent="0.25">
      <c r="A1184" s="91"/>
      <c r="B1184" s="86"/>
      <c r="C1184" s="89"/>
      <c r="D1184" s="89"/>
      <c r="E1184" s="89"/>
      <c r="F1184" s="89"/>
      <c r="G1184" s="89"/>
      <c r="H1184" s="172"/>
      <c r="I1184" s="172"/>
      <c r="J1184" s="89"/>
      <c r="K1184" s="142"/>
      <c r="L1184" s="89"/>
      <c r="M1184" s="89"/>
      <c r="N1184" s="89"/>
      <c r="O1184" s="89"/>
      <c r="P1184" s="89"/>
      <c r="Q1184" s="336"/>
      <c r="R1184" s="92"/>
      <c r="S1184" s="90"/>
      <c r="T1184" s="90"/>
    </row>
    <row r="1185" spans="1:20" x14ac:dyDescent="0.25">
      <c r="A1185" s="91"/>
      <c r="B1185" s="86"/>
      <c r="C1185" s="89"/>
      <c r="D1185" s="89"/>
      <c r="E1185" s="89"/>
      <c r="F1185" s="89"/>
      <c r="G1185" s="89"/>
      <c r="H1185" s="172"/>
      <c r="I1185" s="172"/>
      <c r="J1185" s="89"/>
      <c r="K1185" s="142"/>
      <c r="L1185" s="89"/>
      <c r="M1185" s="89"/>
      <c r="N1185" s="89"/>
      <c r="O1185" s="89"/>
      <c r="P1185" s="89"/>
      <c r="Q1185" s="336"/>
      <c r="R1185" s="92"/>
      <c r="S1185" s="90"/>
      <c r="T1185" s="90"/>
    </row>
    <row r="1186" spans="1:20" x14ac:dyDescent="0.25">
      <c r="A1186" s="91"/>
      <c r="B1186" s="86"/>
      <c r="C1186" s="89"/>
      <c r="D1186" s="89"/>
      <c r="E1186" s="89"/>
      <c r="F1186" s="89"/>
      <c r="G1186" s="89"/>
      <c r="H1186" s="172"/>
      <c r="I1186" s="172"/>
      <c r="J1186" s="89"/>
      <c r="K1186" s="142"/>
      <c r="L1186" s="89"/>
      <c r="M1186" s="89"/>
      <c r="N1186" s="89"/>
      <c r="O1186" s="89"/>
      <c r="P1186" s="89"/>
      <c r="Q1186" s="336"/>
      <c r="R1186" s="92"/>
      <c r="S1186" s="90"/>
      <c r="T1186" s="90"/>
    </row>
    <row r="1187" spans="1:20" x14ac:dyDescent="0.25">
      <c r="A1187" s="91"/>
      <c r="B1187" s="86"/>
      <c r="C1187" s="89"/>
      <c r="D1187" s="89"/>
      <c r="E1187" s="89"/>
      <c r="F1187" s="89"/>
      <c r="G1187" s="89"/>
      <c r="H1187" s="172"/>
      <c r="I1187" s="172"/>
      <c r="J1187" s="89"/>
      <c r="K1187" s="142"/>
      <c r="L1187" s="89"/>
      <c r="M1187" s="89"/>
      <c r="N1187" s="89"/>
      <c r="O1187" s="89"/>
      <c r="P1187" s="89"/>
      <c r="Q1187" s="336"/>
      <c r="R1187" s="92"/>
      <c r="S1187" s="90"/>
      <c r="T1187" s="90"/>
    </row>
    <row r="1188" spans="1:20" x14ac:dyDescent="0.25">
      <c r="A1188" s="91"/>
      <c r="B1188" s="86"/>
      <c r="C1188" s="89"/>
      <c r="D1188" s="89"/>
      <c r="E1188" s="89"/>
      <c r="F1188" s="89"/>
      <c r="G1188" s="89"/>
      <c r="H1188" s="172"/>
      <c r="I1188" s="172"/>
      <c r="J1188" s="89"/>
      <c r="K1188" s="142"/>
      <c r="L1188" s="89"/>
      <c r="M1188" s="89"/>
      <c r="N1188" s="89"/>
      <c r="O1188" s="89"/>
      <c r="P1188" s="89"/>
      <c r="Q1188" s="336"/>
      <c r="R1188" s="92"/>
      <c r="S1188" s="90"/>
      <c r="T1188" s="90"/>
    </row>
    <row r="1189" spans="1:20" x14ac:dyDescent="0.25">
      <c r="A1189" s="91"/>
      <c r="B1189" s="86"/>
      <c r="C1189" s="89"/>
      <c r="D1189" s="89"/>
      <c r="E1189" s="89"/>
      <c r="F1189" s="89"/>
      <c r="G1189" s="89"/>
      <c r="H1189" s="172"/>
      <c r="I1189" s="172"/>
      <c r="J1189" s="89"/>
      <c r="K1189" s="142"/>
      <c r="L1189" s="89"/>
      <c r="M1189" s="89"/>
      <c r="N1189" s="89"/>
      <c r="O1189" s="89"/>
      <c r="P1189" s="89"/>
      <c r="Q1189" s="336"/>
      <c r="R1189" s="92"/>
      <c r="S1189" s="90"/>
      <c r="T1189" s="90"/>
    </row>
    <row r="1190" spans="1:20" x14ac:dyDescent="0.25">
      <c r="A1190" s="91"/>
      <c r="B1190" s="86"/>
      <c r="C1190" s="89"/>
      <c r="D1190" s="89"/>
      <c r="E1190" s="89"/>
      <c r="F1190" s="89"/>
      <c r="G1190" s="89"/>
      <c r="H1190" s="172"/>
      <c r="I1190" s="172"/>
      <c r="J1190" s="89"/>
      <c r="K1190" s="142"/>
      <c r="L1190" s="89"/>
      <c r="M1190" s="89"/>
      <c r="N1190" s="89"/>
      <c r="O1190" s="89"/>
      <c r="P1190" s="89"/>
      <c r="Q1190" s="336"/>
      <c r="R1190" s="92"/>
      <c r="S1190" s="90"/>
      <c r="T1190" s="90"/>
    </row>
    <row r="1191" spans="1:20" x14ac:dyDescent="0.25">
      <c r="A1191" s="91"/>
      <c r="B1191" s="86"/>
      <c r="C1191" s="89"/>
      <c r="D1191" s="89"/>
      <c r="E1191" s="89"/>
      <c r="F1191" s="89"/>
      <c r="G1191" s="89"/>
      <c r="H1191" s="172"/>
      <c r="I1191" s="172"/>
      <c r="J1191" s="89"/>
      <c r="K1191" s="142"/>
      <c r="L1191" s="89"/>
      <c r="M1191" s="89"/>
      <c r="N1191" s="89"/>
      <c r="O1191" s="89"/>
      <c r="P1191" s="89"/>
      <c r="Q1191" s="336"/>
      <c r="R1191" s="92"/>
      <c r="S1191" s="90"/>
      <c r="T1191" s="90"/>
    </row>
    <row r="1192" spans="1:20" x14ac:dyDescent="0.25">
      <c r="A1192" s="91"/>
      <c r="B1192" s="86"/>
      <c r="C1192" s="89"/>
      <c r="D1192" s="89"/>
      <c r="E1192" s="89"/>
      <c r="F1192" s="89"/>
      <c r="G1192" s="89"/>
      <c r="H1192" s="172"/>
      <c r="I1192" s="172"/>
      <c r="J1192" s="89"/>
      <c r="K1192" s="142"/>
      <c r="L1192" s="89"/>
      <c r="M1192" s="89"/>
      <c r="N1192" s="89"/>
      <c r="O1192" s="89"/>
      <c r="P1192" s="89"/>
      <c r="Q1192" s="336"/>
      <c r="R1192" s="92"/>
      <c r="S1192" s="90"/>
      <c r="T1192" s="90"/>
    </row>
    <row r="1193" spans="1:20" x14ac:dyDescent="0.25">
      <c r="A1193" s="91"/>
      <c r="B1193" s="86"/>
      <c r="C1193" s="89"/>
      <c r="D1193" s="89"/>
      <c r="E1193" s="89"/>
      <c r="F1193" s="89"/>
      <c r="G1193" s="89"/>
      <c r="H1193" s="172"/>
      <c r="I1193" s="172"/>
      <c r="J1193" s="89"/>
      <c r="K1193" s="142"/>
      <c r="L1193" s="89"/>
      <c r="M1193" s="89"/>
      <c r="N1193" s="89"/>
      <c r="O1193" s="89"/>
      <c r="P1193" s="89"/>
      <c r="Q1193" s="336"/>
      <c r="R1193" s="92"/>
      <c r="S1193" s="90"/>
      <c r="T1193" s="90"/>
    </row>
    <row r="1194" spans="1:20" x14ac:dyDescent="0.25">
      <c r="A1194" s="91"/>
      <c r="B1194" s="86"/>
      <c r="C1194" s="89"/>
      <c r="D1194" s="89"/>
      <c r="E1194" s="89"/>
      <c r="F1194" s="89"/>
      <c r="G1194" s="89"/>
      <c r="H1194" s="172"/>
      <c r="I1194" s="172"/>
      <c r="J1194" s="89"/>
      <c r="K1194" s="142"/>
      <c r="L1194" s="89"/>
      <c r="M1194" s="89"/>
      <c r="N1194" s="89"/>
      <c r="O1194" s="89"/>
      <c r="P1194" s="89"/>
      <c r="Q1194" s="336"/>
      <c r="R1194" s="92"/>
      <c r="S1194" s="90"/>
      <c r="T1194" s="90"/>
    </row>
    <row r="1195" spans="1:20" x14ac:dyDescent="0.25">
      <c r="A1195" s="91"/>
      <c r="B1195" s="86"/>
      <c r="C1195" s="89"/>
      <c r="D1195" s="89"/>
      <c r="E1195" s="89"/>
      <c r="F1195" s="89"/>
      <c r="G1195" s="89"/>
      <c r="H1195" s="172"/>
      <c r="I1195" s="172"/>
      <c r="J1195" s="89"/>
      <c r="K1195" s="142"/>
      <c r="L1195" s="89"/>
      <c r="M1195" s="89"/>
      <c r="N1195" s="89"/>
      <c r="O1195" s="89"/>
      <c r="P1195" s="89"/>
      <c r="Q1195" s="336"/>
      <c r="R1195" s="92"/>
      <c r="S1195" s="90"/>
      <c r="T1195" s="90"/>
    </row>
    <row r="1196" spans="1:20" x14ac:dyDescent="0.25">
      <c r="A1196" s="91"/>
      <c r="B1196" s="86"/>
      <c r="C1196" s="89"/>
      <c r="D1196" s="89"/>
      <c r="E1196" s="89"/>
      <c r="F1196" s="89"/>
      <c r="G1196" s="89"/>
      <c r="H1196" s="172"/>
      <c r="I1196" s="172"/>
      <c r="J1196" s="89"/>
      <c r="K1196" s="142"/>
      <c r="L1196" s="89"/>
      <c r="M1196" s="89"/>
      <c r="N1196" s="89"/>
      <c r="O1196" s="89"/>
      <c r="P1196" s="89"/>
      <c r="Q1196" s="336"/>
      <c r="R1196" s="92"/>
      <c r="S1196" s="90"/>
      <c r="T1196" s="90"/>
    </row>
    <row r="1197" spans="1:20" x14ac:dyDescent="0.25">
      <c r="A1197" s="91"/>
      <c r="B1197" s="86"/>
      <c r="C1197" s="89"/>
      <c r="D1197" s="89"/>
      <c r="E1197" s="89"/>
      <c r="F1197" s="89"/>
      <c r="G1197" s="89"/>
      <c r="H1197" s="172"/>
      <c r="I1197" s="172"/>
      <c r="J1197" s="89"/>
      <c r="K1197" s="142"/>
      <c r="L1197" s="89"/>
      <c r="M1197" s="89"/>
      <c r="N1197" s="89"/>
      <c r="O1197" s="89"/>
      <c r="P1197" s="89"/>
      <c r="Q1197" s="336"/>
      <c r="R1197" s="92"/>
      <c r="S1197" s="90"/>
      <c r="T1197" s="90"/>
    </row>
    <row r="1198" spans="1:20" x14ac:dyDescent="0.25">
      <c r="A1198" s="91"/>
      <c r="B1198" s="86"/>
      <c r="C1198" s="89"/>
      <c r="D1198" s="89"/>
      <c r="E1198" s="89"/>
      <c r="F1198" s="89"/>
      <c r="G1198" s="89"/>
      <c r="H1198" s="172"/>
      <c r="I1198" s="172"/>
      <c r="J1198" s="89"/>
      <c r="K1198" s="142"/>
      <c r="L1198" s="89"/>
      <c r="M1198" s="89"/>
      <c r="N1198" s="89"/>
      <c r="O1198" s="89"/>
      <c r="P1198" s="89"/>
      <c r="Q1198" s="336"/>
      <c r="R1198" s="92"/>
      <c r="S1198" s="90"/>
      <c r="T1198" s="90"/>
    </row>
    <row r="1199" spans="1:20" x14ac:dyDescent="0.25">
      <c r="A1199" s="91"/>
      <c r="B1199" s="86"/>
      <c r="C1199" s="89"/>
      <c r="D1199" s="89"/>
      <c r="E1199" s="89"/>
      <c r="F1199" s="89"/>
      <c r="G1199" s="89"/>
      <c r="H1199" s="172"/>
      <c r="I1199" s="172"/>
      <c r="J1199" s="89"/>
      <c r="K1199" s="142"/>
      <c r="L1199" s="89"/>
      <c r="M1199" s="89"/>
      <c r="N1199" s="89"/>
      <c r="O1199" s="89"/>
      <c r="P1199" s="89"/>
      <c r="Q1199" s="336"/>
      <c r="R1199" s="92"/>
      <c r="S1199" s="90"/>
      <c r="T1199" s="90"/>
    </row>
    <row r="1200" spans="1:20" x14ac:dyDescent="0.25">
      <c r="A1200" s="91"/>
      <c r="B1200" s="86"/>
      <c r="C1200" s="89"/>
      <c r="D1200" s="89"/>
      <c r="E1200" s="89"/>
      <c r="F1200" s="89"/>
      <c r="G1200" s="89"/>
      <c r="H1200" s="172"/>
      <c r="I1200" s="172"/>
      <c r="J1200" s="89"/>
      <c r="K1200" s="142"/>
      <c r="L1200" s="89"/>
      <c r="M1200" s="89"/>
      <c r="N1200" s="89"/>
      <c r="O1200" s="89"/>
      <c r="P1200" s="89"/>
      <c r="Q1200" s="336"/>
      <c r="R1200" s="92"/>
      <c r="S1200" s="90"/>
      <c r="T1200" s="90"/>
    </row>
    <row r="1201" spans="1:20" x14ac:dyDescent="0.25">
      <c r="A1201" s="91"/>
      <c r="B1201" s="86"/>
      <c r="C1201" s="89"/>
      <c r="D1201" s="89"/>
      <c r="E1201" s="89"/>
      <c r="F1201" s="89"/>
      <c r="G1201" s="89"/>
      <c r="H1201" s="172"/>
      <c r="I1201" s="172"/>
      <c r="J1201" s="89"/>
      <c r="K1201" s="142"/>
      <c r="L1201" s="89"/>
      <c r="M1201" s="89"/>
      <c r="N1201" s="89"/>
      <c r="O1201" s="89"/>
      <c r="P1201" s="89"/>
      <c r="Q1201" s="336"/>
      <c r="R1201" s="92"/>
      <c r="S1201" s="90"/>
      <c r="T1201" s="90"/>
    </row>
    <row r="1202" spans="1:20" x14ac:dyDescent="0.25">
      <c r="A1202" s="91"/>
      <c r="B1202" s="86"/>
      <c r="C1202" s="89"/>
      <c r="D1202" s="89"/>
      <c r="E1202" s="89"/>
      <c r="F1202" s="89"/>
      <c r="G1202" s="89"/>
      <c r="H1202" s="172"/>
      <c r="I1202" s="172"/>
      <c r="J1202" s="89"/>
      <c r="K1202" s="142"/>
      <c r="L1202" s="89"/>
      <c r="M1202" s="89"/>
      <c r="N1202" s="89"/>
      <c r="O1202" s="89"/>
      <c r="P1202" s="89"/>
      <c r="Q1202" s="336"/>
      <c r="R1202" s="92"/>
      <c r="S1202" s="90"/>
      <c r="T1202" s="90"/>
    </row>
    <row r="1203" spans="1:20" x14ac:dyDescent="0.25">
      <c r="A1203" s="91"/>
      <c r="B1203" s="86"/>
      <c r="C1203" s="89"/>
      <c r="D1203" s="89"/>
      <c r="E1203" s="89"/>
      <c r="F1203" s="89"/>
      <c r="G1203" s="89"/>
      <c r="H1203" s="172"/>
      <c r="I1203" s="172"/>
      <c r="J1203" s="89"/>
      <c r="K1203" s="142"/>
      <c r="L1203" s="89"/>
      <c r="M1203" s="89"/>
      <c r="N1203" s="89"/>
      <c r="O1203" s="89"/>
      <c r="P1203" s="89"/>
      <c r="Q1203" s="336"/>
      <c r="R1203" s="92"/>
      <c r="S1203" s="90"/>
      <c r="T1203" s="90"/>
    </row>
    <row r="1204" spans="1:20" x14ac:dyDescent="0.25">
      <c r="A1204" s="91"/>
      <c r="B1204" s="86"/>
      <c r="C1204" s="89"/>
      <c r="D1204" s="89"/>
      <c r="E1204" s="89"/>
      <c r="F1204" s="89"/>
      <c r="G1204" s="89"/>
      <c r="H1204" s="172"/>
      <c r="I1204" s="172"/>
      <c r="J1204" s="89"/>
      <c r="K1204" s="142"/>
      <c r="L1204" s="89"/>
      <c r="M1204" s="89"/>
      <c r="N1204" s="89"/>
      <c r="O1204" s="89"/>
      <c r="P1204" s="89"/>
      <c r="Q1204" s="336"/>
      <c r="R1204" s="92"/>
      <c r="S1204" s="90"/>
      <c r="T1204" s="90"/>
    </row>
    <row r="1205" spans="1:20" x14ac:dyDescent="0.25">
      <c r="A1205" s="91"/>
      <c r="B1205" s="86"/>
      <c r="C1205" s="89"/>
      <c r="D1205" s="89"/>
      <c r="E1205" s="89"/>
      <c r="F1205" s="89"/>
      <c r="G1205" s="89"/>
      <c r="H1205" s="172"/>
      <c r="I1205" s="172"/>
      <c r="J1205" s="89"/>
      <c r="K1205" s="142"/>
      <c r="L1205" s="89"/>
      <c r="M1205" s="89"/>
      <c r="N1205" s="89"/>
      <c r="O1205" s="89"/>
      <c r="P1205" s="89"/>
      <c r="Q1205" s="336"/>
      <c r="R1205" s="92"/>
      <c r="S1205" s="90"/>
      <c r="T1205" s="90"/>
    </row>
    <row r="1206" spans="1:20" x14ac:dyDescent="0.25">
      <c r="A1206" s="91"/>
      <c r="B1206" s="86"/>
      <c r="C1206" s="89"/>
      <c r="D1206" s="89"/>
      <c r="E1206" s="89"/>
      <c r="F1206" s="89"/>
      <c r="G1206" s="89"/>
      <c r="H1206" s="172"/>
      <c r="I1206" s="172"/>
      <c r="J1206" s="89"/>
      <c r="K1206" s="142"/>
      <c r="L1206" s="89"/>
      <c r="M1206" s="89"/>
      <c r="N1206" s="89"/>
      <c r="O1206" s="89"/>
      <c r="P1206" s="89"/>
      <c r="Q1206" s="336"/>
      <c r="R1206" s="92"/>
      <c r="S1206" s="90"/>
      <c r="T1206" s="90"/>
    </row>
    <row r="1207" spans="1:20" x14ac:dyDescent="0.25">
      <c r="A1207" s="91"/>
      <c r="B1207" s="86"/>
      <c r="C1207" s="89"/>
      <c r="D1207" s="89"/>
      <c r="E1207" s="89"/>
      <c r="F1207" s="89"/>
      <c r="G1207" s="89"/>
      <c r="H1207" s="172"/>
      <c r="I1207" s="172"/>
      <c r="J1207" s="89"/>
      <c r="K1207" s="142"/>
      <c r="L1207" s="89"/>
      <c r="M1207" s="89"/>
      <c r="N1207" s="89"/>
      <c r="O1207" s="89"/>
      <c r="P1207" s="89"/>
      <c r="Q1207" s="336"/>
      <c r="R1207" s="92"/>
      <c r="S1207" s="90"/>
      <c r="T1207" s="90"/>
    </row>
    <row r="1208" spans="1:20" x14ac:dyDescent="0.25">
      <c r="A1208" s="91"/>
      <c r="B1208" s="86"/>
      <c r="C1208" s="89"/>
      <c r="D1208" s="89"/>
      <c r="E1208" s="89"/>
      <c r="F1208" s="89"/>
      <c r="G1208" s="89"/>
      <c r="H1208" s="172"/>
      <c r="I1208" s="172"/>
      <c r="J1208" s="89"/>
      <c r="K1208" s="142"/>
      <c r="L1208" s="89"/>
      <c r="M1208" s="89"/>
      <c r="N1208" s="89"/>
      <c r="O1208" s="89"/>
      <c r="P1208" s="89"/>
      <c r="Q1208" s="336"/>
      <c r="R1208" s="92"/>
      <c r="S1208" s="90"/>
      <c r="T1208" s="90"/>
    </row>
    <row r="1209" spans="1:20" x14ac:dyDescent="0.25">
      <c r="A1209" s="91"/>
      <c r="B1209" s="86"/>
      <c r="C1209" s="89"/>
      <c r="D1209" s="89"/>
      <c r="E1209" s="89"/>
      <c r="F1209" s="89"/>
      <c r="G1209" s="89"/>
      <c r="H1209" s="172"/>
      <c r="I1209" s="172"/>
      <c r="J1209" s="89"/>
      <c r="K1209" s="142"/>
      <c r="L1209" s="89"/>
      <c r="M1209" s="89"/>
      <c r="N1209" s="89"/>
      <c r="O1209" s="89"/>
      <c r="P1209" s="89"/>
      <c r="Q1209" s="336"/>
      <c r="R1209" s="92"/>
      <c r="S1209" s="90"/>
      <c r="T1209" s="90"/>
    </row>
    <row r="1210" spans="1:20" x14ac:dyDescent="0.25">
      <c r="A1210" s="91"/>
      <c r="B1210" s="86"/>
      <c r="C1210" s="89"/>
      <c r="D1210" s="89"/>
      <c r="E1210" s="89"/>
      <c r="F1210" s="89"/>
      <c r="G1210" s="89"/>
      <c r="H1210" s="172"/>
      <c r="I1210" s="172"/>
      <c r="J1210" s="89"/>
      <c r="K1210" s="142"/>
      <c r="L1210" s="89"/>
      <c r="M1210" s="89"/>
      <c r="N1210" s="89"/>
      <c r="O1210" s="89"/>
      <c r="P1210" s="89"/>
      <c r="Q1210" s="336"/>
      <c r="R1210" s="92"/>
      <c r="S1210" s="90"/>
      <c r="T1210" s="90"/>
    </row>
    <row r="1211" spans="1:20" x14ac:dyDescent="0.25">
      <c r="A1211" s="91"/>
      <c r="B1211" s="86"/>
      <c r="C1211" s="89"/>
      <c r="D1211" s="89"/>
      <c r="E1211" s="89"/>
      <c r="F1211" s="89"/>
      <c r="G1211" s="89"/>
      <c r="H1211" s="172"/>
      <c r="I1211" s="172"/>
      <c r="J1211" s="89"/>
      <c r="K1211" s="142"/>
      <c r="L1211" s="89"/>
      <c r="M1211" s="89"/>
      <c r="N1211" s="89"/>
      <c r="O1211" s="89"/>
      <c r="P1211" s="89"/>
      <c r="Q1211" s="336"/>
      <c r="R1211" s="92"/>
      <c r="S1211" s="90"/>
      <c r="T1211" s="90"/>
    </row>
    <row r="1212" spans="1:20" x14ac:dyDescent="0.25">
      <c r="A1212" s="91"/>
      <c r="B1212" s="86"/>
      <c r="C1212" s="89"/>
      <c r="D1212" s="89"/>
      <c r="E1212" s="89"/>
      <c r="F1212" s="89"/>
      <c r="G1212" s="89"/>
      <c r="H1212" s="172"/>
      <c r="I1212" s="172"/>
      <c r="J1212" s="89"/>
      <c r="K1212" s="142"/>
      <c r="L1212" s="89"/>
      <c r="M1212" s="89"/>
      <c r="N1212" s="89"/>
      <c r="O1212" s="89"/>
      <c r="P1212" s="89"/>
      <c r="Q1212" s="336"/>
      <c r="R1212" s="92"/>
      <c r="S1212" s="90"/>
      <c r="T1212" s="90"/>
    </row>
    <row r="1213" spans="1:20" x14ac:dyDescent="0.25">
      <c r="A1213" s="91"/>
      <c r="B1213" s="86"/>
      <c r="C1213" s="89"/>
      <c r="D1213" s="89"/>
      <c r="E1213" s="89"/>
      <c r="F1213" s="89"/>
      <c r="G1213" s="89"/>
      <c r="H1213" s="172"/>
      <c r="I1213" s="172"/>
      <c r="J1213" s="89"/>
      <c r="K1213" s="142"/>
      <c r="L1213" s="89"/>
      <c r="M1213" s="89"/>
      <c r="N1213" s="89"/>
      <c r="O1213" s="89"/>
      <c r="P1213" s="89"/>
      <c r="Q1213" s="336"/>
      <c r="R1213" s="92"/>
      <c r="S1213" s="90"/>
      <c r="T1213" s="90"/>
    </row>
    <row r="1214" spans="1:20" x14ac:dyDescent="0.25">
      <c r="A1214" s="91"/>
      <c r="B1214" s="86"/>
      <c r="C1214" s="89"/>
      <c r="D1214" s="89"/>
      <c r="E1214" s="89"/>
      <c r="F1214" s="89"/>
      <c r="G1214" s="89"/>
      <c r="H1214" s="172"/>
      <c r="I1214" s="172"/>
      <c r="J1214" s="89"/>
      <c r="K1214" s="142"/>
      <c r="L1214" s="89"/>
      <c r="M1214" s="89"/>
      <c r="N1214" s="89"/>
      <c r="O1214" s="89"/>
      <c r="P1214" s="89"/>
      <c r="Q1214" s="336"/>
      <c r="R1214" s="92"/>
      <c r="S1214" s="90"/>
      <c r="T1214" s="90"/>
    </row>
    <row r="1215" spans="1:20" x14ac:dyDescent="0.25">
      <c r="A1215" s="91"/>
      <c r="B1215" s="86"/>
      <c r="C1215" s="89"/>
      <c r="D1215" s="89"/>
      <c r="E1215" s="89"/>
      <c r="F1215" s="89"/>
      <c r="G1215" s="89"/>
      <c r="H1215" s="172"/>
      <c r="I1215" s="172"/>
      <c r="J1215" s="89"/>
      <c r="K1215" s="142"/>
      <c r="L1215" s="89"/>
      <c r="M1215" s="89"/>
      <c r="N1215" s="89"/>
      <c r="O1215" s="89"/>
      <c r="P1215" s="89"/>
      <c r="Q1215" s="336"/>
      <c r="R1215" s="92"/>
      <c r="S1215" s="90"/>
      <c r="T1215" s="90"/>
    </row>
    <row r="1216" spans="1:20" x14ac:dyDescent="0.25">
      <c r="A1216" s="91"/>
      <c r="B1216" s="86"/>
      <c r="C1216" s="89"/>
      <c r="D1216" s="89"/>
      <c r="E1216" s="89"/>
      <c r="F1216" s="89"/>
      <c r="G1216" s="89"/>
      <c r="H1216" s="172"/>
      <c r="I1216" s="172"/>
      <c r="J1216" s="89"/>
      <c r="K1216" s="142"/>
      <c r="L1216" s="89"/>
      <c r="M1216" s="89"/>
      <c r="N1216" s="89"/>
      <c r="O1216" s="89"/>
      <c r="P1216" s="89"/>
      <c r="Q1216" s="336"/>
      <c r="R1216" s="92"/>
      <c r="S1216" s="90"/>
      <c r="T1216" s="90"/>
    </row>
    <row r="1217" spans="1:20" x14ac:dyDescent="0.25">
      <c r="A1217" s="91"/>
      <c r="B1217" s="86"/>
      <c r="C1217" s="89"/>
      <c r="D1217" s="89"/>
      <c r="E1217" s="89"/>
      <c r="F1217" s="89"/>
      <c r="G1217" s="89"/>
      <c r="H1217" s="172"/>
      <c r="I1217" s="172"/>
      <c r="J1217" s="89"/>
      <c r="K1217" s="142"/>
      <c r="L1217" s="89"/>
      <c r="M1217" s="89"/>
      <c r="N1217" s="89"/>
      <c r="O1217" s="89"/>
      <c r="P1217" s="89"/>
      <c r="Q1217" s="336"/>
      <c r="R1217" s="92"/>
      <c r="S1217" s="90"/>
      <c r="T1217" s="90"/>
    </row>
    <row r="1218" spans="1:20" x14ac:dyDescent="0.25">
      <c r="A1218" s="91"/>
      <c r="B1218" s="86"/>
      <c r="C1218" s="89"/>
      <c r="D1218" s="89"/>
      <c r="E1218" s="89"/>
      <c r="F1218" s="89"/>
      <c r="G1218" s="89"/>
      <c r="H1218" s="172"/>
      <c r="I1218" s="172"/>
      <c r="J1218" s="89"/>
      <c r="K1218" s="142"/>
      <c r="L1218" s="89"/>
      <c r="M1218" s="89"/>
      <c r="N1218" s="89"/>
      <c r="O1218" s="89"/>
      <c r="P1218" s="89"/>
      <c r="Q1218" s="336"/>
      <c r="R1218" s="92"/>
      <c r="S1218" s="90"/>
      <c r="T1218" s="90"/>
    </row>
    <row r="1219" spans="1:20" x14ac:dyDescent="0.25">
      <c r="A1219" s="91"/>
      <c r="B1219" s="86"/>
      <c r="C1219" s="89"/>
      <c r="D1219" s="89"/>
      <c r="E1219" s="89"/>
      <c r="F1219" s="89"/>
      <c r="G1219" s="89"/>
      <c r="H1219" s="172"/>
      <c r="I1219" s="172"/>
      <c r="J1219" s="89"/>
      <c r="K1219" s="142"/>
      <c r="L1219" s="89"/>
      <c r="M1219" s="89"/>
      <c r="N1219" s="89"/>
      <c r="O1219" s="89"/>
      <c r="P1219" s="89"/>
      <c r="Q1219" s="336"/>
      <c r="R1219" s="92"/>
      <c r="S1219" s="90"/>
      <c r="T1219" s="90"/>
    </row>
    <row r="1220" spans="1:20" x14ac:dyDescent="0.25">
      <c r="A1220" s="91"/>
      <c r="B1220" s="86"/>
      <c r="C1220" s="89"/>
      <c r="D1220" s="89"/>
      <c r="E1220" s="89"/>
      <c r="F1220" s="89"/>
      <c r="G1220" s="89"/>
      <c r="H1220" s="172"/>
      <c r="I1220" s="172"/>
      <c r="J1220" s="89"/>
      <c r="K1220" s="142"/>
      <c r="L1220" s="89"/>
      <c r="M1220" s="89"/>
      <c r="N1220" s="89"/>
      <c r="O1220" s="89"/>
      <c r="P1220" s="89"/>
      <c r="Q1220" s="336"/>
      <c r="R1220" s="92"/>
      <c r="S1220" s="90"/>
      <c r="T1220" s="90"/>
    </row>
    <row r="1221" spans="1:20" x14ac:dyDescent="0.25">
      <c r="A1221" s="91"/>
      <c r="B1221" s="86"/>
      <c r="C1221" s="89"/>
      <c r="D1221" s="89"/>
      <c r="E1221" s="89"/>
      <c r="F1221" s="89"/>
      <c r="G1221" s="89"/>
      <c r="H1221" s="172"/>
      <c r="I1221" s="172"/>
      <c r="J1221" s="89"/>
      <c r="K1221" s="142"/>
      <c r="L1221" s="89"/>
      <c r="M1221" s="89"/>
      <c r="N1221" s="89"/>
      <c r="O1221" s="89"/>
      <c r="P1221" s="89"/>
      <c r="Q1221" s="336"/>
      <c r="R1221" s="92"/>
      <c r="S1221" s="90"/>
      <c r="T1221" s="90"/>
    </row>
    <row r="1222" spans="1:20" x14ac:dyDescent="0.25">
      <c r="A1222" s="91"/>
      <c r="B1222" s="86"/>
      <c r="C1222" s="89"/>
      <c r="D1222" s="89"/>
      <c r="E1222" s="89"/>
      <c r="F1222" s="89"/>
      <c r="G1222" s="89"/>
      <c r="H1222" s="172"/>
      <c r="I1222" s="172"/>
      <c r="J1222" s="89"/>
      <c r="K1222" s="142"/>
      <c r="L1222" s="89"/>
      <c r="M1222" s="89"/>
      <c r="N1222" s="89"/>
      <c r="O1222" s="89"/>
      <c r="P1222" s="89"/>
      <c r="Q1222" s="336"/>
      <c r="R1222" s="92"/>
      <c r="S1222" s="90"/>
      <c r="T1222" s="90"/>
    </row>
    <row r="1223" spans="1:20" x14ac:dyDescent="0.25">
      <c r="A1223" s="91"/>
      <c r="B1223" s="86"/>
      <c r="C1223" s="89"/>
      <c r="D1223" s="89"/>
      <c r="E1223" s="89"/>
      <c r="F1223" s="89"/>
      <c r="G1223" s="89"/>
      <c r="H1223" s="172"/>
      <c r="I1223" s="172"/>
      <c r="J1223" s="89"/>
      <c r="K1223" s="142"/>
      <c r="L1223" s="89"/>
      <c r="M1223" s="89"/>
      <c r="N1223" s="89"/>
      <c r="O1223" s="89"/>
      <c r="P1223" s="89"/>
      <c r="Q1223" s="336"/>
      <c r="R1223" s="92"/>
      <c r="S1223" s="90"/>
      <c r="T1223" s="90"/>
    </row>
    <row r="1224" spans="1:20" x14ac:dyDescent="0.25">
      <c r="A1224" s="91"/>
      <c r="B1224" s="86"/>
      <c r="C1224" s="89"/>
      <c r="D1224" s="89"/>
      <c r="E1224" s="89"/>
      <c r="F1224" s="89"/>
      <c r="G1224" s="89"/>
      <c r="H1224" s="172"/>
      <c r="I1224" s="172"/>
      <c r="J1224" s="89"/>
      <c r="K1224" s="142"/>
      <c r="L1224" s="89"/>
      <c r="M1224" s="89"/>
      <c r="N1224" s="89"/>
      <c r="O1224" s="89"/>
      <c r="P1224" s="89"/>
      <c r="Q1224" s="336"/>
      <c r="R1224" s="92"/>
      <c r="S1224" s="90"/>
      <c r="T1224" s="90"/>
    </row>
    <row r="1225" spans="1:20" x14ac:dyDescent="0.25">
      <c r="A1225" s="91"/>
      <c r="B1225" s="86"/>
      <c r="C1225" s="89"/>
      <c r="D1225" s="89"/>
      <c r="E1225" s="89"/>
      <c r="F1225" s="89"/>
      <c r="G1225" s="89"/>
      <c r="H1225" s="172"/>
      <c r="I1225" s="172"/>
      <c r="J1225" s="89"/>
      <c r="K1225" s="142"/>
      <c r="L1225" s="89"/>
      <c r="M1225" s="89"/>
      <c r="N1225" s="89"/>
      <c r="O1225" s="89"/>
      <c r="P1225" s="89"/>
      <c r="Q1225" s="336"/>
      <c r="R1225" s="92"/>
      <c r="S1225" s="90"/>
      <c r="T1225" s="90"/>
    </row>
    <row r="1226" spans="1:20" x14ac:dyDescent="0.25">
      <c r="A1226" s="91"/>
      <c r="B1226" s="86"/>
      <c r="C1226" s="89"/>
      <c r="D1226" s="89"/>
      <c r="E1226" s="89"/>
      <c r="F1226" s="89"/>
      <c r="G1226" s="89"/>
      <c r="H1226" s="172"/>
      <c r="I1226" s="172"/>
      <c r="J1226" s="89"/>
      <c r="K1226" s="142"/>
      <c r="L1226" s="89"/>
      <c r="M1226" s="89"/>
      <c r="N1226" s="89"/>
      <c r="O1226" s="89"/>
      <c r="P1226" s="89"/>
      <c r="Q1226" s="336"/>
      <c r="R1226" s="92"/>
      <c r="S1226" s="90"/>
      <c r="T1226" s="90"/>
    </row>
    <row r="1227" spans="1:20" x14ac:dyDescent="0.25">
      <c r="A1227" s="91"/>
      <c r="B1227" s="86"/>
      <c r="C1227" s="89"/>
      <c r="D1227" s="89"/>
      <c r="E1227" s="89"/>
      <c r="F1227" s="89"/>
      <c r="G1227" s="89"/>
      <c r="H1227" s="172"/>
      <c r="I1227" s="172"/>
      <c r="J1227" s="89"/>
      <c r="K1227" s="142"/>
      <c r="L1227" s="89"/>
      <c r="M1227" s="89"/>
      <c r="N1227" s="89"/>
      <c r="O1227" s="89"/>
      <c r="P1227" s="89"/>
      <c r="Q1227" s="336"/>
      <c r="R1227" s="92"/>
      <c r="S1227" s="90"/>
      <c r="T1227" s="90"/>
    </row>
    <row r="1228" spans="1:20" x14ac:dyDescent="0.25">
      <c r="A1228" s="91"/>
      <c r="B1228" s="86"/>
      <c r="C1228" s="89"/>
      <c r="D1228" s="89"/>
      <c r="E1228" s="89"/>
      <c r="F1228" s="89"/>
      <c r="G1228" s="89"/>
      <c r="H1228" s="172"/>
      <c r="I1228" s="172"/>
      <c r="J1228" s="89"/>
      <c r="K1228" s="142"/>
      <c r="L1228" s="89"/>
      <c r="M1228" s="89"/>
      <c r="N1228" s="89"/>
      <c r="O1228" s="89"/>
      <c r="P1228" s="89"/>
      <c r="Q1228" s="336"/>
      <c r="R1228" s="92"/>
      <c r="S1228" s="90"/>
      <c r="T1228" s="90"/>
    </row>
    <row r="1229" spans="1:20" x14ac:dyDescent="0.25">
      <c r="A1229" s="91"/>
      <c r="B1229" s="86"/>
      <c r="C1229" s="89"/>
      <c r="D1229" s="89"/>
      <c r="E1229" s="89"/>
      <c r="F1229" s="89"/>
      <c r="G1229" s="89"/>
      <c r="H1229" s="172"/>
      <c r="I1229" s="172"/>
      <c r="J1229" s="89"/>
      <c r="K1229" s="142"/>
      <c r="L1229" s="89"/>
      <c r="M1229" s="89"/>
      <c r="N1229" s="89"/>
      <c r="O1229" s="89"/>
      <c r="P1229" s="89"/>
      <c r="Q1229" s="336"/>
      <c r="R1229" s="92"/>
      <c r="S1229" s="90"/>
      <c r="T1229" s="90"/>
    </row>
    <row r="1230" spans="1:20" x14ac:dyDescent="0.25">
      <c r="A1230" s="91"/>
      <c r="B1230" s="86"/>
      <c r="C1230" s="89"/>
      <c r="D1230" s="89"/>
      <c r="E1230" s="89"/>
      <c r="F1230" s="89"/>
      <c r="G1230" s="89"/>
      <c r="H1230" s="172"/>
      <c r="I1230" s="172"/>
      <c r="J1230" s="89"/>
      <c r="K1230" s="142"/>
      <c r="L1230" s="89"/>
      <c r="M1230" s="89"/>
      <c r="N1230" s="89"/>
      <c r="O1230" s="89"/>
      <c r="P1230" s="89"/>
      <c r="Q1230" s="336"/>
      <c r="R1230" s="92"/>
      <c r="S1230" s="90"/>
      <c r="T1230" s="90"/>
    </row>
    <row r="1231" spans="1:20" x14ac:dyDescent="0.25">
      <c r="A1231" s="91"/>
      <c r="B1231" s="86"/>
      <c r="C1231" s="89"/>
      <c r="D1231" s="89"/>
      <c r="E1231" s="89"/>
      <c r="F1231" s="89"/>
      <c r="G1231" s="89"/>
      <c r="H1231" s="172"/>
      <c r="I1231" s="172"/>
      <c r="J1231" s="89"/>
      <c r="K1231" s="142"/>
      <c r="L1231" s="89"/>
      <c r="M1231" s="89"/>
      <c r="N1231" s="89"/>
      <c r="O1231" s="89"/>
      <c r="P1231" s="89"/>
      <c r="Q1231" s="336"/>
      <c r="R1231" s="92"/>
      <c r="S1231" s="90"/>
      <c r="T1231" s="90"/>
    </row>
    <row r="1232" spans="1:20" x14ac:dyDescent="0.25">
      <c r="A1232" s="91"/>
      <c r="B1232" s="86"/>
      <c r="C1232" s="89"/>
      <c r="D1232" s="89"/>
      <c r="E1232" s="89"/>
      <c r="F1232" s="89"/>
      <c r="G1232" s="89"/>
      <c r="H1232" s="172"/>
      <c r="I1232" s="172"/>
      <c r="J1232" s="89"/>
      <c r="K1232" s="142"/>
      <c r="L1232" s="89"/>
      <c r="M1232" s="89"/>
      <c r="N1232" s="89"/>
      <c r="O1232" s="89"/>
      <c r="P1232" s="89"/>
      <c r="Q1232" s="336"/>
      <c r="R1232" s="92"/>
      <c r="S1232" s="90"/>
      <c r="T1232" s="90"/>
    </row>
    <row r="1233" spans="1:20" x14ac:dyDescent="0.25">
      <c r="A1233" s="91"/>
      <c r="B1233" s="86"/>
      <c r="C1233" s="89"/>
      <c r="D1233" s="89"/>
      <c r="E1233" s="89"/>
      <c r="F1233" s="89"/>
      <c r="G1233" s="89"/>
      <c r="H1233" s="172"/>
      <c r="I1233" s="172"/>
      <c r="J1233" s="89"/>
      <c r="K1233" s="142"/>
      <c r="L1233" s="89"/>
      <c r="M1233" s="89"/>
      <c r="N1233" s="89"/>
      <c r="O1233" s="89"/>
      <c r="P1233" s="89"/>
      <c r="Q1233" s="336"/>
      <c r="R1233" s="92"/>
      <c r="S1233" s="90"/>
      <c r="T1233" s="90"/>
    </row>
    <row r="1234" spans="1:20" x14ac:dyDescent="0.25">
      <c r="A1234" s="91"/>
      <c r="B1234" s="86"/>
      <c r="C1234" s="89"/>
      <c r="D1234" s="89"/>
      <c r="E1234" s="89"/>
      <c r="F1234" s="89"/>
      <c r="G1234" s="89"/>
      <c r="H1234" s="172"/>
      <c r="I1234" s="172"/>
      <c r="J1234" s="89"/>
      <c r="K1234" s="142"/>
      <c r="L1234" s="89"/>
      <c r="M1234" s="89"/>
      <c r="N1234" s="89"/>
      <c r="O1234" s="89"/>
      <c r="P1234" s="89"/>
      <c r="Q1234" s="336"/>
      <c r="R1234" s="92"/>
      <c r="S1234" s="90"/>
      <c r="T1234" s="90"/>
    </row>
    <row r="1235" spans="1:20" x14ac:dyDescent="0.25">
      <c r="A1235" s="91"/>
      <c r="B1235" s="86"/>
      <c r="C1235" s="89"/>
      <c r="D1235" s="89"/>
      <c r="E1235" s="89"/>
      <c r="F1235" s="89"/>
      <c r="G1235" s="89"/>
      <c r="H1235" s="172"/>
      <c r="I1235" s="172"/>
      <c r="J1235" s="89"/>
      <c r="K1235" s="142"/>
      <c r="L1235" s="89"/>
      <c r="M1235" s="89"/>
      <c r="N1235" s="89"/>
      <c r="O1235" s="89"/>
      <c r="P1235" s="89"/>
      <c r="Q1235" s="336"/>
      <c r="R1235" s="92"/>
      <c r="S1235" s="90"/>
      <c r="T1235" s="90"/>
    </row>
    <row r="1236" spans="1:20" x14ac:dyDescent="0.25">
      <c r="A1236" s="91"/>
      <c r="B1236" s="86"/>
      <c r="C1236" s="89"/>
      <c r="D1236" s="89"/>
      <c r="E1236" s="89"/>
      <c r="F1236" s="89"/>
      <c r="G1236" s="89"/>
      <c r="H1236" s="172"/>
      <c r="I1236" s="172"/>
      <c r="J1236" s="89"/>
      <c r="K1236" s="142"/>
      <c r="L1236" s="89"/>
      <c r="M1236" s="89"/>
      <c r="N1236" s="89"/>
      <c r="O1236" s="89"/>
      <c r="P1236" s="89"/>
      <c r="Q1236" s="336"/>
      <c r="R1236" s="92"/>
      <c r="S1236" s="90"/>
      <c r="T1236" s="90"/>
    </row>
    <row r="1237" spans="1:20" x14ac:dyDescent="0.25">
      <c r="A1237" s="91"/>
      <c r="B1237" s="86"/>
      <c r="C1237" s="89"/>
      <c r="D1237" s="89"/>
      <c r="E1237" s="89"/>
      <c r="F1237" s="89"/>
      <c r="G1237" s="89"/>
      <c r="H1237" s="172"/>
      <c r="I1237" s="172"/>
      <c r="J1237" s="89"/>
      <c r="K1237" s="142"/>
      <c r="L1237" s="89"/>
      <c r="M1237" s="89"/>
      <c r="N1237" s="89"/>
      <c r="O1237" s="89"/>
      <c r="P1237" s="89"/>
      <c r="Q1237" s="336"/>
      <c r="R1237" s="92"/>
      <c r="S1237" s="90"/>
      <c r="T1237" s="90"/>
    </row>
    <row r="1238" spans="1:20" x14ac:dyDescent="0.25">
      <c r="A1238" s="91"/>
      <c r="B1238" s="86"/>
      <c r="C1238" s="89"/>
      <c r="D1238" s="89"/>
      <c r="E1238" s="89"/>
      <c r="F1238" s="89"/>
      <c r="G1238" s="89"/>
      <c r="H1238" s="172"/>
      <c r="I1238" s="172"/>
      <c r="J1238" s="89"/>
      <c r="K1238" s="142"/>
      <c r="L1238" s="89"/>
      <c r="M1238" s="89"/>
      <c r="N1238" s="89"/>
      <c r="O1238" s="89"/>
      <c r="P1238" s="89"/>
      <c r="Q1238" s="336"/>
      <c r="R1238" s="92"/>
      <c r="S1238" s="90"/>
      <c r="T1238" s="90"/>
    </row>
    <row r="1239" spans="1:20" x14ac:dyDescent="0.25">
      <c r="A1239" s="91"/>
      <c r="B1239" s="86"/>
      <c r="C1239" s="89"/>
      <c r="D1239" s="89"/>
      <c r="E1239" s="89"/>
      <c r="F1239" s="89"/>
      <c r="G1239" s="89"/>
      <c r="H1239" s="172"/>
      <c r="I1239" s="172"/>
      <c r="J1239" s="89"/>
      <c r="K1239" s="142"/>
      <c r="L1239" s="89"/>
      <c r="M1239" s="89"/>
      <c r="N1239" s="89"/>
      <c r="O1239" s="89"/>
      <c r="P1239" s="89"/>
      <c r="Q1239" s="336"/>
      <c r="R1239" s="92"/>
      <c r="S1239" s="90"/>
      <c r="T1239" s="90"/>
    </row>
    <row r="1240" spans="1:20" x14ac:dyDescent="0.25">
      <c r="A1240" s="91"/>
      <c r="B1240" s="86"/>
      <c r="C1240" s="89"/>
      <c r="D1240" s="89"/>
      <c r="E1240" s="89"/>
      <c r="F1240" s="89"/>
      <c r="G1240" s="89"/>
      <c r="H1240" s="172"/>
      <c r="I1240" s="172"/>
      <c r="J1240" s="89"/>
      <c r="K1240" s="142"/>
      <c r="L1240" s="89"/>
      <c r="M1240" s="89"/>
      <c r="N1240" s="89"/>
      <c r="O1240" s="89"/>
      <c r="P1240" s="89"/>
      <c r="Q1240" s="336"/>
      <c r="R1240" s="92"/>
      <c r="S1240" s="90"/>
      <c r="T1240" s="90"/>
    </row>
    <row r="1241" spans="1:20" x14ac:dyDescent="0.25">
      <c r="A1241" s="91"/>
      <c r="B1241" s="86"/>
      <c r="C1241" s="89"/>
      <c r="D1241" s="89"/>
      <c r="E1241" s="89"/>
      <c r="F1241" s="89"/>
      <c r="G1241" s="89"/>
      <c r="H1241" s="172"/>
      <c r="I1241" s="172"/>
      <c r="J1241" s="89"/>
      <c r="K1241" s="142"/>
      <c r="L1241" s="89"/>
      <c r="M1241" s="89"/>
      <c r="N1241" s="89"/>
      <c r="O1241" s="89"/>
      <c r="P1241" s="89"/>
      <c r="Q1241" s="336"/>
      <c r="R1241" s="92"/>
      <c r="S1241" s="90"/>
      <c r="T1241" s="90"/>
    </row>
    <row r="1242" spans="1:20" x14ac:dyDescent="0.25">
      <c r="A1242" s="91"/>
      <c r="B1242" s="86"/>
      <c r="C1242" s="89"/>
      <c r="D1242" s="89"/>
      <c r="E1242" s="89"/>
      <c r="F1242" s="89"/>
      <c r="G1242" s="89"/>
      <c r="H1242" s="172"/>
      <c r="I1242" s="172"/>
      <c r="J1242" s="89"/>
      <c r="K1242" s="142"/>
      <c r="L1242" s="89"/>
      <c r="M1242" s="89"/>
      <c r="N1242" s="89"/>
      <c r="O1242" s="89"/>
      <c r="P1242" s="89"/>
      <c r="Q1242" s="336"/>
      <c r="R1242" s="92"/>
      <c r="S1242" s="90"/>
      <c r="T1242" s="90"/>
    </row>
    <row r="1243" spans="1:20" x14ac:dyDescent="0.25">
      <c r="A1243" s="91"/>
      <c r="B1243" s="86"/>
      <c r="C1243" s="89"/>
      <c r="D1243" s="89"/>
      <c r="E1243" s="89"/>
      <c r="F1243" s="89"/>
      <c r="G1243" s="89"/>
      <c r="H1243" s="172"/>
      <c r="I1243" s="172"/>
      <c r="J1243" s="89"/>
      <c r="K1243" s="142"/>
      <c r="L1243" s="89"/>
      <c r="M1243" s="89"/>
      <c r="N1243" s="89"/>
      <c r="O1243" s="89"/>
      <c r="P1243" s="89"/>
      <c r="Q1243" s="336"/>
      <c r="R1243" s="92"/>
      <c r="S1243" s="90"/>
      <c r="T1243" s="90"/>
    </row>
    <row r="1244" spans="1:20" x14ac:dyDescent="0.25">
      <c r="A1244" s="91"/>
      <c r="B1244" s="86"/>
      <c r="C1244" s="89"/>
      <c r="D1244" s="89"/>
      <c r="E1244" s="89"/>
      <c r="F1244" s="89"/>
      <c r="G1244" s="89"/>
      <c r="H1244" s="172"/>
      <c r="I1244" s="172"/>
      <c r="J1244" s="89"/>
      <c r="K1244" s="142"/>
      <c r="L1244" s="89"/>
      <c r="M1244" s="89"/>
      <c r="N1244" s="89"/>
      <c r="O1244" s="89"/>
      <c r="P1244" s="89"/>
      <c r="Q1244" s="336"/>
      <c r="R1244" s="92"/>
      <c r="S1244" s="90"/>
      <c r="T1244" s="90"/>
    </row>
    <row r="1245" spans="1:20" x14ac:dyDescent="0.25">
      <c r="A1245" s="91"/>
      <c r="B1245" s="86"/>
      <c r="C1245" s="89"/>
      <c r="D1245" s="89"/>
      <c r="E1245" s="89"/>
      <c r="F1245" s="89"/>
      <c r="G1245" s="89"/>
      <c r="H1245" s="172"/>
      <c r="I1245" s="172"/>
      <c r="J1245" s="89"/>
      <c r="K1245" s="142"/>
      <c r="L1245" s="89"/>
      <c r="M1245" s="89"/>
      <c r="N1245" s="89"/>
      <c r="O1245" s="89"/>
      <c r="P1245" s="89"/>
      <c r="Q1245" s="336"/>
      <c r="R1245" s="92"/>
      <c r="S1245" s="90"/>
      <c r="T1245" s="90"/>
    </row>
    <row r="1246" spans="1:20" x14ac:dyDescent="0.25">
      <c r="A1246" s="91"/>
      <c r="B1246" s="86"/>
      <c r="C1246" s="89"/>
      <c r="D1246" s="89"/>
      <c r="E1246" s="89"/>
      <c r="F1246" s="89"/>
      <c r="G1246" s="89"/>
      <c r="H1246" s="172"/>
      <c r="I1246" s="172"/>
      <c r="J1246" s="89"/>
      <c r="K1246" s="142"/>
      <c r="L1246" s="89"/>
      <c r="M1246" s="89"/>
      <c r="N1246" s="89"/>
      <c r="O1246" s="89"/>
      <c r="P1246" s="89"/>
      <c r="Q1246" s="336"/>
      <c r="R1246" s="92"/>
      <c r="S1246" s="90"/>
      <c r="T1246" s="90"/>
    </row>
    <row r="1247" spans="1:20" x14ac:dyDescent="0.25">
      <c r="A1247" s="91"/>
      <c r="B1247" s="86"/>
      <c r="C1247" s="89"/>
      <c r="D1247" s="89"/>
      <c r="E1247" s="89"/>
      <c r="F1247" s="89"/>
      <c r="G1247" s="89"/>
      <c r="H1247" s="172"/>
      <c r="I1247" s="172"/>
      <c r="J1247" s="89"/>
      <c r="K1247" s="142"/>
      <c r="L1247" s="89"/>
      <c r="M1247" s="89"/>
      <c r="N1247" s="89"/>
      <c r="O1247" s="89"/>
      <c r="P1247" s="89"/>
      <c r="Q1247" s="336"/>
      <c r="R1247" s="92"/>
      <c r="S1247" s="90"/>
      <c r="T1247" s="90"/>
    </row>
    <row r="1248" spans="1:20" x14ac:dyDescent="0.25">
      <c r="A1248" s="91"/>
      <c r="B1248" s="86"/>
      <c r="C1248" s="89"/>
      <c r="D1248" s="89"/>
      <c r="E1248" s="89"/>
      <c r="F1248" s="89"/>
      <c r="G1248" s="89"/>
      <c r="H1248" s="172"/>
      <c r="I1248" s="172"/>
      <c r="J1248" s="89"/>
      <c r="K1248" s="142"/>
      <c r="L1248" s="89"/>
      <c r="M1248" s="89"/>
      <c r="N1248" s="89"/>
      <c r="O1248" s="89"/>
      <c r="P1248" s="89"/>
      <c r="Q1248" s="336"/>
      <c r="R1248" s="92"/>
      <c r="S1248" s="90"/>
      <c r="T1248" s="90"/>
    </row>
    <row r="1249" spans="1:20" x14ac:dyDescent="0.25">
      <c r="A1249" s="91"/>
      <c r="B1249" s="86"/>
      <c r="C1249" s="89"/>
      <c r="D1249" s="89"/>
      <c r="E1249" s="89"/>
      <c r="F1249" s="89"/>
      <c r="G1249" s="89"/>
      <c r="H1249" s="172"/>
      <c r="I1249" s="172"/>
      <c r="J1249" s="89"/>
      <c r="K1249" s="142"/>
      <c r="L1249" s="89"/>
      <c r="M1249" s="89"/>
      <c r="N1249" s="89"/>
      <c r="O1249" s="89"/>
      <c r="P1249" s="89"/>
      <c r="Q1249" s="336"/>
      <c r="R1249" s="92"/>
      <c r="S1249" s="90"/>
      <c r="T1249" s="90"/>
    </row>
    <row r="1250" spans="1:20" x14ac:dyDescent="0.25">
      <c r="A1250" s="91"/>
      <c r="B1250" s="86"/>
      <c r="C1250" s="89"/>
      <c r="D1250" s="89"/>
      <c r="E1250" s="89"/>
      <c r="F1250" s="89"/>
      <c r="G1250" s="89"/>
      <c r="H1250" s="172"/>
      <c r="I1250" s="172"/>
      <c r="J1250" s="89"/>
      <c r="K1250" s="142"/>
      <c r="L1250" s="89"/>
      <c r="M1250" s="89"/>
      <c r="N1250" s="89"/>
      <c r="O1250" s="89"/>
      <c r="P1250" s="89"/>
      <c r="Q1250" s="336"/>
      <c r="R1250" s="92"/>
      <c r="S1250" s="90"/>
      <c r="T1250" s="90"/>
    </row>
    <row r="1251" spans="1:20" x14ac:dyDescent="0.25">
      <c r="A1251" s="91"/>
      <c r="B1251" s="86"/>
      <c r="C1251" s="89"/>
      <c r="D1251" s="89"/>
      <c r="E1251" s="89"/>
      <c r="F1251" s="89"/>
      <c r="G1251" s="89"/>
      <c r="H1251" s="172"/>
      <c r="I1251" s="172"/>
      <c r="J1251" s="89"/>
      <c r="K1251" s="142"/>
      <c r="L1251" s="89"/>
      <c r="M1251" s="89"/>
      <c r="N1251" s="89"/>
      <c r="O1251" s="89"/>
      <c r="P1251" s="89"/>
      <c r="Q1251" s="336"/>
      <c r="R1251" s="92"/>
      <c r="S1251" s="90"/>
      <c r="T1251" s="90"/>
    </row>
    <row r="1252" spans="1:20" x14ac:dyDescent="0.25">
      <c r="A1252" s="91"/>
      <c r="B1252" s="86"/>
      <c r="C1252" s="89"/>
      <c r="D1252" s="89"/>
      <c r="E1252" s="89"/>
      <c r="F1252" s="89"/>
      <c r="G1252" s="89"/>
      <c r="H1252" s="172"/>
      <c r="I1252" s="172"/>
      <c r="J1252" s="89"/>
      <c r="K1252" s="142"/>
      <c r="L1252" s="89"/>
      <c r="M1252" s="89"/>
      <c r="N1252" s="89"/>
      <c r="O1252" s="89"/>
      <c r="P1252" s="89"/>
      <c r="Q1252" s="336"/>
      <c r="R1252" s="92"/>
      <c r="S1252" s="90"/>
      <c r="T1252" s="90"/>
    </row>
    <row r="1253" spans="1:20" x14ac:dyDescent="0.25">
      <c r="A1253" s="91"/>
      <c r="B1253" s="86"/>
      <c r="C1253" s="89"/>
      <c r="D1253" s="89"/>
      <c r="E1253" s="89"/>
      <c r="F1253" s="89"/>
      <c r="G1253" s="89"/>
      <c r="H1253" s="172"/>
      <c r="I1253" s="172"/>
      <c r="J1253" s="89"/>
      <c r="K1253" s="142"/>
      <c r="L1253" s="89"/>
      <c r="M1253" s="89"/>
      <c r="N1253" s="89"/>
      <c r="O1253" s="89"/>
      <c r="P1253" s="89"/>
      <c r="Q1253" s="336"/>
      <c r="R1253" s="92"/>
      <c r="S1253" s="90"/>
      <c r="T1253" s="90"/>
    </row>
    <row r="1254" spans="1:20" x14ac:dyDescent="0.25">
      <c r="A1254" s="91"/>
      <c r="B1254" s="86"/>
      <c r="C1254" s="89"/>
      <c r="D1254" s="89"/>
      <c r="E1254" s="89"/>
      <c r="F1254" s="89"/>
      <c r="G1254" s="89"/>
      <c r="H1254" s="172"/>
      <c r="I1254" s="172"/>
      <c r="J1254" s="89"/>
      <c r="K1254" s="142"/>
      <c r="L1254" s="89"/>
      <c r="M1254" s="89"/>
      <c r="N1254" s="89"/>
      <c r="O1254" s="89"/>
      <c r="P1254" s="89"/>
      <c r="Q1254" s="336"/>
      <c r="R1254" s="92"/>
      <c r="S1254" s="90"/>
      <c r="T1254" s="90"/>
    </row>
    <row r="1255" spans="1:20" x14ac:dyDescent="0.25">
      <c r="A1255" s="91"/>
      <c r="B1255" s="86"/>
      <c r="C1255" s="89"/>
      <c r="D1255" s="89"/>
      <c r="E1255" s="89"/>
      <c r="F1255" s="89"/>
      <c r="G1255" s="89"/>
      <c r="H1255" s="172"/>
      <c r="I1255" s="172"/>
      <c r="J1255" s="89"/>
      <c r="K1255" s="142"/>
      <c r="L1255" s="89"/>
      <c r="M1255" s="89"/>
      <c r="N1255" s="89"/>
      <c r="O1255" s="89"/>
      <c r="P1255" s="89"/>
      <c r="Q1255" s="336"/>
      <c r="R1255" s="92"/>
      <c r="S1255" s="90"/>
      <c r="T1255" s="90"/>
    </row>
    <row r="1256" spans="1:20" x14ac:dyDescent="0.25">
      <c r="A1256" s="91"/>
      <c r="B1256" s="86"/>
      <c r="C1256" s="89"/>
      <c r="D1256" s="89"/>
      <c r="E1256" s="89"/>
      <c r="F1256" s="89"/>
      <c r="G1256" s="89"/>
      <c r="H1256" s="172"/>
      <c r="I1256" s="172"/>
      <c r="J1256" s="89"/>
      <c r="K1256" s="142"/>
      <c r="L1256" s="89"/>
      <c r="M1256" s="89"/>
      <c r="N1256" s="89"/>
      <c r="O1256" s="89"/>
      <c r="P1256" s="89"/>
      <c r="Q1256" s="336"/>
      <c r="R1256" s="92"/>
      <c r="S1256" s="90"/>
      <c r="T1256" s="90"/>
    </row>
    <row r="1257" spans="1:20" x14ac:dyDescent="0.25">
      <c r="A1257" s="91"/>
      <c r="B1257" s="86"/>
      <c r="C1257" s="89"/>
      <c r="D1257" s="89"/>
      <c r="E1257" s="89"/>
      <c r="F1257" s="89"/>
      <c r="G1257" s="89"/>
      <c r="H1257" s="172"/>
      <c r="I1257" s="172"/>
      <c r="J1257" s="89"/>
      <c r="K1257" s="142"/>
      <c r="L1257" s="89"/>
      <c r="M1257" s="89"/>
      <c r="N1257" s="89"/>
      <c r="O1257" s="89"/>
      <c r="P1257" s="89"/>
      <c r="Q1257" s="336"/>
      <c r="R1257" s="92"/>
      <c r="S1257" s="90"/>
      <c r="T1257" s="90"/>
    </row>
    <row r="1258" spans="1:20" x14ac:dyDescent="0.25">
      <c r="A1258" s="91"/>
      <c r="B1258" s="86"/>
      <c r="C1258" s="89"/>
      <c r="D1258" s="89"/>
      <c r="E1258" s="89"/>
      <c r="F1258" s="89"/>
      <c r="G1258" s="89"/>
      <c r="H1258" s="172"/>
      <c r="I1258" s="172"/>
      <c r="J1258" s="89"/>
      <c r="K1258" s="142"/>
      <c r="L1258" s="89"/>
      <c r="M1258" s="89"/>
      <c r="N1258" s="89"/>
      <c r="O1258" s="89"/>
      <c r="P1258" s="89"/>
      <c r="Q1258" s="336"/>
      <c r="R1258" s="92"/>
      <c r="S1258" s="90"/>
      <c r="T1258" s="90"/>
    </row>
    <row r="1259" spans="1:20" x14ac:dyDescent="0.25">
      <c r="A1259" s="91"/>
      <c r="B1259" s="86"/>
      <c r="C1259" s="89"/>
      <c r="D1259" s="89"/>
      <c r="E1259" s="89"/>
      <c r="F1259" s="89"/>
      <c r="G1259" s="89"/>
      <c r="H1259" s="172"/>
      <c r="I1259" s="172"/>
      <c r="J1259" s="89"/>
      <c r="K1259" s="142"/>
      <c r="L1259" s="89"/>
      <c r="M1259" s="89"/>
      <c r="N1259" s="89"/>
      <c r="O1259" s="89"/>
      <c r="P1259" s="89"/>
      <c r="Q1259" s="336"/>
      <c r="R1259" s="92"/>
      <c r="S1259" s="90"/>
      <c r="T1259" s="90"/>
    </row>
    <row r="1260" spans="1:20" x14ac:dyDescent="0.25">
      <c r="A1260" s="91"/>
      <c r="B1260" s="86"/>
      <c r="C1260" s="89"/>
      <c r="D1260" s="89"/>
      <c r="E1260" s="89"/>
      <c r="F1260" s="89"/>
      <c r="G1260" s="89"/>
      <c r="H1260" s="172"/>
      <c r="I1260" s="172"/>
      <c r="J1260" s="89"/>
      <c r="K1260" s="142"/>
      <c r="L1260" s="89"/>
      <c r="M1260" s="89"/>
      <c r="N1260" s="89"/>
      <c r="O1260" s="89"/>
      <c r="P1260" s="89"/>
      <c r="Q1260" s="336"/>
      <c r="R1260" s="92"/>
      <c r="S1260" s="90"/>
      <c r="T1260" s="90"/>
    </row>
    <row r="1261" spans="1:20" x14ac:dyDescent="0.25">
      <c r="A1261" s="91"/>
      <c r="B1261" s="86"/>
      <c r="C1261" s="89"/>
      <c r="D1261" s="89"/>
      <c r="E1261" s="89"/>
      <c r="F1261" s="89"/>
      <c r="G1261" s="89"/>
      <c r="H1261" s="172"/>
      <c r="I1261" s="172"/>
      <c r="J1261" s="89"/>
      <c r="K1261" s="142"/>
      <c r="L1261" s="89"/>
      <c r="M1261" s="89"/>
      <c r="N1261" s="89"/>
      <c r="O1261" s="89"/>
      <c r="P1261" s="89"/>
      <c r="Q1261" s="336"/>
      <c r="R1261" s="92"/>
      <c r="S1261" s="90"/>
      <c r="T1261" s="90"/>
    </row>
    <row r="1262" spans="1:20" x14ac:dyDescent="0.25">
      <c r="A1262" s="91"/>
      <c r="B1262" s="86"/>
      <c r="C1262" s="89"/>
      <c r="D1262" s="89"/>
      <c r="E1262" s="89"/>
      <c r="F1262" s="89"/>
      <c r="G1262" s="89"/>
      <c r="H1262" s="172"/>
      <c r="I1262" s="172"/>
      <c r="J1262" s="89"/>
      <c r="K1262" s="142"/>
      <c r="L1262" s="89"/>
      <c r="M1262" s="89"/>
      <c r="N1262" s="89"/>
      <c r="O1262" s="89"/>
      <c r="P1262" s="89"/>
      <c r="Q1262" s="336"/>
      <c r="R1262" s="92"/>
      <c r="S1262" s="90"/>
      <c r="T1262" s="90"/>
    </row>
    <row r="1263" spans="1:20" x14ac:dyDescent="0.25">
      <c r="A1263" s="91"/>
      <c r="B1263" s="86"/>
      <c r="C1263" s="89"/>
      <c r="D1263" s="89"/>
      <c r="E1263" s="89"/>
      <c r="F1263" s="89"/>
      <c r="G1263" s="89"/>
      <c r="H1263" s="172"/>
      <c r="I1263" s="172"/>
      <c r="J1263" s="89"/>
      <c r="K1263" s="142"/>
      <c r="L1263" s="89"/>
      <c r="M1263" s="89"/>
      <c r="N1263" s="89"/>
      <c r="O1263" s="89"/>
      <c r="P1263" s="89"/>
      <c r="Q1263" s="336"/>
      <c r="R1263" s="92"/>
      <c r="S1263" s="90"/>
      <c r="T1263" s="90"/>
    </row>
    <row r="1264" spans="1:20" x14ac:dyDescent="0.25">
      <c r="A1264" s="91"/>
      <c r="B1264" s="86"/>
      <c r="C1264" s="89"/>
      <c r="D1264" s="89"/>
      <c r="E1264" s="89"/>
      <c r="F1264" s="89"/>
      <c r="G1264" s="89"/>
      <c r="H1264" s="172"/>
      <c r="I1264" s="172"/>
      <c r="J1264" s="89"/>
      <c r="K1264" s="142"/>
      <c r="L1264" s="89"/>
      <c r="M1264" s="89"/>
      <c r="N1264" s="89"/>
      <c r="O1264" s="89"/>
      <c r="P1264" s="89"/>
      <c r="Q1264" s="336"/>
      <c r="R1264" s="92"/>
      <c r="S1264" s="90"/>
      <c r="T1264" s="90"/>
    </row>
    <row r="1265" spans="1:20" x14ac:dyDescent="0.25">
      <c r="A1265" s="91"/>
      <c r="B1265" s="86"/>
      <c r="C1265" s="89"/>
      <c r="D1265" s="89"/>
      <c r="E1265" s="89"/>
      <c r="F1265" s="89"/>
      <c r="G1265" s="89"/>
      <c r="H1265" s="172"/>
      <c r="I1265" s="172"/>
      <c r="J1265" s="89"/>
      <c r="K1265" s="142"/>
      <c r="L1265" s="89"/>
      <c r="M1265" s="89"/>
      <c r="N1265" s="89"/>
      <c r="O1265" s="89"/>
      <c r="P1265" s="89"/>
      <c r="Q1265" s="336"/>
      <c r="R1265" s="92"/>
      <c r="S1265" s="90"/>
      <c r="T1265" s="90"/>
    </row>
    <row r="1266" spans="1:20" x14ac:dyDescent="0.25">
      <c r="A1266" s="91"/>
      <c r="B1266" s="86"/>
      <c r="C1266" s="89"/>
      <c r="D1266" s="89"/>
      <c r="E1266" s="89"/>
      <c r="F1266" s="89"/>
      <c r="G1266" s="89"/>
      <c r="H1266" s="172"/>
      <c r="I1266" s="172"/>
      <c r="J1266" s="89"/>
      <c r="K1266" s="142"/>
      <c r="L1266" s="89"/>
      <c r="M1266" s="89"/>
      <c r="N1266" s="89"/>
      <c r="O1266" s="89"/>
      <c r="P1266" s="89"/>
      <c r="Q1266" s="336"/>
      <c r="R1266" s="92"/>
      <c r="S1266" s="90"/>
      <c r="T1266" s="90"/>
    </row>
    <row r="1267" spans="1:20" x14ac:dyDescent="0.25">
      <c r="A1267" s="91"/>
      <c r="B1267" s="86"/>
      <c r="C1267" s="89"/>
      <c r="D1267" s="89"/>
      <c r="E1267" s="89"/>
      <c r="F1267" s="89"/>
      <c r="G1267" s="89"/>
      <c r="H1267" s="172"/>
      <c r="I1267" s="172"/>
      <c r="J1267" s="89"/>
      <c r="K1267" s="142"/>
      <c r="L1267" s="89"/>
      <c r="M1267" s="89"/>
      <c r="N1267" s="89"/>
      <c r="O1267" s="89"/>
      <c r="P1267" s="89"/>
      <c r="Q1267" s="336"/>
      <c r="R1267" s="92"/>
      <c r="S1267" s="90"/>
      <c r="T1267" s="90"/>
    </row>
    <row r="1268" spans="1:20" x14ac:dyDescent="0.25">
      <c r="A1268" s="91"/>
      <c r="B1268" s="86"/>
      <c r="C1268" s="89"/>
      <c r="D1268" s="89"/>
      <c r="E1268" s="89"/>
      <c r="F1268" s="89"/>
      <c r="G1268" s="89"/>
      <c r="H1268" s="172"/>
      <c r="I1268" s="172"/>
      <c r="J1268" s="89"/>
      <c r="K1268" s="142"/>
      <c r="L1268" s="89"/>
      <c r="M1268" s="89"/>
      <c r="N1268" s="89"/>
      <c r="O1268" s="89"/>
      <c r="P1268" s="89"/>
      <c r="Q1268" s="336"/>
      <c r="R1268" s="92"/>
      <c r="S1268" s="90"/>
      <c r="T1268" s="90"/>
    </row>
    <row r="1269" spans="1:20" x14ac:dyDescent="0.25">
      <c r="A1269" s="91"/>
      <c r="B1269" s="86"/>
      <c r="C1269" s="89"/>
      <c r="D1269" s="89"/>
      <c r="E1269" s="89"/>
      <c r="F1269" s="89"/>
      <c r="G1269" s="89"/>
      <c r="H1269" s="172"/>
      <c r="I1269" s="172"/>
      <c r="J1269" s="89"/>
      <c r="K1269" s="142"/>
      <c r="L1269" s="89"/>
      <c r="M1269" s="89"/>
      <c r="N1269" s="89"/>
      <c r="O1269" s="89"/>
      <c r="P1269" s="89"/>
      <c r="Q1269" s="336"/>
      <c r="R1269" s="92"/>
      <c r="S1269" s="90"/>
      <c r="T1269" s="90"/>
    </row>
    <row r="1270" spans="1:20" x14ac:dyDescent="0.25">
      <c r="A1270" s="91"/>
      <c r="B1270" s="86"/>
      <c r="C1270" s="89"/>
      <c r="D1270" s="89"/>
      <c r="E1270" s="89"/>
      <c r="F1270" s="89"/>
      <c r="G1270" s="89"/>
      <c r="H1270" s="172"/>
      <c r="I1270" s="172"/>
      <c r="J1270" s="89"/>
      <c r="K1270" s="142"/>
      <c r="L1270" s="89"/>
      <c r="M1270" s="89"/>
      <c r="N1270" s="89"/>
      <c r="O1270" s="89"/>
      <c r="P1270" s="89"/>
      <c r="Q1270" s="336"/>
      <c r="R1270" s="92"/>
      <c r="S1270" s="90"/>
      <c r="T1270" s="90"/>
    </row>
    <row r="1271" spans="1:20" x14ac:dyDescent="0.25">
      <c r="A1271" s="91"/>
      <c r="B1271" s="86"/>
      <c r="C1271" s="89"/>
      <c r="D1271" s="89"/>
      <c r="E1271" s="89"/>
      <c r="F1271" s="89"/>
      <c r="G1271" s="89"/>
      <c r="H1271" s="172"/>
      <c r="I1271" s="172"/>
      <c r="J1271" s="89"/>
      <c r="K1271" s="142"/>
      <c r="L1271" s="89"/>
      <c r="M1271" s="89"/>
      <c r="N1271" s="89"/>
      <c r="O1271" s="89"/>
      <c r="P1271" s="89"/>
      <c r="Q1271" s="336"/>
      <c r="R1271" s="92"/>
      <c r="S1271" s="90"/>
      <c r="T1271" s="90"/>
    </row>
    <row r="1272" spans="1:20" x14ac:dyDescent="0.25">
      <c r="A1272" s="91"/>
      <c r="B1272" s="86"/>
      <c r="C1272" s="89"/>
      <c r="D1272" s="89"/>
      <c r="E1272" s="89"/>
      <c r="F1272" s="89"/>
      <c r="G1272" s="89"/>
      <c r="H1272" s="172"/>
      <c r="I1272" s="172"/>
      <c r="J1272" s="89"/>
      <c r="K1272" s="142"/>
      <c r="L1272" s="89"/>
      <c r="M1272" s="89"/>
      <c r="N1272" s="89"/>
      <c r="O1272" s="89"/>
      <c r="P1272" s="89"/>
      <c r="Q1272" s="336"/>
      <c r="R1272" s="92"/>
      <c r="S1272" s="90"/>
      <c r="T1272" s="90"/>
    </row>
    <row r="1273" spans="1:20" x14ac:dyDescent="0.25">
      <c r="A1273" s="91"/>
      <c r="B1273" s="86"/>
      <c r="C1273" s="89"/>
      <c r="D1273" s="89"/>
      <c r="E1273" s="89"/>
      <c r="F1273" s="89"/>
      <c r="G1273" s="89"/>
      <c r="H1273" s="172"/>
      <c r="I1273" s="172"/>
      <c r="J1273" s="89"/>
      <c r="K1273" s="142"/>
      <c r="L1273" s="89"/>
      <c r="M1273" s="89"/>
      <c r="N1273" s="89"/>
      <c r="O1273" s="89"/>
      <c r="P1273" s="89"/>
      <c r="Q1273" s="336"/>
      <c r="R1273" s="92"/>
      <c r="S1273" s="90"/>
      <c r="T1273" s="90"/>
    </row>
    <row r="1274" spans="1:20" x14ac:dyDescent="0.25">
      <c r="A1274" s="91"/>
      <c r="B1274" s="86"/>
      <c r="C1274" s="89"/>
      <c r="D1274" s="89"/>
      <c r="E1274" s="89"/>
      <c r="F1274" s="89"/>
      <c r="G1274" s="89"/>
      <c r="H1274" s="172"/>
      <c r="I1274" s="172"/>
      <c r="J1274" s="89"/>
      <c r="K1274" s="142"/>
      <c r="L1274" s="89"/>
      <c r="M1274" s="89"/>
      <c r="N1274" s="89"/>
      <c r="O1274" s="89"/>
      <c r="P1274" s="89"/>
      <c r="Q1274" s="336"/>
      <c r="R1274" s="92"/>
      <c r="S1274" s="90"/>
      <c r="T1274" s="90"/>
    </row>
    <row r="1275" spans="1:20" x14ac:dyDescent="0.25">
      <c r="A1275" s="91"/>
      <c r="B1275" s="86"/>
      <c r="C1275" s="89"/>
      <c r="D1275" s="89"/>
      <c r="E1275" s="89"/>
      <c r="F1275" s="89"/>
      <c r="G1275" s="89"/>
      <c r="H1275" s="172"/>
      <c r="I1275" s="172"/>
      <c r="J1275" s="89"/>
      <c r="K1275" s="142"/>
      <c r="L1275" s="89"/>
      <c r="M1275" s="89"/>
      <c r="N1275" s="89"/>
      <c r="O1275" s="89"/>
      <c r="P1275" s="89"/>
      <c r="Q1275" s="336"/>
      <c r="R1275" s="92"/>
      <c r="S1275" s="90"/>
      <c r="T1275" s="90"/>
    </row>
    <row r="1276" spans="1:20" x14ac:dyDescent="0.25">
      <c r="A1276" s="91"/>
      <c r="B1276" s="86"/>
      <c r="C1276" s="89"/>
      <c r="D1276" s="89"/>
      <c r="E1276" s="89"/>
      <c r="F1276" s="89"/>
      <c r="G1276" s="89"/>
      <c r="H1276" s="172"/>
      <c r="I1276" s="172"/>
      <c r="J1276" s="89"/>
      <c r="K1276" s="142"/>
      <c r="L1276" s="89"/>
      <c r="M1276" s="89"/>
      <c r="N1276" s="89"/>
      <c r="O1276" s="89"/>
      <c r="P1276" s="89"/>
      <c r="Q1276" s="336"/>
      <c r="R1276" s="92"/>
      <c r="S1276" s="90"/>
      <c r="T1276" s="90"/>
    </row>
    <row r="1277" spans="1:20" x14ac:dyDescent="0.25">
      <c r="A1277" s="91"/>
      <c r="B1277" s="86"/>
      <c r="C1277" s="89"/>
      <c r="D1277" s="89"/>
      <c r="E1277" s="89"/>
      <c r="F1277" s="89"/>
      <c r="G1277" s="89"/>
      <c r="H1277" s="172"/>
      <c r="I1277" s="172"/>
      <c r="J1277" s="89"/>
      <c r="K1277" s="142"/>
      <c r="L1277" s="89"/>
      <c r="M1277" s="89"/>
      <c r="N1277" s="89"/>
      <c r="O1277" s="89"/>
      <c r="P1277" s="89"/>
      <c r="Q1277" s="336"/>
      <c r="R1277" s="92"/>
      <c r="S1277" s="90"/>
      <c r="T1277" s="90"/>
    </row>
    <row r="1278" spans="1:20" x14ac:dyDescent="0.25">
      <c r="A1278" s="91"/>
      <c r="B1278" s="86"/>
      <c r="C1278" s="89"/>
      <c r="D1278" s="89"/>
      <c r="E1278" s="89"/>
      <c r="F1278" s="89"/>
      <c r="G1278" s="89"/>
      <c r="H1278" s="172"/>
      <c r="I1278" s="172"/>
      <c r="J1278" s="89"/>
      <c r="K1278" s="142"/>
      <c r="L1278" s="89"/>
      <c r="M1278" s="89"/>
      <c r="N1278" s="89"/>
      <c r="O1278" s="89"/>
      <c r="P1278" s="89"/>
      <c r="Q1278" s="336"/>
      <c r="R1278" s="92"/>
      <c r="S1278" s="90"/>
      <c r="T1278" s="90"/>
    </row>
    <row r="1279" spans="1:20" x14ac:dyDescent="0.25">
      <c r="A1279" s="91"/>
      <c r="B1279" s="86"/>
      <c r="C1279" s="89"/>
      <c r="D1279" s="89"/>
      <c r="E1279" s="89"/>
      <c r="F1279" s="89"/>
      <c r="G1279" s="89"/>
      <c r="H1279" s="172"/>
      <c r="I1279" s="172"/>
      <c r="J1279" s="89"/>
      <c r="K1279" s="142"/>
      <c r="L1279" s="89"/>
      <c r="M1279" s="89"/>
      <c r="N1279" s="89"/>
      <c r="O1279" s="89"/>
      <c r="P1279" s="89"/>
      <c r="Q1279" s="336"/>
      <c r="R1279" s="92"/>
      <c r="S1279" s="90"/>
      <c r="T1279" s="90"/>
    </row>
    <row r="1280" spans="1:20" x14ac:dyDescent="0.25">
      <c r="A1280" s="91"/>
      <c r="B1280" s="86"/>
      <c r="C1280" s="89"/>
      <c r="D1280" s="89"/>
      <c r="E1280" s="89"/>
      <c r="F1280" s="89"/>
      <c r="G1280" s="89"/>
      <c r="H1280" s="172"/>
      <c r="I1280" s="172"/>
      <c r="J1280" s="89"/>
      <c r="K1280" s="142"/>
      <c r="L1280" s="89"/>
      <c r="M1280" s="89"/>
      <c r="N1280" s="89"/>
      <c r="O1280" s="89"/>
      <c r="P1280" s="89"/>
      <c r="Q1280" s="336"/>
      <c r="R1280" s="92"/>
      <c r="S1280" s="90"/>
      <c r="T1280" s="90"/>
    </row>
    <row r="1281" spans="1:20" x14ac:dyDescent="0.25">
      <c r="A1281" s="91"/>
      <c r="B1281" s="86"/>
      <c r="C1281" s="89"/>
      <c r="D1281" s="89"/>
      <c r="E1281" s="89"/>
      <c r="F1281" s="89"/>
      <c r="G1281" s="89"/>
      <c r="H1281" s="172"/>
      <c r="I1281" s="172"/>
      <c r="J1281" s="89"/>
      <c r="K1281" s="142"/>
      <c r="L1281" s="89"/>
      <c r="M1281" s="89"/>
      <c r="N1281" s="89"/>
      <c r="O1281" s="89"/>
      <c r="P1281" s="89"/>
      <c r="Q1281" s="336"/>
      <c r="R1281" s="92"/>
      <c r="S1281" s="90"/>
      <c r="T1281" s="90"/>
    </row>
    <row r="1282" spans="1:20" x14ac:dyDescent="0.25">
      <c r="A1282" s="91"/>
      <c r="B1282" s="86"/>
      <c r="C1282" s="89"/>
      <c r="D1282" s="89"/>
      <c r="E1282" s="89"/>
      <c r="F1282" s="89"/>
      <c r="G1282" s="89"/>
      <c r="H1282" s="172"/>
      <c r="I1282" s="172"/>
      <c r="J1282" s="89"/>
      <c r="K1282" s="142"/>
      <c r="L1282" s="89"/>
      <c r="M1282" s="89"/>
      <c r="N1282" s="89"/>
      <c r="O1282" s="89"/>
      <c r="P1282" s="89"/>
      <c r="Q1282" s="336"/>
      <c r="R1282" s="92"/>
      <c r="S1282" s="90"/>
      <c r="T1282" s="90"/>
    </row>
    <row r="1283" spans="1:20" x14ac:dyDescent="0.25">
      <c r="A1283" s="91"/>
      <c r="B1283" s="86"/>
      <c r="C1283" s="89"/>
      <c r="D1283" s="89"/>
      <c r="E1283" s="89"/>
      <c r="F1283" s="89"/>
      <c r="G1283" s="89"/>
      <c r="H1283" s="172"/>
      <c r="I1283" s="172"/>
      <c r="J1283" s="89"/>
      <c r="K1283" s="142"/>
      <c r="L1283" s="89"/>
      <c r="M1283" s="89"/>
      <c r="N1283" s="89"/>
      <c r="O1283" s="89"/>
      <c r="P1283" s="89"/>
      <c r="Q1283" s="336"/>
      <c r="R1283" s="92"/>
      <c r="S1283" s="90"/>
      <c r="T1283" s="90"/>
    </row>
    <row r="1284" spans="1:20" x14ac:dyDescent="0.25">
      <c r="A1284" s="91"/>
      <c r="B1284" s="86"/>
      <c r="C1284" s="89"/>
      <c r="D1284" s="89"/>
      <c r="E1284" s="89"/>
      <c r="F1284" s="89"/>
      <c r="G1284" s="89"/>
      <c r="H1284" s="172"/>
      <c r="I1284" s="172"/>
      <c r="J1284" s="89"/>
      <c r="K1284" s="142"/>
      <c r="L1284" s="89"/>
      <c r="M1284" s="89"/>
      <c r="N1284" s="89"/>
      <c r="O1284" s="89"/>
      <c r="P1284" s="89"/>
      <c r="Q1284" s="336"/>
      <c r="R1284" s="92"/>
      <c r="S1284" s="90"/>
      <c r="T1284" s="90"/>
    </row>
    <row r="1285" spans="1:20" x14ac:dyDescent="0.25">
      <c r="A1285" s="91"/>
      <c r="B1285" s="86"/>
      <c r="C1285" s="89"/>
      <c r="D1285" s="89"/>
      <c r="E1285" s="89"/>
      <c r="F1285" s="89"/>
      <c r="G1285" s="89"/>
      <c r="H1285" s="172"/>
      <c r="I1285" s="172"/>
      <c r="J1285" s="89"/>
      <c r="K1285" s="142"/>
      <c r="L1285" s="89"/>
      <c r="M1285" s="89"/>
      <c r="N1285" s="89"/>
      <c r="O1285" s="89"/>
      <c r="P1285" s="89"/>
      <c r="Q1285" s="336"/>
      <c r="R1285" s="92"/>
      <c r="S1285" s="90"/>
      <c r="T1285" s="90"/>
    </row>
    <row r="1286" spans="1:20" x14ac:dyDescent="0.25">
      <c r="A1286" s="91"/>
      <c r="B1286" s="86"/>
      <c r="C1286" s="89"/>
      <c r="D1286" s="89"/>
      <c r="E1286" s="89"/>
      <c r="F1286" s="89"/>
      <c r="G1286" s="89"/>
      <c r="H1286" s="172"/>
      <c r="I1286" s="172"/>
      <c r="J1286" s="89"/>
      <c r="K1286" s="142"/>
      <c r="L1286" s="89"/>
      <c r="M1286" s="89"/>
      <c r="N1286" s="89"/>
      <c r="O1286" s="89"/>
      <c r="P1286" s="89"/>
      <c r="Q1286" s="336"/>
      <c r="R1286" s="92"/>
      <c r="S1286" s="90"/>
      <c r="T1286" s="90"/>
    </row>
    <row r="1287" spans="1:20" x14ac:dyDescent="0.25">
      <c r="A1287" s="91"/>
      <c r="B1287" s="86"/>
      <c r="C1287" s="89"/>
      <c r="D1287" s="89"/>
      <c r="E1287" s="89"/>
      <c r="F1287" s="89"/>
      <c r="G1287" s="89"/>
      <c r="H1287" s="172"/>
      <c r="I1287" s="172"/>
      <c r="J1287" s="89"/>
      <c r="K1287" s="142"/>
      <c r="L1287" s="89"/>
      <c r="M1287" s="89"/>
      <c r="N1287" s="89"/>
      <c r="O1287" s="89"/>
      <c r="P1287" s="89"/>
      <c r="Q1287" s="336"/>
      <c r="R1287" s="92"/>
      <c r="S1287" s="90"/>
      <c r="T1287" s="90"/>
    </row>
    <row r="1288" spans="1:20" x14ac:dyDescent="0.25">
      <c r="A1288" s="91"/>
      <c r="B1288" s="86"/>
      <c r="C1288" s="89"/>
      <c r="D1288" s="89"/>
      <c r="E1288" s="89"/>
      <c r="F1288" s="89"/>
      <c r="G1288" s="89"/>
      <c r="H1288" s="172"/>
      <c r="I1288" s="172"/>
      <c r="J1288" s="89"/>
      <c r="K1288" s="142"/>
      <c r="L1288" s="89"/>
      <c r="M1288" s="89"/>
      <c r="N1288" s="89"/>
      <c r="O1288" s="89"/>
      <c r="P1288" s="89"/>
      <c r="Q1288" s="336"/>
      <c r="R1288" s="92"/>
      <c r="S1288" s="90"/>
      <c r="T1288" s="90"/>
    </row>
    <row r="1289" spans="1:20" x14ac:dyDescent="0.25">
      <c r="A1289" s="91"/>
      <c r="B1289" s="86"/>
      <c r="C1289" s="89"/>
      <c r="D1289" s="89"/>
      <c r="E1289" s="89"/>
      <c r="F1289" s="89"/>
      <c r="G1289" s="89"/>
      <c r="H1289" s="172"/>
      <c r="I1289" s="172"/>
      <c r="J1289" s="89"/>
      <c r="K1289" s="142"/>
      <c r="L1289" s="89"/>
      <c r="M1289" s="89"/>
      <c r="N1289" s="89"/>
      <c r="O1289" s="89"/>
      <c r="P1289" s="89"/>
      <c r="Q1289" s="336"/>
      <c r="R1289" s="92"/>
      <c r="S1289" s="90"/>
      <c r="T1289" s="90"/>
    </row>
    <row r="1290" spans="1:20" x14ac:dyDescent="0.25">
      <c r="A1290" s="91"/>
      <c r="B1290" s="86"/>
      <c r="C1290" s="89"/>
      <c r="D1290" s="89"/>
      <c r="E1290" s="89"/>
      <c r="F1290" s="89"/>
      <c r="G1290" s="89"/>
      <c r="H1290" s="172"/>
      <c r="I1290" s="172"/>
      <c r="J1290" s="89"/>
      <c r="K1290" s="142"/>
      <c r="L1290" s="89"/>
      <c r="M1290" s="89"/>
      <c r="N1290" s="89"/>
      <c r="O1290" s="89"/>
      <c r="P1290" s="89"/>
      <c r="Q1290" s="336"/>
      <c r="R1290" s="92"/>
      <c r="S1290" s="90"/>
      <c r="T1290" s="90"/>
    </row>
    <row r="1291" spans="1:20" x14ac:dyDescent="0.25">
      <c r="A1291" s="91"/>
      <c r="B1291" s="86"/>
      <c r="C1291" s="89"/>
      <c r="D1291" s="89"/>
      <c r="E1291" s="89"/>
      <c r="F1291" s="89"/>
      <c r="G1291" s="89"/>
      <c r="H1291" s="172"/>
      <c r="I1291" s="172"/>
      <c r="J1291" s="89"/>
      <c r="K1291" s="142"/>
      <c r="L1291" s="89"/>
      <c r="M1291" s="89"/>
      <c r="N1291" s="89"/>
      <c r="O1291" s="89"/>
      <c r="P1291" s="89"/>
      <c r="Q1291" s="336"/>
      <c r="R1291" s="92"/>
      <c r="S1291" s="90"/>
      <c r="T1291" s="90"/>
    </row>
    <row r="1292" spans="1:20" x14ac:dyDescent="0.25">
      <c r="A1292" s="91"/>
      <c r="B1292" s="86"/>
      <c r="C1292" s="89"/>
      <c r="D1292" s="89"/>
      <c r="E1292" s="89"/>
      <c r="F1292" s="89"/>
      <c r="G1292" s="89"/>
      <c r="H1292" s="172"/>
      <c r="I1292" s="172"/>
      <c r="J1292" s="89"/>
      <c r="K1292" s="142"/>
      <c r="L1292" s="89"/>
      <c r="M1292" s="89"/>
      <c r="N1292" s="89"/>
      <c r="O1292" s="89"/>
      <c r="P1292" s="89"/>
      <c r="Q1292" s="336"/>
      <c r="R1292" s="92"/>
      <c r="S1292" s="90"/>
      <c r="T1292" s="90"/>
    </row>
    <row r="1293" spans="1:20" x14ac:dyDescent="0.25">
      <c r="A1293" s="91"/>
      <c r="B1293" s="86"/>
      <c r="C1293" s="89"/>
      <c r="D1293" s="89"/>
      <c r="E1293" s="89"/>
      <c r="F1293" s="89"/>
      <c r="G1293" s="89"/>
      <c r="H1293" s="172"/>
      <c r="I1293" s="172"/>
      <c r="J1293" s="89"/>
      <c r="K1293" s="142"/>
      <c r="L1293" s="89"/>
      <c r="M1293" s="89"/>
      <c r="N1293" s="89"/>
      <c r="O1293" s="89"/>
      <c r="P1293" s="89"/>
      <c r="Q1293" s="336"/>
      <c r="R1293" s="92"/>
      <c r="S1293" s="90"/>
      <c r="T1293" s="90"/>
    </row>
    <row r="1294" spans="1:20" x14ac:dyDescent="0.25">
      <c r="A1294" s="91"/>
      <c r="B1294" s="86"/>
      <c r="C1294" s="89"/>
      <c r="D1294" s="89"/>
      <c r="E1294" s="89"/>
      <c r="F1294" s="89"/>
      <c r="G1294" s="89"/>
      <c r="H1294" s="172"/>
      <c r="I1294" s="172"/>
      <c r="J1294" s="89"/>
      <c r="K1294" s="142"/>
      <c r="L1294" s="89"/>
      <c r="M1294" s="89"/>
      <c r="N1294" s="89"/>
      <c r="O1294" s="89"/>
      <c r="P1294" s="89"/>
      <c r="Q1294" s="336"/>
      <c r="R1294" s="92"/>
      <c r="S1294" s="90"/>
      <c r="T1294" s="90"/>
    </row>
    <row r="1295" spans="1:20" x14ac:dyDescent="0.25">
      <c r="A1295" s="91"/>
      <c r="B1295" s="86"/>
      <c r="C1295" s="89"/>
      <c r="D1295" s="89"/>
      <c r="E1295" s="89"/>
      <c r="F1295" s="89"/>
      <c r="G1295" s="89"/>
      <c r="H1295" s="172"/>
      <c r="I1295" s="172"/>
      <c r="J1295" s="89"/>
      <c r="K1295" s="142"/>
      <c r="L1295" s="89"/>
      <c r="M1295" s="89"/>
      <c r="N1295" s="89"/>
      <c r="O1295" s="89"/>
      <c r="P1295" s="89"/>
      <c r="Q1295" s="336"/>
      <c r="R1295" s="92"/>
      <c r="S1295" s="90"/>
      <c r="T1295" s="90"/>
    </row>
    <row r="1296" spans="1:20" x14ac:dyDescent="0.25">
      <c r="A1296" s="91"/>
      <c r="B1296" s="86"/>
      <c r="C1296" s="89"/>
      <c r="D1296" s="89"/>
      <c r="E1296" s="89"/>
      <c r="F1296" s="89"/>
      <c r="G1296" s="89"/>
      <c r="H1296" s="172"/>
      <c r="I1296" s="172"/>
      <c r="J1296" s="89"/>
      <c r="K1296" s="142"/>
      <c r="L1296" s="89"/>
      <c r="M1296" s="89"/>
      <c r="N1296" s="89"/>
      <c r="O1296" s="89"/>
      <c r="P1296" s="89"/>
      <c r="Q1296" s="336"/>
      <c r="R1296" s="92"/>
      <c r="S1296" s="90"/>
      <c r="T1296" s="90"/>
    </row>
    <row r="1297" spans="1:20" x14ac:dyDescent="0.25">
      <c r="A1297" s="91"/>
      <c r="B1297" s="86"/>
      <c r="C1297" s="89"/>
      <c r="D1297" s="89"/>
      <c r="E1297" s="89"/>
      <c r="F1297" s="89"/>
      <c r="G1297" s="89"/>
      <c r="H1297" s="172"/>
      <c r="I1297" s="172"/>
      <c r="J1297" s="89"/>
      <c r="K1297" s="142"/>
      <c r="L1297" s="89"/>
      <c r="M1297" s="89"/>
      <c r="N1297" s="89"/>
      <c r="O1297" s="89"/>
      <c r="P1297" s="89"/>
      <c r="Q1297" s="336"/>
      <c r="R1297" s="92"/>
      <c r="S1297" s="90"/>
      <c r="T1297" s="90"/>
    </row>
    <row r="1298" spans="1:20" x14ac:dyDescent="0.25">
      <c r="A1298" s="91"/>
      <c r="B1298" s="86"/>
      <c r="C1298" s="89"/>
      <c r="D1298" s="89"/>
      <c r="E1298" s="89"/>
      <c r="F1298" s="89"/>
      <c r="G1298" s="89"/>
      <c r="H1298" s="172"/>
      <c r="I1298" s="172"/>
      <c r="J1298" s="89"/>
      <c r="K1298" s="142"/>
      <c r="L1298" s="89"/>
      <c r="M1298" s="89"/>
      <c r="N1298" s="89"/>
      <c r="O1298" s="89"/>
      <c r="P1298" s="89"/>
      <c r="Q1298" s="336"/>
      <c r="R1298" s="92"/>
      <c r="S1298" s="90"/>
      <c r="T1298" s="90"/>
    </row>
    <row r="1299" spans="1:20" x14ac:dyDescent="0.25">
      <c r="A1299" s="91"/>
      <c r="B1299" s="86"/>
      <c r="C1299" s="89"/>
      <c r="D1299" s="89"/>
      <c r="E1299" s="89"/>
      <c r="F1299" s="89"/>
      <c r="G1299" s="89"/>
      <c r="H1299" s="172"/>
      <c r="I1299" s="172"/>
      <c r="J1299" s="89"/>
      <c r="K1299" s="142"/>
      <c r="L1299" s="89"/>
      <c r="M1299" s="89"/>
      <c r="N1299" s="89"/>
      <c r="O1299" s="89"/>
      <c r="P1299" s="89"/>
      <c r="Q1299" s="336"/>
      <c r="R1299" s="92"/>
      <c r="S1299" s="90"/>
      <c r="T1299" s="90"/>
    </row>
    <row r="1300" spans="1:20" x14ac:dyDescent="0.25">
      <c r="A1300" s="91"/>
      <c r="B1300" s="86"/>
      <c r="C1300" s="89"/>
      <c r="D1300" s="89"/>
      <c r="E1300" s="89"/>
      <c r="F1300" s="89"/>
      <c r="G1300" s="89"/>
      <c r="H1300" s="172"/>
      <c r="I1300" s="172"/>
      <c r="J1300" s="89"/>
      <c r="K1300" s="142"/>
      <c r="L1300" s="89"/>
      <c r="M1300" s="89"/>
      <c r="N1300" s="89"/>
      <c r="O1300" s="89"/>
      <c r="P1300" s="89"/>
      <c r="Q1300" s="336"/>
      <c r="R1300" s="92"/>
      <c r="S1300" s="90"/>
      <c r="T1300" s="90"/>
    </row>
    <row r="1301" spans="1:20" x14ac:dyDescent="0.25">
      <c r="A1301" s="91"/>
      <c r="B1301" s="86"/>
      <c r="C1301" s="89"/>
      <c r="D1301" s="89"/>
      <c r="E1301" s="89"/>
      <c r="F1301" s="89"/>
      <c r="G1301" s="89"/>
      <c r="H1301" s="172"/>
      <c r="I1301" s="172"/>
      <c r="J1301" s="89"/>
      <c r="K1301" s="142"/>
      <c r="L1301" s="89"/>
      <c r="M1301" s="89"/>
      <c r="N1301" s="89"/>
      <c r="O1301" s="89"/>
      <c r="P1301" s="89"/>
      <c r="Q1301" s="336"/>
      <c r="R1301" s="92"/>
      <c r="S1301" s="90"/>
      <c r="T1301" s="90"/>
    </row>
    <row r="1302" spans="1:20" x14ac:dyDescent="0.25">
      <c r="A1302" s="91"/>
      <c r="B1302" s="86"/>
      <c r="C1302" s="89"/>
      <c r="D1302" s="89"/>
      <c r="E1302" s="89"/>
      <c r="F1302" s="89"/>
      <c r="G1302" s="89"/>
      <c r="H1302" s="172"/>
      <c r="I1302" s="172"/>
      <c r="J1302" s="89"/>
      <c r="K1302" s="142"/>
      <c r="L1302" s="89"/>
      <c r="M1302" s="89"/>
      <c r="N1302" s="89"/>
      <c r="O1302" s="89"/>
      <c r="P1302" s="89"/>
      <c r="Q1302" s="336"/>
      <c r="R1302" s="92"/>
      <c r="S1302" s="90"/>
      <c r="T1302" s="90"/>
    </row>
    <row r="1303" spans="1:20" x14ac:dyDescent="0.25">
      <c r="A1303" s="91"/>
      <c r="B1303" s="86"/>
      <c r="C1303" s="89"/>
      <c r="D1303" s="89"/>
      <c r="E1303" s="89"/>
      <c r="F1303" s="89"/>
      <c r="G1303" s="89"/>
      <c r="H1303" s="172"/>
      <c r="I1303" s="172"/>
      <c r="J1303" s="89"/>
      <c r="K1303" s="142"/>
      <c r="L1303" s="89"/>
      <c r="M1303" s="89"/>
      <c r="N1303" s="89"/>
      <c r="O1303" s="89"/>
      <c r="P1303" s="89"/>
      <c r="Q1303" s="336"/>
      <c r="R1303" s="92"/>
      <c r="S1303" s="90"/>
      <c r="T1303" s="90"/>
    </row>
    <row r="1304" spans="1:20" x14ac:dyDescent="0.25">
      <c r="A1304" s="91"/>
      <c r="B1304" s="86"/>
      <c r="C1304" s="89"/>
      <c r="D1304" s="89"/>
      <c r="E1304" s="89"/>
      <c r="F1304" s="89"/>
      <c r="G1304" s="89"/>
      <c r="H1304" s="172"/>
      <c r="I1304" s="172"/>
      <c r="J1304" s="89"/>
      <c r="K1304" s="142"/>
      <c r="L1304" s="89"/>
      <c r="M1304" s="89"/>
      <c r="N1304" s="89"/>
      <c r="O1304" s="89"/>
      <c r="P1304" s="89"/>
      <c r="Q1304" s="336"/>
      <c r="R1304" s="92"/>
      <c r="S1304" s="90"/>
      <c r="T1304" s="90"/>
    </row>
    <row r="1305" spans="1:20" x14ac:dyDescent="0.25">
      <c r="A1305" s="91"/>
      <c r="B1305" s="86"/>
      <c r="C1305" s="89"/>
      <c r="D1305" s="89"/>
      <c r="E1305" s="89"/>
      <c r="F1305" s="89"/>
      <c r="G1305" s="89"/>
      <c r="H1305" s="172"/>
      <c r="I1305" s="172"/>
      <c r="J1305" s="89"/>
      <c r="K1305" s="142"/>
      <c r="L1305" s="89"/>
      <c r="M1305" s="89"/>
      <c r="N1305" s="89"/>
      <c r="O1305" s="89"/>
      <c r="P1305" s="89"/>
      <c r="Q1305" s="336"/>
      <c r="R1305" s="92"/>
      <c r="S1305" s="90"/>
      <c r="T1305" s="90"/>
    </row>
    <row r="1306" spans="1:20" x14ac:dyDescent="0.25">
      <c r="A1306" s="91"/>
      <c r="B1306" s="86"/>
      <c r="C1306" s="89"/>
      <c r="D1306" s="89"/>
      <c r="E1306" s="89"/>
      <c r="F1306" s="89"/>
      <c r="G1306" s="89"/>
      <c r="H1306" s="172"/>
      <c r="I1306" s="172"/>
      <c r="J1306" s="89"/>
      <c r="K1306" s="142"/>
      <c r="L1306" s="89"/>
      <c r="M1306" s="89"/>
      <c r="N1306" s="89"/>
      <c r="O1306" s="89"/>
      <c r="P1306" s="89"/>
      <c r="Q1306" s="336"/>
      <c r="R1306" s="92"/>
      <c r="S1306" s="90"/>
      <c r="T1306" s="90"/>
    </row>
    <row r="1307" spans="1:20" x14ac:dyDescent="0.25">
      <c r="A1307" s="91"/>
      <c r="B1307" s="86"/>
      <c r="C1307" s="89"/>
      <c r="D1307" s="89"/>
      <c r="E1307" s="89"/>
      <c r="F1307" s="89"/>
      <c r="G1307" s="89"/>
      <c r="H1307" s="172"/>
      <c r="I1307" s="172"/>
      <c r="J1307" s="89"/>
      <c r="K1307" s="142"/>
      <c r="L1307" s="89"/>
      <c r="M1307" s="89"/>
      <c r="N1307" s="89"/>
      <c r="O1307" s="89"/>
      <c r="P1307" s="89"/>
      <c r="Q1307" s="336"/>
      <c r="R1307" s="92"/>
      <c r="S1307" s="90"/>
      <c r="T1307" s="90"/>
    </row>
    <row r="1308" spans="1:20" x14ac:dyDescent="0.25">
      <c r="A1308" s="91"/>
      <c r="B1308" s="86"/>
      <c r="C1308" s="89"/>
      <c r="D1308" s="89"/>
      <c r="E1308" s="89"/>
      <c r="F1308" s="89"/>
      <c r="G1308" s="89"/>
      <c r="H1308" s="172"/>
      <c r="I1308" s="172"/>
      <c r="J1308" s="89"/>
      <c r="K1308" s="142"/>
      <c r="L1308" s="89"/>
      <c r="M1308" s="89"/>
      <c r="N1308" s="89"/>
      <c r="O1308" s="89"/>
      <c r="P1308" s="89"/>
      <c r="Q1308" s="336"/>
      <c r="R1308" s="92"/>
      <c r="S1308" s="90"/>
      <c r="T1308" s="90"/>
    </row>
    <row r="1309" spans="1:20" x14ac:dyDescent="0.25">
      <c r="A1309" s="91"/>
      <c r="B1309" s="86"/>
      <c r="C1309" s="89"/>
      <c r="D1309" s="89"/>
      <c r="E1309" s="89"/>
      <c r="F1309" s="89"/>
      <c r="G1309" s="89"/>
      <c r="H1309" s="172"/>
      <c r="I1309" s="172"/>
      <c r="J1309" s="89"/>
      <c r="K1309" s="142"/>
      <c r="L1309" s="89"/>
      <c r="M1309" s="89"/>
      <c r="N1309" s="89"/>
      <c r="O1309" s="89"/>
      <c r="P1309" s="89"/>
      <c r="Q1309" s="336"/>
      <c r="R1309" s="92"/>
      <c r="S1309" s="90"/>
      <c r="T1309" s="90"/>
    </row>
    <row r="1310" spans="1:20" x14ac:dyDescent="0.25">
      <c r="A1310" s="91"/>
      <c r="B1310" s="86"/>
      <c r="C1310" s="89"/>
      <c r="D1310" s="89"/>
      <c r="E1310" s="89"/>
      <c r="F1310" s="89"/>
      <c r="G1310" s="89"/>
      <c r="H1310" s="172"/>
      <c r="I1310" s="172"/>
      <c r="J1310" s="89"/>
      <c r="K1310" s="142"/>
      <c r="L1310" s="89"/>
      <c r="M1310" s="89"/>
      <c r="N1310" s="89"/>
      <c r="O1310" s="89"/>
      <c r="P1310" s="89"/>
      <c r="Q1310" s="336"/>
      <c r="R1310" s="92"/>
      <c r="S1310" s="90"/>
      <c r="T1310" s="90"/>
    </row>
    <row r="1311" spans="1:20" x14ac:dyDescent="0.25">
      <c r="A1311" s="91"/>
      <c r="B1311" s="86"/>
      <c r="C1311" s="89"/>
      <c r="D1311" s="89"/>
      <c r="E1311" s="89"/>
      <c r="F1311" s="89"/>
      <c r="G1311" s="89"/>
      <c r="H1311" s="172"/>
      <c r="I1311" s="172"/>
      <c r="J1311" s="89"/>
      <c r="K1311" s="142"/>
      <c r="L1311" s="89"/>
      <c r="M1311" s="89"/>
      <c r="N1311" s="89"/>
      <c r="O1311" s="89"/>
      <c r="P1311" s="89"/>
      <c r="Q1311" s="336"/>
      <c r="R1311" s="92"/>
      <c r="S1311" s="90"/>
      <c r="T1311" s="90"/>
    </row>
    <row r="1312" spans="1:20" x14ac:dyDescent="0.25">
      <c r="A1312" s="91"/>
      <c r="B1312" s="86"/>
      <c r="C1312" s="89"/>
      <c r="D1312" s="89"/>
      <c r="E1312" s="89"/>
      <c r="F1312" s="89"/>
      <c r="G1312" s="89"/>
      <c r="H1312" s="172"/>
      <c r="I1312" s="172"/>
      <c r="J1312" s="89"/>
      <c r="K1312" s="142"/>
      <c r="L1312" s="89"/>
      <c r="M1312" s="89"/>
      <c r="N1312" s="89"/>
      <c r="O1312" s="89"/>
      <c r="P1312" s="89"/>
      <c r="Q1312" s="336"/>
      <c r="R1312" s="92"/>
      <c r="S1312" s="90"/>
      <c r="T1312" s="90"/>
    </row>
    <row r="1313" spans="1:20" x14ac:dyDescent="0.25">
      <c r="A1313" s="91"/>
      <c r="B1313" s="86"/>
      <c r="C1313" s="89"/>
      <c r="D1313" s="89"/>
      <c r="E1313" s="89"/>
      <c r="F1313" s="89"/>
      <c r="G1313" s="89"/>
      <c r="H1313" s="172"/>
      <c r="I1313" s="172"/>
      <c r="J1313" s="89"/>
      <c r="K1313" s="142"/>
      <c r="L1313" s="89"/>
      <c r="M1313" s="89"/>
      <c r="N1313" s="89"/>
      <c r="O1313" s="89"/>
      <c r="P1313" s="89"/>
      <c r="Q1313" s="336"/>
      <c r="R1313" s="92"/>
      <c r="S1313" s="90"/>
      <c r="T1313" s="90"/>
    </row>
    <row r="1314" spans="1:20" x14ac:dyDescent="0.25">
      <c r="A1314" s="91"/>
      <c r="B1314" s="86"/>
      <c r="C1314" s="89"/>
      <c r="D1314" s="89"/>
      <c r="E1314" s="89"/>
      <c r="F1314" s="89"/>
      <c r="G1314" s="89"/>
      <c r="H1314" s="172"/>
      <c r="I1314" s="172"/>
      <c r="J1314" s="89"/>
      <c r="K1314" s="142"/>
      <c r="L1314" s="89"/>
      <c r="M1314" s="89"/>
      <c r="N1314" s="89"/>
      <c r="O1314" s="89"/>
      <c r="P1314" s="89"/>
      <c r="Q1314" s="336"/>
      <c r="R1314" s="92"/>
      <c r="S1314" s="90"/>
      <c r="T1314" s="90"/>
    </row>
    <row r="1315" spans="1:20" x14ac:dyDescent="0.25">
      <c r="A1315" s="91"/>
      <c r="B1315" s="86"/>
      <c r="C1315" s="89"/>
      <c r="D1315" s="89"/>
      <c r="E1315" s="89"/>
      <c r="F1315" s="89"/>
      <c r="G1315" s="89"/>
      <c r="H1315" s="172"/>
      <c r="I1315" s="172"/>
      <c r="J1315" s="89"/>
      <c r="K1315" s="142"/>
      <c r="L1315" s="89"/>
      <c r="M1315" s="89"/>
      <c r="N1315" s="89"/>
      <c r="O1315" s="89"/>
      <c r="P1315" s="89"/>
      <c r="Q1315" s="336"/>
      <c r="R1315" s="92"/>
      <c r="S1315" s="90"/>
      <c r="T1315" s="90"/>
    </row>
    <row r="1316" spans="1:20" x14ac:dyDescent="0.25">
      <c r="A1316" s="91"/>
      <c r="B1316" s="86"/>
      <c r="C1316" s="89"/>
      <c r="D1316" s="89"/>
      <c r="E1316" s="89"/>
      <c r="F1316" s="89"/>
      <c r="G1316" s="89"/>
      <c r="H1316" s="172"/>
      <c r="I1316" s="172"/>
      <c r="J1316" s="89"/>
      <c r="K1316" s="142"/>
      <c r="L1316" s="89"/>
      <c r="M1316" s="89"/>
      <c r="N1316" s="89"/>
      <c r="O1316" s="89"/>
      <c r="P1316" s="89"/>
      <c r="Q1316" s="336"/>
      <c r="R1316" s="92"/>
      <c r="S1316" s="90"/>
      <c r="T1316" s="90"/>
    </row>
    <row r="1317" spans="1:20" x14ac:dyDescent="0.25">
      <c r="A1317" s="91"/>
      <c r="B1317" s="86"/>
      <c r="C1317" s="89"/>
      <c r="D1317" s="89"/>
      <c r="E1317" s="89"/>
      <c r="F1317" s="89"/>
      <c r="G1317" s="89"/>
      <c r="H1317" s="172"/>
      <c r="I1317" s="172"/>
      <c r="J1317" s="89"/>
      <c r="K1317" s="142"/>
      <c r="L1317" s="89"/>
      <c r="M1317" s="89"/>
      <c r="N1317" s="89"/>
      <c r="O1317" s="89"/>
      <c r="P1317" s="89"/>
      <c r="Q1317" s="336"/>
      <c r="R1317" s="92"/>
      <c r="S1317" s="90"/>
      <c r="T1317" s="90"/>
    </row>
    <row r="1318" spans="1:20" x14ac:dyDescent="0.25">
      <c r="A1318" s="91"/>
      <c r="B1318" s="86"/>
      <c r="C1318" s="89"/>
      <c r="D1318" s="89"/>
      <c r="E1318" s="89"/>
      <c r="F1318" s="89"/>
      <c r="G1318" s="89"/>
      <c r="H1318" s="172"/>
      <c r="I1318" s="172"/>
      <c r="J1318" s="89"/>
      <c r="K1318" s="142"/>
      <c r="L1318" s="89"/>
      <c r="M1318" s="89"/>
      <c r="N1318" s="89"/>
      <c r="O1318" s="89"/>
      <c r="P1318" s="89"/>
      <c r="Q1318" s="336"/>
      <c r="R1318" s="92"/>
      <c r="S1318" s="90"/>
      <c r="T1318" s="90"/>
    </row>
    <row r="1319" spans="1:20" x14ac:dyDescent="0.25">
      <c r="A1319" s="91"/>
      <c r="B1319" s="86"/>
      <c r="C1319" s="89"/>
      <c r="D1319" s="89"/>
      <c r="E1319" s="89"/>
      <c r="F1319" s="89"/>
      <c r="G1319" s="89"/>
      <c r="H1319" s="172"/>
      <c r="I1319" s="172"/>
      <c r="J1319" s="89"/>
      <c r="K1319" s="142"/>
      <c r="L1319" s="89"/>
      <c r="M1319" s="89"/>
      <c r="N1319" s="89"/>
      <c r="O1319" s="89"/>
      <c r="P1319" s="89"/>
      <c r="Q1319" s="336"/>
      <c r="R1319" s="92"/>
      <c r="S1319" s="90"/>
      <c r="T1319" s="90"/>
    </row>
    <row r="1320" spans="1:20" x14ac:dyDescent="0.25">
      <c r="A1320" s="91"/>
      <c r="B1320" s="86"/>
      <c r="C1320" s="89"/>
      <c r="D1320" s="89"/>
      <c r="E1320" s="89"/>
      <c r="F1320" s="89"/>
      <c r="G1320" s="89"/>
      <c r="H1320" s="172"/>
      <c r="I1320" s="172"/>
      <c r="J1320" s="89"/>
      <c r="K1320" s="142"/>
      <c r="L1320" s="89"/>
      <c r="M1320" s="89"/>
      <c r="N1320" s="89"/>
      <c r="O1320" s="89"/>
      <c r="P1320" s="89"/>
      <c r="Q1320" s="336"/>
      <c r="R1320" s="92"/>
      <c r="S1320" s="90"/>
      <c r="T1320" s="90"/>
    </row>
    <row r="1321" spans="1:20" x14ac:dyDescent="0.25">
      <c r="A1321" s="91"/>
      <c r="B1321" s="86"/>
      <c r="C1321" s="89"/>
      <c r="D1321" s="89"/>
      <c r="E1321" s="89"/>
      <c r="F1321" s="89"/>
      <c r="G1321" s="89"/>
      <c r="H1321" s="172"/>
      <c r="I1321" s="172"/>
      <c r="J1321" s="89"/>
      <c r="K1321" s="142"/>
      <c r="L1321" s="89"/>
      <c r="M1321" s="89"/>
      <c r="N1321" s="89"/>
      <c r="O1321" s="89"/>
      <c r="P1321" s="89"/>
      <c r="Q1321" s="336"/>
      <c r="R1321" s="92"/>
      <c r="S1321" s="90"/>
      <c r="T1321" s="90"/>
    </row>
    <row r="1322" spans="1:20" x14ac:dyDescent="0.25">
      <c r="A1322" s="91"/>
      <c r="B1322" s="86"/>
      <c r="C1322" s="89"/>
      <c r="D1322" s="89"/>
      <c r="E1322" s="89"/>
      <c r="F1322" s="89"/>
      <c r="G1322" s="89"/>
      <c r="H1322" s="172"/>
      <c r="I1322" s="172"/>
      <c r="J1322" s="89"/>
      <c r="K1322" s="142"/>
      <c r="L1322" s="89"/>
      <c r="M1322" s="89"/>
      <c r="N1322" s="89"/>
      <c r="O1322" s="89"/>
      <c r="P1322" s="89"/>
      <c r="Q1322" s="336"/>
      <c r="R1322" s="92"/>
      <c r="S1322" s="90"/>
      <c r="T1322" s="90"/>
    </row>
    <row r="1323" spans="1:20" x14ac:dyDescent="0.25">
      <c r="A1323" s="91"/>
      <c r="B1323" s="86"/>
      <c r="C1323" s="89"/>
      <c r="D1323" s="89"/>
      <c r="E1323" s="89"/>
      <c r="F1323" s="89"/>
      <c r="G1323" s="89"/>
      <c r="H1323" s="172"/>
      <c r="I1323" s="172"/>
      <c r="J1323" s="89"/>
      <c r="K1323" s="142"/>
      <c r="L1323" s="89"/>
      <c r="M1323" s="89"/>
      <c r="N1323" s="89"/>
      <c r="O1323" s="89"/>
      <c r="P1323" s="89"/>
      <c r="Q1323" s="336"/>
      <c r="R1323" s="92"/>
      <c r="S1323" s="90"/>
      <c r="T1323" s="90"/>
    </row>
    <row r="1324" spans="1:20" x14ac:dyDescent="0.25">
      <c r="A1324" s="91"/>
      <c r="B1324" s="86"/>
      <c r="C1324" s="89"/>
      <c r="D1324" s="89"/>
      <c r="E1324" s="89"/>
      <c r="F1324" s="89"/>
      <c r="G1324" s="89"/>
      <c r="H1324" s="172"/>
      <c r="I1324" s="172"/>
      <c r="J1324" s="89"/>
      <c r="K1324" s="142"/>
      <c r="L1324" s="89"/>
      <c r="M1324" s="89"/>
      <c r="N1324" s="89"/>
      <c r="O1324" s="89"/>
      <c r="P1324" s="89"/>
      <c r="Q1324" s="336"/>
      <c r="R1324" s="92"/>
      <c r="S1324" s="90"/>
      <c r="T1324" s="90"/>
    </row>
    <row r="1325" spans="1:20" x14ac:dyDescent="0.25">
      <c r="A1325" s="91"/>
      <c r="B1325" s="86"/>
      <c r="C1325" s="89"/>
      <c r="D1325" s="89"/>
      <c r="E1325" s="89"/>
      <c r="F1325" s="89"/>
      <c r="G1325" s="89"/>
      <c r="H1325" s="172"/>
      <c r="I1325" s="172"/>
      <c r="J1325" s="89"/>
      <c r="K1325" s="142"/>
      <c r="L1325" s="89"/>
      <c r="M1325" s="89"/>
      <c r="N1325" s="89"/>
      <c r="O1325" s="89"/>
      <c r="P1325" s="89"/>
      <c r="Q1325" s="336"/>
      <c r="R1325" s="92"/>
      <c r="S1325" s="90"/>
      <c r="T1325" s="90"/>
    </row>
    <row r="1326" spans="1:20" x14ac:dyDescent="0.25">
      <c r="A1326" s="91"/>
      <c r="B1326" s="86"/>
      <c r="C1326" s="89"/>
      <c r="D1326" s="89"/>
      <c r="E1326" s="89"/>
      <c r="F1326" s="89"/>
      <c r="G1326" s="89"/>
      <c r="H1326" s="172"/>
      <c r="I1326" s="172"/>
      <c r="J1326" s="89"/>
      <c r="K1326" s="142"/>
      <c r="L1326" s="89"/>
      <c r="M1326" s="89"/>
      <c r="N1326" s="89"/>
      <c r="O1326" s="89"/>
      <c r="P1326" s="89"/>
      <c r="Q1326" s="336"/>
      <c r="R1326" s="92"/>
      <c r="S1326" s="90"/>
      <c r="T1326" s="90"/>
    </row>
    <row r="1327" spans="1:20" x14ac:dyDescent="0.25">
      <c r="A1327" s="91"/>
      <c r="B1327" s="86"/>
      <c r="C1327" s="89"/>
      <c r="D1327" s="89"/>
      <c r="E1327" s="89"/>
      <c r="F1327" s="89"/>
      <c r="G1327" s="89"/>
      <c r="H1327" s="172"/>
      <c r="I1327" s="172"/>
      <c r="J1327" s="89"/>
      <c r="K1327" s="142"/>
      <c r="L1327" s="89"/>
      <c r="M1327" s="89"/>
      <c r="N1327" s="89"/>
      <c r="O1327" s="89"/>
      <c r="P1327" s="89"/>
      <c r="Q1327" s="336"/>
      <c r="R1327" s="92"/>
      <c r="S1327" s="90"/>
      <c r="T1327" s="90"/>
    </row>
    <row r="1328" spans="1:20" x14ac:dyDescent="0.25">
      <c r="A1328" s="91"/>
      <c r="B1328" s="86"/>
      <c r="C1328" s="89"/>
      <c r="D1328" s="89"/>
      <c r="E1328" s="89"/>
      <c r="F1328" s="89"/>
      <c r="G1328" s="89"/>
      <c r="H1328" s="172"/>
      <c r="I1328" s="172"/>
      <c r="J1328" s="89"/>
      <c r="K1328" s="142"/>
      <c r="L1328" s="89"/>
      <c r="M1328" s="89"/>
      <c r="N1328" s="89"/>
      <c r="O1328" s="89"/>
      <c r="P1328" s="89"/>
      <c r="Q1328" s="336"/>
      <c r="R1328" s="92"/>
      <c r="S1328" s="90"/>
      <c r="T1328" s="90"/>
    </row>
    <row r="1329" spans="1:20" x14ac:dyDescent="0.25">
      <c r="A1329" s="91"/>
      <c r="B1329" s="86"/>
      <c r="C1329" s="89"/>
      <c r="D1329" s="89"/>
      <c r="E1329" s="89"/>
      <c r="F1329" s="89"/>
      <c r="G1329" s="89"/>
      <c r="H1329" s="172"/>
      <c r="I1329" s="172"/>
      <c r="J1329" s="89"/>
      <c r="K1329" s="142"/>
      <c r="L1329" s="89"/>
      <c r="M1329" s="89"/>
      <c r="N1329" s="89"/>
      <c r="O1329" s="89"/>
      <c r="P1329" s="89"/>
      <c r="Q1329" s="336"/>
      <c r="R1329" s="92"/>
      <c r="S1329" s="90"/>
      <c r="T1329" s="90"/>
    </row>
    <row r="1330" spans="1:20" x14ac:dyDescent="0.25">
      <c r="A1330" s="91"/>
      <c r="B1330" s="86"/>
      <c r="C1330" s="89"/>
      <c r="D1330" s="89"/>
      <c r="E1330" s="89"/>
      <c r="F1330" s="89"/>
      <c r="G1330" s="89"/>
      <c r="H1330" s="172"/>
      <c r="I1330" s="172"/>
      <c r="J1330" s="89"/>
      <c r="K1330" s="142"/>
      <c r="L1330" s="89"/>
      <c r="M1330" s="89"/>
      <c r="N1330" s="89"/>
      <c r="O1330" s="89"/>
      <c r="P1330" s="89"/>
      <c r="Q1330" s="336"/>
      <c r="R1330" s="92"/>
      <c r="S1330" s="90"/>
      <c r="T1330" s="90"/>
    </row>
    <row r="1331" spans="1:20" x14ac:dyDescent="0.25">
      <c r="A1331" s="91"/>
      <c r="B1331" s="86"/>
      <c r="C1331" s="89"/>
      <c r="D1331" s="89"/>
      <c r="E1331" s="89"/>
      <c r="F1331" s="89"/>
      <c r="G1331" s="89"/>
      <c r="H1331" s="172"/>
      <c r="I1331" s="172"/>
      <c r="J1331" s="89"/>
      <c r="K1331" s="142"/>
      <c r="L1331" s="89"/>
      <c r="M1331" s="89"/>
      <c r="N1331" s="89"/>
      <c r="O1331" s="89"/>
      <c r="P1331" s="89"/>
      <c r="Q1331" s="336"/>
      <c r="R1331" s="92"/>
      <c r="S1331" s="90"/>
      <c r="T1331" s="90"/>
    </row>
    <row r="1332" spans="1:20" x14ac:dyDescent="0.25">
      <c r="A1332" s="91"/>
      <c r="B1332" s="86"/>
      <c r="C1332" s="89"/>
      <c r="D1332" s="89"/>
      <c r="E1332" s="89"/>
      <c r="F1332" s="89"/>
      <c r="G1332" s="89"/>
      <c r="H1332" s="172"/>
      <c r="I1332" s="172"/>
      <c r="J1332" s="89"/>
      <c r="K1332" s="142"/>
      <c r="L1332" s="89"/>
      <c r="M1332" s="89"/>
      <c r="N1332" s="89"/>
      <c r="O1332" s="89"/>
      <c r="P1332" s="89"/>
      <c r="Q1332" s="336"/>
      <c r="R1332" s="92"/>
      <c r="S1332" s="90"/>
      <c r="T1332" s="90"/>
    </row>
    <row r="1333" spans="1:20" x14ac:dyDescent="0.25">
      <c r="A1333" s="91"/>
      <c r="B1333" s="86"/>
      <c r="C1333" s="89"/>
      <c r="D1333" s="89"/>
      <c r="E1333" s="89"/>
      <c r="F1333" s="89"/>
      <c r="G1333" s="89"/>
      <c r="H1333" s="172"/>
      <c r="I1333" s="172"/>
      <c r="J1333" s="89"/>
      <c r="K1333" s="142"/>
      <c r="L1333" s="89"/>
      <c r="M1333" s="89"/>
      <c r="N1333" s="89"/>
      <c r="O1333" s="89"/>
      <c r="P1333" s="89"/>
      <c r="Q1333" s="336"/>
      <c r="R1333" s="92"/>
      <c r="S1333" s="90"/>
      <c r="T1333" s="90"/>
    </row>
    <row r="1334" spans="1:20" x14ac:dyDescent="0.25">
      <c r="A1334" s="91"/>
      <c r="B1334" s="86"/>
      <c r="C1334" s="89"/>
      <c r="D1334" s="89"/>
      <c r="E1334" s="89"/>
      <c r="F1334" s="89"/>
      <c r="G1334" s="89"/>
      <c r="H1334" s="172"/>
      <c r="I1334" s="172"/>
      <c r="J1334" s="89"/>
      <c r="K1334" s="142"/>
      <c r="L1334" s="89"/>
      <c r="M1334" s="89"/>
      <c r="N1334" s="89"/>
      <c r="O1334" s="89"/>
      <c r="P1334" s="89"/>
      <c r="Q1334" s="336"/>
      <c r="R1334" s="92"/>
      <c r="S1334" s="90"/>
      <c r="T1334" s="90"/>
    </row>
    <row r="1335" spans="1:20" x14ac:dyDescent="0.25">
      <c r="A1335" s="91"/>
      <c r="B1335" s="86"/>
      <c r="C1335" s="89"/>
      <c r="D1335" s="89"/>
      <c r="E1335" s="89"/>
      <c r="F1335" s="89"/>
      <c r="G1335" s="89"/>
      <c r="H1335" s="172"/>
      <c r="I1335" s="172"/>
      <c r="J1335" s="89"/>
      <c r="K1335" s="142"/>
      <c r="L1335" s="89"/>
      <c r="M1335" s="89"/>
      <c r="N1335" s="89"/>
      <c r="O1335" s="89"/>
      <c r="P1335" s="89"/>
      <c r="Q1335" s="336"/>
      <c r="R1335" s="92"/>
      <c r="S1335" s="90"/>
      <c r="T1335" s="90"/>
    </row>
    <row r="1336" spans="1:20" x14ac:dyDescent="0.25">
      <c r="A1336" s="91"/>
      <c r="B1336" s="86"/>
      <c r="C1336" s="89"/>
      <c r="D1336" s="89"/>
      <c r="E1336" s="89"/>
      <c r="F1336" s="89"/>
      <c r="G1336" s="89"/>
      <c r="H1336" s="172"/>
      <c r="I1336" s="172"/>
      <c r="J1336" s="89"/>
      <c r="K1336" s="142"/>
      <c r="L1336" s="89"/>
      <c r="M1336" s="89"/>
      <c r="N1336" s="89"/>
      <c r="O1336" s="89"/>
      <c r="P1336" s="89"/>
      <c r="Q1336" s="336"/>
      <c r="R1336" s="92"/>
      <c r="S1336" s="90"/>
      <c r="T1336" s="90"/>
    </row>
    <row r="1337" spans="1:20" x14ac:dyDescent="0.25">
      <c r="A1337" s="91"/>
      <c r="B1337" s="86"/>
      <c r="C1337" s="89"/>
      <c r="D1337" s="89"/>
      <c r="E1337" s="89"/>
      <c r="F1337" s="89"/>
      <c r="G1337" s="89"/>
      <c r="H1337" s="172"/>
      <c r="I1337" s="172"/>
      <c r="J1337" s="89"/>
      <c r="K1337" s="142"/>
      <c r="L1337" s="89"/>
      <c r="M1337" s="89"/>
      <c r="N1337" s="89"/>
      <c r="O1337" s="89"/>
      <c r="P1337" s="89"/>
      <c r="Q1337" s="336"/>
      <c r="R1337" s="92"/>
      <c r="S1337" s="90"/>
      <c r="T1337" s="90"/>
    </row>
    <row r="1338" spans="1:20" x14ac:dyDescent="0.25">
      <c r="A1338" s="91"/>
      <c r="B1338" s="86"/>
      <c r="C1338" s="89"/>
      <c r="D1338" s="89"/>
      <c r="E1338" s="89"/>
      <c r="F1338" s="89"/>
      <c r="G1338" s="89"/>
      <c r="H1338" s="172"/>
      <c r="I1338" s="172"/>
      <c r="J1338" s="89"/>
      <c r="K1338" s="142"/>
      <c r="L1338" s="89"/>
      <c r="M1338" s="89"/>
      <c r="N1338" s="89"/>
      <c r="O1338" s="89"/>
      <c r="P1338" s="89"/>
      <c r="Q1338" s="336"/>
      <c r="R1338" s="92"/>
      <c r="S1338" s="90"/>
      <c r="T1338" s="90"/>
    </row>
    <row r="1339" spans="1:20" x14ac:dyDescent="0.25">
      <c r="A1339" s="91"/>
      <c r="B1339" s="86"/>
      <c r="C1339" s="89"/>
      <c r="D1339" s="89"/>
      <c r="E1339" s="89"/>
      <c r="F1339" s="89"/>
      <c r="G1339" s="89"/>
      <c r="H1339" s="172"/>
      <c r="I1339" s="172"/>
      <c r="J1339" s="89"/>
      <c r="K1339" s="142"/>
      <c r="L1339" s="89"/>
      <c r="M1339" s="89"/>
      <c r="N1339" s="89"/>
      <c r="O1339" s="89"/>
      <c r="P1339" s="89"/>
      <c r="Q1339" s="336"/>
      <c r="R1339" s="92"/>
      <c r="S1339" s="90"/>
      <c r="T1339" s="90"/>
    </row>
    <row r="1340" spans="1:20" x14ac:dyDescent="0.25">
      <c r="A1340" s="91"/>
      <c r="B1340" s="86"/>
      <c r="C1340" s="89"/>
      <c r="D1340" s="89"/>
      <c r="E1340" s="89"/>
      <c r="F1340" s="89"/>
      <c r="G1340" s="89"/>
      <c r="H1340" s="172"/>
      <c r="I1340" s="172"/>
      <c r="J1340" s="89"/>
      <c r="K1340" s="142"/>
      <c r="L1340" s="89"/>
      <c r="M1340" s="89"/>
      <c r="N1340" s="89"/>
      <c r="O1340" s="89"/>
      <c r="P1340" s="89"/>
      <c r="Q1340" s="336"/>
      <c r="R1340" s="92"/>
      <c r="S1340" s="90"/>
      <c r="T1340" s="90"/>
    </row>
    <row r="1341" spans="1:20" x14ac:dyDescent="0.25">
      <c r="A1341" s="91"/>
      <c r="B1341" s="86"/>
      <c r="C1341" s="89"/>
      <c r="D1341" s="89"/>
      <c r="E1341" s="89"/>
      <c r="F1341" s="89"/>
      <c r="G1341" s="89"/>
      <c r="H1341" s="172"/>
      <c r="I1341" s="172"/>
      <c r="J1341" s="89"/>
      <c r="K1341" s="142"/>
      <c r="L1341" s="89"/>
      <c r="M1341" s="89"/>
      <c r="N1341" s="89"/>
      <c r="O1341" s="89"/>
      <c r="P1341" s="89"/>
      <c r="Q1341" s="336"/>
      <c r="R1341" s="92"/>
      <c r="S1341" s="90"/>
      <c r="T1341" s="90"/>
    </row>
    <row r="1342" spans="1:20" x14ac:dyDescent="0.25">
      <c r="A1342" s="91"/>
      <c r="B1342" s="86"/>
      <c r="C1342" s="89"/>
      <c r="D1342" s="89"/>
      <c r="E1342" s="89"/>
      <c r="F1342" s="89"/>
      <c r="G1342" s="89"/>
      <c r="H1342" s="172"/>
      <c r="I1342" s="172"/>
      <c r="J1342" s="89"/>
      <c r="K1342" s="142"/>
      <c r="L1342" s="89"/>
      <c r="M1342" s="89"/>
      <c r="N1342" s="89"/>
      <c r="O1342" s="89"/>
      <c r="P1342" s="89"/>
      <c r="Q1342" s="336"/>
      <c r="R1342" s="92"/>
      <c r="S1342" s="90"/>
      <c r="T1342" s="90"/>
    </row>
    <row r="1343" spans="1:20" x14ac:dyDescent="0.25">
      <c r="A1343" s="91"/>
      <c r="B1343" s="86"/>
      <c r="C1343" s="89"/>
      <c r="D1343" s="89"/>
      <c r="E1343" s="89"/>
      <c r="F1343" s="89"/>
      <c r="G1343" s="89"/>
      <c r="H1343" s="172"/>
      <c r="I1343" s="172"/>
      <c r="J1343" s="89"/>
      <c r="K1343" s="142"/>
      <c r="L1343" s="89"/>
      <c r="M1343" s="89"/>
      <c r="N1343" s="89"/>
      <c r="O1343" s="89"/>
      <c r="P1343" s="89"/>
      <c r="Q1343" s="336"/>
      <c r="R1343" s="92"/>
      <c r="S1343" s="90"/>
      <c r="T1343" s="90"/>
    </row>
    <row r="1344" spans="1:20" x14ac:dyDescent="0.25">
      <c r="A1344" s="91"/>
      <c r="B1344" s="86"/>
      <c r="C1344" s="89"/>
      <c r="D1344" s="89"/>
      <c r="E1344" s="89"/>
      <c r="F1344" s="89"/>
      <c r="G1344" s="89"/>
      <c r="H1344" s="172"/>
      <c r="I1344" s="172"/>
      <c r="J1344" s="89"/>
      <c r="K1344" s="142"/>
      <c r="L1344" s="89"/>
      <c r="M1344" s="89"/>
      <c r="N1344" s="89"/>
      <c r="O1344" s="89"/>
      <c r="P1344" s="89"/>
      <c r="Q1344" s="336"/>
      <c r="R1344" s="92"/>
      <c r="S1344" s="90"/>
      <c r="T1344" s="90"/>
    </row>
    <row r="1345" spans="1:20" x14ac:dyDescent="0.25">
      <c r="A1345" s="91"/>
      <c r="B1345" s="86"/>
      <c r="C1345" s="89"/>
      <c r="D1345" s="89"/>
      <c r="E1345" s="89"/>
      <c r="F1345" s="89"/>
      <c r="G1345" s="89"/>
      <c r="H1345" s="172"/>
      <c r="I1345" s="172"/>
      <c r="J1345" s="89"/>
      <c r="K1345" s="142"/>
      <c r="L1345" s="89"/>
      <c r="M1345" s="89"/>
      <c r="N1345" s="89"/>
      <c r="O1345" s="89"/>
      <c r="P1345" s="89"/>
      <c r="Q1345" s="336"/>
      <c r="R1345" s="92"/>
      <c r="S1345" s="90"/>
      <c r="T1345" s="90"/>
    </row>
    <row r="1346" spans="1:20" x14ac:dyDescent="0.25">
      <c r="A1346" s="91"/>
      <c r="B1346" s="86"/>
      <c r="C1346" s="89"/>
      <c r="D1346" s="89"/>
      <c r="E1346" s="89"/>
      <c r="F1346" s="89"/>
      <c r="G1346" s="89"/>
      <c r="H1346" s="172"/>
      <c r="I1346" s="172"/>
      <c r="J1346" s="89"/>
      <c r="K1346" s="142"/>
      <c r="L1346" s="89"/>
      <c r="M1346" s="89"/>
      <c r="N1346" s="89"/>
      <c r="O1346" s="89"/>
      <c r="P1346" s="89"/>
      <c r="Q1346" s="336"/>
      <c r="R1346" s="92"/>
      <c r="S1346" s="90"/>
      <c r="T1346" s="90"/>
    </row>
    <row r="1347" spans="1:20" x14ac:dyDescent="0.25">
      <c r="A1347" s="91"/>
      <c r="B1347" s="86"/>
      <c r="C1347" s="89"/>
      <c r="D1347" s="89"/>
      <c r="E1347" s="89"/>
      <c r="F1347" s="89"/>
      <c r="G1347" s="89"/>
      <c r="H1347" s="172"/>
      <c r="I1347" s="172"/>
      <c r="J1347" s="89"/>
      <c r="K1347" s="142"/>
      <c r="L1347" s="89"/>
      <c r="M1347" s="89"/>
      <c r="N1347" s="89"/>
      <c r="O1347" s="89"/>
      <c r="P1347" s="89"/>
      <c r="Q1347" s="336"/>
      <c r="R1347" s="92"/>
      <c r="S1347" s="90"/>
      <c r="T1347" s="90"/>
    </row>
    <row r="1348" spans="1:20" x14ac:dyDescent="0.25">
      <c r="A1348" s="91"/>
      <c r="B1348" s="86"/>
      <c r="C1348" s="89"/>
      <c r="D1348" s="89"/>
      <c r="E1348" s="89"/>
      <c r="F1348" s="89"/>
      <c r="G1348" s="89"/>
      <c r="H1348" s="172"/>
      <c r="I1348" s="172"/>
      <c r="J1348" s="89"/>
      <c r="K1348" s="142"/>
      <c r="L1348" s="89"/>
      <c r="M1348" s="89"/>
      <c r="N1348" s="89"/>
      <c r="O1348" s="89"/>
      <c r="P1348" s="89"/>
      <c r="Q1348" s="336"/>
      <c r="R1348" s="92"/>
      <c r="S1348" s="90"/>
      <c r="T1348" s="90"/>
    </row>
    <row r="1349" spans="1:20" x14ac:dyDescent="0.25">
      <c r="A1349" s="91"/>
      <c r="B1349" s="86"/>
      <c r="C1349" s="89"/>
      <c r="D1349" s="89"/>
      <c r="E1349" s="89"/>
      <c r="F1349" s="89"/>
      <c r="G1349" s="89"/>
      <c r="H1349" s="172"/>
      <c r="I1349" s="172"/>
      <c r="J1349" s="89"/>
      <c r="K1349" s="142"/>
      <c r="L1349" s="89"/>
      <c r="M1349" s="89"/>
      <c r="N1349" s="89"/>
      <c r="O1349" s="89"/>
      <c r="P1349" s="89"/>
      <c r="Q1349" s="336"/>
      <c r="R1349" s="92"/>
      <c r="S1349" s="90"/>
      <c r="T1349" s="90"/>
    </row>
    <row r="1350" spans="1:20" x14ac:dyDescent="0.25">
      <c r="A1350" s="91"/>
      <c r="B1350" s="86"/>
      <c r="C1350" s="89"/>
      <c r="D1350" s="89"/>
      <c r="E1350" s="89"/>
      <c r="F1350" s="89"/>
      <c r="G1350" s="89"/>
      <c r="H1350" s="172"/>
      <c r="I1350" s="172"/>
      <c r="J1350" s="89"/>
      <c r="K1350" s="142"/>
      <c r="L1350" s="89"/>
      <c r="M1350" s="89"/>
      <c r="N1350" s="89"/>
      <c r="O1350" s="89"/>
      <c r="P1350" s="89"/>
      <c r="Q1350" s="336"/>
      <c r="R1350" s="92"/>
      <c r="S1350" s="90"/>
      <c r="T1350" s="90"/>
    </row>
    <row r="1351" spans="1:20" x14ac:dyDescent="0.25">
      <c r="A1351" s="91"/>
      <c r="B1351" s="86"/>
      <c r="C1351" s="89"/>
      <c r="D1351" s="89"/>
      <c r="E1351" s="89"/>
      <c r="F1351" s="89"/>
      <c r="G1351" s="89"/>
      <c r="H1351" s="172"/>
      <c r="I1351" s="172"/>
      <c r="J1351" s="89"/>
      <c r="K1351" s="142"/>
      <c r="L1351" s="89"/>
      <c r="M1351" s="89"/>
      <c r="N1351" s="89"/>
      <c r="O1351" s="89"/>
      <c r="P1351" s="89"/>
      <c r="Q1351" s="336"/>
      <c r="R1351" s="92"/>
      <c r="S1351" s="90"/>
      <c r="T1351" s="90"/>
    </row>
    <row r="1352" spans="1:20" x14ac:dyDescent="0.25">
      <c r="A1352" s="91"/>
      <c r="B1352" s="86"/>
      <c r="C1352" s="89"/>
      <c r="D1352" s="89"/>
      <c r="E1352" s="89"/>
      <c r="F1352" s="89"/>
      <c r="G1352" s="89"/>
      <c r="H1352" s="172"/>
      <c r="I1352" s="172"/>
      <c r="J1352" s="89"/>
      <c r="K1352" s="142"/>
      <c r="L1352" s="89"/>
      <c r="M1352" s="89"/>
      <c r="N1352" s="89"/>
      <c r="O1352" s="89"/>
      <c r="P1352" s="89"/>
      <c r="Q1352" s="336"/>
      <c r="R1352" s="92"/>
      <c r="S1352" s="90"/>
      <c r="T1352" s="90"/>
    </row>
    <row r="1353" spans="1:20" x14ac:dyDescent="0.25">
      <c r="A1353" s="91"/>
      <c r="B1353" s="86"/>
      <c r="C1353" s="89"/>
      <c r="D1353" s="89"/>
      <c r="E1353" s="89"/>
      <c r="F1353" s="89"/>
      <c r="G1353" s="89"/>
      <c r="H1353" s="172"/>
      <c r="I1353" s="172"/>
      <c r="J1353" s="89"/>
      <c r="K1353" s="142"/>
      <c r="L1353" s="89"/>
      <c r="M1353" s="89"/>
      <c r="N1353" s="89"/>
      <c r="O1353" s="89"/>
      <c r="P1353" s="89"/>
      <c r="Q1353" s="336"/>
      <c r="R1353" s="92"/>
      <c r="S1353" s="90"/>
      <c r="T1353" s="90"/>
    </row>
    <row r="1354" spans="1:20" x14ac:dyDescent="0.25">
      <c r="A1354" s="91"/>
      <c r="B1354" s="86"/>
      <c r="C1354" s="89"/>
      <c r="D1354" s="89"/>
      <c r="E1354" s="89"/>
      <c r="F1354" s="89"/>
      <c r="G1354" s="89"/>
      <c r="H1354" s="172"/>
      <c r="I1354" s="172"/>
      <c r="J1354" s="89"/>
      <c r="K1354" s="142"/>
      <c r="L1354" s="89"/>
      <c r="M1354" s="89"/>
      <c r="N1354" s="89"/>
      <c r="O1354" s="89"/>
      <c r="P1354" s="89"/>
      <c r="Q1354" s="336"/>
      <c r="R1354" s="92"/>
      <c r="S1354" s="90"/>
      <c r="T1354" s="90"/>
    </row>
    <row r="1355" spans="1:20" x14ac:dyDescent="0.25">
      <c r="A1355" s="91"/>
      <c r="B1355" s="86"/>
      <c r="C1355" s="89"/>
      <c r="D1355" s="89"/>
      <c r="E1355" s="89"/>
      <c r="F1355" s="89"/>
      <c r="G1355" s="89"/>
      <c r="H1355" s="172"/>
      <c r="I1355" s="172"/>
      <c r="J1355" s="89"/>
      <c r="K1355" s="142"/>
      <c r="L1355" s="89"/>
      <c r="M1355" s="89"/>
      <c r="N1355" s="89"/>
      <c r="O1355" s="89"/>
      <c r="P1355" s="89"/>
      <c r="Q1355" s="336"/>
      <c r="R1355" s="92"/>
      <c r="S1355" s="90"/>
      <c r="T1355" s="90"/>
    </row>
    <row r="1356" spans="1:20" x14ac:dyDescent="0.25">
      <c r="A1356" s="91"/>
      <c r="B1356" s="86"/>
      <c r="C1356" s="89"/>
      <c r="D1356" s="89"/>
      <c r="E1356" s="89"/>
      <c r="F1356" s="89"/>
      <c r="G1356" s="89"/>
      <c r="H1356" s="172"/>
      <c r="I1356" s="172"/>
      <c r="J1356" s="89"/>
      <c r="K1356" s="142"/>
      <c r="L1356" s="89"/>
      <c r="M1356" s="89"/>
      <c r="N1356" s="89"/>
      <c r="O1356" s="89"/>
      <c r="P1356" s="89"/>
      <c r="Q1356" s="336"/>
      <c r="R1356" s="92"/>
      <c r="S1356" s="90"/>
      <c r="T1356" s="90"/>
    </row>
    <row r="1357" spans="1:20" x14ac:dyDescent="0.25">
      <c r="A1357" s="91"/>
      <c r="B1357" s="86"/>
      <c r="C1357" s="89"/>
      <c r="D1357" s="89"/>
      <c r="E1357" s="89"/>
      <c r="F1357" s="89"/>
      <c r="G1357" s="89"/>
      <c r="H1357" s="172"/>
      <c r="I1357" s="172"/>
      <c r="J1357" s="89"/>
      <c r="K1357" s="142"/>
      <c r="L1357" s="89"/>
      <c r="M1357" s="89"/>
      <c r="N1357" s="89"/>
      <c r="O1357" s="89"/>
      <c r="P1357" s="89"/>
      <c r="Q1357" s="336"/>
      <c r="R1357" s="92"/>
      <c r="S1357" s="90"/>
      <c r="T1357" s="90"/>
    </row>
    <row r="1358" spans="1:20" x14ac:dyDescent="0.25">
      <c r="A1358" s="91"/>
      <c r="B1358" s="86"/>
      <c r="C1358" s="89"/>
      <c r="D1358" s="89"/>
      <c r="E1358" s="89"/>
      <c r="F1358" s="89"/>
      <c r="G1358" s="89"/>
      <c r="H1358" s="172"/>
      <c r="I1358" s="172"/>
      <c r="J1358" s="89"/>
      <c r="K1358" s="142"/>
      <c r="L1358" s="89"/>
      <c r="M1358" s="89"/>
      <c r="N1358" s="89"/>
      <c r="O1358" s="89"/>
      <c r="P1358" s="89"/>
      <c r="Q1358" s="336"/>
      <c r="R1358" s="92"/>
      <c r="S1358" s="90"/>
      <c r="T1358" s="90"/>
    </row>
    <row r="1359" spans="1:20" x14ac:dyDescent="0.25">
      <c r="A1359" s="91"/>
      <c r="B1359" s="86"/>
      <c r="C1359" s="89"/>
      <c r="D1359" s="89"/>
      <c r="E1359" s="89"/>
      <c r="F1359" s="89"/>
      <c r="G1359" s="89"/>
      <c r="H1359" s="172"/>
      <c r="I1359" s="172"/>
      <c r="J1359" s="89"/>
      <c r="K1359" s="142"/>
      <c r="L1359" s="89"/>
      <c r="M1359" s="89"/>
      <c r="N1359" s="89"/>
      <c r="O1359" s="89"/>
      <c r="P1359" s="89"/>
      <c r="Q1359" s="336"/>
      <c r="R1359" s="92"/>
      <c r="S1359" s="90"/>
      <c r="T1359" s="90"/>
    </row>
    <row r="1360" spans="1:20" x14ac:dyDescent="0.25">
      <c r="A1360" s="91"/>
      <c r="B1360" s="86"/>
      <c r="C1360" s="89"/>
      <c r="D1360" s="89"/>
      <c r="E1360" s="89"/>
      <c r="F1360" s="89"/>
      <c r="G1360" s="89"/>
      <c r="H1360" s="172"/>
      <c r="I1360" s="172"/>
      <c r="J1360" s="89"/>
      <c r="K1360" s="142"/>
      <c r="L1360" s="89"/>
      <c r="M1360" s="89"/>
      <c r="N1360" s="89"/>
      <c r="O1360" s="89"/>
      <c r="P1360" s="89"/>
      <c r="Q1360" s="336"/>
      <c r="R1360" s="92"/>
      <c r="S1360" s="90"/>
      <c r="T1360" s="90"/>
    </row>
    <row r="1361" spans="1:20" x14ac:dyDescent="0.25">
      <c r="A1361" s="91"/>
      <c r="B1361" s="86"/>
      <c r="C1361" s="89"/>
      <c r="D1361" s="89"/>
      <c r="E1361" s="89"/>
      <c r="F1361" s="89"/>
      <c r="G1361" s="89"/>
      <c r="H1361" s="172"/>
      <c r="I1361" s="172"/>
      <c r="J1361" s="89"/>
      <c r="K1361" s="142"/>
      <c r="L1361" s="89"/>
      <c r="M1361" s="89"/>
      <c r="N1361" s="89"/>
      <c r="O1361" s="89"/>
      <c r="P1361" s="89"/>
      <c r="Q1361" s="336"/>
      <c r="R1361" s="92"/>
      <c r="S1361" s="90"/>
      <c r="T1361" s="90"/>
    </row>
    <row r="1362" spans="1:20" x14ac:dyDescent="0.25">
      <c r="A1362" s="91"/>
      <c r="B1362" s="86"/>
      <c r="C1362" s="89"/>
      <c r="D1362" s="89"/>
      <c r="E1362" s="89"/>
      <c r="F1362" s="89"/>
      <c r="G1362" s="89"/>
      <c r="H1362" s="172"/>
      <c r="I1362" s="172"/>
      <c r="J1362" s="89"/>
      <c r="K1362" s="142"/>
      <c r="L1362" s="89"/>
      <c r="M1362" s="89"/>
      <c r="N1362" s="89"/>
      <c r="O1362" s="89"/>
      <c r="P1362" s="89"/>
      <c r="Q1362" s="336"/>
      <c r="R1362" s="92"/>
      <c r="S1362" s="90"/>
      <c r="T1362" s="90"/>
    </row>
    <row r="1363" spans="1:20" x14ac:dyDescent="0.25">
      <c r="A1363" s="91"/>
      <c r="B1363" s="86"/>
      <c r="C1363" s="89"/>
      <c r="D1363" s="89"/>
      <c r="E1363" s="89"/>
      <c r="F1363" s="89"/>
      <c r="G1363" s="89"/>
      <c r="H1363" s="172"/>
      <c r="I1363" s="172"/>
      <c r="J1363" s="89"/>
      <c r="K1363" s="142"/>
      <c r="L1363" s="89"/>
      <c r="M1363" s="89"/>
      <c r="N1363" s="89"/>
      <c r="O1363" s="89"/>
      <c r="P1363" s="89"/>
      <c r="Q1363" s="336"/>
      <c r="R1363" s="92"/>
      <c r="S1363" s="90"/>
      <c r="T1363" s="90"/>
    </row>
    <row r="1364" spans="1:20" x14ac:dyDescent="0.25">
      <c r="A1364" s="91"/>
      <c r="B1364" s="86"/>
      <c r="C1364" s="89"/>
      <c r="D1364" s="89"/>
      <c r="E1364" s="89"/>
      <c r="F1364" s="89"/>
      <c r="G1364" s="89"/>
      <c r="H1364" s="172"/>
      <c r="I1364" s="172"/>
      <c r="J1364" s="89"/>
      <c r="K1364" s="142"/>
      <c r="L1364" s="89"/>
      <c r="M1364" s="89"/>
      <c r="N1364" s="89"/>
      <c r="O1364" s="89"/>
      <c r="P1364" s="89"/>
      <c r="Q1364" s="336"/>
      <c r="R1364" s="92"/>
      <c r="S1364" s="90"/>
      <c r="T1364" s="90"/>
    </row>
    <row r="1365" spans="1:20" x14ac:dyDescent="0.25">
      <c r="A1365" s="91"/>
      <c r="B1365" s="86"/>
      <c r="C1365" s="89"/>
      <c r="D1365" s="89"/>
      <c r="E1365" s="89"/>
      <c r="F1365" s="89"/>
      <c r="G1365" s="89"/>
      <c r="H1365" s="172"/>
      <c r="I1365" s="172"/>
      <c r="J1365" s="89"/>
      <c r="K1365" s="142"/>
      <c r="L1365" s="89"/>
      <c r="M1365" s="89"/>
      <c r="N1365" s="89"/>
      <c r="O1365" s="89"/>
      <c r="P1365" s="89"/>
      <c r="Q1365" s="336"/>
      <c r="R1365" s="92"/>
      <c r="S1365" s="90"/>
      <c r="T1365" s="90"/>
    </row>
    <row r="1366" spans="1:20" x14ac:dyDescent="0.25">
      <c r="A1366" s="91"/>
      <c r="B1366" s="86"/>
      <c r="C1366" s="89"/>
      <c r="D1366" s="89"/>
      <c r="E1366" s="89"/>
      <c r="F1366" s="89"/>
      <c r="G1366" s="89"/>
      <c r="H1366" s="172"/>
      <c r="I1366" s="172"/>
      <c r="J1366" s="89"/>
      <c r="K1366" s="142"/>
      <c r="L1366" s="89"/>
      <c r="M1366" s="89"/>
      <c r="N1366" s="89"/>
      <c r="O1366" s="89"/>
      <c r="P1366" s="89"/>
      <c r="Q1366" s="336"/>
      <c r="R1366" s="92"/>
      <c r="S1366" s="90"/>
      <c r="T1366" s="90"/>
    </row>
    <row r="1367" spans="1:20" x14ac:dyDescent="0.25">
      <c r="A1367" s="91"/>
      <c r="B1367" s="86"/>
      <c r="C1367" s="89"/>
      <c r="D1367" s="89"/>
      <c r="E1367" s="89"/>
      <c r="F1367" s="89"/>
      <c r="G1367" s="89"/>
      <c r="H1367" s="172"/>
      <c r="I1367" s="172"/>
      <c r="J1367" s="89"/>
      <c r="K1367" s="142"/>
      <c r="L1367" s="89"/>
      <c r="M1367" s="89"/>
      <c r="N1367" s="89"/>
      <c r="O1367" s="89"/>
      <c r="P1367" s="89"/>
      <c r="Q1367" s="336"/>
      <c r="R1367" s="92"/>
      <c r="S1367" s="90"/>
      <c r="T1367" s="90"/>
    </row>
    <row r="1368" spans="1:20" x14ac:dyDescent="0.25">
      <c r="A1368" s="91"/>
      <c r="B1368" s="86"/>
      <c r="C1368" s="89"/>
      <c r="D1368" s="89"/>
      <c r="E1368" s="89"/>
      <c r="F1368" s="89"/>
      <c r="G1368" s="89"/>
      <c r="H1368" s="172"/>
      <c r="I1368" s="172"/>
      <c r="J1368" s="89"/>
      <c r="K1368" s="142"/>
      <c r="L1368" s="89"/>
      <c r="M1368" s="89"/>
      <c r="N1368" s="89"/>
      <c r="O1368" s="89"/>
      <c r="P1368" s="89"/>
      <c r="Q1368" s="336"/>
      <c r="R1368" s="92"/>
      <c r="S1368" s="90"/>
      <c r="T1368" s="90"/>
    </row>
    <row r="1369" spans="1:20" x14ac:dyDescent="0.25">
      <c r="A1369" s="91"/>
      <c r="B1369" s="86"/>
      <c r="C1369" s="89"/>
      <c r="D1369" s="89"/>
      <c r="E1369" s="89"/>
      <c r="F1369" s="89"/>
      <c r="G1369" s="89"/>
      <c r="H1369" s="172"/>
      <c r="I1369" s="172"/>
      <c r="J1369" s="89"/>
      <c r="K1369" s="142"/>
      <c r="L1369" s="89"/>
      <c r="M1369" s="89"/>
      <c r="N1369" s="89"/>
      <c r="O1369" s="89"/>
      <c r="P1369" s="89"/>
      <c r="Q1369" s="336"/>
      <c r="R1369" s="92"/>
      <c r="S1369" s="90"/>
      <c r="T1369" s="90"/>
    </row>
    <row r="1370" spans="1:20" x14ac:dyDescent="0.25">
      <c r="A1370" s="91"/>
      <c r="B1370" s="86"/>
      <c r="C1370" s="89"/>
      <c r="D1370" s="89"/>
      <c r="E1370" s="89"/>
      <c r="F1370" s="89"/>
      <c r="G1370" s="89"/>
      <c r="H1370" s="172"/>
      <c r="I1370" s="172"/>
      <c r="J1370" s="89"/>
      <c r="K1370" s="142"/>
      <c r="L1370" s="89"/>
      <c r="M1370" s="89"/>
      <c r="N1370" s="89"/>
      <c r="O1370" s="89"/>
      <c r="P1370" s="89"/>
      <c r="Q1370" s="336"/>
      <c r="R1370" s="92"/>
      <c r="S1370" s="90"/>
      <c r="T1370" s="90"/>
    </row>
    <row r="1371" spans="1:20" x14ac:dyDescent="0.25">
      <c r="A1371" s="91"/>
      <c r="B1371" s="86"/>
      <c r="C1371" s="89"/>
      <c r="D1371" s="89"/>
      <c r="E1371" s="89"/>
      <c r="F1371" s="89"/>
      <c r="G1371" s="89"/>
      <c r="H1371" s="172"/>
      <c r="I1371" s="172"/>
      <c r="J1371" s="89"/>
      <c r="K1371" s="142"/>
      <c r="L1371" s="89"/>
      <c r="M1371" s="89"/>
      <c r="N1371" s="89"/>
      <c r="O1371" s="89"/>
      <c r="P1371" s="89"/>
      <c r="Q1371" s="336"/>
      <c r="R1371" s="92"/>
      <c r="S1371" s="90"/>
      <c r="T1371" s="90"/>
    </row>
    <row r="1372" spans="1:20" x14ac:dyDescent="0.25">
      <c r="A1372" s="91"/>
      <c r="B1372" s="86"/>
      <c r="C1372" s="89"/>
      <c r="D1372" s="89"/>
      <c r="E1372" s="89"/>
      <c r="F1372" s="89"/>
      <c r="G1372" s="89"/>
      <c r="H1372" s="172"/>
      <c r="I1372" s="172"/>
      <c r="J1372" s="89"/>
      <c r="K1372" s="142"/>
      <c r="L1372" s="89"/>
      <c r="M1372" s="89"/>
      <c r="N1372" s="89"/>
      <c r="O1372" s="89"/>
      <c r="P1372" s="89"/>
      <c r="Q1372" s="336"/>
      <c r="R1372" s="92"/>
      <c r="S1372" s="90"/>
      <c r="T1372" s="90"/>
    </row>
    <row r="1373" spans="1:20" x14ac:dyDescent="0.25">
      <c r="A1373" s="91"/>
      <c r="B1373" s="86"/>
      <c r="C1373" s="89"/>
      <c r="D1373" s="89"/>
      <c r="E1373" s="89"/>
      <c r="F1373" s="89"/>
      <c r="G1373" s="89"/>
      <c r="H1373" s="172"/>
      <c r="I1373" s="172"/>
      <c r="J1373" s="89"/>
      <c r="K1373" s="142"/>
      <c r="L1373" s="89"/>
      <c r="M1373" s="89"/>
      <c r="N1373" s="89"/>
      <c r="O1373" s="89"/>
      <c r="P1373" s="89"/>
      <c r="Q1373" s="336"/>
      <c r="R1373" s="92"/>
      <c r="S1373" s="90"/>
      <c r="T1373" s="90"/>
    </row>
    <row r="1374" spans="1:20" x14ac:dyDescent="0.25">
      <c r="A1374" s="91"/>
      <c r="B1374" s="86"/>
      <c r="C1374" s="89"/>
      <c r="D1374" s="89"/>
      <c r="E1374" s="89"/>
      <c r="F1374" s="89"/>
      <c r="G1374" s="89"/>
      <c r="H1374" s="172"/>
      <c r="I1374" s="172"/>
      <c r="J1374" s="89"/>
      <c r="K1374" s="142"/>
      <c r="L1374" s="89"/>
      <c r="M1374" s="89"/>
      <c r="N1374" s="89"/>
      <c r="O1374" s="89"/>
      <c r="P1374" s="89"/>
      <c r="Q1374" s="336"/>
      <c r="R1374" s="92"/>
      <c r="S1374" s="90"/>
      <c r="T1374" s="90"/>
    </row>
    <row r="1375" spans="1:20" x14ac:dyDescent="0.25">
      <c r="A1375" s="91"/>
      <c r="B1375" s="86"/>
      <c r="C1375" s="89"/>
      <c r="D1375" s="89"/>
      <c r="E1375" s="89"/>
      <c r="F1375" s="89"/>
      <c r="G1375" s="89"/>
      <c r="H1375" s="172"/>
      <c r="I1375" s="172"/>
      <c r="J1375" s="89"/>
      <c r="K1375" s="142"/>
      <c r="L1375" s="89"/>
      <c r="M1375" s="89"/>
      <c r="N1375" s="89"/>
      <c r="O1375" s="89"/>
      <c r="P1375" s="89"/>
      <c r="Q1375" s="336"/>
      <c r="R1375" s="92"/>
      <c r="S1375" s="90"/>
      <c r="T1375" s="90"/>
    </row>
    <row r="1376" spans="1:20" x14ac:dyDescent="0.25">
      <c r="A1376" s="91"/>
      <c r="B1376" s="86"/>
      <c r="C1376" s="89"/>
      <c r="D1376" s="89"/>
      <c r="E1376" s="89"/>
      <c r="F1376" s="89"/>
      <c r="G1376" s="89"/>
      <c r="H1376" s="172"/>
      <c r="I1376" s="172"/>
      <c r="J1376" s="89"/>
      <c r="K1376" s="142"/>
      <c r="L1376" s="89"/>
      <c r="M1376" s="89"/>
      <c r="N1376" s="89"/>
      <c r="O1376" s="89"/>
      <c r="P1376" s="89"/>
      <c r="Q1376" s="336"/>
      <c r="R1376" s="92"/>
      <c r="S1376" s="90"/>
      <c r="T1376" s="90"/>
    </row>
    <row r="1377" spans="1:20" x14ac:dyDescent="0.25">
      <c r="A1377" s="91"/>
      <c r="B1377" s="86"/>
      <c r="C1377" s="89"/>
      <c r="D1377" s="89"/>
      <c r="E1377" s="89"/>
      <c r="F1377" s="89"/>
      <c r="G1377" s="89"/>
      <c r="H1377" s="172"/>
      <c r="I1377" s="172"/>
      <c r="J1377" s="89"/>
      <c r="K1377" s="142"/>
      <c r="L1377" s="89"/>
      <c r="M1377" s="89"/>
      <c r="N1377" s="89"/>
      <c r="O1377" s="89"/>
      <c r="P1377" s="89"/>
      <c r="Q1377" s="336"/>
      <c r="R1377" s="92"/>
      <c r="S1377" s="90"/>
      <c r="T1377" s="90"/>
    </row>
    <row r="1378" spans="1:20" x14ac:dyDescent="0.25">
      <c r="A1378" s="91"/>
      <c r="B1378" s="86"/>
      <c r="C1378" s="89"/>
      <c r="D1378" s="89"/>
      <c r="E1378" s="89"/>
      <c r="F1378" s="89"/>
      <c r="G1378" s="89"/>
      <c r="H1378" s="172"/>
      <c r="I1378" s="172"/>
      <c r="J1378" s="89"/>
      <c r="K1378" s="142"/>
      <c r="L1378" s="89"/>
      <c r="M1378" s="89"/>
      <c r="N1378" s="89"/>
      <c r="O1378" s="89"/>
      <c r="P1378" s="89"/>
      <c r="Q1378" s="336"/>
      <c r="R1378" s="92"/>
      <c r="S1378" s="90"/>
      <c r="T1378" s="90"/>
    </row>
    <row r="1379" spans="1:20" x14ac:dyDescent="0.25">
      <c r="A1379" s="91"/>
      <c r="B1379" s="86"/>
      <c r="C1379" s="89"/>
      <c r="D1379" s="89"/>
      <c r="E1379" s="89"/>
      <c r="F1379" s="89"/>
      <c r="G1379" s="89"/>
      <c r="H1379" s="172"/>
      <c r="I1379" s="172"/>
      <c r="J1379" s="89"/>
      <c r="K1379" s="142"/>
      <c r="L1379" s="89"/>
      <c r="M1379" s="89"/>
      <c r="N1379" s="89"/>
      <c r="O1379" s="89"/>
      <c r="P1379" s="89"/>
      <c r="Q1379" s="336"/>
      <c r="R1379" s="92"/>
      <c r="S1379" s="90"/>
      <c r="T1379" s="90"/>
    </row>
    <row r="1380" spans="1:20" x14ac:dyDescent="0.25">
      <c r="A1380" s="91"/>
      <c r="B1380" s="86"/>
      <c r="C1380" s="89"/>
      <c r="D1380" s="89"/>
      <c r="E1380" s="89"/>
      <c r="F1380" s="89"/>
      <c r="G1380" s="89"/>
      <c r="H1380" s="172"/>
      <c r="I1380" s="172"/>
      <c r="J1380" s="89"/>
      <c r="K1380" s="142"/>
      <c r="L1380" s="89"/>
      <c r="M1380" s="89"/>
      <c r="N1380" s="89"/>
      <c r="O1380" s="89"/>
      <c r="P1380" s="89"/>
      <c r="Q1380" s="336"/>
      <c r="R1380" s="92"/>
      <c r="S1380" s="90"/>
      <c r="T1380" s="90"/>
    </row>
    <row r="1381" spans="1:20" x14ac:dyDescent="0.25">
      <c r="A1381" s="91"/>
      <c r="B1381" s="86"/>
      <c r="C1381" s="89"/>
      <c r="D1381" s="89"/>
      <c r="E1381" s="89"/>
      <c r="F1381" s="89"/>
      <c r="G1381" s="89"/>
      <c r="H1381" s="172"/>
      <c r="I1381" s="172"/>
      <c r="J1381" s="89"/>
      <c r="K1381" s="142"/>
      <c r="L1381" s="89"/>
      <c r="M1381" s="89"/>
      <c r="N1381" s="89"/>
      <c r="O1381" s="89"/>
      <c r="P1381" s="89"/>
      <c r="Q1381" s="336"/>
      <c r="R1381" s="92"/>
      <c r="S1381" s="90"/>
      <c r="T1381" s="90"/>
    </row>
    <row r="1382" spans="1:20" x14ac:dyDescent="0.25">
      <c r="A1382" s="91"/>
      <c r="B1382" s="86"/>
      <c r="C1382" s="89"/>
      <c r="D1382" s="89"/>
      <c r="E1382" s="89"/>
      <c r="F1382" s="89"/>
      <c r="G1382" s="89"/>
      <c r="H1382" s="172"/>
      <c r="I1382" s="172"/>
      <c r="J1382" s="89"/>
      <c r="K1382" s="142"/>
      <c r="L1382" s="89"/>
      <c r="M1382" s="89"/>
      <c r="N1382" s="89"/>
      <c r="O1382" s="89"/>
      <c r="P1382" s="89"/>
      <c r="Q1382" s="336"/>
      <c r="R1382" s="92"/>
      <c r="S1382" s="90"/>
      <c r="T1382" s="90"/>
    </row>
    <row r="1383" spans="1:20" x14ac:dyDescent="0.25">
      <c r="A1383" s="91"/>
      <c r="B1383" s="86"/>
      <c r="C1383" s="89"/>
      <c r="D1383" s="89"/>
      <c r="E1383" s="89"/>
      <c r="F1383" s="89"/>
      <c r="G1383" s="89"/>
      <c r="H1383" s="172"/>
      <c r="I1383" s="172"/>
      <c r="J1383" s="89"/>
      <c r="K1383" s="142"/>
      <c r="L1383" s="89"/>
      <c r="M1383" s="89"/>
      <c r="N1383" s="89"/>
      <c r="O1383" s="89"/>
      <c r="P1383" s="89"/>
      <c r="Q1383" s="336"/>
      <c r="R1383" s="92"/>
      <c r="S1383" s="90"/>
      <c r="T1383" s="90"/>
    </row>
    <row r="1384" spans="1:20" x14ac:dyDescent="0.25">
      <c r="A1384" s="91"/>
      <c r="B1384" s="86"/>
      <c r="C1384" s="89"/>
      <c r="D1384" s="89"/>
      <c r="E1384" s="89"/>
      <c r="F1384" s="89"/>
      <c r="G1384" s="89"/>
      <c r="H1384" s="172"/>
      <c r="I1384" s="172"/>
      <c r="J1384" s="89"/>
      <c r="K1384" s="142"/>
      <c r="L1384" s="89"/>
      <c r="M1384" s="89"/>
      <c r="N1384" s="89"/>
      <c r="O1384" s="89"/>
      <c r="P1384" s="89"/>
      <c r="Q1384" s="336"/>
      <c r="R1384" s="92"/>
      <c r="S1384" s="90"/>
      <c r="T1384" s="90"/>
    </row>
    <row r="1385" spans="1:20" x14ac:dyDescent="0.25">
      <c r="A1385" s="91"/>
      <c r="B1385" s="86"/>
      <c r="C1385" s="89"/>
      <c r="D1385" s="89"/>
      <c r="E1385" s="89"/>
      <c r="F1385" s="89"/>
      <c r="G1385" s="89"/>
      <c r="H1385" s="172"/>
      <c r="I1385" s="172"/>
      <c r="J1385" s="89"/>
      <c r="K1385" s="142"/>
      <c r="L1385" s="89"/>
      <c r="M1385" s="89"/>
      <c r="N1385" s="89"/>
      <c r="O1385" s="89"/>
      <c r="P1385" s="89"/>
      <c r="Q1385" s="336"/>
      <c r="R1385" s="92"/>
      <c r="S1385" s="90"/>
      <c r="T1385" s="90"/>
    </row>
    <row r="1386" spans="1:20" x14ac:dyDescent="0.25">
      <c r="A1386" s="91"/>
      <c r="B1386" s="86"/>
      <c r="C1386" s="89"/>
      <c r="D1386" s="89"/>
      <c r="E1386" s="89"/>
      <c r="F1386" s="89"/>
      <c r="G1386" s="89"/>
      <c r="H1386" s="172"/>
      <c r="I1386" s="172"/>
      <c r="J1386" s="89"/>
      <c r="K1386" s="142"/>
      <c r="L1386" s="89"/>
      <c r="M1386" s="89"/>
      <c r="N1386" s="89"/>
      <c r="O1386" s="89"/>
      <c r="P1386" s="89"/>
      <c r="Q1386" s="336"/>
      <c r="R1386" s="92"/>
      <c r="S1386" s="90"/>
      <c r="T1386" s="90"/>
    </row>
    <row r="1387" spans="1:20" x14ac:dyDescent="0.25">
      <c r="A1387" s="91"/>
      <c r="B1387" s="86"/>
      <c r="C1387" s="89"/>
      <c r="D1387" s="89"/>
      <c r="E1387" s="89"/>
      <c r="F1387" s="89"/>
      <c r="G1387" s="89"/>
      <c r="H1387" s="172"/>
      <c r="I1387" s="172"/>
      <c r="J1387" s="89"/>
      <c r="K1387" s="142"/>
      <c r="L1387" s="89"/>
      <c r="M1387" s="89"/>
      <c r="N1387" s="89"/>
      <c r="O1387" s="89"/>
      <c r="P1387" s="89"/>
      <c r="Q1387" s="336"/>
      <c r="R1387" s="92"/>
      <c r="S1387" s="90"/>
      <c r="T1387" s="90"/>
    </row>
    <row r="1388" spans="1:20" x14ac:dyDescent="0.25">
      <c r="A1388" s="91"/>
      <c r="B1388" s="86"/>
      <c r="C1388" s="89"/>
      <c r="D1388" s="89"/>
      <c r="E1388" s="89"/>
      <c r="F1388" s="89"/>
      <c r="G1388" s="89"/>
      <c r="H1388" s="172"/>
      <c r="I1388" s="172"/>
      <c r="J1388" s="89"/>
      <c r="K1388" s="142"/>
      <c r="L1388" s="89"/>
      <c r="M1388" s="89"/>
      <c r="N1388" s="89"/>
      <c r="O1388" s="89"/>
      <c r="P1388" s="89"/>
      <c r="Q1388" s="336"/>
      <c r="R1388" s="92"/>
      <c r="S1388" s="90"/>
      <c r="T1388" s="90"/>
    </row>
    <row r="1389" spans="1:20" x14ac:dyDescent="0.25">
      <c r="A1389" s="91"/>
      <c r="B1389" s="86"/>
      <c r="C1389" s="89"/>
      <c r="D1389" s="89"/>
      <c r="E1389" s="89"/>
      <c r="F1389" s="89"/>
      <c r="G1389" s="89"/>
      <c r="H1389" s="172"/>
      <c r="I1389" s="172"/>
      <c r="J1389" s="89"/>
      <c r="K1389" s="142"/>
      <c r="L1389" s="89"/>
      <c r="M1389" s="89"/>
      <c r="N1389" s="89"/>
      <c r="O1389" s="89"/>
      <c r="P1389" s="89"/>
      <c r="Q1389" s="336"/>
      <c r="R1389" s="92"/>
      <c r="S1389" s="90"/>
      <c r="T1389" s="90"/>
    </row>
    <row r="1390" spans="1:20" x14ac:dyDescent="0.25">
      <c r="A1390" s="91"/>
      <c r="B1390" s="86"/>
      <c r="C1390" s="89"/>
      <c r="D1390" s="89"/>
      <c r="E1390" s="89"/>
      <c r="F1390" s="89"/>
      <c r="G1390" s="89"/>
      <c r="H1390" s="172"/>
      <c r="I1390" s="172"/>
      <c r="J1390" s="89"/>
      <c r="K1390" s="142"/>
      <c r="L1390" s="89"/>
      <c r="M1390" s="89"/>
      <c r="N1390" s="89"/>
      <c r="O1390" s="89"/>
      <c r="P1390" s="89"/>
      <c r="Q1390" s="336"/>
      <c r="R1390" s="92"/>
      <c r="S1390" s="90"/>
      <c r="T1390" s="90"/>
    </row>
    <row r="1391" spans="1:20" x14ac:dyDescent="0.25">
      <c r="A1391" s="91"/>
      <c r="B1391" s="86"/>
      <c r="C1391" s="89"/>
      <c r="D1391" s="89"/>
      <c r="E1391" s="89"/>
      <c r="F1391" s="89"/>
      <c r="G1391" s="89"/>
      <c r="H1391" s="172"/>
      <c r="I1391" s="172"/>
      <c r="J1391" s="89"/>
      <c r="K1391" s="142"/>
      <c r="L1391" s="89"/>
      <c r="M1391" s="89"/>
      <c r="N1391" s="89"/>
      <c r="O1391" s="89"/>
      <c r="P1391" s="89"/>
      <c r="Q1391" s="336"/>
      <c r="R1391" s="92"/>
      <c r="S1391" s="90"/>
      <c r="T1391" s="90"/>
    </row>
    <row r="1392" spans="1:20" x14ac:dyDescent="0.25">
      <c r="A1392" s="91"/>
      <c r="B1392" s="86"/>
      <c r="C1392" s="89"/>
      <c r="D1392" s="89"/>
      <c r="E1392" s="89"/>
      <c r="F1392" s="89"/>
      <c r="G1392" s="89"/>
      <c r="H1392" s="172"/>
      <c r="I1392" s="172"/>
      <c r="J1392" s="89"/>
      <c r="K1392" s="142"/>
      <c r="L1392" s="89"/>
      <c r="M1392" s="89"/>
      <c r="N1392" s="89"/>
      <c r="O1392" s="89"/>
      <c r="P1392" s="89"/>
      <c r="Q1392" s="336"/>
      <c r="R1392" s="92"/>
      <c r="S1392" s="90"/>
      <c r="T1392" s="90"/>
    </row>
    <row r="1393" spans="1:20" x14ac:dyDescent="0.25">
      <c r="A1393" s="91"/>
      <c r="B1393" s="86"/>
      <c r="C1393" s="89"/>
      <c r="D1393" s="89"/>
      <c r="E1393" s="89"/>
      <c r="F1393" s="89"/>
      <c r="G1393" s="89"/>
      <c r="H1393" s="172"/>
      <c r="I1393" s="172"/>
      <c r="J1393" s="89"/>
      <c r="K1393" s="142"/>
      <c r="L1393" s="89"/>
      <c r="M1393" s="89"/>
      <c r="N1393" s="89"/>
      <c r="O1393" s="89"/>
      <c r="P1393" s="89"/>
      <c r="Q1393" s="336"/>
      <c r="R1393" s="92"/>
      <c r="S1393" s="90"/>
      <c r="T1393" s="90"/>
    </row>
    <row r="1394" spans="1:20" x14ac:dyDescent="0.25">
      <c r="A1394" s="91"/>
      <c r="B1394" s="86"/>
      <c r="C1394" s="89"/>
      <c r="D1394" s="89"/>
      <c r="E1394" s="89"/>
      <c r="F1394" s="89"/>
      <c r="G1394" s="89"/>
      <c r="H1394" s="172"/>
      <c r="I1394" s="172"/>
      <c r="J1394" s="89"/>
      <c r="K1394" s="142"/>
      <c r="L1394" s="89"/>
      <c r="M1394" s="89"/>
      <c r="N1394" s="89"/>
      <c r="O1394" s="89"/>
      <c r="P1394" s="89"/>
      <c r="Q1394" s="336"/>
      <c r="R1394" s="92"/>
      <c r="S1394" s="90"/>
      <c r="T1394" s="90"/>
    </row>
    <row r="1395" spans="1:20" x14ac:dyDescent="0.25">
      <c r="A1395" s="91"/>
      <c r="B1395" s="86"/>
      <c r="C1395" s="89"/>
      <c r="D1395" s="89"/>
      <c r="E1395" s="89"/>
      <c r="F1395" s="89"/>
      <c r="G1395" s="89"/>
      <c r="H1395" s="172"/>
      <c r="I1395" s="172"/>
      <c r="J1395" s="89"/>
      <c r="K1395" s="142"/>
      <c r="L1395" s="89"/>
      <c r="M1395" s="89"/>
      <c r="N1395" s="89"/>
      <c r="O1395" s="89"/>
      <c r="P1395" s="89"/>
      <c r="Q1395" s="336"/>
      <c r="R1395" s="92"/>
      <c r="S1395" s="90"/>
      <c r="T1395" s="90"/>
    </row>
    <row r="1396" spans="1:20" x14ac:dyDescent="0.25">
      <c r="A1396" s="91"/>
      <c r="B1396" s="86"/>
      <c r="C1396" s="89"/>
      <c r="D1396" s="89"/>
      <c r="E1396" s="89"/>
      <c r="F1396" s="89"/>
      <c r="G1396" s="89"/>
      <c r="H1396" s="172"/>
      <c r="I1396" s="172"/>
      <c r="J1396" s="89"/>
      <c r="K1396" s="142"/>
      <c r="L1396" s="89"/>
      <c r="M1396" s="89"/>
      <c r="N1396" s="89"/>
      <c r="O1396" s="89"/>
      <c r="P1396" s="89"/>
      <c r="Q1396" s="336"/>
      <c r="R1396" s="92"/>
      <c r="S1396" s="90"/>
      <c r="T1396" s="90"/>
    </row>
    <row r="1397" spans="1:20" x14ac:dyDescent="0.25">
      <c r="A1397" s="91"/>
      <c r="B1397" s="86"/>
      <c r="C1397" s="89"/>
      <c r="D1397" s="89"/>
      <c r="E1397" s="89"/>
      <c r="F1397" s="89"/>
      <c r="G1397" s="89"/>
      <c r="H1397" s="172"/>
      <c r="I1397" s="172"/>
      <c r="J1397" s="89"/>
      <c r="K1397" s="142"/>
      <c r="L1397" s="89"/>
      <c r="M1397" s="89"/>
      <c r="N1397" s="89"/>
      <c r="O1397" s="89"/>
      <c r="P1397" s="89"/>
      <c r="Q1397" s="336"/>
      <c r="R1397" s="92"/>
      <c r="S1397" s="90"/>
      <c r="T1397" s="90"/>
    </row>
    <row r="1398" spans="1:20" x14ac:dyDescent="0.25">
      <c r="A1398" s="91"/>
      <c r="B1398" s="86"/>
      <c r="C1398" s="89"/>
      <c r="D1398" s="89"/>
      <c r="E1398" s="89"/>
      <c r="F1398" s="89"/>
      <c r="G1398" s="89"/>
      <c r="H1398" s="172"/>
      <c r="I1398" s="172"/>
      <c r="J1398" s="89"/>
      <c r="K1398" s="142"/>
      <c r="L1398" s="89"/>
      <c r="M1398" s="89"/>
      <c r="N1398" s="89"/>
      <c r="O1398" s="89"/>
      <c r="P1398" s="89"/>
      <c r="Q1398" s="336"/>
      <c r="R1398" s="92"/>
      <c r="S1398" s="90"/>
      <c r="T1398" s="90"/>
    </row>
    <row r="1399" spans="1:20" x14ac:dyDescent="0.25">
      <c r="A1399" s="91"/>
      <c r="B1399" s="86"/>
      <c r="C1399" s="89"/>
      <c r="D1399" s="89"/>
      <c r="E1399" s="89"/>
      <c r="F1399" s="89"/>
      <c r="G1399" s="89"/>
      <c r="H1399" s="172"/>
      <c r="I1399" s="172"/>
      <c r="J1399" s="89"/>
      <c r="K1399" s="142"/>
      <c r="L1399" s="89"/>
      <c r="M1399" s="89"/>
      <c r="N1399" s="89"/>
      <c r="O1399" s="89"/>
      <c r="P1399" s="89"/>
      <c r="Q1399" s="336"/>
      <c r="R1399" s="92"/>
      <c r="S1399" s="90"/>
      <c r="T1399" s="90"/>
    </row>
    <row r="1400" spans="1:20" x14ac:dyDescent="0.25">
      <c r="A1400" s="91"/>
      <c r="B1400" s="86"/>
      <c r="C1400" s="89"/>
      <c r="D1400" s="89"/>
      <c r="E1400" s="89"/>
      <c r="F1400" s="89"/>
      <c r="G1400" s="89"/>
      <c r="H1400" s="172"/>
      <c r="I1400" s="172"/>
      <c r="J1400" s="89"/>
      <c r="K1400" s="142"/>
      <c r="L1400" s="89"/>
      <c r="M1400" s="89"/>
      <c r="N1400" s="89"/>
      <c r="O1400" s="89"/>
      <c r="P1400" s="89"/>
      <c r="Q1400" s="336"/>
      <c r="R1400" s="92"/>
      <c r="S1400" s="90"/>
      <c r="T1400" s="90"/>
    </row>
    <row r="1401" spans="1:20" x14ac:dyDescent="0.25">
      <c r="A1401" s="91"/>
      <c r="B1401" s="86"/>
      <c r="C1401" s="89"/>
      <c r="D1401" s="89"/>
      <c r="E1401" s="89"/>
      <c r="F1401" s="89"/>
      <c r="G1401" s="89"/>
      <c r="H1401" s="172"/>
      <c r="I1401" s="172"/>
      <c r="J1401" s="89"/>
      <c r="K1401" s="142"/>
      <c r="L1401" s="89"/>
      <c r="M1401" s="89"/>
      <c r="N1401" s="89"/>
      <c r="O1401" s="89"/>
      <c r="P1401" s="89"/>
      <c r="Q1401" s="336"/>
      <c r="R1401" s="92"/>
      <c r="S1401" s="90"/>
      <c r="T1401" s="90"/>
    </row>
    <row r="1402" spans="1:20" x14ac:dyDescent="0.25">
      <c r="A1402" s="91"/>
      <c r="B1402" s="86"/>
      <c r="C1402" s="89"/>
      <c r="D1402" s="89"/>
      <c r="E1402" s="89"/>
      <c r="F1402" s="89"/>
      <c r="G1402" s="89"/>
      <c r="H1402" s="172"/>
      <c r="I1402" s="172"/>
      <c r="J1402" s="89"/>
      <c r="K1402" s="142"/>
      <c r="L1402" s="89"/>
      <c r="M1402" s="89"/>
      <c r="N1402" s="89"/>
      <c r="O1402" s="89"/>
      <c r="P1402" s="89"/>
      <c r="Q1402" s="336"/>
      <c r="R1402" s="92"/>
      <c r="S1402" s="90"/>
      <c r="T1402" s="90"/>
    </row>
    <row r="1403" spans="1:20" x14ac:dyDescent="0.25">
      <c r="A1403" s="91"/>
      <c r="B1403" s="86"/>
      <c r="C1403" s="89"/>
      <c r="D1403" s="89"/>
      <c r="E1403" s="89"/>
      <c r="F1403" s="89"/>
      <c r="G1403" s="89"/>
      <c r="H1403" s="172"/>
      <c r="I1403" s="172"/>
      <c r="J1403" s="89"/>
      <c r="K1403" s="142"/>
      <c r="L1403" s="89"/>
      <c r="M1403" s="89"/>
      <c r="N1403" s="89"/>
      <c r="O1403" s="89"/>
      <c r="P1403" s="89"/>
      <c r="Q1403" s="336"/>
      <c r="R1403" s="92"/>
      <c r="S1403" s="90"/>
      <c r="T1403" s="90"/>
    </row>
    <row r="1404" spans="1:20" x14ac:dyDescent="0.25">
      <c r="A1404" s="91"/>
      <c r="B1404" s="86"/>
      <c r="C1404" s="89"/>
      <c r="D1404" s="89"/>
      <c r="E1404" s="89"/>
      <c r="F1404" s="89"/>
      <c r="G1404" s="89"/>
      <c r="H1404" s="172"/>
      <c r="I1404" s="172"/>
      <c r="J1404" s="89"/>
      <c r="K1404" s="142"/>
      <c r="L1404" s="89"/>
      <c r="M1404" s="89"/>
      <c r="N1404" s="89"/>
      <c r="O1404" s="89"/>
      <c r="P1404" s="89"/>
      <c r="Q1404" s="336"/>
      <c r="R1404" s="92"/>
      <c r="S1404" s="90"/>
      <c r="T1404" s="90"/>
    </row>
    <row r="1405" spans="1:20" x14ac:dyDescent="0.25">
      <c r="A1405" s="91"/>
      <c r="B1405" s="86"/>
      <c r="C1405" s="89"/>
      <c r="D1405" s="89"/>
      <c r="E1405" s="89"/>
      <c r="F1405" s="89"/>
      <c r="G1405" s="89"/>
      <c r="H1405" s="172"/>
      <c r="I1405" s="172"/>
      <c r="J1405" s="89"/>
      <c r="K1405" s="142"/>
      <c r="L1405" s="89"/>
      <c r="M1405" s="89"/>
      <c r="N1405" s="89"/>
      <c r="O1405" s="89"/>
      <c r="P1405" s="89"/>
      <c r="Q1405" s="336"/>
      <c r="R1405" s="92"/>
      <c r="S1405" s="90"/>
      <c r="T1405" s="90"/>
    </row>
    <row r="1406" spans="1:20" x14ac:dyDescent="0.25">
      <c r="A1406" s="91"/>
      <c r="B1406" s="86"/>
      <c r="C1406" s="89"/>
      <c r="D1406" s="89"/>
      <c r="E1406" s="89"/>
      <c r="F1406" s="89"/>
      <c r="G1406" s="89"/>
      <c r="H1406" s="172"/>
      <c r="I1406" s="172"/>
      <c r="J1406" s="89"/>
      <c r="K1406" s="142"/>
      <c r="L1406" s="89"/>
      <c r="M1406" s="89"/>
      <c r="N1406" s="89"/>
      <c r="O1406" s="89"/>
      <c r="P1406" s="89"/>
      <c r="Q1406" s="336"/>
      <c r="R1406" s="92"/>
      <c r="S1406" s="90"/>
      <c r="T1406" s="90"/>
    </row>
    <row r="1407" spans="1:20" x14ac:dyDescent="0.25">
      <c r="A1407" s="91"/>
      <c r="B1407" s="86"/>
      <c r="C1407" s="89"/>
      <c r="D1407" s="89"/>
      <c r="E1407" s="89"/>
      <c r="F1407" s="89"/>
      <c r="G1407" s="89"/>
      <c r="H1407" s="172"/>
      <c r="I1407" s="172"/>
      <c r="J1407" s="89"/>
      <c r="K1407" s="142"/>
      <c r="L1407" s="89"/>
      <c r="M1407" s="89"/>
      <c r="N1407" s="89"/>
      <c r="O1407" s="89"/>
      <c r="P1407" s="89"/>
      <c r="Q1407" s="336"/>
      <c r="R1407" s="92"/>
      <c r="S1407" s="90"/>
      <c r="T1407" s="90"/>
    </row>
    <row r="1408" spans="1:20" x14ac:dyDescent="0.25">
      <c r="A1408" s="91"/>
      <c r="B1408" s="86"/>
      <c r="C1408" s="89"/>
      <c r="D1408" s="89"/>
      <c r="E1408" s="89"/>
      <c r="F1408" s="89"/>
      <c r="G1408" s="89"/>
      <c r="H1408" s="172"/>
      <c r="I1408" s="172"/>
      <c r="J1408" s="89"/>
      <c r="K1408" s="142"/>
      <c r="L1408" s="89"/>
      <c r="M1408" s="89"/>
      <c r="N1408" s="89"/>
      <c r="O1408" s="89"/>
      <c r="P1408" s="89"/>
      <c r="Q1408" s="336"/>
      <c r="R1408" s="92"/>
      <c r="S1408" s="90"/>
      <c r="T1408" s="90"/>
    </row>
    <row r="1409" spans="1:20" x14ac:dyDescent="0.25">
      <c r="A1409" s="91"/>
      <c r="B1409" s="86"/>
      <c r="C1409" s="89"/>
      <c r="D1409" s="89"/>
      <c r="E1409" s="89"/>
      <c r="F1409" s="89"/>
      <c r="G1409" s="89"/>
      <c r="H1409" s="172"/>
      <c r="I1409" s="172"/>
      <c r="J1409" s="89"/>
      <c r="K1409" s="142"/>
      <c r="L1409" s="89"/>
      <c r="M1409" s="89"/>
      <c r="N1409" s="89"/>
      <c r="O1409" s="89"/>
      <c r="P1409" s="89"/>
      <c r="Q1409" s="336"/>
      <c r="R1409" s="92"/>
      <c r="S1409" s="90"/>
      <c r="T1409" s="90"/>
    </row>
    <row r="1410" spans="1:20" x14ac:dyDescent="0.25">
      <c r="A1410" s="91"/>
      <c r="B1410" s="86"/>
      <c r="C1410" s="89"/>
      <c r="D1410" s="89"/>
      <c r="E1410" s="89"/>
      <c r="F1410" s="89"/>
      <c r="G1410" s="89"/>
      <c r="H1410" s="172"/>
      <c r="I1410" s="172"/>
      <c r="J1410" s="89"/>
      <c r="K1410" s="142"/>
      <c r="L1410" s="89"/>
      <c r="M1410" s="89"/>
      <c r="N1410" s="89"/>
      <c r="O1410" s="89"/>
      <c r="P1410" s="89"/>
      <c r="Q1410" s="336"/>
      <c r="R1410" s="92"/>
      <c r="S1410" s="90"/>
      <c r="T1410" s="90"/>
    </row>
    <row r="1411" spans="1:20" x14ac:dyDescent="0.25">
      <c r="A1411" s="91"/>
      <c r="B1411" s="86"/>
      <c r="C1411" s="89"/>
      <c r="D1411" s="89"/>
      <c r="E1411" s="89"/>
      <c r="F1411" s="89"/>
      <c r="G1411" s="89"/>
      <c r="H1411" s="172"/>
      <c r="I1411" s="172"/>
      <c r="J1411" s="89"/>
      <c r="K1411" s="142"/>
      <c r="L1411" s="89"/>
      <c r="M1411" s="89"/>
      <c r="N1411" s="89"/>
      <c r="O1411" s="89"/>
      <c r="P1411" s="89"/>
      <c r="Q1411" s="336"/>
      <c r="R1411" s="92"/>
      <c r="S1411" s="90"/>
      <c r="T1411" s="90"/>
    </row>
    <row r="1412" spans="1:20" x14ac:dyDescent="0.25">
      <c r="A1412" s="91"/>
      <c r="B1412" s="86"/>
      <c r="C1412" s="89"/>
      <c r="D1412" s="89"/>
      <c r="E1412" s="89"/>
      <c r="F1412" s="89"/>
      <c r="G1412" s="89"/>
      <c r="H1412" s="172"/>
      <c r="I1412" s="172"/>
      <c r="J1412" s="89"/>
      <c r="K1412" s="142"/>
      <c r="L1412" s="89"/>
      <c r="M1412" s="89"/>
      <c r="N1412" s="89"/>
      <c r="O1412" s="89"/>
      <c r="P1412" s="89"/>
      <c r="Q1412" s="336"/>
      <c r="R1412" s="92"/>
      <c r="S1412" s="90"/>
      <c r="T1412" s="90"/>
    </row>
    <row r="1413" spans="1:20" x14ac:dyDescent="0.25">
      <c r="A1413" s="91"/>
      <c r="B1413" s="86"/>
      <c r="C1413" s="89"/>
      <c r="D1413" s="89"/>
      <c r="E1413" s="89"/>
      <c r="F1413" s="89"/>
      <c r="G1413" s="89"/>
      <c r="H1413" s="172"/>
      <c r="I1413" s="172"/>
      <c r="J1413" s="89"/>
      <c r="K1413" s="142"/>
      <c r="L1413" s="89"/>
      <c r="M1413" s="89"/>
      <c r="N1413" s="89"/>
      <c r="O1413" s="89"/>
      <c r="P1413" s="89"/>
      <c r="Q1413" s="336"/>
      <c r="R1413" s="92"/>
      <c r="S1413" s="90"/>
      <c r="T1413" s="90"/>
    </row>
    <row r="1414" spans="1:20" x14ac:dyDescent="0.25">
      <c r="A1414" s="91"/>
      <c r="B1414" s="86"/>
      <c r="C1414" s="89"/>
      <c r="D1414" s="89"/>
      <c r="E1414" s="89"/>
      <c r="F1414" s="89"/>
      <c r="G1414" s="89"/>
      <c r="H1414" s="172"/>
      <c r="I1414" s="172"/>
      <c r="J1414" s="89"/>
      <c r="K1414" s="142"/>
      <c r="L1414" s="89"/>
      <c r="M1414" s="89"/>
      <c r="N1414" s="89"/>
      <c r="O1414" s="89"/>
      <c r="P1414" s="89"/>
      <c r="Q1414" s="336"/>
      <c r="R1414" s="92"/>
      <c r="S1414" s="90"/>
      <c r="T1414" s="90"/>
    </row>
    <row r="1415" spans="1:20" x14ac:dyDescent="0.25">
      <c r="A1415" s="91"/>
      <c r="B1415" s="86"/>
      <c r="C1415" s="89"/>
      <c r="D1415" s="89"/>
      <c r="E1415" s="89"/>
      <c r="F1415" s="89"/>
      <c r="G1415" s="89"/>
      <c r="H1415" s="172"/>
      <c r="I1415" s="172"/>
      <c r="J1415" s="89"/>
      <c r="K1415" s="142"/>
      <c r="L1415" s="89"/>
      <c r="M1415" s="89"/>
      <c r="N1415" s="89"/>
      <c r="O1415" s="89"/>
      <c r="P1415" s="89"/>
      <c r="Q1415" s="336"/>
      <c r="R1415" s="92"/>
      <c r="S1415" s="90"/>
      <c r="T1415" s="90"/>
    </row>
    <row r="1416" spans="1:20" x14ac:dyDescent="0.25">
      <c r="A1416" s="91"/>
      <c r="B1416" s="86"/>
      <c r="C1416" s="89"/>
      <c r="D1416" s="89"/>
      <c r="E1416" s="89"/>
      <c r="F1416" s="89"/>
      <c r="G1416" s="89"/>
      <c r="H1416" s="172"/>
      <c r="I1416" s="172"/>
      <c r="J1416" s="89"/>
      <c r="K1416" s="142"/>
      <c r="L1416" s="89"/>
      <c r="M1416" s="89"/>
      <c r="N1416" s="89"/>
      <c r="O1416" s="89"/>
      <c r="P1416" s="89"/>
      <c r="Q1416" s="336"/>
      <c r="R1416" s="92"/>
      <c r="S1416" s="90"/>
      <c r="T1416" s="90"/>
    </row>
    <row r="1417" spans="1:20" x14ac:dyDescent="0.25">
      <c r="A1417" s="91"/>
      <c r="B1417" s="86"/>
      <c r="C1417" s="89"/>
      <c r="D1417" s="89"/>
      <c r="E1417" s="89"/>
      <c r="F1417" s="89"/>
      <c r="G1417" s="89"/>
      <c r="H1417" s="172"/>
      <c r="I1417" s="172"/>
      <c r="J1417" s="89"/>
      <c r="K1417" s="142"/>
      <c r="L1417" s="89"/>
      <c r="M1417" s="89"/>
      <c r="N1417" s="89"/>
      <c r="O1417" s="89"/>
      <c r="P1417" s="89"/>
      <c r="Q1417" s="336"/>
      <c r="R1417" s="92"/>
      <c r="S1417" s="90"/>
      <c r="T1417" s="90"/>
    </row>
    <row r="1418" spans="1:20" x14ac:dyDescent="0.25">
      <c r="A1418" s="91"/>
      <c r="B1418" s="86"/>
      <c r="C1418" s="89"/>
      <c r="D1418" s="89"/>
      <c r="E1418" s="89"/>
      <c r="F1418" s="89"/>
      <c r="G1418" s="89"/>
      <c r="H1418" s="172"/>
      <c r="I1418" s="172"/>
      <c r="J1418" s="89"/>
      <c r="K1418" s="142"/>
      <c r="L1418" s="89"/>
      <c r="M1418" s="89"/>
      <c r="N1418" s="89"/>
      <c r="O1418" s="89"/>
      <c r="P1418" s="89"/>
      <c r="Q1418" s="336"/>
      <c r="R1418" s="92"/>
      <c r="S1418" s="90"/>
      <c r="T1418" s="90"/>
    </row>
    <row r="1419" spans="1:20" x14ac:dyDescent="0.25">
      <c r="A1419" s="91"/>
      <c r="B1419" s="86"/>
      <c r="C1419" s="89"/>
      <c r="D1419" s="89"/>
      <c r="E1419" s="89"/>
      <c r="F1419" s="89"/>
      <c r="G1419" s="89"/>
      <c r="H1419" s="172"/>
      <c r="I1419" s="172"/>
      <c r="J1419" s="89"/>
      <c r="K1419" s="142"/>
      <c r="L1419" s="89"/>
      <c r="M1419" s="89"/>
      <c r="N1419" s="89"/>
      <c r="O1419" s="89"/>
      <c r="P1419" s="89"/>
      <c r="Q1419" s="336"/>
      <c r="R1419" s="92"/>
      <c r="S1419" s="90"/>
      <c r="T1419" s="90"/>
    </row>
    <row r="1420" spans="1:20" x14ac:dyDescent="0.25">
      <c r="A1420" s="91"/>
      <c r="B1420" s="86"/>
      <c r="C1420" s="89"/>
      <c r="D1420" s="89"/>
      <c r="E1420" s="89"/>
      <c r="F1420" s="89"/>
      <c r="G1420" s="89"/>
      <c r="H1420" s="172"/>
      <c r="I1420" s="172"/>
      <c r="J1420" s="89"/>
      <c r="K1420" s="142"/>
      <c r="L1420" s="89"/>
      <c r="M1420" s="89"/>
      <c r="N1420" s="89"/>
      <c r="O1420" s="89"/>
      <c r="P1420" s="89"/>
      <c r="Q1420" s="336"/>
      <c r="R1420" s="92"/>
      <c r="S1420" s="90"/>
      <c r="T1420" s="90"/>
    </row>
    <row r="1421" spans="1:20" x14ac:dyDescent="0.25">
      <c r="A1421" s="91"/>
      <c r="B1421" s="86"/>
      <c r="C1421" s="89"/>
      <c r="D1421" s="89"/>
      <c r="E1421" s="89"/>
      <c r="F1421" s="89"/>
      <c r="G1421" s="89"/>
      <c r="H1421" s="172"/>
      <c r="I1421" s="172"/>
      <c r="J1421" s="89"/>
      <c r="K1421" s="142"/>
      <c r="L1421" s="89"/>
      <c r="M1421" s="89"/>
      <c r="N1421" s="89"/>
      <c r="O1421" s="89"/>
      <c r="P1421" s="89"/>
      <c r="Q1421" s="336"/>
      <c r="R1421" s="92"/>
      <c r="S1421" s="90"/>
      <c r="T1421" s="90"/>
    </row>
    <row r="1422" spans="1:20" x14ac:dyDescent="0.25">
      <c r="A1422" s="91"/>
      <c r="B1422" s="86"/>
      <c r="C1422" s="89"/>
      <c r="D1422" s="89"/>
      <c r="E1422" s="89"/>
      <c r="F1422" s="89"/>
      <c r="G1422" s="89"/>
      <c r="H1422" s="172"/>
      <c r="I1422" s="172"/>
      <c r="J1422" s="89"/>
      <c r="K1422" s="142"/>
      <c r="L1422" s="89"/>
      <c r="M1422" s="89"/>
      <c r="N1422" s="89"/>
      <c r="O1422" s="89"/>
      <c r="P1422" s="89"/>
      <c r="Q1422" s="336"/>
      <c r="R1422" s="92"/>
      <c r="S1422" s="90"/>
      <c r="T1422" s="90"/>
    </row>
    <row r="1423" spans="1:20" x14ac:dyDescent="0.25">
      <c r="A1423" s="91"/>
      <c r="B1423" s="86"/>
      <c r="C1423" s="89"/>
      <c r="D1423" s="89"/>
      <c r="E1423" s="89"/>
      <c r="F1423" s="89"/>
      <c r="G1423" s="89"/>
      <c r="H1423" s="172"/>
      <c r="I1423" s="172"/>
      <c r="J1423" s="89"/>
      <c r="K1423" s="142"/>
      <c r="L1423" s="89"/>
      <c r="M1423" s="89"/>
      <c r="N1423" s="89"/>
      <c r="O1423" s="89"/>
      <c r="P1423" s="89"/>
      <c r="Q1423" s="336"/>
      <c r="R1423" s="92"/>
      <c r="S1423" s="90"/>
      <c r="T1423" s="90"/>
    </row>
    <row r="1424" spans="1:20" x14ac:dyDescent="0.25">
      <c r="A1424" s="91"/>
      <c r="B1424" s="86"/>
      <c r="C1424" s="89"/>
      <c r="D1424" s="89"/>
      <c r="E1424" s="89"/>
      <c r="F1424" s="89"/>
      <c r="G1424" s="89"/>
      <c r="H1424" s="172"/>
      <c r="I1424" s="172"/>
      <c r="J1424" s="89"/>
      <c r="K1424" s="142"/>
      <c r="L1424" s="89"/>
      <c r="M1424" s="89"/>
      <c r="N1424" s="89"/>
      <c r="O1424" s="89"/>
      <c r="P1424" s="89"/>
      <c r="Q1424" s="336"/>
      <c r="R1424" s="92"/>
      <c r="S1424" s="90"/>
      <c r="T1424" s="90"/>
    </row>
    <row r="1425" spans="1:20" x14ac:dyDescent="0.25">
      <c r="A1425" s="91"/>
      <c r="B1425" s="86"/>
      <c r="C1425" s="89"/>
      <c r="D1425" s="89"/>
      <c r="E1425" s="89"/>
      <c r="F1425" s="89"/>
      <c r="G1425" s="89"/>
      <c r="H1425" s="172"/>
      <c r="I1425" s="172"/>
      <c r="J1425" s="89"/>
      <c r="K1425" s="142"/>
      <c r="L1425" s="89"/>
      <c r="M1425" s="89"/>
      <c r="N1425" s="89"/>
      <c r="O1425" s="89"/>
      <c r="P1425" s="89"/>
      <c r="Q1425" s="336"/>
      <c r="R1425" s="92"/>
      <c r="S1425" s="90"/>
      <c r="T1425" s="90"/>
    </row>
    <row r="1426" spans="1:20" x14ac:dyDescent="0.25">
      <c r="A1426" s="91"/>
      <c r="B1426" s="86"/>
      <c r="C1426" s="89"/>
      <c r="D1426" s="89"/>
      <c r="E1426" s="89"/>
      <c r="F1426" s="89"/>
      <c r="G1426" s="89"/>
      <c r="H1426" s="172"/>
      <c r="I1426" s="172"/>
      <c r="J1426" s="89"/>
      <c r="K1426" s="142"/>
      <c r="L1426" s="89"/>
      <c r="M1426" s="89"/>
      <c r="N1426" s="89"/>
      <c r="O1426" s="89"/>
      <c r="P1426" s="89"/>
      <c r="Q1426" s="336"/>
      <c r="R1426" s="92"/>
      <c r="S1426" s="90"/>
      <c r="T1426" s="90"/>
    </row>
    <row r="1427" spans="1:20" x14ac:dyDescent="0.25">
      <c r="A1427" s="91"/>
      <c r="B1427" s="86"/>
      <c r="C1427" s="89"/>
      <c r="D1427" s="89"/>
      <c r="E1427" s="89"/>
      <c r="F1427" s="89"/>
      <c r="G1427" s="89"/>
      <c r="H1427" s="172"/>
      <c r="I1427" s="172"/>
      <c r="J1427" s="89"/>
      <c r="K1427" s="142"/>
      <c r="L1427" s="89"/>
      <c r="M1427" s="89"/>
      <c r="N1427" s="89"/>
      <c r="O1427" s="89"/>
      <c r="P1427" s="89"/>
      <c r="Q1427" s="336"/>
      <c r="R1427" s="92"/>
      <c r="S1427" s="90"/>
      <c r="T1427" s="90"/>
    </row>
    <row r="1428" spans="1:20" x14ac:dyDescent="0.25">
      <c r="A1428" s="91"/>
      <c r="B1428" s="86"/>
      <c r="C1428" s="89"/>
      <c r="D1428" s="89"/>
      <c r="E1428" s="89"/>
      <c r="F1428" s="89"/>
      <c r="G1428" s="89"/>
      <c r="H1428" s="172"/>
      <c r="I1428" s="172"/>
      <c r="J1428" s="89"/>
      <c r="K1428" s="142"/>
      <c r="L1428" s="89"/>
      <c r="M1428" s="89"/>
      <c r="N1428" s="89"/>
      <c r="O1428" s="89"/>
      <c r="P1428" s="89"/>
      <c r="Q1428" s="336"/>
      <c r="R1428" s="92"/>
      <c r="S1428" s="90"/>
      <c r="T1428" s="90"/>
    </row>
    <row r="1429" spans="1:20" x14ac:dyDescent="0.25">
      <c r="A1429" s="91"/>
      <c r="B1429" s="86"/>
      <c r="C1429" s="89"/>
      <c r="D1429" s="89"/>
      <c r="E1429" s="89"/>
      <c r="F1429" s="89"/>
      <c r="G1429" s="89"/>
      <c r="H1429" s="172"/>
      <c r="I1429" s="172"/>
      <c r="J1429" s="89"/>
      <c r="K1429" s="142"/>
      <c r="L1429" s="89"/>
      <c r="M1429" s="89"/>
      <c r="N1429" s="89"/>
      <c r="O1429" s="89"/>
      <c r="P1429" s="89"/>
      <c r="Q1429" s="336"/>
      <c r="R1429" s="92"/>
      <c r="S1429" s="90"/>
      <c r="T1429" s="90"/>
    </row>
    <row r="1430" spans="1:20" x14ac:dyDescent="0.25">
      <c r="A1430" s="91"/>
      <c r="B1430" s="86"/>
      <c r="C1430" s="89"/>
      <c r="D1430" s="89"/>
      <c r="E1430" s="89"/>
      <c r="F1430" s="89"/>
      <c r="G1430" s="89"/>
      <c r="H1430" s="172"/>
      <c r="I1430" s="172"/>
      <c r="J1430" s="89"/>
      <c r="K1430" s="142"/>
      <c r="L1430" s="89"/>
      <c r="M1430" s="89"/>
      <c r="N1430" s="89"/>
      <c r="O1430" s="89"/>
      <c r="P1430" s="89"/>
      <c r="Q1430" s="336"/>
      <c r="R1430" s="92"/>
      <c r="S1430" s="90"/>
      <c r="T1430" s="90"/>
    </row>
    <row r="1431" spans="1:20" x14ac:dyDescent="0.25">
      <c r="A1431" s="91"/>
      <c r="B1431" s="86"/>
      <c r="C1431" s="89"/>
      <c r="D1431" s="89"/>
      <c r="E1431" s="89"/>
      <c r="F1431" s="89"/>
      <c r="G1431" s="89"/>
      <c r="H1431" s="172"/>
      <c r="I1431" s="172"/>
      <c r="J1431" s="89"/>
      <c r="K1431" s="142"/>
      <c r="L1431" s="89"/>
      <c r="M1431" s="89"/>
      <c r="N1431" s="89"/>
      <c r="O1431" s="89"/>
      <c r="P1431" s="89"/>
      <c r="Q1431" s="336"/>
      <c r="R1431" s="92"/>
      <c r="S1431" s="90"/>
      <c r="T1431" s="90"/>
    </row>
    <row r="1432" spans="1:20" x14ac:dyDescent="0.25">
      <c r="A1432" s="91"/>
      <c r="B1432" s="86"/>
      <c r="C1432" s="89"/>
      <c r="D1432" s="89"/>
      <c r="E1432" s="89"/>
      <c r="F1432" s="89"/>
      <c r="G1432" s="89"/>
      <c r="H1432" s="172"/>
      <c r="I1432" s="172"/>
      <c r="J1432" s="89"/>
      <c r="K1432" s="142"/>
      <c r="L1432" s="89"/>
      <c r="M1432" s="89"/>
      <c r="N1432" s="89"/>
      <c r="O1432" s="89"/>
      <c r="P1432" s="89"/>
      <c r="Q1432" s="336"/>
      <c r="R1432" s="92"/>
      <c r="S1432" s="90"/>
      <c r="T1432" s="90"/>
    </row>
    <row r="1433" spans="1:20" x14ac:dyDescent="0.25">
      <c r="A1433" s="91"/>
      <c r="B1433" s="86"/>
      <c r="C1433" s="89"/>
      <c r="D1433" s="89"/>
      <c r="E1433" s="89"/>
      <c r="F1433" s="89"/>
      <c r="G1433" s="89"/>
      <c r="H1433" s="172"/>
      <c r="I1433" s="172"/>
      <c r="J1433" s="89"/>
      <c r="K1433" s="142"/>
      <c r="L1433" s="89"/>
      <c r="M1433" s="89"/>
      <c r="N1433" s="89"/>
      <c r="O1433" s="89"/>
      <c r="P1433" s="89"/>
      <c r="Q1433" s="336"/>
      <c r="R1433" s="92"/>
      <c r="S1433" s="90"/>
      <c r="T1433" s="90"/>
    </row>
    <row r="1434" spans="1:20" x14ac:dyDescent="0.25">
      <c r="A1434" s="91"/>
      <c r="B1434" s="86"/>
      <c r="C1434" s="89"/>
      <c r="D1434" s="89"/>
      <c r="E1434" s="89"/>
      <c r="F1434" s="89"/>
      <c r="G1434" s="89"/>
      <c r="H1434" s="172"/>
      <c r="I1434" s="172"/>
      <c r="J1434" s="89"/>
      <c r="K1434" s="142"/>
      <c r="L1434" s="89"/>
      <c r="M1434" s="89"/>
      <c r="N1434" s="89"/>
      <c r="O1434" s="89"/>
      <c r="P1434" s="89"/>
      <c r="Q1434" s="336"/>
      <c r="R1434" s="92"/>
      <c r="S1434" s="90"/>
      <c r="T1434" s="90"/>
    </row>
    <row r="1435" spans="1:20" x14ac:dyDescent="0.25">
      <c r="A1435" s="91"/>
      <c r="B1435" s="86"/>
      <c r="C1435" s="89"/>
      <c r="D1435" s="89"/>
      <c r="E1435" s="89"/>
      <c r="F1435" s="89"/>
      <c r="G1435" s="89"/>
      <c r="H1435" s="172"/>
      <c r="I1435" s="172"/>
      <c r="J1435" s="89"/>
      <c r="K1435" s="142"/>
      <c r="L1435" s="89"/>
      <c r="M1435" s="89"/>
      <c r="N1435" s="89"/>
      <c r="O1435" s="89"/>
      <c r="P1435" s="89"/>
      <c r="Q1435" s="336"/>
      <c r="R1435" s="92"/>
      <c r="S1435" s="90"/>
      <c r="T1435" s="90"/>
    </row>
    <row r="1436" spans="1:20" x14ac:dyDescent="0.25">
      <c r="A1436" s="91"/>
      <c r="B1436" s="86"/>
      <c r="C1436" s="89"/>
      <c r="D1436" s="89"/>
      <c r="E1436" s="89"/>
      <c r="F1436" s="89"/>
      <c r="G1436" s="89"/>
      <c r="H1436" s="172"/>
      <c r="I1436" s="172"/>
      <c r="J1436" s="89"/>
      <c r="K1436" s="142"/>
      <c r="L1436" s="89"/>
      <c r="M1436" s="89"/>
      <c r="N1436" s="89"/>
      <c r="O1436" s="89"/>
      <c r="P1436" s="89"/>
      <c r="Q1436" s="336"/>
      <c r="R1436" s="92"/>
      <c r="S1436" s="90"/>
      <c r="T1436" s="90"/>
    </row>
    <row r="1437" spans="1:20" x14ac:dyDescent="0.25">
      <c r="A1437" s="91"/>
      <c r="B1437" s="86"/>
      <c r="C1437" s="89"/>
      <c r="D1437" s="89"/>
      <c r="E1437" s="89"/>
      <c r="F1437" s="89"/>
      <c r="G1437" s="89"/>
      <c r="H1437" s="172"/>
      <c r="I1437" s="172"/>
      <c r="J1437" s="89"/>
      <c r="K1437" s="142"/>
      <c r="L1437" s="89"/>
      <c r="M1437" s="89"/>
      <c r="N1437" s="89"/>
      <c r="O1437" s="89"/>
      <c r="P1437" s="89"/>
      <c r="Q1437" s="336"/>
      <c r="R1437" s="92"/>
      <c r="S1437" s="90"/>
      <c r="T1437" s="90"/>
    </row>
    <row r="1438" spans="1:20" x14ac:dyDescent="0.25">
      <c r="A1438" s="91"/>
      <c r="B1438" s="86"/>
      <c r="C1438" s="89"/>
      <c r="D1438" s="89"/>
      <c r="E1438" s="89"/>
      <c r="F1438" s="89"/>
      <c r="G1438" s="89"/>
      <c r="H1438" s="172"/>
      <c r="I1438" s="172"/>
      <c r="J1438" s="89"/>
      <c r="K1438" s="142"/>
      <c r="L1438" s="89"/>
      <c r="M1438" s="89"/>
      <c r="N1438" s="89"/>
      <c r="O1438" s="89"/>
      <c r="P1438" s="89"/>
      <c r="Q1438" s="336"/>
      <c r="R1438" s="92"/>
      <c r="S1438" s="90"/>
      <c r="T1438" s="90"/>
    </row>
    <row r="1439" spans="1:20" x14ac:dyDescent="0.25">
      <c r="A1439" s="91"/>
      <c r="B1439" s="86"/>
      <c r="C1439" s="89"/>
      <c r="D1439" s="89"/>
      <c r="E1439" s="89"/>
      <c r="F1439" s="89"/>
      <c r="G1439" s="89"/>
      <c r="H1439" s="172"/>
      <c r="I1439" s="172"/>
      <c r="J1439" s="89"/>
      <c r="K1439" s="142"/>
      <c r="L1439" s="89"/>
      <c r="M1439" s="89"/>
      <c r="N1439" s="89"/>
      <c r="O1439" s="89"/>
      <c r="P1439" s="89"/>
      <c r="Q1439" s="336"/>
      <c r="R1439" s="92"/>
      <c r="S1439" s="90"/>
      <c r="T1439" s="90"/>
    </row>
    <row r="1440" spans="1:20" x14ac:dyDescent="0.25">
      <c r="A1440" s="91"/>
      <c r="B1440" s="86"/>
      <c r="C1440" s="89"/>
      <c r="D1440" s="89"/>
      <c r="E1440" s="89"/>
      <c r="F1440" s="89"/>
      <c r="G1440" s="89"/>
      <c r="H1440" s="172"/>
      <c r="I1440" s="172"/>
      <c r="J1440" s="89"/>
      <c r="K1440" s="142"/>
      <c r="L1440" s="89"/>
      <c r="M1440" s="89"/>
      <c r="N1440" s="89"/>
      <c r="O1440" s="89"/>
      <c r="P1440" s="89"/>
      <c r="Q1440" s="336"/>
      <c r="R1440" s="92"/>
      <c r="S1440" s="90"/>
      <c r="T1440" s="90"/>
    </row>
    <row r="1441" spans="1:20" x14ac:dyDescent="0.25">
      <c r="A1441" s="91"/>
      <c r="B1441" s="86"/>
      <c r="C1441" s="89"/>
      <c r="D1441" s="89"/>
      <c r="E1441" s="89"/>
      <c r="F1441" s="89"/>
      <c r="G1441" s="89"/>
      <c r="H1441" s="172"/>
      <c r="I1441" s="172"/>
      <c r="J1441" s="89"/>
      <c r="K1441" s="142"/>
      <c r="L1441" s="89"/>
      <c r="M1441" s="89"/>
      <c r="N1441" s="89"/>
      <c r="O1441" s="89"/>
      <c r="P1441" s="89"/>
      <c r="Q1441" s="336"/>
      <c r="R1441" s="92"/>
      <c r="S1441" s="90"/>
      <c r="T1441" s="90"/>
    </row>
    <row r="1442" spans="1:20" x14ac:dyDescent="0.25">
      <c r="A1442" s="91"/>
      <c r="B1442" s="86"/>
      <c r="C1442" s="89"/>
      <c r="D1442" s="89"/>
      <c r="E1442" s="89"/>
      <c r="F1442" s="89"/>
      <c r="G1442" s="89"/>
      <c r="H1442" s="172"/>
      <c r="I1442" s="172"/>
      <c r="J1442" s="89"/>
      <c r="K1442" s="142"/>
      <c r="L1442" s="89"/>
      <c r="M1442" s="89"/>
      <c r="N1442" s="89"/>
      <c r="O1442" s="89"/>
      <c r="P1442" s="89"/>
      <c r="Q1442" s="336"/>
      <c r="R1442" s="92"/>
      <c r="S1442" s="90"/>
      <c r="T1442" s="90"/>
    </row>
    <row r="1443" spans="1:20" x14ac:dyDescent="0.25">
      <c r="A1443" s="91"/>
      <c r="B1443" s="86"/>
      <c r="C1443" s="89"/>
      <c r="D1443" s="89"/>
      <c r="E1443" s="89"/>
      <c r="F1443" s="89"/>
      <c r="G1443" s="89"/>
      <c r="H1443" s="172"/>
      <c r="I1443" s="172"/>
      <c r="J1443" s="89"/>
      <c r="K1443" s="142"/>
      <c r="L1443" s="89"/>
      <c r="M1443" s="89"/>
      <c r="N1443" s="89"/>
      <c r="O1443" s="89"/>
      <c r="P1443" s="89"/>
      <c r="Q1443" s="336"/>
      <c r="R1443" s="92"/>
      <c r="S1443" s="90"/>
      <c r="T1443" s="90"/>
    </row>
    <row r="1444" spans="1:20" x14ac:dyDescent="0.25">
      <c r="A1444" s="91"/>
      <c r="B1444" s="86"/>
      <c r="C1444" s="89"/>
      <c r="D1444" s="89"/>
      <c r="E1444" s="89"/>
      <c r="F1444" s="89"/>
      <c r="G1444" s="89"/>
      <c r="H1444" s="172"/>
      <c r="I1444" s="172"/>
      <c r="J1444" s="89"/>
      <c r="K1444" s="142"/>
      <c r="L1444" s="89"/>
      <c r="M1444" s="89"/>
      <c r="N1444" s="89"/>
      <c r="O1444" s="89"/>
      <c r="P1444" s="89"/>
      <c r="Q1444" s="336"/>
      <c r="R1444" s="92"/>
      <c r="S1444" s="90"/>
      <c r="T1444" s="90"/>
    </row>
    <row r="1445" spans="1:20" x14ac:dyDescent="0.25">
      <c r="A1445" s="91"/>
      <c r="B1445" s="86"/>
      <c r="C1445" s="89"/>
      <c r="D1445" s="89"/>
      <c r="E1445" s="89"/>
      <c r="F1445" s="89"/>
      <c r="G1445" s="89"/>
      <c r="H1445" s="172"/>
      <c r="I1445" s="172"/>
      <c r="J1445" s="89"/>
      <c r="K1445" s="142"/>
      <c r="L1445" s="89"/>
      <c r="M1445" s="89"/>
      <c r="N1445" s="89"/>
      <c r="O1445" s="89"/>
      <c r="P1445" s="89"/>
      <c r="Q1445" s="336"/>
      <c r="R1445" s="92"/>
      <c r="S1445" s="90"/>
      <c r="T1445" s="90"/>
    </row>
    <row r="1446" spans="1:20" x14ac:dyDescent="0.25">
      <c r="A1446" s="91"/>
      <c r="B1446" s="86"/>
      <c r="C1446" s="89"/>
      <c r="D1446" s="89"/>
      <c r="E1446" s="89"/>
      <c r="F1446" s="89"/>
      <c r="G1446" s="89"/>
      <c r="H1446" s="172"/>
      <c r="I1446" s="172"/>
      <c r="J1446" s="89"/>
      <c r="K1446" s="142"/>
      <c r="L1446" s="89"/>
      <c r="M1446" s="89"/>
      <c r="N1446" s="89"/>
      <c r="O1446" s="89"/>
      <c r="P1446" s="89"/>
      <c r="Q1446" s="336"/>
      <c r="R1446" s="92"/>
      <c r="S1446" s="90"/>
      <c r="T1446" s="90"/>
    </row>
    <row r="1447" spans="1:20" x14ac:dyDescent="0.25">
      <c r="A1447" s="91"/>
      <c r="B1447" s="86"/>
      <c r="C1447" s="89"/>
      <c r="D1447" s="89"/>
      <c r="E1447" s="89"/>
      <c r="F1447" s="89"/>
      <c r="G1447" s="89"/>
      <c r="H1447" s="172"/>
      <c r="I1447" s="172"/>
      <c r="J1447" s="89"/>
      <c r="K1447" s="142"/>
      <c r="L1447" s="89"/>
      <c r="M1447" s="89"/>
      <c r="N1447" s="89"/>
      <c r="O1447" s="89"/>
      <c r="P1447" s="89"/>
      <c r="Q1447" s="336"/>
      <c r="R1447" s="92"/>
      <c r="S1447" s="90"/>
      <c r="T1447" s="90"/>
    </row>
    <row r="1448" spans="1:20" x14ac:dyDescent="0.25">
      <c r="A1448" s="91"/>
      <c r="B1448" s="86"/>
      <c r="C1448" s="89"/>
      <c r="D1448" s="89"/>
      <c r="E1448" s="89"/>
      <c r="F1448" s="89"/>
      <c r="G1448" s="89"/>
      <c r="H1448" s="172"/>
      <c r="I1448" s="172"/>
      <c r="J1448" s="89"/>
      <c r="K1448" s="142"/>
      <c r="L1448" s="89"/>
      <c r="M1448" s="89"/>
      <c r="N1448" s="89"/>
      <c r="O1448" s="89"/>
      <c r="P1448" s="89"/>
      <c r="Q1448" s="336"/>
      <c r="R1448" s="92"/>
      <c r="S1448" s="90"/>
      <c r="T1448" s="90"/>
    </row>
    <row r="1449" spans="1:20" x14ac:dyDescent="0.25">
      <c r="A1449" s="91"/>
      <c r="B1449" s="86"/>
      <c r="C1449" s="89"/>
      <c r="D1449" s="89"/>
      <c r="E1449" s="89"/>
      <c r="F1449" s="89"/>
      <c r="G1449" s="89"/>
      <c r="H1449" s="172"/>
      <c r="I1449" s="172"/>
      <c r="J1449" s="89"/>
      <c r="K1449" s="142"/>
      <c r="L1449" s="89"/>
      <c r="M1449" s="89"/>
      <c r="N1449" s="89"/>
      <c r="O1449" s="89"/>
      <c r="P1449" s="89"/>
      <c r="Q1449" s="336"/>
      <c r="R1449" s="92"/>
      <c r="S1449" s="90"/>
      <c r="T1449" s="90"/>
    </row>
    <row r="1450" spans="1:20" x14ac:dyDescent="0.25">
      <c r="A1450" s="91"/>
      <c r="B1450" s="86"/>
      <c r="C1450" s="89"/>
      <c r="D1450" s="89"/>
      <c r="E1450" s="89"/>
      <c r="F1450" s="89"/>
      <c r="G1450" s="89"/>
      <c r="H1450" s="172"/>
      <c r="I1450" s="172"/>
      <c r="J1450" s="89"/>
      <c r="K1450" s="142"/>
      <c r="L1450" s="89"/>
      <c r="M1450" s="89"/>
      <c r="N1450" s="89"/>
      <c r="O1450" s="89"/>
      <c r="P1450" s="89"/>
      <c r="Q1450" s="336"/>
      <c r="R1450" s="92"/>
      <c r="S1450" s="90"/>
      <c r="T1450" s="90"/>
    </row>
    <row r="1451" spans="1:20" x14ac:dyDescent="0.25">
      <c r="A1451" s="91"/>
      <c r="B1451" s="86"/>
      <c r="C1451" s="89"/>
      <c r="D1451" s="89"/>
      <c r="E1451" s="89"/>
      <c r="F1451" s="89"/>
      <c r="G1451" s="89"/>
      <c r="H1451" s="172"/>
      <c r="I1451" s="172"/>
      <c r="J1451" s="89"/>
      <c r="K1451" s="142"/>
      <c r="L1451" s="89"/>
      <c r="M1451" s="89"/>
      <c r="N1451" s="89"/>
      <c r="O1451" s="89"/>
      <c r="P1451" s="89"/>
      <c r="Q1451" s="336"/>
      <c r="R1451" s="92"/>
      <c r="S1451" s="90"/>
      <c r="T1451" s="90"/>
    </row>
    <row r="1452" spans="1:20" x14ac:dyDescent="0.25">
      <c r="A1452" s="91"/>
      <c r="B1452" s="86"/>
      <c r="C1452" s="89"/>
      <c r="D1452" s="89"/>
      <c r="E1452" s="89"/>
      <c r="F1452" s="89"/>
      <c r="G1452" s="89"/>
      <c r="H1452" s="172"/>
      <c r="I1452" s="172"/>
      <c r="J1452" s="89"/>
      <c r="K1452" s="142"/>
      <c r="L1452" s="89"/>
      <c r="M1452" s="89"/>
      <c r="N1452" s="89"/>
      <c r="O1452" s="89"/>
      <c r="P1452" s="89"/>
      <c r="Q1452" s="336"/>
      <c r="R1452" s="92"/>
      <c r="S1452" s="90"/>
      <c r="T1452" s="90"/>
    </row>
    <row r="1453" spans="1:20" x14ac:dyDescent="0.25">
      <c r="A1453" s="91"/>
      <c r="B1453" s="86"/>
      <c r="C1453" s="89"/>
      <c r="D1453" s="89"/>
      <c r="E1453" s="89"/>
      <c r="F1453" s="89"/>
      <c r="G1453" s="89"/>
      <c r="H1453" s="172"/>
      <c r="I1453" s="172"/>
      <c r="J1453" s="89"/>
      <c r="K1453" s="142"/>
      <c r="L1453" s="89"/>
      <c r="M1453" s="89"/>
      <c r="N1453" s="89"/>
      <c r="O1453" s="89"/>
      <c r="P1453" s="89"/>
      <c r="Q1453" s="336"/>
      <c r="R1453" s="92"/>
      <c r="S1453" s="90"/>
      <c r="T1453" s="90"/>
    </row>
    <row r="1454" spans="1:20" x14ac:dyDescent="0.25">
      <c r="A1454" s="91"/>
      <c r="B1454" s="86"/>
      <c r="C1454" s="89"/>
      <c r="D1454" s="89"/>
      <c r="E1454" s="89"/>
      <c r="F1454" s="89"/>
      <c r="G1454" s="89"/>
      <c r="H1454" s="172"/>
      <c r="I1454" s="172"/>
      <c r="J1454" s="89"/>
      <c r="K1454" s="142"/>
      <c r="L1454" s="89"/>
      <c r="M1454" s="89"/>
      <c r="N1454" s="89"/>
      <c r="O1454" s="89"/>
      <c r="P1454" s="89"/>
      <c r="Q1454" s="336"/>
      <c r="R1454" s="92"/>
      <c r="S1454" s="90"/>
      <c r="T1454" s="90"/>
    </row>
    <row r="1455" spans="1:20" x14ac:dyDescent="0.25">
      <c r="A1455" s="91"/>
      <c r="B1455" s="86"/>
      <c r="C1455" s="89"/>
      <c r="D1455" s="89"/>
      <c r="E1455" s="89"/>
      <c r="F1455" s="89"/>
      <c r="G1455" s="89"/>
      <c r="H1455" s="172"/>
      <c r="I1455" s="172"/>
      <c r="J1455" s="89"/>
      <c r="K1455" s="142"/>
      <c r="L1455" s="89"/>
      <c r="M1455" s="89"/>
      <c r="N1455" s="89"/>
      <c r="O1455" s="89"/>
      <c r="P1455" s="89"/>
      <c r="Q1455" s="336"/>
      <c r="R1455" s="92"/>
      <c r="S1455" s="90"/>
      <c r="T1455" s="90"/>
    </row>
    <row r="1456" spans="1:20" x14ac:dyDescent="0.25">
      <c r="A1456" s="91"/>
      <c r="B1456" s="86"/>
      <c r="C1456" s="89"/>
      <c r="D1456" s="89"/>
      <c r="E1456" s="89"/>
      <c r="F1456" s="89"/>
      <c r="G1456" s="89"/>
      <c r="H1456" s="172"/>
      <c r="I1456" s="172"/>
      <c r="J1456" s="89"/>
      <c r="K1456" s="142"/>
      <c r="L1456" s="89"/>
      <c r="M1456" s="89"/>
      <c r="N1456" s="89"/>
      <c r="O1456" s="89"/>
      <c r="P1456" s="89"/>
      <c r="Q1456" s="336"/>
      <c r="R1456" s="92"/>
      <c r="S1456" s="90"/>
      <c r="T1456" s="90"/>
    </row>
    <row r="1457" spans="1:20" x14ac:dyDescent="0.25">
      <c r="A1457" s="91"/>
      <c r="B1457" s="86"/>
      <c r="C1457" s="89"/>
      <c r="D1457" s="89"/>
      <c r="E1457" s="89"/>
      <c r="F1457" s="89"/>
      <c r="G1457" s="89"/>
      <c r="H1457" s="172"/>
      <c r="I1457" s="172"/>
      <c r="J1457" s="89"/>
      <c r="K1457" s="142"/>
      <c r="L1457" s="89"/>
      <c r="M1457" s="89"/>
      <c r="N1457" s="89"/>
      <c r="O1457" s="89"/>
      <c r="P1457" s="89"/>
      <c r="Q1457" s="336"/>
      <c r="R1457" s="92"/>
      <c r="S1457" s="90"/>
      <c r="T1457" s="90"/>
    </row>
    <row r="1458" spans="1:20" x14ac:dyDescent="0.25">
      <c r="A1458" s="91"/>
      <c r="B1458" s="86"/>
      <c r="C1458" s="89"/>
      <c r="D1458" s="89"/>
      <c r="E1458" s="89"/>
      <c r="F1458" s="89"/>
      <c r="G1458" s="89"/>
      <c r="H1458" s="172"/>
      <c r="I1458" s="172"/>
      <c r="J1458" s="89"/>
      <c r="K1458" s="142"/>
      <c r="L1458" s="89"/>
      <c r="M1458" s="89"/>
      <c r="N1458" s="89"/>
      <c r="O1458" s="89"/>
      <c r="P1458" s="89"/>
      <c r="Q1458" s="336"/>
      <c r="R1458" s="92"/>
      <c r="S1458" s="90"/>
      <c r="T1458" s="90"/>
    </row>
    <row r="1459" spans="1:20" x14ac:dyDescent="0.25">
      <c r="A1459" s="91"/>
      <c r="B1459" s="86"/>
      <c r="C1459" s="89"/>
      <c r="D1459" s="89"/>
      <c r="E1459" s="89"/>
      <c r="F1459" s="89"/>
      <c r="G1459" s="89"/>
      <c r="H1459" s="172"/>
      <c r="I1459" s="172"/>
      <c r="J1459" s="89"/>
      <c r="K1459" s="142"/>
      <c r="L1459" s="89"/>
      <c r="M1459" s="89"/>
      <c r="N1459" s="89"/>
      <c r="O1459" s="89"/>
      <c r="P1459" s="89"/>
      <c r="Q1459" s="336"/>
      <c r="R1459" s="92"/>
      <c r="S1459" s="90"/>
      <c r="T1459" s="90"/>
    </row>
    <row r="1460" spans="1:20" x14ac:dyDescent="0.25">
      <c r="A1460" s="91"/>
      <c r="B1460" s="86"/>
      <c r="C1460" s="89"/>
      <c r="D1460" s="89"/>
      <c r="E1460" s="89"/>
      <c r="F1460" s="89"/>
      <c r="G1460" s="89"/>
      <c r="H1460" s="172"/>
      <c r="I1460" s="172"/>
      <c r="J1460" s="89"/>
      <c r="K1460" s="142"/>
      <c r="L1460" s="89"/>
      <c r="M1460" s="89"/>
      <c r="N1460" s="89"/>
      <c r="O1460" s="89"/>
      <c r="P1460" s="89"/>
      <c r="Q1460" s="336"/>
      <c r="R1460" s="92"/>
      <c r="S1460" s="90"/>
      <c r="T1460" s="90"/>
    </row>
    <row r="1461" spans="1:20" x14ac:dyDescent="0.25">
      <c r="A1461" s="91"/>
      <c r="B1461" s="86"/>
      <c r="C1461" s="89"/>
      <c r="D1461" s="89"/>
      <c r="E1461" s="89"/>
      <c r="F1461" s="89"/>
      <c r="G1461" s="89"/>
      <c r="H1461" s="172"/>
      <c r="I1461" s="172"/>
      <c r="J1461" s="89"/>
      <c r="K1461" s="142"/>
      <c r="L1461" s="89"/>
      <c r="M1461" s="89"/>
      <c r="N1461" s="89"/>
      <c r="O1461" s="89"/>
      <c r="P1461" s="89"/>
      <c r="Q1461" s="336"/>
      <c r="R1461" s="92"/>
      <c r="S1461" s="90"/>
      <c r="T1461" s="90"/>
    </row>
    <row r="1462" spans="1:20" x14ac:dyDescent="0.25">
      <c r="A1462" s="91"/>
      <c r="B1462" s="86"/>
      <c r="C1462" s="89"/>
      <c r="D1462" s="89"/>
      <c r="E1462" s="89"/>
      <c r="F1462" s="89"/>
      <c r="G1462" s="89"/>
      <c r="H1462" s="172"/>
      <c r="I1462" s="172"/>
      <c r="J1462" s="89"/>
      <c r="K1462" s="142"/>
      <c r="L1462" s="89"/>
      <c r="M1462" s="89"/>
      <c r="N1462" s="89"/>
      <c r="O1462" s="89"/>
      <c r="P1462" s="89"/>
      <c r="Q1462" s="336"/>
      <c r="R1462" s="92"/>
      <c r="S1462" s="90"/>
      <c r="T1462" s="90"/>
    </row>
    <row r="1463" spans="1:20" x14ac:dyDescent="0.25">
      <c r="A1463" s="91"/>
      <c r="B1463" s="86"/>
      <c r="C1463" s="89"/>
      <c r="D1463" s="89"/>
      <c r="E1463" s="89"/>
      <c r="F1463" s="89"/>
      <c r="G1463" s="89"/>
      <c r="H1463" s="172"/>
      <c r="I1463" s="172"/>
      <c r="J1463" s="89"/>
      <c r="K1463" s="142"/>
      <c r="L1463" s="89"/>
      <c r="M1463" s="89"/>
      <c r="N1463" s="89"/>
      <c r="O1463" s="89"/>
      <c r="P1463" s="89"/>
      <c r="Q1463" s="336"/>
      <c r="R1463" s="92"/>
      <c r="S1463" s="90"/>
      <c r="T1463" s="90"/>
    </row>
    <row r="1464" spans="1:20" x14ac:dyDescent="0.25">
      <c r="A1464" s="91"/>
      <c r="B1464" s="86"/>
      <c r="C1464" s="89"/>
      <c r="D1464" s="89"/>
      <c r="E1464" s="89"/>
      <c r="F1464" s="89"/>
      <c r="G1464" s="89"/>
      <c r="H1464" s="172"/>
      <c r="I1464" s="172"/>
      <c r="J1464" s="89"/>
      <c r="K1464" s="142"/>
      <c r="L1464" s="89"/>
      <c r="M1464" s="89"/>
      <c r="N1464" s="89"/>
      <c r="O1464" s="89"/>
      <c r="P1464" s="89"/>
      <c r="Q1464" s="336"/>
      <c r="R1464" s="92"/>
      <c r="S1464" s="90"/>
      <c r="T1464" s="90"/>
    </row>
    <row r="1465" spans="1:20" x14ac:dyDescent="0.25">
      <c r="A1465" s="91"/>
      <c r="B1465" s="86"/>
      <c r="C1465" s="89"/>
      <c r="D1465" s="89"/>
      <c r="E1465" s="89"/>
      <c r="F1465" s="89"/>
      <c r="G1465" s="89"/>
      <c r="H1465" s="172"/>
      <c r="I1465" s="172"/>
      <c r="J1465" s="89"/>
      <c r="K1465" s="142"/>
      <c r="L1465" s="89"/>
      <c r="M1465" s="89"/>
      <c r="N1465" s="89"/>
      <c r="O1465" s="89"/>
      <c r="P1465" s="89"/>
      <c r="Q1465" s="336"/>
      <c r="R1465" s="92"/>
      <c r="S1465" s="90"/>
      <c r="T1465" s="90"/>
    </row>
    <row r="1466" spans="1:20" x14ac:dyDescent="0.25">
      <c r="A1466" s="91"/>
      <c r="B1466" s="86"/>
      <c r="C1466" s="89"/>
      <c r="D1466" s="89"/>
      <c r="E1466" s="89"/>
      <c r="F1466" s="89"/>
      <c r="G1466" s="89"/>
      <c r="H1466" s="172"/>
      <c r="I1466" s="172"/>
      <c r="J1466" s="89"/>
      <c r="K1466" s="142"/>
      <c r="L1466" s="89"/>
      <c r="M1466" s="89"/>
      <c r="N1466" s="89"/>
      <c r="O1466" s="89"/>
      <c r="P1466" s="89"/>
      <c r="Q1466" s="336"/>
      <c r="R1466" s="92"/>
      <c r="S1466" s="90"/>
      <c r="T1466" s="90"/>
    </row>
    <row r="1467" spans="1:20" x14ac:dyDescent="0.25">
      <c r="A1467" s="91"/>
      <c r="B1467" s="86"/>
      <c r="C1467" s="89"/>
      <c r="D1467" s="89"/>
      <c r="E1467" s="89"/>
      <c r="F1467" s="89"/>
      <c r="G1467" s="89"/>
      <c r="H1467" s="172"/>
      <c r="I1467" s="172"/>
      <c r="J1467" s="89"/>
      <c r="K1467" s="142"/>
      <c r="L1467" s="89"/>
      <c r="M1467" s="89"/>
      <c r="N1467" s="89"/>
      <c r="O1467" s="89"/>
      <c r="P1467" s="89"/>
      <c r="Q1467" s="336"/>
      <c r="R1467" s="92"/>
      <c r="S1467" s="90"/>
      <c r="T1467" s="90"/>
    </row>
    <row r="1468" spans="1:20" x14ac:dyDescent="0.25">
      <c r="A1468" s="91"/>
      <c r="B1468" s="86"/>
      <c r="C1468" s="89"/>
      <c r="D1468" s="89"/>
      <c r="E1468" s="89"/>
      <c r="F1468" s="89"/>
      <c r="G1468" s="89"/>
      <c r="H1468" s="172"/>
      <c r="I1468" s="172"/>
      <c r="J1468" s="89"/>
      <c r="K1468" s="142"/>
      <c r="L1468" s="89"/>
      <c r="M1468" s="89"/>
      <c r="N1468" s="89"/>
      <c r="O1468" s="89"/>
      <c r="P1468" s="89"/>
      <c r="Q1468" s="336"/>
      <c r="R1468" s="92"/>
      <c r="S1468" s="90"/>
      <c r="T1468" s="90"/>
    </row>
    <row r="1469" spans="1:20" x14ac:dyDescent="0.25">
      <c r="A1469" s="91"/>
      <c r="B1469" s="86"/>
      <c r="C1469" s="89"/>
      <c r="D1469" s="89"/>
      <c r="E1469" s="89"/>
      <c r="F1469" s="89"/>
      <c r="G1469" s="89"/>
      <c r="H1469" s="172"/>
      <c r="I1469" s="172"/>
      <c r="J1469" s="89"/>
      <c r="K1469" s="142"/>
      <c r="L1469" s="89"/>
      <c r="M1469" s="89"/>
      <c r="N1469" s="89"/>
      <c r="O1469" s="89"/>
      <c r="P1469" s="89"/>
      <c r="Q1469" s="336"/>
      <c r="R1469" s="92"/>
      <c r="S1469" s="90"/>
      <c r="T1469" s="90"/>
    </row>
    <row r="1470" spans="1:20" x14ac:dyDescent="0.25">
      <c r="A1470" s="91"/>
      <c r="B1470" s="86"/>
      <c r="C1470" s="89"/>
      <c r="D1470" s="89"/>
      <c r="E1470" s="89"/>
      <c r="F1470" s="89"/>
      <c r="G1470" s="89"/>
      <c r="H1470" s="172"/>
      <c r="I1470" s="172"/>
      <c r="J1470" s="89"/>
      <c r="K1470" s="142"/>
      <c r="L1470" s="89"/>
      <c r="M1470" s="89"/>
      <c r="N1470" s="89"/>
      <c r="O1470" s="89"/>
      <c r="P1470" s="89"/>
      <c r="Q1470" s="336"/>
      <c r="R1470" s="92"/>
      <c r="S1470" s="90"/>
      <c r="T1470" s="90"/>
    </row>
    <row r="1471" spans="1:20" x14ac:dyDescent="0.25">
      <c r="A1471" s="91"/>
      <c r="B1471" s="86"/>
      <c r="C1471" s="89"/>
      <c r="D1471" s="89"/>
      <c r="E1471" s="89"/>
      <c r="F1471" s="89"/>
      <c r="G1471" s="89"/>
      <c r="H1471" s="172"/>
      <c r="I1471" s="172"/>
      <c r="J1471" s="89"/>
      <c r="K1471" s="142"/>
      <c r="L1471" s="89"/>
      <c r="M1471" s="89"/>
      <c r="N1471" s="89"/>
      <c r="O1471" s="89"/>
      <c r="P1471" s="89"/>
      <c r="Q1471" s="336"/>
      <c r="R1471" s="92"/>
      <c r="S1471" s="90"/>
      <c r="T1471" s="90"/>
    </row>
    <row r="1472" spans="1:20" x14ac:dyDescent="0.25">
      <c r="A1472" s="91"/>
      <c r="B1472" s="86"/>
      <c r="C1472" s="89"/>
      <c r="D1472" s="89"/>
      <c r="E1472" s="89"/>
      <c r="F1472" s="89"/>
      <c r="G1472" s="89"/>
      <c r="H1472" s="172"/>
      <c r="I1472" s="172"/>
      <c r="J1472" s="89"/>
      <c r="K1472" s="142"/>
      <c r="L1472" s="89"/>
      <c r="M1472" s="89"/>
      <c r="N1472" s="89"/>
      <c r="O1472" s="89"/>
      <c r="P1472" s="89"/>
      <c r="Q1472" s="336"/>
      <c r="R1472" s="92"/>
      <c r="S1472" s="90"/>
      <c r="T1472" s="90"/>
    </row>
    <row r="1473" spans="1:20" x14ac:dyDescent="0.25">
      <c r="A1473" s="91"/>
      <c r="B1473" s="86"/>
      <c r="C1473" s="89"/>
      <c r="D1473" s="89"/>
      <c r="E1473" s="89"/>
      <c r="F1473" s="89"/>
      <c r="G1473" s="89"/>
      <c r="H1473" s="172"/>
      <c r="I1473" s="172"/>
      <c r="J1473" s="89"/>
      <c r="K1473" s="142"/>
      <c r="L1473" s="89"/>
      <c r="M1473" s="89"/>
      <c r="N1473" s="89"/>
      <c r="O1473" s="89"/>
      <c r="P1473" s="89"/>
      <c r="Q1473" s="336"/>
      <c r="R1473" s="92"/>
      <c r="S1473" s="90"/>
      <c r="T1473" s="90"/>
    </row>
    <row r="1474" spans="1:20" x14ac:dyDescent="0.25">
      <c r="A1474" s="91"/>
      <c r="B1474" s="86"/>
      <c r="C1474" s="89"/>
      <c r="D1474" s="89"/>
      <c r="E1474" s="89"/>
      <c r="F1474" s="89"/>
      <c r="G1474" s="89"/>
      <c r="H1474" s="172"/>
      <c r="I1474" s="172"/>
      <c r="J1474" s="89"/>
      <c r="K1474" s="142"/>
      <c r="L1474" s="89"/>
      <c r="M1474" s="89"/>
      <c r="N1474" s="89"/>
      <c r="O1474" s="89"/>
      <c r="P1474" s="89"/>
      <c r="Q1474" s="336"/>
      <c r="R1474" s="92"/>
      <c r="S1474" s="90"/>
      <c r="T1474" s="90"/>
    </row>
    <row r="1475" spans="1:20" x14ac:dyDescent="0.25">
      <c r="A1475" s="91"/>
      <c r="B1475" s="86"/>
      <c r="C1475" s="89"/>
      <c r="D1475" s="89"/>
      <c r="E1475" s="89"/>
      <c r="F1475" s="89"/>
      <c r="G1475" s="89"/>
      <c r="H1475" s="172"/>
      <c r="I1475" s="172"/>
      <c r="J1475" s="89"/>
      <c r="K1475" s="142"/>
      <c r="L1475" s="89"/>
      <c r="M1475" s="89"/>
      <c r="N1475" s="89"/>
      <c r="O1475" s="89"/>
      <c r="P1475" s="89"/>
      <c r="Q1475" s="336"/>
      <c r="R1475" s="92"/>
      <c r="S1475" s="90"/>
      <c r="T1475" s="90"/>
    </row>
    <row r="1476" spans="1:20" x14ac:dyDescent="0.25">
      <c r="A1476" s="91"/>
      <c r="B1476" s="86"/>
      <c r="C1476" s="89"/>
      <c r="D1476" s="89"/>
      <c r="E1476" s="89"/>
      <c r="F1476" s="89"/>
      <c r="G1476" s="89"/>
      <c r="H1476" s="172"/>
      <c r="I1476" s="172"/>
      <c r="J1476" s="89"/>
      <c r="K1476" s="142"/>
      <c r="L1476" s="89"/>
      <c r="M1476" s="89"/>
      <c r="N1476" s="89"/>
      <c r="O1476" s="89"/>
      <c r="P1476" s="89"/>
      <c r="Q1476" s="336"/>
      <c r="R1476" s="92"/>
      <c r="S1476" s="90"/>
      <c r="T1476" s="90"/>
    </row>
    <row r="1477" spans="1:20" x14ac:dyDescent="0.25">
      <c r="A1477" s="91"/>
      <c r="B1477" s="86"/>
      <c r="C1477" s="89"/>
      <c r="D1477" s="89"/>
      <c r="E1477" s="89"/>
      <c r="F1477" s="89"/>
      <c r="G1477" s="89"/>
      <c r="H1477" s="172"/>
      <c r="I1477" s="172"/>
      <c r="J1477" s="89"/>
      <c r="K1477" s="142"/>
      <c r="L1477" s="89"/>
      <c r="M1477" s="89"/>
      <c r="N1477" s="89"/>
      <c r="O1477" s="89"/>
      <c r="P1477" s="89"/>
      <c r="Q1477" s="336"/>
      <c r="R1477" s="92"/>
      <c r="S1477" s="90"/>
      <c r="T1477" s="90"/>
    </row>
    <row r="1478" spans="1:20" x14ac:dyDescent="0.25">
      <c r="A1478" s="91"/>
      <c r="B1478" s="86"/>
      <c r="C1478" s="89"/>
      <c r="D1478" s="89"/>
      <c r="E1478" s="89"/>
      <c r="F1478" s="89"/>
      <c r="G1478" s="89"/>
      <c r="H1478" s="172"/>
      <c r="I1478" s="172"/>
      <c r="J1478" s="89"/>
      <c r="K1478" s="142"/>
      <c r="L1478" s="89"/>
      <c r="M1478" s="89"/>
      <c r="N1478" s="89"/>
      <c r="O1478" s="89"/>
      <c r="P1478" s="89"/>
      <c r="Q1478" s="336"/>
      <c r="R1478" s="92"/>
      <c r="S1478" s="90"/>
      <c r="T1478" s="90"/>
    </row>
    <row r="1479" spans="1:20" x14ac:dyDescent="0.25">
      <c r="A1479" s="91"/>
      <c r="B1479" s="86"/>
      <c r="C1479" s="89"/>
      <c r="D1479" s="89"/>
      <c r="E1479" s="89"/>
      <c r="F1479" s="89"/>
      <c r="G1479" s="89"/>
      <c r="H1479" s="172"/>
      <c r="I1479" s="172"/>
      <c r="J1479" s="89"/>
      <c r="K1479" s="142"/>
      <c r="L1479" s="89"/>
      <c r="M1479" s="89"/>
      <c r="N1479" s="89"/>
      <c r="O1479" s="89"/>
      <c r="P1479" s="89"/>
      <c r="Q1479" s="336"/>
      <c r="R1479" s="92"/>
      <c r="S1479" s="90"/>
      <c r="T1479" s="90"/>
    </row>
    <row r="1480" spans="1:20" x14ac:dyDescent="0.25">
      <c r="A1480" s="91"/>
      <c r="B1480" s="86"/>
      <c r="C1480" s="89"/>
      <c r="D1480" s="89"/>
      <c r="E1480" s="89"/>
      <c r="F1480" s="89"/>
      <c r="G1480" s="89"/>
      <c r="H1480" s="172"/>
      <c r="I1480" s="172"/>
      <c r="J1480" s="89"/>
      <c r="K1480" s="142"/>
      <c r="L1480" s="89"/>
      <c r="M1480" s="89"/>
      <c r="N1480" s="89"/>
      <c r="O1480" s="89"/>
      <c r="P1480" s="89"/>
      <c r="Q1480" s="336"/>
      <c r="R1480" s="92"/>
      <c r="S1480" s="90"/>
      <c r="T1480" s="90"/>
    </row>
    <row r="1481" spans="1:20" x14ac:dyDescent="0.25">
      <c r="A1481" s="91"/>
      <c r="B1481" s="86"/>
      <c r="C1481" s="89"/>
      <c r="D1481" s="89"/>
      <c r="E1481" s="89"/>
      <c r="F1481" s="89"/>
      <c r="G1481" s="89"/>
      <c r="H1481" s="172"/>
      <c r="I1481" s="172"/>
      <c r="J1481" s="89"/>
      <c r="K1481" s="142"/>
      <c r="L1481" s="89"/>
      <c r="M1481" s="89"/>
      <c r="N1481" s="89"/>
      <c r="O1481" s="89"/>
      <c r="P1481" s="89"/>
      <c r="Q1481" s="336"/>
      <c r="R1481" s="92"/>
      <c r="S1481" s="90"/>
      <c r="T1481" s="90"/>
    </row>
    <row r="1482" spans="1:20" x14ac:dyDescent="0.25">
      <c r="A1482" s="91"/>
      <c r="B1482" s="86"/>
      <c r="C1482" s="89"/>
      <c r="D1482" s="89"/>
      <c r="E1482" s="89"/>
      <c r="F1482" s="89"/>
      <c r="G1482" s="89"/>
      <c r="H1482" s="172"/>
      <c r="I1482" s="172"/>
      <c r="J1482" s="89"/>
      <c r="K1482" s="142"/>
      <c r="L1482" s="89"/>
      <c r="M1482" s="89"/>
      <c r="N1482" s="89"/>
      <c r="O1482" s="89"/>
      <c r="P1482" s="89"/>
      <c r="Q1482" s="336"/>
      <c r="R1482" s="92"/>
      <c r="S1482" s="90"/>
      <c r="T1482" s="90"/>
    </row>
    <row r="1483" spans="1:20" x14ac:dyDescent="0.25">
      <c r="A1483" s="91"/>
      <c r="B1483" s="86"/>
      <c r="C1483" s="89"/>
      <c r="D1483" s="89"/>
      <c r="E1483" s="89"/>
      <c r="F1483" s="89"/>
      <c r="G1483" s="89"/>
      <c r="H1483" s="172"/>
      <c r="I1483" s="172"/>
      <c r="J1483" s="89"/>
      <c r="K1483" s="142"/>
      <c r="L1483" s="89"/>
      <c r="M1483" s="89"/>
      <c r="N1483" s="89"/>
      <c r="O1483" s="89"/>
      <c r="P1483" s="89"/>
      <c r="Q1483" s="336"/>
      <c r="R1483" s="92"/>
      <c r="S1483" s="90"/>
      <c r="T1483" s="90"/>
    </row>
    <row r="1484" spans="1:20" x14ac:dyDescent="0.25">
      <c r="A1484" s="91"/>
      <c r="B1484" s="86"/>
      <c r="C1484" s="89"/>
      <c r="D1484" s="89"/>
      <c r="E1484" s="89"/>
      <c r="F1484" s="89"/>
      <c r="G1484" s="89"/>
      <c r="H1484" s="172"/>
      <c r="I1484" s="172"/>
      <c r="J1484" s="89"/>
      <c r="K1484" s="142"/>
      <c r="L1484" s="89"/>
      <c r="M1484" s="89"/>
      <c r="N1484" s="89"/>
      <c r="O1484" s="89"/>
      <c r="P1484" s="89"/>
      <c r="Q1484" s="336"/>
      <c r="R1484" s="92"/>
      <c r="S1484" s="90"/>
      <c r="T1484" s="90"/>
    </row>
    <row r="1485" spans="1:20" x14ac:dyDescent="0.25">
      <c r="A1485" s="91"/>
      <c r="B1485" s="86"/>
      <c r="C1485" s="89"/>
      <c r="D1485" s="89"/>
      <c r="E1485" s="89"/>
      <c r="F1485" s="89"/>
      <c r="G1485" s="89"/>
      <c r="H1485" s="172"/>
      <c r="I1485" s="172"/>
      <c r="J1485" s="89"/>
      <c r="K1485" s="142"/>
      <c r="L1485" s="89"/>
      <c r="M1485" s="89"/>
      <c r="N1485" s="89"/>
      <c r="O1485" s="89"/>
      <c r="P1485" s="89"/>
      <c r="Q1485" s="336"/>
      <c r="R1485" s="92"/>
      <c r="S1485" s="90"/>
      <c r="T1485" s="90"/>
    </row>
    <row r="1486" spans="1:20" x14ac:dyDescent="0.25">
      <c r="A1486" s="91"/>
      <c r="B1486" s="86"/>
      <c r="C1486" s="89"/>
      <c r="D1486" s="89"/>
      <c r="E1486" s="89"/>
      <c r="F1486" s="89"/>
      <c r="G1486" s="89"/>
      <c r="H1486" s="172"/>
      <c r="I1486" s="172"/>
      <c r="J1486" s="89"/>
      <c r="K1486" s="142"/>
      <c r="L1486" s="89"/>
      <c r="M1486" s="89"/>
      <c r="N1486" s="89"/>
      <c r="O1486" s="89"/>
      <c r="P1486" s="89"/>
      <c r="Q1486" s="336"/>
      <c r="R1486" s="92"/>
      <c r="S1486" s="90"/>
      <c r="T1486" s="90"/>
    </row>
    <row r="1487" spans="1:20" x14ac:dyDescent="0.25">
      <c r="A1487" s="91"/>
      <c r="B1487" s="86"/>
      <c r="C1487" s="89"/>
      <c r="D1487" s="89"/>
      <c r="E1487" s="89"/>
      <c r="F1487" s="89"/>
      <c r="G1487" s="89"/>
      <c r="H1487" s="172"/>
      <c r="I1487" s="172"/>
      <c r="J1487" s="89"/>
      <c r="K1487" s="142"/>
      <c r="L1487" s="89"/>
      <c r="M1487" s="89"/>
      <c r="N1487" s="89"/>
      <c r="O1487" s="89"/>
      <c r="P1487" s="89"/>
      <c r="Q1487" s="336"/>
      <c r="R1487" s="92"/>
      <c r="S1487" s="90"/>
      <c r="T1487" s="90"/>
    </row>
    <row r="1488" spans="1:20" x14ac:dyDescent="0.25">
      <c r="A1488" s="91"/>
      <c r="B1488" s="86"/>
      <c r="C1488" s="89"/>
      <c r="D1488" s="89"/>
      <c r="E1488" s="89"/>
      <c r="F1488" s="89"/>
      <c r="G1488" s="89"/>
      <c r="H1488" s="172"/>
      <c r="I1488" s="172"/>
      <c r="J1488" s="89"/>
      <c r="K1488" s="142"/>
      <c r="L1488" s="89"/>
      <c r="M1488" s="89"/>
      <c r="N1488" s="89"/>
      <c r="O1488" s="89"/>
      <c r="P1488" s="89"/>
      <c r="Q1488" s="336"/>
      <c r="R1488" s="92"/>
      <c r="S1488" s="90"/>
      <c r="T1488" s="90"/>
    </row>
    <row r="1489" spans="1:20" x14ac:dyDescent="0.25">
      <c r="A1489" s="91"/>
      <c r="B1489" s="86"/>
      <c r="C1489" s="89"/>
      <c r="D1489" s="89"/>
      <c r="E1489" s="89"/>
      <c r="F1489" s="89"/>
      <c r="G1489" s="89"/>
      <c r="H1489" s="172"/>
      <c r="I1489" s="172"/>
      <c r="J1489" s="89"/>
      <c r="K1489" s="142"/>
      <c r="L1489" s="89"/>
      <c r="M1489" s="89"/>
      <c r="N1489" s="89"/>
      <c r="O1489" s="89"/>
      <c r="P1489" s="89"/>
      <c r="Q1489" s="336"/>
      <c r="R1489" s="92"/>
      <c r="S1489" s="90"/>
      <c r="T1489" s="90"/>
    </row>
    <row r="1490" spans="1:20" x14ac:dyDescent="0.25">
      <c r="A1490" s="91"/>
      <c r="B1490" s="86"/>
      <c r="C1490" s="89"/>
      <c r="D1490" s="89"/>
      <c r="E1490" s="89"/>
      <c r="F1490" s="89"/>
      <c r="G1490" s="89"/>
      <c r="H1490" s="172"/>
      <c r="I1490" s="172"/>
      <c r="J1490" s="89"/>
      <c r="K1490" s="142"/>
      <c r="L1490" s="89"/>
      <c r="M1490" s="89"/>
      <c r="N1490" s="89"/>
      <c r="O1490" s="89"/>
      <c r="P1490" s="89"/>
      <c r="Q1490" s="336"/>
      <c r="R1490" s="92"/>
      <c r="S1490" s="90"/>
      <c r="T1490" s="90"/>
    </row>
    <row r="1491" spans="1:20" x14ac:dyDescent="0.25">
      <c r="A1491" s="91"/>
      <c r="B1491" s="86"/>
      <c r="C1491" s="89"/>
      <c r="D1491" s="89"/>
      <c r="E1491" s="89"/>
      <c r="F1491" s="89"/>
      <c r="G1491" s="89"/>
      <c r="H1491" s="172"/>
      <c r="I1491" s="172"/>
      <c r="J1491" s="89"/>
      <c r="K1491" s="142"/>
      <c r="L1491" s="89"/>
      <c r="M1491" s="89"/>
      <c r="N1491" s="89"/>
      <c r="O1491" s="89"/>
      <c r="P1491" s="89"/>
      <c r="Q1491" s="336"/>
      <c r="R1491" s="92"/>
      <c r="S1491" s="90"/>
      <c r="T1491" s="90"/>
    </row>
    <row r="1492" spans="1:20" x14ac:dyDescent="0.25">
      <c r="A1492" s="91"/>
      <c r="B1492" s="86"/>
      <c r="C1492" s="89"/>
      <c r="D1492" s="89"/>
      <c r="E1492" s="89"/>
      <c r="F1492" s="89"/>
      <c r="G1492" s="89"/>
      <c r="H1492" s="172"/>
      <c r="I1492" s="172"/>
      <c r="J1492" s="89"/>
      <c r="K1492" s="142"/>
      <c r="L1492" s="89"/>
      <c r="M1492" s="89"/>
      <c r="N1492" s="89"/>
      <c r="O1492" s="89"/>
      <c r="P1492" s="89"/>
      <c r="Q1492" s="336"/>
      <c r="R1492" s="92"/>
      <c r="S1492" s="90"/>
      <c r="T1492" s="90"/>
    </row>
    <row r="1493" spans="1:20" x14ac:dyDescent="0.25">
      <c r="A1493" s="91"/>
      <c r="B1493" s="86"/>
      <c r="C1493" s="89"/>
      <c r="D1493" s="89"/>
      <c r="E1493" s="89"/>
      <c r="F1493" s="89"/>
      <c r="G1493" s="89"/>
      <c r="H1493" s="172"/>
      <c r="I1493" s="172"/>
      <c r="J1493" s="89"/>
      <c r="K1493" s="142"/>
      <c r="L1493" s="89"/>
      <c r="M1493" s="89"/>
      <c r="N1493" s="89"/>
      <c r="O1493" s="89"/>
      <c r="P1493" s="89"/>
      <c r="Q1493" s="336"/>
      <c r="R1493" s="92"/>
      <c r="S1493" s="90"/>
      <c r="T1493" s="90"/>
    </row>
    <row r="1494" spans="1:20" x14ac:dyDescent="0.25">
      <c r="A1494" s="91"/>
      <c r="B1494" s="86"/>
      <c r="C1494" s="89"/>
      <c r="D1494" s="89"/>
      <c r="E1494" s="89"/>
      <c r="F1494" s="89"/>
      <c r="G1494" s="89"/>
      <c r="H1494" s="172"/>
      <c r="I1494" s="172"/>
      <c r="J1494" s="89"/>
      <c r="K1494" s="142"/>
      <c r="L1494" s="89"/>
      <c r="M1494" s="89"/>
      <c r="N1494" s="89"/>
      <c r="O1494" s="89"/>
      <c r="P1494" s="89"/>
      <c r="Q1494" s="336"/>
      <c r="R1494" s="92"/>
      <c r="S1494" s="90"/>
      <c r="T1494" s="90"/>
    </row>
    <row r="1495" spans="1:20" x14ac:dyDescent="0.25">
      <c r="A1495" s="91"/>
      <c r="B1495" s="86"/>
      <c r="C1495" s="89"/>
      <c r="D1495" s="89"/>
      <c r="E1495" s="89"/>
      <c r="F1495" s="89"/>
      <c r="G1495" s="89"/>
      <c r="H1495" s="172"/>
      <c r="I1495" s="172"/>
      <c r="J1495" s="89"/>
      <c r="K1495" s="142"/>
      <c r="L1495" s="89"/>
      <c r="M1495" s="89"/>
      <c r="N1495" s="89"/>
      <c r="O1495" s="89"/>
      <c r="P1495" s="89"/>
      <c r="Q1495" s="336"/>
      <c r="R1495" s="92"/>
      <c r="S1495" s="90"/>
      <c r="T1495" s="90"/>
    </row>
    <row r="1496" spans="1:20" x14ac:dyDescent="0.25">
      <c r="A1496" s="91"/>
      <c r="B1496" s="86"/>
      <c r="C1496" s="89"/>
      <c r="D1496" s="89"/>
      <c r="E1496" s="89"/>
      <c r="F1496" s="89"/>
      <c r="G1496" s="89"/>
      <c r="H1496" s="172"/>
      <c r="I1496" s="172"/>
      <c r="J1496" s="89"/>
      <c r="K1496" s="142"/>
      <c r="L1496" s="89"/>
      <c r="M1496" s="89"/>
      <c r="N1496" s="89"/>
      <c r="O1496" s="89"/>
      <c r="P1496" s="89"/>
      <c r="Q1496" s="336"/>
      <c r="R1496" s="92"/>
      <c r="S1496" s="90"/>
      <c r="T1496" s="90"/>
    </row>
    <row r="1497" spans="1:20" x14ac:dyDescent="0.25">
      <c r="A1497" s="91"/>
      <c r="B1497" s="86"/>
      <c r="C1497" s="89"/>
      <c r="D1497" s="89"/>
      <c r="E1497" s="89"/>
      <c r="F1497" s="89"/>
      <c r="G1497" s="89"/>
      <c r="H1497" s="172"/>
      <c r="I1497" s="172"/>
      <c r="J1497" s="89"/>
      <c r="K1497" s="142"/>
      <c r="L1497" s="89"/>
      <c r="M1497" s="89"/>
      <c r="N1497" s="89"/>
      <c r="O1497" s="89"/>
      <c r="P1497" s="89"/>
      <c r="Q1497" s="336"/>
      <c r="R1497" s="92"/>
      <c r="S1497" s="90"/>
      <c r="T1497" s="90"/>
    </row>
    <row r="1498" spans="1:20" x14ac:dyDescent="0.25">
      <c r="A1498" s="91"/>
      <c r="B1498" s="86"/>
      <c r="C1498" s="89"/>
      <c r="D1498" s="89"/>
      <c r="E1498" s="89"/>
      <c r="F1498" s="89"/>
      <c r="G1498" s="89"/>
      <c r="H1498" s="172"/>
      <c r="I1498" s="172"/>
      <c r="J1498" s="89"/>
      <c r="K1498" s="142"/>
      <c r="L1498" s="89"/>
      <c r="M1498" s="89"/>
      <c r="N1498" s="89"/>
      <c r="O1498" s="89"/>
      <c r="P1498" s="89"/>
      <c r="Q1498" s="336"/>
      <c r="R1498" s="92"/>
      <c r="S1498" s="90"/>
      <c r="T1498" s="90"/>
    </row>
    <row r="1499" spans="1:20" x14ac:dyDescent="0.25">
      <c r="A1499" s="91"/>
      <c r="B1499" s="86"/>
      <c r="C1499" s="89"/>
      <c r="D1499" s="89"/>
      <c r="E1499" s="89"/>
      <c r="F1499" s="89"/>
      <c r="G1499" s="89"/>
      <c r="H1499" s="172"/>
      <c r="I1499" s="172"/>
      <c r="J1499" s="89"/>
      <c r="K1499" s="142"/>
      <c r="L1499" s="89"/>
      <c r="M1499" s="89"/>
      <c r="N1499" s="89"/>
      <c r="O1499" s="89"/>
      <c r="P1499" s="89"/>
      <c r="Q1499" s="336"/>
      <c r="R1499" s="92"/>
      <c r="S1499" s="90"/>
      <c r="T1499" s="90"/>
    </row>
    <row r="1500" spans="1:20" x14ac:dyDescent="0.25">
      <c r="A1500" s="91"/>
      <c r="B1500" s="86"/>
      <c r="C1500" s="89"/>
      <c r="D1500" s="89"/>
      <c r="E1500" s="89"/>
      <c r="F1500" s="89"/>
      <c r="G1500" s="89"/>
      <c r="H1500" s="172"/>
      <c r="I1500" s="172"/>
      <c r="J1500" s="89"/>
      <c r="K1500" s="142"/>
      <c r="L1500" s="89"/>
      <c r="M1500" s="89"/>
      <c r="N1500" s="89"/>
      <c r="O1500" s="89"/>
      <c r="P1500" s="89"/>
      <c r="Q1500" s="336"/>
      <c r="R1500" s="92"/>
      <c r="S1500" s="90"/>
      <c r="T1500" s="90"/>
    </row>
    <row r="1501" spans="1:20" x14ac:dyDescent="0.25">
      <c r="A1501" s="91"/>
      <c r="B1501" s="86"/>
      <c r="C1501" s="89"/>
      <c r="D1501" s="89"/>
      <c r="E1501" s="89"/>
      <c r="F1501" s="89"/>
      <c r="G1501" s="89"/>
      <c r="H1501" s="172"/>
      <c r="I1501" s="172"/>
      <c r="J1501" s="89"/>
      <c r="K1501" s="142"/>
      <c r="L1501" s="89"/>
      <c r="M1501" s="89"/>
      <c r="N1501" s="89"/>
      <c r="O1501" s="89"/>
      <c r="P1501" s="89"/>
      <c r="Q1501" s="336"/>
      <c r="R1501" s="92"/>
      <c r="S1501" s="90"/>
      <c r="T1501" s="90"/>
    </row>
    <row r="1502" spans="1:20" x14ac:dyDescent="0.25">
      <c r="A1502" s="91"/>
      <c r="B1502" s="86"/>
      <c r="C1502" s="89"/>
      <c r="D1502" s="89"/>
      <c r="E1502" s="89"/>
      <c r="F1502" s="89"/>
      <c r="G1502" s="89"/>
      <c r="H1502" s="172"/>
      <c r="I1502" s="172"/>
      <c r="J1502" s="89"/>
      <c r="K1502" s="142"/>
      <c r="L1502" s="89"/>
      <c r="M1502" s="89"/>
      <c r="N1502" s="89"/>
      <c r="O1502" s="89"/>
      <c r="P1502" s="89"/>
      <c r="Q1502" s="336"/>
      <c r="R1502" s="92"/>
      <c r="S1502" s="90"/>
      <c r="T1502" s="90"/>
    </row>
    <row r="1503" spans="1:20" x14ac:dyDescent="0.25">
      <c r="A1503" s="91"/>
      <c r="B1503" s="86"/>
      <c r="C1503" s="89"/>
      <c r="D1503" s="89"/>
      <c r="E1503" s="89"/>
      <c r="F1503" s="89"/>
      <c r="G1503" s="89"/>
      <c r="H1503" s="172"/>
      <c r="I1503" s="172"/>
      <c r="J1503" s="89"/>
      <c r="K1503" s="142"/>
      <c r="L1503" s="89"/>
      <c r="M1503" s="89"/>
      <c r="N1503" s="89"/>
      <c r="O1503" s="89"/>
      <c r="P1503" s="89"/>
      <c r="Q1503" s="336"/>
      <c r="R1503" s="92"/>
      <c r="S1503" s="90"/>
      <c r="T1503" s="90"/>
    </row>
    <row r="1504" spans="1:20" x14ac:dyDescent="0.25">
      <c r="A1504" s="91"/>
      <c r="B1504" s="86"/>
      <c r="C1504" s="89"/>
      <c r="D1504" s="89"/>
      <c r="E1504" s="89"/>
      <c r="F1504" s="89"/>
      <c r="G1504" s="89"/>
      <c r="H1504" s="172"/>
      <c r="I1504" s="172"/>
      <c r="J1504" s="89"/>
      <c r="K1504" s="142"/>
      <c r="L1504" s="89"/>
      <c r="M1504" s="89"/>
      <c r="N1504" s="89"/>
      <c r="O1504" s="89"/>
      <c r="P1504" s="89"/>
      <c r="Q1504" s="336"/>
      <c r="R1504" s="92"/>
      <c r="S1504" s="90"/>
      <c r="T1504" s="90"/>
    </row>
    <row r="1505" spans="1:20" x14ac:dyDescent="0.25">
      <c r="A1505" s="91"/>
      <c r="B1505" s="86"/>
      <c r="C1505" s="89"/>
      <c r="D1505" s="89"/>
      <c r="E1505" s="89"/>
      <c r="F1505" s="89"/>
      <c r="G1505" s="89"/>
      <c r="H1505" s="172"/>
      <c r="I1505" s="172"/>
      <c r="J1505" s="89"/>
      <c r="K1505" s="142"/>
      <c r="L1505" s="89"/>
      <c r="M1505" s="89"/>
      <c r="N1505" s="89"/>
      <c r="O1505" s="89"/>
      <c r="P1505" s="89"/>
      <c r="Q1505" s="336"/>
      <c r="R1505" s="92"/>
      <c r="S1505" s="90"/>
      <c r="T1505" s="90"/>
    </row>
    <row r="1506" spans="1:20" x14ac:dyDescent="0.25">
      <c r="A1506" s="91"/>
      <c r="B1506" s="86"/>
      <c r="C1506" s="89"/>
      <c r="D1506" s="89"/>
      <c r="E1506" s="89"/>
      <c r="F1506" s="89"/>
      <c r="G1506" s="89"/>
      <c r="H1506" s="172"/>
      <c r="I1506" s="172"/>
      <c r="J1506" s="89"/>
      <c r="K1506" s="142"/>
      <c r="L1506" s="89"/>
      <c r="M1506" s="89"/>
      <c r="N1506" s="89"/>
      <c r="O1506" s="89"/>
      <c r="P1506" s="89"/>
      <c r="Q1506" s="336"/>
      <c r="R1506" s="92"/>
      <c r="S1506" s="90"/>
      <c r="T1506" s="90"/>
    </row>
    <row r="1507" spans="1:20" x14ac:dyDescent="0.25">
      <c r="A1507" s="91"/>
      <c r="B1507" s="86"/>
      <c r="C1507" s="89"/>
      <c r="D1507" s="89"/>
      <c r="E1507" s="89"/>
      <c r="F1507" s="89"/>
      <c r="G1507" s="89"/>
      <c r="H1507" s="172"/>
      <c r="I1507" s="172"/>
      <c r="J1507" s="89"/>
      <c r="K1507" s="142"/>
      <c r="L1507" s="89"/>
      <c r="M1507" s="89"/>
      <c r="N1507" s="89"/>
      <c r="O1507" s="89"/>
      <c r="P1507" s="89"/>
      <c r="Q1507" s="336"/>
      <c r="R1507" s="92"/>
      <c r="S1507" s="90"/>
      <c r="T1507" s="90"/>
    </row>
    <row r="1508" spans="1:20" x14ac:dyDescent="0.25">
      <c r="A1508" s="91"/>
      <c r="B1508" s="86"/>
      <c r="C1508" s="89"/>
      <c r="D1508" s="89"/>
      <c r="E1508" s="89"/>
      <c r="F1508" s="89"/>
      <c r="G1508" s="89"/>
      <c r="H1508" s="172"/>
      <c r="I1508" s="172"/>
      <c r="J1508" s="89"/>
      <c r="K1508" s="142"/>
      <c r="L1508" s="89"/>
      <c r="M1508" s="89"/>
      <c r="N1508" s="89"/>
      <c r="O1508" s="89"/>
      <c r="P1508" s="89"/>
      <c r="Q1508" s="336"/>
      <c r="R1508" s="92"/>
      <c r="S1508" s="90"/>
      <c r="T1508" s="90"/>
    </row>
    <row r="1509" spans="1:20" x14ac:dyDescent="0.25">
      <c r="A1509" s="91"/>
      <c r="B1509" s="86"/>
      <c r="C1509" s="89"/>
      <c r="D1509" s="89"/>
      <c r="E1509" s="89"/>
      <c r="F1509" s="89"/>
      <c r="G1509" s="89"/>
      <c r="H1509" s="172"/>
      <c r="I1509" s="172"/>
      <c r="J1509" s="89"/>
      <c r="K1509" s="142"/>
      <c r="L1509" s="89"/>
      <c r="M1509" s="89"/>
      <c r="N1509" s="89"/>
      <c r="O1509" s="89"/>
      <c r="P1509" s="89"/>
      <c r="Q1509" s="336"/>
      <c r="R1509" s="92"/>
      <c r="S1509" s="90"/>
      <c r="T1509" s="90"/>
    </row>
    <row r="1510" spans="1:20" x14ac:dyDescent="0.25">
      <c r="A1510" s="91"/>
      <c r="B1510" s="86"/>
      <c r="C1510" s="89"/>
      <c r="D1510" s="89"/>
      <c r="E1510" s="89"/>
      <c r="F1510" s="89"/>
      <c r="G1510" s="89"/>
      <c r="H1510" s="172"/>
      <c r="I1510" s="172"/>
      <c r="J1510" s="89"/>
      <c r="K1510" s="142"/>
      <c r="L1510" s="89"/>
      <c r="M1510" s="89"/>
      <c r="N1510" s="89"/>
      <c r="O1510" s="89"/>
      <c r="P1510" s="89"/>
      <c r="Q1510" s="336"/>
      <c r="R1510" s="92"/>
      <c r="S1510" s="90"/>
      <c r="T1510" s="90"/>
    </row>
    <row r="1511" spans="1:20" x14ac:dyDescent="0.25">
      <c r="A1511" s="91"/>
      <c r="B1511" s="86"/>
      <c r="C1511" s="89"/>
      <c r="D1511" s="89"/>
      <c r="E1511" s="89"/>
      <c r="F1511" s="89"/>
      <c r="G1511" s="89"/>
      <c r="H1511" s="172"/>
      <c r="I1511" s="172"/>
      <c r="J1511" s="89"/>
      <c r="K1511" s="142"/>
      <c r="L1511" s="89"/>
      <c r="M1511" s="89"/>
      <c r="N1511" s="89"/>
      <c r="O1511" s="89"/>
      <c r="P1511" s="89"/>
      <c r="Q1511" s="336"/>
      <c r="R1511" s="92"/>
      <c r="S1511" s="90"/>
      <c r="T1511" s="90"/>
    </row>
    <row r="1512" spans="1:20" x14ac:dyDescent="0.25">
      <c r="A1512" s="91"/>
      <c r="B1512" s="86"/>
      <c r="C1512" s="89"/>
      <c r="D1512" s="89"/>
      <c r="E1512" s="89"/>
      <c r="F1512" s="89"/>
      <c r="G1512" s="89"/>
      <c r="H1512" s="172"/>
      <c r="I1512" s="172"/>
      <c r="J1512" s="89"/>
      <c r="K1512" s="142"/>
      <c r="L1512" s="89"/>
      <c r="M1512" s="89"/>
      <c r="N1512" s="89"/>
      <c r="O1512" s="89"/>
      <c r="P1512" s="89"/>
      <c r="Q1512" s="336"/>
      <c r="R1512" s="92"/>
      <c r="S1512" s="90"/>
      <c r="T1512" s="90"/>
    </row>
    <row r="1513" spans="1:20" x14ac:dyDescent="0.25">
      <c r="A1513" s="91"/>
      <c r="B1513" s="86"/>
      <c r="C1513" s="89"/>
      <c r="D1513" s="89"/>
      <c r="E1513" s="89"/>
      <c r="F1513" s="89"/>
      <c r="G1513" s="89"/>
      <c r="H1513" s="172"/>
      <c r="I1513" s="172"/>
      <c r="J1513" s="89"/>
      <c r="K1513" s="142"/>
      <c r="L1513" s="89"/>
      <c r="M1513" s="89"/>
      <c r="N1513" s="89"/>
      <c r="O1513" s="89"/>
      <c r="P1513" s="89"/>
      <c r="Q1513" s="336"/>
      <c r="R1513" s="92"/>
      <c r="S1513" s="90"/>
      <c r="T1513" s="90"/>
    </row>
    <row r="1514" spans="1:20" x14ac:dyDescent="0.25">
      <c r="A1514" s="91"/>
      <c r="B1514" s="86"/>
      <c r="C1514" s="89"/>
      <c r="D1514" s="89"/>
      <c r="E1514" s="89"/>
      <c r="F1514" s="89"/>
      <c r="G1514" s="89"/>
      <c r="H1514" s="172"/>
      <c r="I1514" s="172"/>
      <c r="J1514" s="89"/>
      <c r="K1514" s="142"/>
      <c r="L1514" s="89"/>
      <c r="M1514" s="89"/>
      <c r="N1514" s="89"/>
      <c r="O1514" s="89"/>
      <c r="P1514" s="89"/>
      <c r="Q1514" s="336"/>
      <c r="R1514" s="92"/>
      <c r="S1514" s="90"/>
      <c r="T1514" s="90"/>
    </row>
    <row r="1515" spans="1:20" x14ac:dyDescent="0.25">
      <c r="A1515" s="91"/>
      <c r="B1515" s="86"/>
      <c r="C1515" s="89"/>
      <c r="D1515" s="89"/>
      <c r="E1515" s="89"/>
      <c r="F1515" s="89"/>
      <c r="G1515" s="89"/>
      <c r="H1515" s="172"/>
      <c r="I1515" s="172"/>
      <c r="J1515" s="89"/>
      <c r="K1515" s="142"/>
      <c r="L1515" s="89"/>
      <c r="M1515" s="89"/>
      <c r="N1515" s="89"/>
      <c r="O1515" s="89"/>
      <c r="P1515" s="89"/>
      <c r="Q1515" s="336"/>
      <c r="R1515" s="92"/>
      <c r="S1515" s="90"/>
      <c r="T1515" s="90"/>
    </row>
    <row r="1516" spans="1:20" x14ac:dyDescent="0.25">
      <c r="A1516" s="91"/>
      <c r="B1516" s="86"/>
      <c r="C1516" s="89"/>
      <c r="D1516" s="89"/>
      <c r="E1516" s="89"/>
      <c r="F1516" s="89"/>
      <c r="G1516" s="89"/>
      <c r="H1516" s="172"/>
      <c r="I1516" s="172"/>
      <c r="J1516" s="89"/>
      <c r="K1516" s="142"/>
      <c r="L1516" s="89"/>
      <c r="M1516" s="89"/>
      <c r="N1516" s="89"/>
      <c r="O1516" s="89"/>
      <c r="P1516" s="89"/>
      <c r="Q1516" s="336"/>
      <c r="R1516" s="92"/>
      <c r="S1516" s="90"/>
      <c r="T1516" s="90"/>
    </row>
    <row r="1517" spans="1:20" x14ac:dyDescent="0.25">
      <c r="A1517" s="91"/>
      <c r="B1517" s="86"/>
      <c r="C1517" s="89"/>
      <c r="D1517" s="89"/>
      <c r="E1517" s="89"/>
      <c r="F1517" s="89"/>
      <c r="G1517" s="89"/>
      <c r="H1517" s="172"/>
      <c r="I1517" s="172"/>
      <c r="J1517" s="89"/>
      <c r="K1517" s="142"/>
      <c r="L1517" s="89"/>
      <c r="M1517" s="89"/>
      <c r="N1517" s="89"/>
      <c r="O1517" s="89"/>
      <c r="P1517" s="89"/>
      <c r="Q1517" s="336"/>
      <c r="R1517" s="92"/>
      <c r="S1517" s="90"/>
      <c r="T1517" s="90"/>
    </row>
    <row r="1518" spans="1:20" x14ac:dyDescent="0.25">
      <c r="A1518" s="91"/>
      <c r="B1518" s="86"/>
      <c r="C1518" s="89"/>
      <c r="D1518" s="89"/>
      <c r="E1518" s="89"/>
      <c r="F1518" s="89"/>
      <c r="G1518" s="89"/>
      <c r="H1518" s="172"/>
      <c r="I1518" s="172"/>
      <c r="J1518" s="89"/>
      <c r="K1518" s="142"/>
      <c r="L1518" s="89"/>
      <c r="M1518" s="89"/>
      <c r="N1518" s="89"/>
      <c r="O1518" s="89"/>
      <c r="P1518" s="89"/>
      <c r="Q1518" s="336"/>
      <c r="R1518" s="92"/>
      <c r="S1518" s="90"/>
      <c r="T1518" s="90"/>
    </row>
    <row r="1519" spans="1:20" x14ac:dyDescent="0.25">
      <c r="A1519" s="91"/>
      <c r="B1519" s="86"/>
      <c r="C1519" s="89"/>
      <c r="D1519" s="89"/>
      <c r="E1519" s="89"/>
      <c r="F1519" s="89"/>
      <c r="G1519" s="89"/>
      <c r="H1519" s="172"/>
      <c r="I1519" s="172"/>
      <c r="J1519" s="89"/>
      <c r="K1519" s="142"/>
      <c r="L1519" s="89"/>
      <c r="M1519" s="89"/>
      <c r="N1519" s="89"/>
      <c r="O1519" s="89"/>
      <c r="P1519" s="89"/>
      <c r="Q1519" s="336"/>
      <c r="R1519" s="92"/>
      <c r="S1519" s="90"/>
      <c r="T1519" s="90"/>
    </row>
    <row r="1520" spans="1:20" x14ac:dyDescent="0.25">
      <c r="A1520" s="91"/>
      <c r="B1520" s="86"/>
      <c r="C1520" s="89"/>
      <c r="D1520" s="89"/>
      <c r="E1520" s="89"/>
      <c r="F1520" s="89"/>
      <c r="G1520" s="89"/>
      <c r="H1520" s="172"/>
      <c r="I1520" s="172"/>
      <c r="J1520" s="89"/>
      <c r="K1520" s="142"/>
      <c r="L1520" s="89"/>
      <c r="M1520" s="89"/>
      <c r="N1520" s="89"/>
      <c r="O1520" s="89"/>
      <c r="P1520" s="89"/>
      <c r="Q1520" s="336"/>
      <c r="R1520" s="92"/>
      <c r="S1520" s="90"/>
      <c r="T1520" s="90"/>
    </row>
    <row r="1521" spans="1:20" x14ac:dyDescent="0.25">
      <c r="A1521" s="91"/>
      <c r="B1521" s="86"/>
      <c r="C1521" s="89"/>
      <c r="D1521" s="89"/>
      <c r="E1521" s="89"/>
      <c r="F1521" s="89"/>
      <c r="G1521" s="89"/>
      <c r="H1521" s="172"/>
      <c r="I1521" s="172"/>
      <c r="J1521" s="89"/>
      <c r="K1521" s="142"/>
      <c r="L1521" s="89"/>
      <c r="M1521" s="89"/>
      <c r="N1521" s="89"/>
      <c r="O1521" s="89"/>
      <c r="P1521" s="89"/>
      <c r="Q1521" s="336"/>
      <c r="R1521" s="92"/>
      <c r="S1521" s="90"/>
      <c r="T1521" s="90"/>
    </row>
    <row r="1522" spans="1:20" x14ac:dyDescent="0.25">
      <c r="A1522" s="91"/>
      <c r="B1522" s="86"/>
      <c r="C1522" s="89"/>
      <c r="D1522" s="89"/>
      <c r="E1522" s="89"/>
      <c r="F1522" s="89"/>
      <c r="G1522" s="89"/>
      <c r="H1522" s="172"/>
      <c r="I1522" s="172"/>
      <c r="J1522" s="89"/>
      <c r="K1522" s="142"/>
      <c r="L1522" s="89"/>
      <c r="M1522" s="89"/>
      <c r="N1522" s="89"/>
      <c r="O1522" s="89"/>
      <c r="P1522" s="89"/>
      <c r="Q1522" s="336"/>
      <c r="R1522" s="92"/>
      <c r="S1522" s="90"/>
      <c r="T1522" s="90"/>
    </row>
    <row r="1523" spans="1:20" x14ac:dyDescent="0.25">
      <c r="A1523" s="91"/>
      <c r="B1523" s="86"/>
      <c r="C1523" s="89"/>
      <c r="D1523" s="89"/>
      <c r="E1523" s="89"/>
      <c r="F1523" s="89"/>
      <c r="G1523" s="89"/>
      <c r="H1523" s="172"/>
      <c r="I1523" s="172"/>
      <c r="J1523" s="89"/>
      <c r="K1523" s="142"/>
      <c r="L1523" s="89"/>
      <c r="M1523" s="89"/>
      <c r="N1523" s="89"/>
      <c r="O1523" s="89"/>
      <c r="P1523" s="89"/>
      <c r="Q1523" s="336"/>
      <c r="R1523" s="92"/>
      <c r="S1523" s="90"/>
      <c r="T1523" s="90"/>
    </row>
    <row r="1524" spans="1:20" x14ac:dyDescent="0.25">
      <c r="A1524" s="91"/>
      <c r="B1524" s="86"/>
      <c r="C1524" s="89"/>
      <c r="D1524" s="89"/>
      <c r="E1524" s="89"/>
      <c r="F1524" s="89"/>
      <c r="G1524" s="89"/>
      <c r="H1524" s="172"/>
      <c r="I1524" s="172"/>
      <c r="J1524" s="89"/>
      <c r="K1524" s="142"/>
      <c r="L1524" s="89"/>
      <c r="M1524" s="89"/>
      <c r="N1524" s="89"/>
      <c r="O1524" s="89"/>
      <c r="P1524" s="89"/>
      <c r="Q1524" s="336"/>
      <c r="R1524" s="92"/>
      <c r="S1524" s="90"/>
      <c r="T1524" s="90"/>
    </row>
    <row r="1525" spans="1:20" x14ac:dyDescent="0.25">
      <c r="A1525" s="91"/>
      <c r="B1525" s="86"/>
      <c r="C1525" s="89"/>
      <c r="D1525" s="89"/>
      <c r="E1525" s="89"/>
      <c r="F1525" s="89"/>
      <c r="G1525" s="89"/>
      <c r="H1525" s="172"/>
      <c r="I1525" s="172"/>
      <c r="J1525" s="89"/>
      <c r="K1525" s="142"/>
      <c r="L1525" s="89"/>
      <c r="M1525" s="89"/>
      <c r="N1525" s="89"/>
      <c r="O1525" s="89"/>
      <c r="P1525" s="89"/>
      <c r="Q1525" s="336"/>
      <c r="R1525" s="92"/>
      <c r="S1525" s="90"/>
      <c r="T1525" s="90"/>
    </row>
    <row r="1526" spans="1:20" x14ac:dyDescent="0.25">
      <c r="A1526" s="91"/>
      <c r="B1526" s="86"/>
      <c r="C1526" s="89"/>
      <c r="D1526" s="89"/>
      <c r="E1526" s="89"/>
      <c r="F1526" s="89"/>
      <c r="G1526" s="89"/>
      <c r="H1526" s="172"/>
      <c r="I1526" s="172"/>
      <c r="J1526" s="89"/>
      <c r="K1526" s="142"/>
      <c r="L1526" s="89"/>
      <c r="M1526" s="89"/>
      <c r="N1526" s="89"/>
      <c r="O1526" s="89"/>
      <c r="P1526" s="89"/>
      <c r="Q1526" s="336"/>
      <c r="R1526" s="92"/>
      <c r="S1526" s="90"/>
      <c r="T1526" s="90"/>
    </row>
    <row r="1527" spans="1:20" x14ac:dyDescent="0.25">
      <c r="A1527" s="91"/>
      <c r="B1527" s="86"/>
      <c r="C1527" s="89"/>
      <c r="D1527" s="89"/>
      <c r="E1527" s="89"/>
      <c r="F1527" s="89"/>
      <c r="G1527" s="89"/>
      <c r="H1527" s="172"/>
      <c r="I1527" s="172"/>
      <c r="J1527" s="89"/>
      <c r="K1527" s="142"/>
      <c r="L1527" s="89"/>
      <c r="M1527" s="89"/>
      <c r="N1527" s="89"/>
      <c r="O1527" s="89"/>
      <c r="P1527" s="89"/>
      <c r="Q1527" s="336"/>
      <c r="R1527" s="92"/>
      <c r="S1527" s="90"/>
      <c r="T1527" s="90"/>
    </row>
    <row r="1528" spans="1:20" x14ac:dyDescent="0.25">
      <c r="A1528" s="91"/>
      <c r="B1528" s="86"/>
      <c r="C1528" s="89"/>
      <c r="D1528" s="89"/>
      <c r="E1528" s="89"/>
      <c r="F1528" s="89"/>
      <c r="G1528" s="89"/>
      <c r="H1528" s="172"/>
      <c r="I1528" s="172"/>
      <c r="J1528" s="89"/>
      <c r="K1528" s="142"/>
      <c r="L1528" s="89"/>
      <c r="M1528" s="89"/>
      <c r="N1528" s="89"/>
      <c r="O1528" s="89"/>
      <c r="P1528" s="89"/>
      <c r="Q1528" s="336"/>
      <c r="R1528" s="92"/>
      <c r="S1528" s="90"/>
      <c r="T1528" s="90"/>
    </row>
    <row r="1529" spans="1:20" x14ac:dyDescent="0.25">
      <c r="A1529" s="91"/>
      <c r="B1529" s="86"/>
      <c r="C1529" s="89"/>
      <c r="D1529" s="89"/>
      <c r="E1529" s="89"/>
      <c r="F1529" s="89"/>
      <c r="G1529" s="89"/>
      <c r="H1529" s="172"/>
      <c r="I1529" s="172"/>
      <c r="J1529" s="89"/>
      <c r="K1529" s="142"/>
      <c r="L1529" s="89"/>
      <c r="M1529" s="89"/>
      <c r="N1529" s="89"/>
      <c r="O1529" s="89"/>
      <c r="P1529" s="89"/>
      <c r="Q1529" s="336"/>
      <c r="R1529" s="92"/>
      <c r="S1529" s="90"/>
      <c r="T1529" s="90"/>
    </row>
    <row r="1530" spans="1:20" x14ac:dyDescent="0.25">
      <c r="A1530" s="91"/>
      <c r="B1530" s="86"/>
      <c r="C1530" s="89"/>
      <c r="D1530" s="89"/>
      <c r="E1530" s="89"/>
      <c r="F1530" s="89"/>
      <c r="G1530" s="89"/>
      <c r="H1530" s="172"/>
      <c r="I1530" s="172"/>
      <c r="J1530" s="89"/>
      <c r="K1530" s="142"/>
      <c r="L1530" s="89"/>
      <c r="M1530" s="89"/>
      <c r="N1530" s="89"/>
      <c r="O1530" s="89"/>
      <c r="P1530" s="89"/>
      <c r="Q1530" s="336"/>
      <c r="R1530" s="92"/>
      <c r="S1530" s="90"/>
      <c r="T1530" s="90"/>
    </row>
    <row r="1531" spans="1:20" x14ac:dyDescent="0.25">
      <c r="A1531" s="91"/>
      <c r="B1531" s="86"/>
      <c r="C1531" s="89"/>
      <c r="D1531" s="89"/>
      <c r="E1531" s="89"/>
      <c r="F1531" s="89"/>
      <c r="G1531" s="89"/>
      <c r="H1531" s="172"/>
      <c r="I1531" s="172"/>
      <c r="J1531" s="89"/>
      <c r="K1531" s="142"/>
      <c r="L1531" s="89"/>
      <c r="M1531" s="89"/>
      <c r="N1531" s="89"/>
      <c r="O1531" s="89"/>
      <c r="P1531" s="89"/>
      <c r="Q1531" s="336"/>
      <c r="R1531" s="92"/>
      <c r="S1531" s="90"/>
      <c r="T1531" s="90"/>
    </row>
    <row r="1532" spans="1:20" x14ac:dyDescent="0.25">
      <c r="A1532" s="91"/>
      <c r="B1532" s="86"/>
      <c r="C1532" s="89"/>
      <c r="D1532" s="89"/>
      <c r="E1532" s="89"/>
      <c r="F1532" s="89"/>
      <c r="G1532" s="89"/>
      <c r="H1532" s="172"/>
      <c r="I1532" s="172"/>
      <c r="J1532" s="89"/>
      <c r="K1532" s="142"/>
      <c r="L1532" s="89"/>
      <c r="M1532" s="89"/>
      <c r="N1532" s="89"/>
      <c r="O1532" s="89"/>
      <c r="P1532" s="89"/>
      <c r="Q1532" s="336"/>
      <c r="R1532" s="92"/>
      <c r="S1532" s="90"/>
      <c r="T1532" s="90"/>
    </row>
    <row r="1533" spans="1:20" x14ac:dyDescent="0.25">
      <c r="A1533" s="91"/>
      <c r="B1533" s="86"/>
      <c r="C1533" s="89"/>
      <c r="D1533" s="89"/>
      <c r="E1533" s="89"/>
      <c r="F1533" s="89"/>
      <c r="G1533" s="89"/>
      <c r="H1533" s="172"/>
      <c r="I1533" s="172"/>
      <c r="J1533" s="89"/>
      <c r="K1533" s="142"/>
      <c r="L1533" s="89"/>
      <c r="M1533" s="89"/>
      <c r="N1533" s="89"/>
      <c r="O1533" s="89"/>
      <c r="P1533" s="89"/>
      <c r="Q1533" s="336"/>
      <c r="R1533" s="92"/>
      <c r="S1533" s="90"/>
      <c r="T1533" s="90"/>
    </row>
    <row r="1534" spans="1:20" x14ac:dyDescent="0.25">
      <c r="A1534" s="91"/>
      <c r="B1534" s="86"/>
      <c r="C1534" s="89"/>
      <c r="D1534" s="89"/>
      <c r="E1534" s="89"/>
      <c r="F1534" s="89"/>
      <c r="G1534" s="89"/>
      <c r="H1534" s="172"/>
      <c r="I1534" s="172"/>
      <c r="J1534" s="89"/>
      <c r="K1534" s="142"/>
      <c r="L1534" s="89"/>
      <c r="M1534" s="89"/>
      <c r="N1534" s="89"/>
      <c r="O1534" s="89"/>
      <c r="P1534" s="89"/>
      <c r="Q1534" s="336"/>
      <c r="R1534" s="92"/>
      <c r="S1534" s="90"/>
      <c r="T1534" s="90"/>
    </row>
    <row r="1535" spans="1:20" x14ac:dyDescent="0.25">
      <c r="A1535" s="91"/>
      <c r="B1535" s="86"/>
      <c r="C1535" s="89"/>
      <c r="D1535" s="89"/>
      <c r="E1535" s="89"/>
      <c r="F1535" s="89"/>
      <c r="G1535" s="89"/>
      <c r="H1535" s="172"/>
      <c r="I1535" s="172"/>
      <c r="J1535" s="89"/>
      <c r="K1535" s="142"/>
      <c r="L1535" s="89"/>
      <c r="M1535" s="89"/>
      <c r="N1535" s="89"/>
      <c r="O1535" s="89"/>
      <c r="P1535" s="89"/>
      <c r="Q1535" s="336"/>
      <c r="R1535" s="92"/>
      <c r="S1535" s="90"/>
      <c r="T1535" s="90"/>
    </row>
    <row r="1536" spans="1:20" x14ac:dyDescent="0.25">
      <c r="A1536" s="91"/>
      <c r="B1536" s="86"/>
      <c r="C1536" s="89"/>
      <c r="D1536" s="89"/>
      <c r="E1536" s="89"/>
      <c r="F1536" s="89"/>
      <c r="G1536" s="89"/>
      <c r="H1536" s="172"/>
      <c r="I1536" s="172"/>
      <c r="J1536" s="89"/>
      <c r="K1536" s="142"/>
      <c r="L1536" s="89"/>
      <c r="M1536" s="89"/>
      <c r="N1536" s="89"/>
      <c r="O1536" s="89"/>
      <c r="P1536" s="89"/>
      <c r="Q1536" s="336"/>
      <c r="R1536" s="92"/>
      <c r="S1536" s="90"/>
      <c r="T1536" s="90"/>
    </row>
    <row r="1537" spans="1:20" x14ac:dyDescent="0.25">
      <c r="A1537" s="91"/>
      <c r="B1537" s="86"/>
      <c r="C1537" s="89"/>
      <c r="D1537" s="89"/>
      <c r="E1537" s="89"/>
      <c r="F1537" s="89"/>
      <c r="G1537" s="89"/>
      <c r="H1537" s="172"/>
      <c r="I1537" s="172"/>
      <c r="J1537" s="89"/>
      <c r="K1537" s="142"/>
      <c r="L1537" s="89"/>
      <c r="M1537" s="89"/>
      <c r="N1537" s="89"/>
      <c r="O1537" s="89"/>
      <c r="P1537" s="89"/>
      <c r="Q1537" s="336"/>
      <c r="R1537" s="92"/>
      <c r="S1537" s="90"/>
      <c r="T1537" s="90"/>
    </row>
    <row r="1538" spans="1:20" x14ac:dyDescent="0.25">
      <c r="A1538" s="91"/>
      <c r="B1538" s="86"/>
      <c r="C1538" s="89"/>
      <c r="D1538" s="89"/>
      <c r="E1538" s="89"/>
      <c r="F1538" s="89"/>
      <c r="G1538" s="89"/>
      <c r="H1538" s="172"/>
      <c r="I1538" s="172"/>
      <c r="J1538" s="89"/>
      <c r="K1538" s="142"/>
      <c r="L1538" s="89"/>
      <c r="M1538" s="89"/>
      <c r="N1538" s="89"/>
      <c r="O1538" s="89"/>
      <c r="P1538" s="89"/>
      <c r="Q1538" s="336"/>
      <c r="R1538" s="92"/>
      <c r="S1538" s="90"/>
      <c r="T1538" s="90"/>
    </row>
    <row r="1539" spans="1:20" x14ac:dyDescent="0.25">
      <c r="A1539" s="91"/>
      <c r="B1539" s="86"/>
      <c r="C1539" s="89"/>
      <c r="D1539" s="89"/>
      <c r="E1539" s="89"/>
      <c r="F1539" s="89"/>
      <c r="G1539" s="89"/>
      <c r="H1539" s="172"/>
      <c r="I1539" s="172"/>
      <c r="J1539" s="89"/>
      <c r="K1539" s="142"/>
      <c r="L1539" s="89"/>
      <c r="M1539" s="89"/>
      <c r="N1539" s="89"/>
      <c r="O1539" s="89"/>
      <c r="P1539" s="89"/>
      <c r="Q1539" s="336"/>
      <c r="R1539" s="92"/>
      <c r="S1539" s="90"/>
      <c r="T1539" s="90"/>
    </row>
    <row r="1540" spans="1:20" x14ac:dyDescent="0.25">
      <c r="A1540" s="91"/>
      <c r="B1540" s="86"/>
      <c r="C1540" s="89"/>
      <c r="D1540" s="89"/>
      <c r="E1540" s="89"/>
      <c r="F1540" s="89"/>
      <c r="G1540" s="89"/>
      <c r="H1540" s="172"/>
      <c r="I1540" s="172"/>
      <c r="J1540" s="89"/>
      <c r="K1540" s="142"/>
      <c r="L1540" s="89"/>
      <c r="M1540" s="89"/>
      <c r="N1540" s="89"/>
      <c r="O1540" s="89"/>
      <c r="P1540" s="89"/>
      <c r="Q1540" s="336"/>
      <c r="R1540" s="92"/>
      <c r="S1540" s="90"/>
      <c r="T1540" s="90"/>
    </row>
    <row r="1541" spans="1:20" x14ac:dyDescent="0.25">
      <c r="A1541" s="91"/>
      <c r="B1541" s="86"/>
      <c r="C1541" s="89"/>
      <c r="D1541" s="89"/>
      <c r="E1541" s="89"/>
      <c r="F1541" s="89"/>
      <c r="G1541" s="89"/>
      <c r="H1541" s="172"/>
      <c r="I1541" s="172"/>
      <c r="J1541" s="89"/>
      <c r="K1541" s="142"/>
      <c r="L1541" s="89"/>
      <c r="M1541" s="89"/>
      <c r="N1541" s="89"/>
      <c r="O1541" s="89"/>
      <c r="P1541" s="89"/>
      <c r="Q1541" s="336"/>
      <c r="R1541" s="92"/>
      <c r="S1541" s="90"/>
      <c r="T1541" s="90"/>
    </row>
    <row r="1542" spans="1:20" x14ac:dyDescent="0.25">
      <c r="A1542" s="91"/>
      <c r="B1542" s="86"/>
      <c r="C1542" s="89"/>
      <c r="D1542" s="89"/>
      <c r="E1542" s="89"/>
      <c r="F1542" s="89"/>
      <c r="G1542" s="89"/>
      <c r="H1542" s="172"/>
      <c r="I1542" s="172"/>
      <c r="J1542" s="89"/>
      <c r="K1542" s="142"/>
      <c r="L1542" s="89"/>
      <c r="M1542" s="89"/>
      <c r="N1542" s="89"/>
      <c r="O1542" s="89"/>
      <c r="P1542" s="89"/>
      <c r="Q1542" s="336"/>
      <c r="R1542" s="92"/>
      <c r="S1542" s="90"/>
      <c r="T1542" s="90"/>
    </row>
    <row r="1543" spans="1:20" x14ac:dyDescent="0.25">
      <c r="A1543" s="91"/>
      <c r="B1543" s="86"/>
      <c r="C1543" s="89"/>
      <c r="D1543" s="89"/>
      <c r="E1543" s="89"/>
      <c r="F1543" s="89"/>
      <c r="G1543" s="89"/>
      <c r="H1543" s="172"/>
      <c r="I1543" s="172"/>
      <c r="J1543" s="89"/>
      <c r="K1543" s="142"/>
      <c r="L1543" s="89"/>
      <c r="M1543" s="89"/>
      <c r="N1543" s="89"/>
      <c r="O1543" s="89"/>
      <c r="P1543" s="89"/>
      <c r="Q1543" s="336"/>
      <c r="R1543" s="92"/>
      <c r="S1543" s="90"/>
      <c r="T1543" s="90"/>
    </row>
    <row r="1544" spans="1:20" x14ac:dyDescent="0.25">
      <c r="A1544" s="91"/>
      <c r="B1544" s="86"/>
      <c r="C1544" s="89"/>
      <c r="D1544" s="89"/>
      <c r="E1544" s="89"/>
      <c r="F1544" s="89"/>
      <c r="G1544" s="89"/>
      <c r="H1544" s="172"/>
      <c r="I1544" s="172"/>
      <c r="J1544" s="89"/>
      <c r="K1544" s="142"/>
      <c r="L1544" s="89"/>
      <c r="M1544" s="89"/>
      <c r="N1544" s="89"/>
      <c r="O1544" s="89"/>
      <c r="P1544" s="89"/>
      <c r="Q1544" s="336"/>
      <c r="R1544" s="92"/>
      <c r="S1544" s="90"/>
      <c r="T1544" s="90"/>
    </row>
    <row r="1545" spans="1:20" x14ac:dyDescent="0.25">
      <c r="A1545" s="91"/>
      <c r="B1545" s="86"/>
      <c r="C1545" s="89"/>
      <c r="D1545" s="89"/>
      <c r="E1545" s="89"/>
      <c r="F1545" s="89"/>
      <c r="G1545" s="89"/>
      <c r="H1545" s="172"/>
      <c r="I1545" s="172"/>
      <c r="J1545" s="89"/>
      <c r="K1545" s="142"/>
      <c r="L1545" s="89"/>
      <c r="M1545" s="89"/>
      <c r="N1545" s="89"/>
      <c r="O1545" s="89"/>
      <c r="P1545" s="89"/>
      <c r="Q1545" s="336"/>
      <c r="R1545" s="92"/>
      <c r="S1545" s="90"/>
      <c r="T1545" s="90"/>
    </row>
    <row r="1546" spans="1:20" x14ac:dyDescent="0.25">
      <c r="A1546" s="91"/>
      <c r="B1546" s="86"/>
      <c r="C1546" s="89"/>
      <c r="D1546" s="89"/>
      <c r="E1546" s="89"/>
      <c r="F1546" s="89"/>
      <c r="G1546" s="89"/>
      <c r="H1546" s="172"/>
      <c r="I1546" s="172"/>
      <c r="J1546" s="89"/>
      <c r="K1546" s="142"/>
      <c r="L1546" s="89"/>
      <c r="M1546" s="89"/>
      <c r="N1546" s="89"/>
      <c r="O1546" s="89"/>
      <c r="P1546" s="89"/>
      <c r="Q1546" s="336"/>
      <c r="R1546" s="92"/>
      <c r="S1546" s="90"/>
      <c r="T1546" s="90"/>
    </row>
    <row r="1547" spans="1:20" x14ac:dyDescent="0.25">
      <c r="A1547" s="91"/>
      <c r="B1547" s="86"/>
      <c r="C1547" s="89"/>
      <c r="D1547" s="89"/>
      <c r="E1547" s="89"/>
      <c r="F1547" s="89"/>
      <c r="G1547" s="89"/>
      <c r="H1547" s="172"/>
      <c r="I1547" s="172"/>
      <c r="J1547" s="89"/>
      <c r="K1547" s="142"/>
      <c r="L1547" s="89"/>
      <c r="M1547" s="89"/>
      <c r="N1547" s="89"/>
      <c r="O1547" s="89"/>
      <c r="P1547" s="89"/>
      <c r="Q1547" s="336"/>
      <c r="R1547" s="92"/>
      <c r="S1547" s="90"/>
      <c r="T1547" s="90"/>
    </row>
    <row r="1548" spans="1:20" x14ac:dyDescent="0.25">
      <c r="A1548" s="91"/>
      <c r="B1548" s="86"/>
      <c r="C1548" s="89"/>
      <c r="D1548" s="89"/>
      <c r="E1548" s="89"/>
      <c r="F1548" s="89"/>
      <c r="G1548" s="89"/>
      <c r="H1548" s="172"/>
      <c r="I1548" s="172"/>
      <c r="J1548" s="89"/>
      <c r="K1548" s="142"/>
      <c r="L1548" s="89"/>
      <c r="M1548" s="89"/>
      <c r="N1548" s="89"/>
      <c r="O1548" s="89"/>
      <c r="P1548" s="89"/>
      <c r="Q1548" s="336"/>
      <c r="R1548" s="92"/>
      <c r="S1548" s="90"/>
      <c r="T1548" s="90"/>
    </row>
    <row r="1549" spans="1:20" x14ac:dyDescent="0.25">
      <c r="A1549" s="91"/>
      <c r="B1549" s="86"/>
      <c r="C1549" s="89"/>
      <c r="D1549" s="89"/>
      <c r="E1549" s="89"/>
      <c r="F1549" s="89"/>
      <c r="G1549" s="89"/>
      <c r="H1549" s="172"/>
      <c r="I1549" s="172"/>
      <c r="J1549" s="89"/>
      <c r="K1549" s="142"/>
      <c r="L1549" s="89"/>
      <c r="M1549" s="89"/>
      <c r="N1549" s="89"/>
      <c r="O1549" s="89"/>
      <c r="P1549" s="89"/>
      <c r="Q1549" s="336"/>
      <c r="R1549" s="92"/>
      <c r="S1549" s="90"/>
      <c r="T1549" s="90"/>
    </row>
    <row r="1550" spans="1:20" x14ac:dyDescent="0.25">
      <c r="A1550" s="91"/>
      <c r="B1550" s="86"/>
      <c r="C1550" s="89"/>
      <c r="D1550" s="89"/>
      <c r="E1550" s="89"/>
      <c r="F1550" s="89"/>
      <c r="G1550" s="89"/>
      <c r="H1550" s="172"/>
      <c r="I1550" s="172"/>
      <c r="J1550" s="89"/>
      <c r="K1550" s="142"/>
      <c r="L1550" s="89"/>
      <c r="M1550" s="89"/>
      <c r="N1550" s="89"/>
      <c r="O1550" s="89"/>
      <c r="P1550" s="89"/>
      <c r="Q1550" s="336"/>
      <c r="R1550" s="92"/>
      <c r="S1550" s="90"/>
      <c r="T1550" s="90"/>
    </row>
    <row r="1551" spans="1:20" x14ac:dyDescent="0.25">
      <c r="A1551" s="91"/>
      <c r="B1551" s="86"/>
      <c r="C1551" s="89"/>
      <c r="D1551" s="89"/>
      <c r="E1551" s="89"/>
      <c r="F1551" s="89"/>
      <c r="G1551" s="89"/>
      <c r="H1551" s="172"/>
      <c r="I1551" s="172"/>
      <c r="J1551" s="89"/>
      <c r="K1551" s="142"/>
      <c r="L1551" s="89"/>
      <c r="M1551" s="89"/>
      <c r="N1551" s="89"/>
      <c r="O1551" s="89"/>
      <c r="P1551" s="89"/>
      <c r="Q1551" s="336"/>
      <c r="R1551" s="92"/>
      <c r="S1551" s="90"/>
      <c r="T1551" s="90"/>
    </row>
    <row r="1552" spans="1:20" x14ac:dyDescent="0.25">
      <c r="A1552" s="91"/>
      <c r="B1552" s="86"/>
      <c r="C1552" s="89"/>
      <c r="D1552" s="89"/>
      <c r="E1552" s="89"/>
      <c r="F1552" s="89"/>
      <c r="G1552" s="89"/>
      <c r="H1552" s="172"/>
      <c r="I1552" s="172"/>
      <c r="J1552" s="89"/>
      <c r="K1552" s="142"/>
      <c r="L1552" s="89"/>
      <c r="M1552" s="89"/>
      <c r="N1552" s="89"/>
      <c r="O1552" s="89"/>
      <c r="P1552" s="89"/>
      <c r="Q1552" s="336"/>
      <c r="R1552" s="92"/>
      <c r="S1552" s="90"/>
      <c r="T1552" s="90"/>
    </row>
    <row r="1553" spans="1:20" x14ac:dyDescent="0.25">
      <c r="A1553" s="91"/>
      <c r="B1553" s="86"/>
      <c r="C1553" s="89"/>
      <c r="D1553" s="89"/>
      <c r="E1553" s="89"/>
      <c r="F1553" s="89"/>
      <c r="G1553" s="89"/>
      <c r="H1553" s="172"/>
      <c r="I1553" s="172"/>
      <c r="J1553" s="89"/>
      <c r="K1553" s="142"/>
      <c r="L1553" s="89"/>
      <c r="M1553" s="89"/>
      <c r="N1553" s="89"/>
      <c r="O1553" s="89"/>
      <c r="P1553" s="89"/>
      <c r="Q1553" s="336"/>
      <c r="R1553" s="92"/>
      <c r="S1553" s="90"/>
      <c r="T1553" s="90"/>
    </row>
    <row r="1554" spans="1:20" x14ac:dyDescent="0.25">
      <c r="A1554" s="91"/>
      <c r="B1554" s="86"/>
      <c r="C1554" s="89"/>
      <c r="D1554" s="89"/>
      <c r="E1554" s="89"/>
      <c r="F1554" s="89"/>
      <c r="G1554" s="89"/>
      <c r="H1554" s="172"/>
      <c r="I1554" s="172"/>
      <c r="J1554" s="89"/>
      <c r="K1554" s="142"/>
      <c r="L1554" s="89"/>
      <c r="M1554" s="89"/>
      <c r="N1554" s="89"/>
      <c r="O1554" s="89"/>
      <c r="P1554" s="89"/>
      <c r="Q1554" s="336"/>
      <c r="R1554" s="92"/>
      <c r="S1554" s="90"/>
      <c r="T1554" s="90"/>
    </row>
    <row r="1555" spans="1:20" x14ac:dyDescent="0.25">
      <c r="A1555" s="91"/>
      <c r="B1555" s="86"/>
      <c r="C1555" s="89"/>
      <c r="D1555" s="89"/>
      <c r="E1555" s="89"/>
      <c r="F1555" s="89"/>
      <c r="G1555" s="89"/>
      <c r="H1555" s="172"/>
      <c r="I1555" s="172"/>
      <c r="J1555" s="89"/>
      <c r="K1555" s="142"/>
      <c r="L1555" s="89"/>
      <c r="M1555" s="89"/>
      <c r="N1555" s="89"/>
      <c r="O1555" s="89"/>
      <c r="P1555" s="89"/>
      <c r="Q1555" s="336"/>
      <c r="R1555" s="92"/>
      <c r="S1555" s="90"/>
      <c r="T1555" s="90"/>
    </row>
    <row r="1556" spans="1:20" x14ac:dyDescent="0.25">
      <c r="A1556" s="91"/>
      <c r="B1556" s="86"/>
      <c r="C1556" s="89"/>
      <c r="D1556" s="89"/>
      <c r="E1556" s="89"/>
      <c r="F1556" s="89"/>
      <c r="G1556" s="89"/>
      <c r="H1556" s="172"/>
      <c r="I1556" s="172"/>
      <c r="J1556" s="89"/>
      <c r="K1556" s="142"/>
      <c r="L1556" s="89"/>
      <c r="M1556" s="89"/>
      <c r="N1556" s="89"/>
      <c r="O1556" s="89"/>
      <c r="P1556" s="89"/>
      <c r="Q1556" s="336"/>
      <c r="R1556" s="92"/>
      <c r="S1556" s="90"/>
      <c r="T1556" s="90"/>
    </row>
    <row r="1557" spans="1:20" x14ac:dyDescent="0.25">
      <c r="A1557" s="91"/>
      <c r="B1557" s="86"/>
      <c r="C1557" s="89"/>
      <c r="D1557" s="89"/>
      <c r="E1557" s="89"/>
      <c r="F1557" s="89"/>
      <c r="G1557" s="89"/>
      <c r="H1557" s="172"/>
      <c r="I1557" s="172"/>
      <c r="J1557" s="89"/>
      <c r="K1557" s="142"/>
      <c r="L1557" s="89"/>
      <c r="M1557" s="89"/>
      <c r="N1557" s="89"/>
      <c r="O1557" s="89"/>
      <c r="P1557" s="89"/>
      <c r="Q1557" s="336"/>
      <c r="R1557" s="92"/>
      <c r="S1557" s="90"/>
      <c r="T1557" s="90"/>
    </row>
    <row r="1558" spans="1:20" x14ac:dyDescent="0.25">
      <c r="A1558" s="91"/>
      <c r="B1558" s="86"/>
      <c r="C1558" s="89"/>
      <c r="D1558" s="89"/>
      <c r="E1558" s="89"/>
      <c r="F1558" s="89"/>
      <c r="G1558" s="89"/>
      <c r="H1558" s="172"/>
      <c r="I1558" s="172"/>
      <c r="J1558" s="89"/>
      <c r="K1558" s="142"/>
      <c r="L1558" s="89"/>
      <c r="M1558" s="89"/>
      <c r="N1558" s="89"/>
      <c r="O1558" s="89"/>
      <c r="P1558" s="89"/>
      <c r="Q1558" s="336"/>
      <c r="R1558" s="92"/>
      <c r="S1558" s="90"/>
      <c r="T1558" s="90"/>
    </row>
    <row r="1559" spans="1:20" x14ac:dyDescent="0.25">
      <c r="A1559" s="91"/>
      <c r="B1559" s="86"/>
      <c r="C1559" s="89"/>
      <c r="D1559" s="89"/>
      <c r="E1559" s="89"/>
      <c r="F1559" s="89"/>
      <c r="G1559" s="89"/>
      <c r="H1559" s="172"/>
      <c r="I1559" s="172"/>
      <c r="J1559" s="89"/>
      <c r="K1559" s="142"/>
      <c r="L1559" s="89"/>
      <c r="M1559" s="89"/>
      <c r="N1559" s="89"/>
      <c r="O1559" s="89"/>
      <c r="P1559" s="89"/>
      <c r="Q1559" s="336"/>
      <c r="R1559" s="92"/>
      <c r="S1559" s="90"/>
      <c r="T1559" s="90"/>
    </row>
    <row r="1560" spans="1:20" x14ac:dyDescent="0.25">
      <c r="A1560" s="91"/>
      <c r="B1560" s="86"/>
      <c r="C1560" s="89"/>
      <c r="D1560" s="89"/>
      <c r="E1560" s="89"/>
      <c r="F1560" s="89"/>
      <c r="G1560" s="89"/>
      <c r="H1560" s="172"/>
      <c r="I1560" s="172"/>
      <c r="J1560" s="89"/>
      <c r="K1560" s="142"/>
      <c r="L1560" s="89"/>
      <c r="M1560" s="89"/>
      <c r="N1560" s="89"/>
      <c r="O1560" s="89"/>
      <c r="P1560" s="89"/>
      <c r="Q1560" s="336"/>
      <c r="R1560" s="92"/>
      <c r="S1560" s="90"/>
      <c r="T1560" s="90"/>
    </row>
    <row r="1561" spans="1:20" x14ac:dyDescent="0.25">
      <c r="A1561" s="91"/>
      <c r="B1561" s="86"/>
      <c r="C1561" s="89"/>
      <c r="D1561" s="89"/>
      <c r="E1561" s="89"/>
      <c r="F1561" s="89"/>
      <c r="G1561" s="89"/>
      <c r="H1561" s="172"/>
      <c r="I1561" s="172"/>
      <c r="J1561" s="89"/>
      <c r="K1561" s="142"/>
      <c r="L1561" s="89"/>
      <c r="M1561" s="89"/>
      <c r="N1561" s="89"/>
      <c r="O1561" s="89"/>
      <c r="P1561" s="89"/>
      <c r="Q1561" s="336"/>
      <c r="R1561" s="92"/>
      <c r="S1561" s="90"/>
      <c r="T1561" s="90"/>
    </row>
    <row r="1562" spans="1:20" x14ac:dyDescent="0.25">
      <c r="A1562" s="91"/>
      <c r="B1562" s="86"/>
      <c r="C1562" s="89"/>
      <c r="D1562" s="89"/>
      <c r="E1562" s="89"/>
      <c r="F1562" s="89"/>
      <c r="G1562" s="89"/>
      <c r="H1562" s="172"/>
      <c r="I1562" s="172"/>
      <c r="J1562" s="89"/>
      <c r="K1562" s="142"/>
      <c r="L1562" s="89"/>
      <c r="M1562" s="89"/>
      <c r="N1562" s="89"/>
      <c r="O1562" s="89"/>
      <c r="P1562" s="89"/>
      <c r="Q1562" s="336"/>
      <c r="R1562" s="92"/>
      <c r="S1562" s="90"/>
      <c r="T1562" s="90"/>
    </row>
    <row r="1563" spans="1:20" x14ac:dyDescent="0.25">
      <c r="A1563" s="91"/>
      <c r="B1563" s="86"/>
      <c r="C1563" s="89"/>
      <c r="D1563" s="89"/>
      <c r="E1563" s="89"/>
      <c r="F1563" s="89"/>
      <c r="G1563" s="89"/>
      <c r="H1563" s="172"/>
      <c r="I1563" s="172"/>
      <c r="J1563" s="89"/>
      <c r="K1563" s="142"/>
      <c r="L1563" s="89"/>
      <c r="M1563" s="89"/>
      <c r="N1563" s="89"/>
      <c r="O1563" s="89"/>
      <c r="P1563" s="89"/>
      <c r="Q1563" s="336"/>
      <c r="R1563" s="92"/>
      <c r="S1563" s="90"/>
      <c r="T1563" s="90"/>
    </row>
    <row r="1564" spans="1:20" x14ac:dyDescent="0.25">
      <c r="A1564" s="91"/>
      <c r="B1564" s="86"/>
      <c r="C1564" s="89"/>
      <c r="D1564" s="89"/>
      <c r="E1564" s="89"/>
      <c r="F1564" s="89"/>
      <c r="G1564" s="89"/>
      <c r="H1564" s="172"/>
      <c r="I1564" s="172"/>
      <c r="J1564" s="89"/>
      <c r="K1564" s="142"/>
      <c r="L1564" s="89"/>
      <c r="M1564" s="89"/>
      <c r="N1564" s="89"/>
      <c r="O1564" s="89"/>
      <c r="P1564" s="89"/>
      <c r="Q1564" s="336"/>
      <c r="R1564" s="92"/>
      <c r="S1564" s="90"/>
      <c r="T1564" s="90"/>
    </row>
    <row r="1565" spans="1:20" x14ac:dyDescent="0.25">
      <c r="A1565" s="91"/>
      <c r="B1565" s="86"/>
      <c r="C1565" s="89"/>
      <c r="D1565" s="89"/>
      <c r="E1565" s="89"/>
      <c r="F1565" s="89"/>
      <c r="G1565" s="89"/>
      <c r="H1565" s="172"/>
      <c r="I1565" s="172"/>
      <c r="J1565" s="89"/>
      <c r="K1565" s="142"/>
      <c r="L1565" s="89"/>
      <c r="M1565" s="89"/>
      <c r="N1565" s="89"/>
      <c r="O1565" s="89"/>
      <c r="P1565" s="89"/>
      <c r="Q1565" s="336"/>
      <c r="R1565" s="92"/>
      <c r="S1565" s="90"/>
      <c r="T1565" s="90"/>
    </row>
    <row r="1566" spans="1:20" x14ac:dyDescent="0.25">
      <c r="A1566" s="91"/>
      <c r="B1566" s="86"/>
      <c r="C1566" s="89"/>
      <c r="D1566" s="89"/>
      <c r="E1566" s="89"/>
      <c r="F1566" s="89"/>
      <c r="G1566" s="89"/>
      <c r="H1566" s="172"/>
      <c r="I1566" s="172"/>
      <c r="J1566" s="89"/>
      <c r="K1566" s="142"/>
      <c r="L1566" s="89"/>
      <c r="M1566" s="89"/>
      <c r="N1566" s="89"/>
      <c r="O1566" s="89"/>
      <c r="P1566" s="89"/>
      <c r="Q1566" s="336"/>
      <c r="R1566" s="92"/>
      <c r="S1566" s="90"/>
      <c r="T1566" s="90"/>
    </row>
    <row r="1567" spans="1:20" x14ac:dyDescent="0.25">
      <c r="A1567" s="91"/>
      <c r="B1567" s="86"/>
      <c r="C1567" s="89"/>
      <c r="D1567" s="89"/>
      <c r="E1567" s="89"/>
      <c r="F1567" s="89"/>
      <c r="G1567" s="89"/>
      <c r="H1567" s="172"/>
      <c r="I1567" s="172"/>
      <c r="J1567" s="89"/>
      <c r="K1567" s="142"/>
      <c r="L1567" s="89"/>
      <c r="M1567" s="89"/>
      <c r="N1567" s="89"/>
      <c r="O1567" s="89"/>
      <c r="P1567" s="89"/>
      <c r="Q1567" s="336"/>
      <c r="R1567" s="92"/>
      <c r="S1567" s="90"/>
      <c r="T1567" s="90"/>
    </row>
    <row r="1568" spans="1:20" x14ac:dyDescent="0.25">
      <c r="A1568" s="91"/>
      <c r="B1568" s="86"/>
      <c r="C1568" s="89"/>
      <c r="D1568" s="89"/>
      <c r="E1568" s="89"/>
      <c r="F1568" s="89"/>
      <c r="G1568" s="89"/>
      <c r="H1568" s="172"/>
      <c r="I1568" s="172"/>
      <c r="J1568" s="89"/>
      <c r="K1568" s="142"/>
      <c r="L1568" s="89"/>
      <c r="M1568" s="89"/>
      <c r="N1568" s="89"/>
      <c r="O1568" s="89"/>
      <c r="P1568" s="89"/>
      <c r="Q1568" s="336"/>
      <c r="R1568" s="92"/>
      <c r="S1568" s="90"/>
      <c r="T1568" s="90"/>
    </row>
    <row r="1569" spans="1:20" x14ac:dyDescent="0.25">
      <c r="A1569" s="91"/>
      <c r="B1569" s="86"/>
      <c r="C1569" s="89"/>
      <c r="D1569" s="89"/>
      <c r="E1569" s="89"/>
      <c r="F1569" s="89"/>
      <c r="G1569" s="89"/>
      <c r="H1569" s="172"/>
      <c r="I1569" s="172"/>
      <c r="J1569" s="89"/>
      <c r="K1569" s="142"/>
      <c r="L1569" s="89"/>
      <c r="M1569" s="89"/>
      <c r="N1569" s="89"/>
      <c r="O1569" s="89"/>
      <c r="P1569" s="89"/>
      <c r="Q1569" s="336"/>
      <c r="R1569" s="92"/>
      <c r="S1569" s="90"/>
      <c r="T1569" s="90"/>
    </row>
    <row r="1570" spans="1:20" x14ac:dyDescent="0.25">
      <c r="A1570" s="91"/>
      <c r="B1570" s="86"/>
      <c r="C1570" s="89"/>
      <c r="D1570" s="89"/>
      <c r="E1570" s="89"/>
      <c r="F1570" s="89"/>
      <c r="G1570" s="89"/>
      <c r="H1570" s="172"/>
      <c r="I1570" s="172"/>
      <c r="J1570" s="89"/>
      <c r="K1570" s="142"/>
      <c r="L1570" s="89"/>
      <c r="M1570" s="89"/>
      <c r="N1570" s="89"/>
      <c r="O1570" s="89"/>
      <c r="P1570" s="89"/>
      <c r="Q1570" s="336"/>
      <c r="R1570" s="92"/>
      <c r="S1570" s="90"/>
      <c r="T1570" s="90"/>
    </row>
    <row r="1571" spans="1:20" x14ac:dyDescent="0.25">
      <c r="A1571" s="91"/>
      <c r="B1571" s="86"/>
      <c r="C1571" s="89"/>
      <c r="D1571" s="89"/>
      <c r="E1571" s="89"/>
      <c r="F1571" s="89"/>
      <c r="G1571" s="89"/>
      <c r="H1571" s="172"/>
      <c r="I1571" s="172"/>
      <c r="J1571" s="89"/>
      <c r="K1571" s="142"/>
      <c r="L1571" s="89"/>
      <c r="M1571" s="89"/>
      <c r="N1571" s="89"/>
      <c r="O1571" s="89"/>
      <c r="P1571" s="89"/>
      <c r="Q1571" s="336"/>
      <c r="R1571" s="92"/>
      <c r="S1571" s="90"/>
      <c r="T1571" s="90"/>
    </row>
    <row r="1572" spans="1:20" x14ac:dyDescent="0.25">
      <c r="A1572" s="91"/>
      <c r="B1572" s="86"/>
      <c r="C1572" s="89"/>
      <c r="D1572" s="89"/>
      <c r="E1572" s="89"/>
      <c r="F1572" s="89"/>
      <c r="G1572" s="89"/>
      <c r="H1572" s="172"/>
      <c r="I1572" s="172"/>
      <c r="J1572" s="89"/>
      <c r="K1572" s="142"/>
      <c r="L1572" s="89"/>
      <c r="M1572" s="89"/>
      <c r="N1572" s="89"/>
      <c r="O1572" s="89"/>
      <c r="P1572" s="89"/>
      <c r="Q1572" s="336"/>
      <c r="R1572" s="92"/>
      <c r="S1572" s="90"/>
      <c r="T1572" s="90"/>
    </row>
    <row r="1573" spans="1:20" x14ac:dyDescent="0.25">
      <c r="A1573" s="91"/>
      <c r="B1573" s="86"/>
      <c r="C1573" s="89"/>
      <c r="D1573" s="89"/>
      <c r="E1573" s="89"/>
      <c r="F1573" s="89"/>
      <c r="G1573" s="89"/>
      <c r="H1573" s="172"/>
      <c r="I1573" s="172"/>
      <c r="J1573" s="89"/>
      <c r="K1573" s="142"/>
      <c r="L1573" s="89"/>
      <c r="M1573" s="89"/>
      <c r="N1573" s="89"/>
      <c r="O1573" s="89"/>
      <c r="P1573" s="89"/>
      <c r="Q1573" s="336"/>
      <c r="R1573" s="92"/>
      <c r="S1573" s="90"/>
      <c r="T1573" s="90"/>
    </row>
    <row r="1574" spans="1:20" x14ac:dyDescent="0.25">
      <c r="A1574" s="91"/>
      <c r="B1574" s="86"/>
      <c r="C1574" s="89"/>
      <c r="D1574" s="89"/>
      <c r="E1574" s="89"/>
      <c r="F1574" s="89"/>
      <c r="G1574" s="89"/>
      <c r="H1574" s="172"/>
      <c r="I1574" s="172"/>
      <c r="J1574" s="89"/>
      <c r="K1574" s="142"/>
      <c r="L1574" s="89"/>
      <c r="M1574" s="89"/>
      <c r="N1574" s="89"/>
      <c r="O1574" s="89"/>
      <c r="P1574" s="89"/>
      <c r="Q1574" s="336"/>
      <c r="R1574" s="92"/>
      <c r="S1574" s="90"/>
      <c r="T1574" s="90"/>
    </row>
    <row r="1575" spans="1:20" x14ac:dyDescent="0.25">
      <c r="A1575" s="91"/>
      <c r="B1575" s="86"/>
      <c r="C1575" s="89"/>
      <c r="D1575" s="89"/>
      <c r="E1575" s="89"/>
      <c r="F1575" s="89"/>
      <c r="G1575" s="89"/>
      <c r="H1575" s="172"/>
      <c r="I1575" s="172"/>
      <c r="J1575" s="89"/>
      <c r="K1575" s="142"/>
      <c r="L1575" s="89"/>
      <c r="M1575" s="89"/>
      <c r="N1575" s="89"/>
      <c r="O1575" s="89"/>
      <c r="P1575" s="89"/>
      <c r="Q1575" s="336"/>
      <c r="R1575" s="92"/>
      <c r="S1575" s="90"/>
      <c r="T1575" s="90"/>
    </row>
    <row r="1576" spans="1:20" x14ac:dyDescent="0.25">
      <c r="A1576" s="91"/>
      <c r="B1576" s="86"/>
      <c r="C1576" s="89"/>
      <c r="D1576" s="89"/>
      <c r="E1576" s="89"/>
      <c r="F1576" s="89"/>
      <c r="G1576" s="89"/>
      <c r="H1576" s="172"/>
      <c r="I1576" s="172"/>
      <c r="J1576" s="89"/>
      <c r="K1576" s="142"/>
      <c r="L1576" s="89"/>
      <c r="M1576" s="89"/>
      <c r="N1576" s="89"/>
      <c r="O1576" s="89"/>
      <c r="P1576" s="89"/>
      <c r="Q1576" s="336"/>
      <c r="R1576" s="92"/>
      <c r="S1576" s="90"/>
      <c r="T1576" s="90"/>
    </row>
    <row r="1577" spans="1:20" x14ac:dyDescent="0.25">
      <c r="A1577" s="91"/>
      <c r="B1577" s="86"/>
      <c r="C1577" s="89"/>
      <c r="D1577" s="89"/>
      <c r="E1577" s="89"/>
      <c r="F1577" s="89"/>
      <c r="G1577" s="89"/>
      <c r="H1577" s="172"/>
      <c r="I1577" s="172"/>
      <c r="J1577" s="89"/>
      <c r="K1577" s="142"/>
      <c r="L1577" s="89"/>
      <c r="M1577" s="89"/>
      <c r="N1577" s="89"/>
      <c r="O1577" s="89"/>
      <c r="P1577" s="89"/>
      <c r="Q1577" s="336"/>
      <c r="R1577" s="92"/>
      <c r="S1577" s="90"/>
      <c r="T1577" s="90"/>
    </row>
    <row r="1578" spans="1:20" x14ac:dyDescent="0.25">
      <c r="A1578" s="91"/>
      <c r="B1578" s="86"/>
      <c r="C1578" s="89"/>
      <c r="D1578" s="89"/>
      <c r="E1578" s="89"/>
      <c r="F1578" s="89"/>
      <c r="G1578" s="89"/>
      <c r="H1578" s="172"/>
      <c r="I1578" s="172"/>
      <c r="J1578" s="89"/>
      <c r="K1578" s="142"/>
      <c r="L1578" s="89"/>
      <c r="M1578" s="89"/>
      <c r="N1578" s="89"/>
      <c r="O1578" s="89"/>
      <c r="P1578" s="89"/>
      <c r="Q1578" s="336"/>
      <c r="R1578" s="92"/>
      <c r="S1578" s="90"/>
      <c r="T1578" s="90"/>
    </row>
    <row r="1579" spans="1:20" x14ac:dyDescent="0.25">
      <c r="A1579" s="91"/>
      <c r="B1579" s="86"/>
      <c r="C1579" s="89"/>
      <c r="D1579" s="89"/>
      <c r="E1579" s="89"/>
      <c r="F1579" s="89"/>
      <c r="G1579" s="89"/>
      <c r="H1579" s="172"/>
      <c r="I1579" s="172"/>
      <c r="J1579" s="89"/>
      <c r="K1579" s="142"/>
      <c r="L1579" s="89"/>
      <c r="M1579" s="89"/>
      <c r="N1579" s="89"/>
      <c r="O1579" s="89"/>
      <c r="P1579" s="89"/>
      <c r="Q1579" s="336"/>
      <c r="R1579" s="92"/>
      <c r="S1579" s="90"/>
      <c r="T1579" s="90"/>
    </row>
    <row r="1580" spans="1:20" x14ac:dyDescent="0.25">
      <c r="A1580" s="91"/>
      <c r="B1580" s="86"/>
      <c r="C1580" s="89"/>
      <c r="D1580" s="89"/>
      <c r="E1580" s="89"/>
      <c r="F1580" s="89"/>
      <c r="G1580" s="89"/>
      <c r="H1580" s="172"/>
      <c r="I1580" s="172"/>
      <c r="J1580" s="89"/>
      <c r="K1580" s="142"/>
      <c r="L1580" s="89"/>
      <c r="M1580" s="89"/>
      <c r="N1580" s="89"/>
      <c r="O1580" s="89"/>
      <c r="P1580" s="89"/>
      <c r="Q1580" s="336"/>
      <c r="R1580" s="92"/>
      <c r="S1580" s="90"/>
      <c r="T1580" s="90"/>
    </row>
    <row r="1581" spans="1:20" x14ac:dyDescent="0.25">
      <c r="A1581" s="91"/>
      <c r="B1581" s="86"/>
      <c r="C1581" s="89"/>
      <c r="D1581" s="89"/>
      <c r="E1581" s="89"/>
      <c r="F1581" s="89"/>
      <c r="G1581" s="89"/>
      <c r="H1581" s="172"/>
      <c r="I1581" s="172"/>
      <c r="J1581" s="89"/>
      <c r="K1581" s="142"/>
      <c r="L1581" s="89"/>
      <c r="M1581" s="89"/>
      <c r="N1581" s="89"/>
      <c r="O1581" s="89"/>
      <c r="P1581" s="89"/>
      <c r="Q1581" s="336"/>
      <c r="R1581" s="92"/>
      <c r="S1581" s="90"/>
      <c r="T1581" s="90"/>
    </row>
    <row r="1582" spans="1:20" x14ac:dyDescent="0.25">
      <c r="A1582" s="91"/>
      <c r="B1582" s="86"/>
      <c r="C1582" s="89"/>
      <c r="D1582" s="89"/>
      <c r="E1582" s="89"/>
      <c r="F1582" s="89"/>
      <c r="G1582" s="89"/>
      <c r="H1582" s="172"/>
      <c r="I1582" s="172"/>
      <c r="J1582" s="89"/>
      <c r="K1582" s="142"/>
      <c r="L1582" s="89"/>
      <c r="M1582" s="89"/>
      <c r="N1582" s="89"/>
      <c r="O1582" s="89"/>
      <c r="P1582" s="89"/>
      <c r="Q1582" s="336"/>
      <c r="R1582" s="92"/>
      <c r="S1582" s="90"/>
      <c r="T1582" s="90"/>
    </row>
    <row r="1583" spans="1:20" x14ac:dyDescent="0.25">
      <c r="A1583" s="91"/>
      <c r="B1583" s="86"/>
      <c r="C1583" s="89"/>
      <c r="D1583" s="89"/>
      <c r="E1583" s="89"/>
      <c r="F1583" s="89"/>
      <c r="G1583" s="89"/>
      <c r="H1583" s="172"/>
      <c r="I1583" s="172"/>
      <c r="J1583" s="89"/>
      <c r="K1583" s="142"/>
      <c r="L1583" s="89"/>
      <c r="M1583" s="89"/>
      <c r="N1583" s="89"/>
      <c r="O1583" s="89"/>
      <c r="P1583" s="89"/>
      <c r="Q1583" s="336"/>
      <c r="R1583" s="92"/>
      <c r="S1583" s="90"/>
      <c r="T1583" s="90"/>
    </row>
    <row r="1584" spans="1:20" x14ac:dyDescent="0.25">
      <c r="A1584" s="91"/>
      <c r="B1584" s="86"/>
      <c r="C1584" s="89"/>
      <c r="D1584" s="89"/>
      <c r="E1584" s="89"/>
      <c r="F1584" s="89"/>
      <c r="G1584" s="89"/>
      <c r="H1584" s="172"/>
      <c r="I1584" s="172"/>
      <c r="J1584" s="89"/>
      <c r="K1584" s="142"/>
      <c r="L1584" s="89"/>
      <c r="M1584" s="89"/>
      <c r="N1584" s="89"/>
      <c r="O1584" s="89"/>
      <c r="P1584" s="89"/>
      <c r="Q1584" s="336"/>
      <c r="R1584" s="92"/>
      <c r="S1584" s="90"/>
      <c r="T1584" s="90"/>
    </row>
    <row r="1585" spans="1:20" x14ac:dyDescent="0.25">
      <c r="A1585" s="91"/>
      <c r="B1585" s="86"/>
      <c r="C1585" s="89"/>
      <c r="D1585" s="89"/>
      <c r="E1585" s="89"/>
      <c r="F1585" s="89"/>
      <c r="G1585" s="89"/>
      <c r="H1585" s="172"/>
      <c r="I1585" s="172"/>
      <c r="J1585" s="89"/>
      <c r="K1585" s="142"/>
      <c r="L1585" s="89"/>
      <c r="M1585" s="89"/>
      <c r="N1585" s="89"/>
      <c r="O1585" s="89"/>
      <c r="P1585" s="89"/>
      <c r="Q1585" s="336"/>
      <c r="R1585" s="92"/>
      <c r="S1585" s="90"/>
      <c r="T1585" s="90"/>
    </row>
    <row r="1586" spans="1:20" x14ac:dyDescent="0.25">
      <c r="A1586" s="91"/>
      <c r="B1586" s="86"/>
      <c r="C1586" s="89"/>
      <c r="D1586" s="89"/>
      <c r="E1586" s="89"/>
      <c r="F1586" s="89"/>
      <c r="G1586" s="89"/>
      <c r="H1586" s="172"/>
      <c r="I1586" s="172"/>
      <c r="J1586" s="89"/>
      <c r="K1586" s="142"/>
      <c r="L1586" s="89"/>
      <c r="M1586" s="89"/>
      <c r="N1586" s="89"/>
      <c r="O1586" s="89"/>
      <c r="P1586" s="89"/>
      <c r="Q1586" s="336"/>
      <c r="R1586" s="92"/>
      <c r="S1586" s="90"/>
      <c r="T1586" s="90"/>
    </row>
    <row r="1587" spans="1:20" x14ac:dyDescent="0.25">
      <c r="A1587" s="91"/>
      <c r="B1587" s="86"/>
      <c r="C1587" s="89"/>
      <c r="D1587" s="89"/>
      <c r="E1587" s="89"/>
      <c r="F1587" s="89"/>
      <c r="G1587" s="89"/>
      <c r="H1587" s="172"/>
      <c r="I1587" s="172"/>
      <c r="J1587" s="89"/>
      <c r="K1587" s="142"/>
      <c r="L1587" s="89"/>
      <c r="M1587" s="89"/>
      <c r="N1587" s="89"/>
      <c r="O1587" s="89"/>
      <c r="P1587" s="89"/>
      <c r="Q1587" s="336"/>
      <c r="R1587" s="92"/>
      <c r="S1587" s="90"/>
      <c r="T1587" s="90"/>
    </row>
    <row r="1588" spans="1:20" x14ac:dyDescent="0.25">
      <c r="A1588" s="91"/>
      <c r="B1588" s="86"/>
      <c r="C1588" s="89"/>
      <c r="D1588" s="89"/>
      <c r="E1588" s="89"/>
      <c r="F1588" s="89"/>
      <c r="G1588" s="89"/>
      <c r="H1588" s="172"/>
      <c r="I1588" s="172"/>
      <c r="J1588" s="89"/>
      <c r="K1588" s="142"/>
      <c r="L1588" s="89"/>
      <c r="M1588" s="89"/>
      <c r="N1588" s="89"/>
      <c r="O1588" s="89"/>
      <c r="P1588" s="89"/>
      <c r="Q1588" s="336"/>
      <c r="R1588" s="92"/>
      <c r="S1588" s="90"/>
      <c r="T1588" s="90"/>
    </row>
    <row r="1589" spans="1:20" x14ac:dyDescent="0.25">
      <c r="A1589" s="91"/>
      <c r="B1589" s="86"/>
      <c r="C1589" s="89"/>
      <c r="D1589" s="89"/>
      <c r="E1589" s="89"/>
      <c r="F1589" s="89"/>
      <c r="G1589" s="89"/>
      <c r="H1589" s="172"/>
      <c r="I1589" s="172"/>
      <c r="J1589" s="89"/>
      <c r="K1589" s="142"/>
      <c r="L1589" s="89"/>
      <c r="M1589" s="89"/>
      <c r="N1589" s="89"/>
      <c r="O1589" s="89"/>
      <c r="P1589" s="89"/>
      <c r="Q1589" s="336"/>
      <c r="R1589" s="92"/>
      <c r="S1589" s="90"/>
      <c r="T1589" s="90"/>
    </row>
    <row r="1590" spans="1:20" x14ac:dyDescent="0.25">
      <c r="A1590" s="91"/>
      <c r="B1590" s="86"/>
      <c r="C1590" s="89"/>
      <c r="D1590" s="89"/>
      <c r="E1590" s="89"/>
      <c r="F1590" s="89"/>
      <c r="G1590" s="89"/>
      <c r="H1590" s="172"/>
      <c r="I1590" s="172"/>
      <c r="J1590" s="89"/>
      <c r="K1590" s="142"/>
      <c r="L1590" s="89"/>
      <c r="M1590" s="89"/>
      <c r="N1590" s="89"/>
      <c r="O1590" s="89"/>
      <c r="P1590" s="89"/>
      <c r="Q1590" s="336"/>
      <c r="R1590" s="92"/>
      <c r="S1590" s="90"/>
      <c r="T1590" s="90"/>
    </row>
    <row r="1591" spans="1:20" x14ac:dyDescent="0.25">
      <c r="A1591" s="91"/>
      <c r="B1591" s="86"/>
      <c r="C1591" s="89"/>
      <c r="D1591" s="89"/>
      <c r="E1591" s="89"/>
      <c r="F1591" s="89"/>
      <c r="G1591" s="89"/>
      <c r="H1591" s="172"/>
      <c r="I1591" s="172"/>
      <c r="J1591" s="89"/>
      <c r="K1591" s="142"/>
      <c r="L1591" s="89"/>
      <c r="M1591" s="89"/>
      <c r="N1591" s="89"/>
      <c r="O1591" s="89"/>
      <c r="P1591" s="89"/>
      <c r="Q1591" s="336"/>
      <c r="R1591" s="92"/>
      <c r="S1591" s="90"/>
      <c r="T1591" s="90"/>
    </row>
    <row r="1592" spans="1:20" x14ac:dyDescent="0.25">
      <c r="A1592" s="91"/>
      <c r="B1592" s="86"/>
      <c r="C1592" s="89"/>
      <c r="D1592" s="89"/>
      <c r="E1592" s="89"/>
      <c r="F1592" s="89"/>
      <c r="G1592" s="89"/>
      <c r="H1592" s="172"/>
      <c r="I1592" s="172"/>
      <c r="J1592" s="89"/>
      <c r="K1592" s="142"/>
      <c r="L1592" s="89"/>
      <c r="M1592" s="89"/>
      <c r="N1592" s="89"/>
      <c r="O1592" s="89"/>
      <c r="P1592" s="89"/>
      <c r="Q1592" s="336"/>
      <c r="R1592" s="92"/>
      <c r="S1592" s="90"/>
      <c r="T1592" s="90"/>
    </row>
    <row r="1593" spans="1:20" x14ac:dyDescent="0.25">
      <c r="A1593" s="91"/>
      <c r="B1593" s="86"/>
      <c r="C1593" s="89"/>
      <c r="D1593" s="89"/>
      <c r="E1593" s="89"/>
      <c r="F1593" s="89"/>
      <c r="G1593" s="89"/>
      <c r="H1593" s="172"/>
      <c r="I1593" s="172"/>
      <c r="J1593" s="89"/>
      <c r="K1593" s="142"/>
      <c r="L1593" s="89"/>
      <c r="M1593" s="89"/>
      <c r="N1593" s="89"/>
      <c r="O1593" s="89"/>
      <c r="P1593" s="89"/>
      <c r="Q1593" s="336"/>
      <c r="R1593" s="92"/>
      <c r="S1593" s="90"/>
      <c r="T1593" s="90"/>
    </row>
    <row r="1594" spans="1:20" x14ac:dyDescent="0.25">
      <c r="A1594" s="91"/>
      <c r="B1594" s="86"/>
      <c r="C1594" s="89"/>
      <c r="D1594" s="89"/>
      <c r="E1594" s="89"/>
      <c r="F1594" s="89"/>
      <c r="G1594" s="89"/>
      <c r="H1594" s="172"/>
      <c r="I1594" s="172"/>
      <c r="J1594" s="89"/>
      <c r="K1594" s="142"/>
      <c r="L1594" s="89"/>
      <c r="M1594" s="89"/>
      <c r="N1594" s="89"/>
      <c r="O1594" s="89"/>
      <c r="P1594" s="89"/>
      <c r="Q1594" s="336"/>
      <c r="R1594" s="92"/>
      <c r="S1594" s="90"/>
      <c r="T1594" s="90"/>
    </row>
    <row r="1595" spans="1:20" x14ac:dyDescent="0.25">
      <c r="A1595" s="91"/>
      <c r="B1595" s="86"/>
      <c r="C1595" s="89"/>
      <c r="D1595" s="89"/>
      <c r="E1595" s="89"/>
      <c r="F1595" s="89"/>
      <c r="G1595" s="89"/>
      <c r="H1595" s="172"/>
      <c r="I1595" s="172"/>
      <c r="J1595" s="89"/>
      <c r="K1595" s="142"/>
      <c r="L1595" s="89"/>
      <c r="M1595" s="89"/>
      <c r="N1595" s="89"/>
      <c r="O1595" s="89"/>
      <c r="P1595" s="89"/>
      <c r="Q1595" s="336"/>
      <c r="R1595" s="92"/>
      <c r="S1595" s="90"/>
      <c r="T1595" s="90"/>
    </row>
    <row r="1596" spans="1:20" x14ac:dyDescent="0.25">
      <c r="A1596" s="91"/>
      <c r="B1596" s="86"/>
      <c r="C1596" s="89"/>
      <c r="D1596" s="89"/>
      <c r="E1596" s="89"/>
      <c r="F1596" s="89"/>
      <c r="G1596" s="89"/>
      <c r="H1596" s="172"/>
      <c r="I1596" s="172"/>
      <c r="J1596" s="89"/>
      <c r="K1596" s="142"/>
      <c r="L1596" s="89"/>
      <c r="M1596" s="89"/>
      <c r="N1596" s="89"/>
      <c r="O1596" s="89"/>
      <c r="P1596" s="89"/>
      <c r="Q1596" s="336"/>
      <c r="R1596" s="92"/>
      <c r="S1596" s="90"/>
      <c r="T1596" s="90"/>
    </row>
    <row r="1597" spans="1:20" x14ac:dyDescent="0.25">
      <c r="A1597" s="91"/>
      <c r="B1597" s="86"/>
      <c r="C1597" s="89"/>
      <c r="D1597" s="89"/>
      <c r="E1597" s="89"/>
      <c r="F1597" s="89"/>
      <c r="G1597" s="89"/>
      <c r="H1597" s="172"/>
      <c r="I1597" s="172"/>
      <c r="J1597" s="89"/>
      <c r="K1597" s="142"/>
      <c r="L1597" s="89"/>
      <c r="M1597" s="89"/>
      <c r="N1597" s="89"/>
      <c r="O1597" s="89"/>
      <c r="P1597" s="89"/>
      <c r="Q1597" s="336"/>
      <c r="R1597" s="92"/>
      <c r="S1597" s="90"/>
      <c r="T1597" s="90"/>
    </row>
    <row r="1598" spans="1:20" x14ac:dyDescent="0.25">
      <c r="A1598" s="91"/>
      <c r="B1598" s="86"/>
      <c r="C1598" s="89"/>
      <c r="D1598" s="89"/>
      <c r="E1598" s="89"/>
      <c r="F1598" s="89"/>
      <c r="G1598" s="89"/>
      <c r="H1598" s="172"/>
      <c r="I1598" s="172"/>
      <c r="J1598" s="89"/>
      <c r="K1598" s="142"/>
      <c r="L1598" s="89"/>
      <c r="M1598" s="89"/>
      <c r="N1598" s="89"/>
      <c r="O1598" s="89"/>
      <c r="P1598" s="89"/>
      <c r="Q1598" s="336"/>
      <c r="R1598" s="92"/>
      <c r="S1598" s="90"/>
      <c r="T1598" s="90"/>
    </row>
    <row r="1599" spans="1:20" x14ac:dyDescent="0.25">
      <c r="A1599" s="91"/>
      <c r="B1599" s="86"/>
      <c r="C1599" s="89"/>
      <c r="D1599" s="89"/>
      <c r="E1599" s="89"/>
      <c r="F1599" s="89"/>
      <c r="G1599" s="89"/>
      <c r="H1599" s="172"/>
      <c r="I1599" s="172"/>
      <c r="J1599" s="89"/>
      <c r="K1599" s="142"/>
      <c r="L1599" s="89"/>
      <c r="M1599" s="89"/>
      <c r="N1599" s="89"/>
      <c r="O1599" s="89"/>
      <c r="P1599" s="89"/>
      <c r="Q1599" s="336"/>
      <c r="R1599" s="92"/>
      <c r="S1599" s="90"/>
      <c r="T1599" s="90"/>
    </row>
    <row r="1600" spans="1:20" x14ac:dyDescent="0.25">
      <c r="A1600" s="91"/>
      <c r="B1600" s="86"/>
      <c r="C1600" s="89"/>
      <c r="D1600" s="89"/>
      <c r="E1600" s="89"/>
      <c r="F1600" s="89"/>
      <c r="G1600" s="89"/>
      <c r="H1600" s="172"/>
      <c r="I1600" s="172"/>
      <c r="J1600" s="89"/>
      <c r="K1600" s="142"/>
      <c r="L1600" s="89"/>
      <c r="M1600" s="89"/>
      <c r="N1600" s="89"/>
      <c r="O1600" s="89"/>
      <c r="P1600" s="89"/>
      <c r="Q1600" s="336"/>
      <c r="R1600" s="92"/>
      <c r="S1600" s="90"/>
      <c r="T1600" s="90"/>
    </row>
    <row r="1601" spans="1:20" x14ac:dyDescent="0.25">
      <c r="A1601" s="91"/>
      <c r="B1601" s="86"/>
      <c r="C1601" s="89"/>
      <c r="D1601" s="89"/>
      <c r="E1601" s="89"/>
      <c r="F1601" s="89"/>
      <c r="G1601" s="89"/>
      <c r="H1601" s="172"/>
      <c r="I1601" s="172"/>
      <c r="J1601" s="89"/>
      <c r="K1601" s="142"/>
      <c r="L1601" s="89"/>
      <c r="M1601" s="89"/>
      <c r="N1601" s="89"/>
      <c r="O1601" s="89"/>
      <c r="P1601" s="89"/>
      <c r="Q1601" s="336"/>
      <c r="R1601" s="92"/>
      <c r="S1601" s="90"/>
      <c r="T1601" s="90"/>
    </row>
    <row r="1602" spans="1:20" x14ac:dyDescent="0.25">
      <c r="A1602" s="91"/>
      <c r="B1602" s="86"/>
      <c r="C1602" s="89"/>
      <c r="D1602" s="89"/>
      <c r="E1602" s="89"/>
      <c r="F1602" s="89"/>
      <c r="G1602" s="89"/>
      <c r="H1602" s="172"/>
      <c r="I1602" s="172"/>
      <c r="J1602" s="89"/>
      <c r="K1602" s="142"/>
      <c r="L1602" s="89"/>
      <c r="M1602" s="89"/>
      <c r="N1602" s="89"/>
      <c r="O1602" s="89"/>
      <c r="P1602" s="89"/>
      <c r="Q1602" s="336"/>
      <c r="R1602" s="92"/>
      <c r="S1602" s="90"/>
      <c r="T1602" s="90"/>
    </row>
    <row r="1603" spans="1:20" x14ac:dyDescent="0.25">
      <c r="A1603" s="91"/>
      <c r="B1603" s="86"/>
      <c r="C1603" s="89"/>
      <c r="D1603" s="89"/>
      <c r="E1603" s="89"/>
      <c r="F1603" s="89"/>
      <c r="G1603" s="89"/>
      <c r="H1603" s="172"/>
      <c r="I1603" s="172"/>
      <c r="J1603" s="89"/>
      <c r="K1603" s="142"/>
      <c r="L1603" s="89"/>
      <c r="M1603" s="89"/>
      <c r="N1603" s="89"/>
      <c r="O1603" s="89"/>
      <c r="P1603" s="89"/>
      <c r="Q1603" s="336"/>
      <c r="R1603" s="92"/>
      <c r="S1603" s="90"/>
      <c r="T1603" s="90"/>
    </row>
    <row r="1604" spans="1:20" x14ac:dyDescent="0.25">
      <c r="A1604" s="91"/>
      <c r="B1604" s="86"/>
      <c r="C1604" s="89"/>
      <c r="D1604" s="89"/>
      <c r="E1604" s="89"/>
      <c r="F1604" s="89"/>
      <c r="G1604" s="89"/>
      <c r="H1604" s="172"/>
      <c r="I1604" s="172"/>
      <c r="J1604" s="89"/>
      <c r="K1604" s="142"/>
      <c r="L1604" s="89"/>
      <c r="M1604" s="89"/>
      <c r="N1604" s="89"/>
      <c r="O1604" s="89"/>
      <c r="P1604" s="89"/>
      <c r="Q1604" s="336"/>
      <c r="R1604" s="92"/>
      <c r="S1604" s="90"/>
      <c r="T1604" s="90"/>
    </row>
    <row r="1605" spans="1:20" x14ac:dyDescent="0.25">
      <c r="A1605" s="91"/>
      <c r="B1605" s="86"/>
      <c r="C1605" s="89"/>
      <c r="D1605" s="89"/>
      <c r="E1605" s="89"/>
      <c r="F1605" s="89"/>
      <c r="G1605" s="89"/>
      <c r="H1605" s="172"/>
      <c r="I1605" s="172"/>
      <c r="J1605" s="89"/>
      <c r="K1605" s="142"/>
      <c r="L1605" s="89"/>
      <c r="M1605" s="89"/>
      <c r="N1605" s="89"/>
      <c r="O1605" s="89"/>
      <c r="P1605" s="89"/>
      <c r="Q1605" s="336"/>
      <c r="R1605" s="92"/>
      <c r="S1605" s="90"/>
      <c r="T1605" s="90"/>
    </row>
    <row r="1606" spans="1:20" x14ac:dyDescent="0.25">
      <c r="A1606" s="91"/>
      <c r="B1606" s="86"/>
      <c r="C1606" s="89"/>
      <c r="D1606" s="89"/>
      <c r="E1606" s="89"/>
      <c r="F1606" s="89"/>
      <c r="G1606" s="89"/>
      <c r="H1606" s="172"/>
      <c r="I1606" s="172"/>
      <c r="J1606" s="89"/>
      <c r="K1606" s="142"/>
      <c r="L1606" s="89"/>
      <c r="M1606" s="89"/>
      <c r="N1606" s="89"/>
      <c r="O1606" s="89"/>
      <c r="P1606" s="89"/>
      <c r="Q1606" s="336"/>
      <c r="R1606" s="92"/>
      <c r="S1606" s="90"/>
      <c r="T1606" s="90"/>
    </row>
    <row r="1607" spans="1:20" x14ac:dyDescent="0.25">
      <c r="A1607" s="91"/>
      <c r="B1607" s="86"/>
      <c r="C1607" s="89"/>
      <c r="D1607" s="89"/>
      <c r="E1607" s="89"/>
      <c r="F1607" s="89"/>
      <c r="G1607" s="89"/>
      <c r="H1607" s="172"/>
      <c r="I1607" s="172"/>
      <c r="J1607" s="89"/>
      <c r="K1607" s="142"/>
      <c r="L1607" s="89"/>
      <c r="M1607" s="89"/>
      <c r="N1607" s="89"/>
      <c r="O1607" s="89"/>
      <c r="P1607" s="89"/>
      <c r="Q1607" s="336"/>
      <c r="R1607" s="92"/>
      <c r="S1607" s="90"/>
      <c r="T1607" s="90"/>
    </row>
    <row r="1608" spans="1:20" x14ac:dyDescent="0.25">
      <c r="A1608" s="91"/>
      <c r="B1608" s="86"/>
      <c r="C1608" s="89"/>
      <c r="D1608" s="89"/>
      <c r="E1608" s="89"/>
      <c r="F1608" s="89"/>
      <c r="G1608" s="89"/>
      <c r="H1608" s="172"/>
      <c r="I1608" s="172"/>
      <c r="J1608" s="89"/>
      <c r="K1608" s="142"/>
      <c r="L1608" s="89"/>
      <c r="M1608" s="89"/>
      <c r="N1608" s="89"/>
      <c r="O1608" s="89"/>
      <c r="P1608" s="89"/>
      <c r="Q1608" s="336"/>
      <c r="R1608" s="92"/>
      <c r="S1608" s="90"/>
      <c r="T1608" s="90"/>
    </row>
    <row r="1609" spans="1:20" x14ac:dyDescent="0.25">
      <c r="A1609" s="91"/>
      <c r="B1609" s="86"/>
      <c r="C1609" s="89"/>
      <c r="D1609" s="89"/>
      <c r="E1609" s="89"/>
      <c r="F1609" s="89"/>
      <c r="G1609" s="89"/>
      <c r="H1609" s="172"/>
      <c r="I1609" s="172"/>
      <c r="J1609" s="89"/>
      <c r="K1609" s="142"/>
      <c r="L1609" s="89"/>
      <c r="M1609" s="89"/>
      <c r="N1609" s="89"/>
      <c r="O1609" s="89"/>
      <c r="P1609" s="89"/>
      <c r="Q1609" s="336"/>
      <c r="R1609" s="92"/>
      <c r="S1609" s="90"/>
      <c r="T1609" s="90"/>
    </row>
    <row r="1610" spans="1:20" x14ac:dyDescent="0.25">
      <c r="A1610" s="91"/>
      <c r="B1610" s="86"/>
      <c r="C1610" s="89"/>
      <c r="D1610" s="89"/>
      <c r="E1610" s="89"/>
      <c r="F1610" s="89"/>
      <c r="G1610" s="89"/>
      <c r="H1610" s="172"/>
      <c r="I1610" s="172"/>
      <c r="J1610" s="89"/>
      <c r="K1610" s="142"/>
      <c r="L1610" s="89"/>
      <c r="M1610" s="89"/>
      <c r="N1610" s="89"/>
      <c r="O1610" s="89"/>
      <c r="P1610" s="89"/>
      <c r="Q1610" s="336"/>
      <c r="R1610" s="92"/>
      <c r="S1610" s="90"/>
      <c r="T1610" s="90"/>
    </row>
    <row r="1611" spans="1:20" x14ac:dyDescent="0.25">
      <c r="A1611" s="91"/>
      <c r="B1611" s="86"/>
      <c r="C1611" s="89"/>
      <c r="D1611" s="89"/>
      <c r="E1611" s="89"/>
      <c r="F1611" s="89"/>
      <c r="G1611" s="89"/>
      <c r="H1611" s="172"/>
      <c r="I1611" s="172"/>
      <c r="J1611" s="89"/>
      <c r="K1611" s="142"/>
      <c r="L1611" s="89"/>
      <c r="M1611" s="89"/>
      <c r="N1611" s="89"/>
      <c r="O1611" s="89"/>
      <c r="P1611" s="89"/>
      <c r="Q1611" s="336"/>
      <c r="R1611" s="92"/>
      <c r="S1611" s="90"/>
      <c r="T1611" s="90"/>
    </row>
    <row r="1612" spans="1:20" x14ac:dyDescent="0.25">
      <c r="A1612" s="91"/>
      <c r="B1612" s="86"/>
      <c r="C1612" s="89"/>
      <c r="D1612" s="89"/>
      <c r="E1612" s="89"/>
      <c r="F1612" s="89"/>
      <c r="G1612" s="89"/>
      <c r="H1612" s="172"/>
      <c r="I1612" s="172"/>
      <c r="J1612" s="89"/>
      <c r="K1612" s="142"/>
      <c r="L1612" s="89"/>
      <c r="M1612" s="89"/>
      <c r="N1612" s="89"/>
      <c r="O1612" s="89"/>
      <c r="P1612" s="89"/>
      <c r="Q1612" s="336"/>
      <c r="R1612" s="92"/>
      <c r="S1612" s="90"/>
      <c r="T1612" s="90"/>
    </row>
    <row r="1613" spans="1:20" x14ac:dyDescent="0.25">
      <c r="A1613" s="91"/>
      <c r="B1613" s="86"/>
      <c r="C1613" s="89"/>
      <c r="D1613" s="89"/>
      <c r="E1613" s="89"/>
      <c r="F1613" s="89"/>
      <c r="G1613" s="89"/>
      <c r="H1613" s="172"/>
      <c r="I1613" s="172"/>
      <c r="J1613" s="89"/>
      <c r="K1613" s="142"/>
      <c r="L1613" s="89"/>
      <c r="M1613" s="89"/>
      <c r="N1613" s="89"/>
      <c r="O1613" s="89"/>
      <c r="P1613" s="89"/>
      <c r="Q1613" s="336"/>
      <c r="R1613" s="92"/>
      <c r="S1613" s="90"/>
      <c r="T1613" s="90"/>
    </row>
    <row r="1614" spans="1:20" x14ac:dyDescent="0.25">
      <c r="A1614" s="91"/>
      <c r="B1614" s="86"/>
      <c r="C1614" s="89"/>
      <c r="D1614" s="89"/>
      <c r="E1614" s="89"/>
      <c r="F1614" s="89"/>
      <c r="G1614" s="89"/>
      <c r="H1614" s="172"/>
      <c r="I1614" s="172"/>
      <c r="J1614" s="89"/>
      <c r="K1614" s="142"/>
      <c r="L1614" s="89"/>
      <c r="M1614" s="89"/>
      <c r="N1614" s="89"/>
      <c r="O1614" s="89"/>
      <c r="P1614" s="89"/>
      <c r="Q1614" s="336"/>
      <c r="R1614" s="92"/>
      <c r="S1614" s="90"/>
      <c r="T1614" s="90"/>
    </row>
    <row r="1615" spans="1:20" x14ac:dyDescent="0.25">
      <c r="A1615" s="91"/>
      <c r="B1615" s="86"/>
      <c r="C1615" s="89"/>
      <c r="D1615" s="89"/>
      <c r="E1615" s="89"/>
      <c r="F1615" s="89"/>
      <c r="G1615" s="89"/>
      <c r="H1615" s="172"/>
      <c r="I1615" s="172"/>
      <c r="J1615" s="89"/>
      <c r="K1615" s="142"/>
      <c r="L1615" s="89"/>
      <c r="M1615" s="89"/>
      <c r="N1615" s="89"/>
      <c r="O1615" s="89"/>
      <c r="P1615" s="89"/>
      <c r="Q1615" s="336"/>
      <c r="R1615" s="92"/>
      <c r="S1615" s="90"/>
      <c r="T1615" s="90"/>
    </row>
    <row r="1616" spans="1:20" x14ac:dyDescent="0.25">
      <c r="A1616" s="91"/>
      <c r="B1616" s="86"/>
      <c r="C1616" s="89"/>
      <c r="D1616" s="89"/>
      <c r="E1616" s="89"/>
      <c r="F1616" s="89"/>
      <c r="G1616" s="89"/>
      <c r="H1616" s="172"/>
      <c r="I1616" s="172"/>
      <c r="J1616" s="89"/>
      <c r="K1616" s="142"/>
      <c r="L1616" s="89"/>
      <c r="M1616" s="89"/>
      <c r="N1616" s="89"/>
      <c r="O1616" s="89"/>
      <c r="P1616" s="89"/>
      <c r="Q1616" s="336"/>
      <c r="R1616" s="92"/>
      <c r="S1616" s="90"/>
      <c r="T1616" s="90"/>
    </row>
    <row r="1617" spans="1:20" x14ac:dyDescent="0.25">
      <c r="A1617" s="91"/>
      <c r="B1617" s="86"/>
      <c r="C1617" s="89"/>
      <c r="D1617" s="89"/>
      <c r="E1617" s="89"/>
      <c r="F1617" s="89"/>
      <c r="G1617" s="89"/>
      <c r="H1617" s="172"/>
      <c r="I1617" s="172"/>
      <c r="J1617" s="89"/>
      <c r="K1617" s="142"/>
      <c r="L1617" s="89"/>
      <c r="M1617" s="89"/>
      <c r="N1617" s="89"/>
      <c r="O1617" s="89"/>
      <c r="P1617" s="89"/>
      <c r="Q1617" s="336"/>
      <c r="R1617" s="92"/>
      <c r="S1617" s="90"/>
      <c r="T1617" s="90"/>
    </row>
    <row r="1618" spans="1:20" x14ac:dyDescent="0.25">
      <c r="A1618" s="91"/>
      <c r="B1618" s="86"/>
      <c r="C1618" s="89"/>
      <c r="D1618" s="89"/>
      <c r="E1618" s="89"/>
      <c r="F1618" s="89"/>
      <c r="G1618" s="89"/>
      <c r="H1618" s="172"/>
      <c r="I1618" s="172"/>
      <c r="J1618" s="89"/>
      <c r="K1618" s="142"/>
      <c r="L1618" s="89"/>
      <c r="M1618" s="89"/>
      <c r="N1618" s="89"/>
      <c r="O1618" s="89"/>
      <c r="P1618" s="89"/>
      <c r="Q1618" s="336"/>
      <c r="R1618" s="92"/>
      <c r="S1618" s="90"/>
      <c r="T1618" s="90"/>
    </row>
    <row r="1619" spans="1:20" x14ac:dyDescent="0.25">
      <c r="A1619" s="91"/>
      <c r="B1619" s="86"/>
      <c r="C1619" s="89"/>
      <c r="D1619" s="89"/>
      <c r="E1619" s="89"/>
      <c r="F1619" s="89"/>
      <c r="G1619" s="89"/>
      <c r="H1619" s="172"/>
      <c r="I1619" s="172"/>
      <c r="J1619" s="89"/>
      <c r="K1619" s="142"/>
      <c r="L1619" s="89"/>
      <c r="M1619" s="89"/>
      <c r="N1619" s="89"/>
      <c r="O1619" s="89"/>
      <c r="P1619" s="89"/>
      <c r="Q1619" s="336"/>
      <c r="R1619" s="92"/>
      <c r="S1619" s="90"/>
      <c r="T1619" s="90"/>
    </row>
    <row r="1620" spans="1:20" x14ac:dyDescent="0.25">
      <c r="A1620" s="91"/>
      <c r="B1620" s="86"/>
      <c r="C1620" s="89"/>
      <c r="D1620" s="89"/>
      <c r="E1620" s="89"/>
      <c r="F1620" s="89"/>
      <c r="G1620" s="89"/>
      <c r="H1620" s="172"/>
      <c r="I1620" s="172"/>
      <c r="J1620" s="89"/>
      <c r="K1620" s="142"/>
      <c r="L1620" s="89"/>
      <c r="M1620" s="89"/>
      <c r="N1620" s="89"/>
      <c r="O1620" s="89"/>
      <c r="P1620" s="89"/>
      <c r="Q1620" s="336"/>
      <c r="R1620" s="92"/>
      <c r="S1620" s="90"/>
      <c r="T1620" s="90"/>
    </row>
    <row r="1621" spans="1:20" x14ac:dyDescent="0.25">
      <c r="A1621" s="91"/>
      <c r="B1621" s="86"/>
      <c r="C1621" s="89"/>
      <c r="D1621" s="89"/>
      <c r="E1621" s="89"/>
      <c r="F1621" s="89"/>
      <c r="G1621" s="89"/>
      <c r="H1621" s="172"/>
      <c r="I1621" s="172"/>
      <c r="J1621" s="89"/>
      <c r="K1621" s="142"/>
      <c r="L1621" s="89"/>
      <c r="M1621" s="89"/>
      <c r="N1621" s="89"/>
      <c r="O1621" s="89"/>
      <c r="P1621" s="89"/>
      <c r="Q1621" s="336"/>
      <c r="R1621" s="92"/>
      <c r="S1621" s="90"/>
      <c r="T1621" s="90"/>
    </row>
    <row r="1622" spans="1:20" x14ac:dyDescent="0.25">
      <c r="A1622" s="91"/>
      <c r="B1622" s="86"/>
      <c r="C1622" s="89"/>
      <c r="D1622" s="89"/>
      <c r="E1622" s="89"/>
      <c r="F1622" s="89"/>
      <c r="G1622" s="89"/>
      <c r="H1622" s="172"/>
      <c r="I1622" s="172"/>
      <c r="J1622" s="89"/>
      <c r="K1622" s="142"/>
      <c r="L1622" s="89"/>
      <c r="M1622" s="89"/>
      <c r="N1622" s="89"/>
      <c r="O1622" s="89"/>
      <c r="P1622" s="89"/>
      <c r="Q1622" s="336"/>
      <c r="R1622" s="92"/>
      <c r="S1622" s="90"/>
      <c r="T1622" s="90"/>
    </row>
    <row r="1623" spans="1:20" x14ac:dyDescent="0.25">
      <c r="A1623" s="91"/>
      <c r="B1623" s="86"/>
      <c r="C1623" s="89"/>
      <c r="D1623" s="89"/>
      <c r="E1623" s="89"/>
      <c r="F1623" s="89"/>
      <c r="G1623" s="89"/>
      <c r="H1623" s="172"/>
      <c r="I1623" s="172"/>
      <c r="J1623" s="89"/>
      <c r="K1623" s="142"/>
      <c r="L1623" s="89"/>
      <c r="M1623" s="89"/>
      <c r="N1623" s="89"/>
      <c r="O1623" s="89"/>
      <c r="P1623" s="89"/>
      <c r="Q1623" s="336"/>
      <c r="R1623" s="92"/>
      <c r="S1623" s="90"/>
      <c r="T1623" s="90"/>
    </row>
    <row r="1624" spans="1:20" x14ac:dyDescent="0.25">
      <c r="A1624" s="91"/>
      <c r="B1624" s="86"/>
      <c r="C1624" s="89"/>
      <c r="D1624" s="89"/>
      <c r="E1624" s="89"/>
      <c r="F1624" s="89"/>
      <c r="G1624" s="89"/>
      <c r="H1624" s="172"/>
      <c r="I1624" s="172"/>
      <c r="J1624" s="89"/>
      <c r="K1624" s="142"/>
      <c r="L1624" s="89"/>
      <c r="M1624" s="89"/>
      <c r="N1624" s="89"/>
      <c r="O1624" s="89"/>
      <c r="P1624" s="89"/>
      <c r="Q1624" s="336"/>
      <c r="R1624" s="92"/>
      <c r="S1624" s="90"/>
      <c r="T1624" s="90"/>
    </row>
    <row r="1625" spans="1:20" x14ac:dyDescent="0.25">
      <c r="A1625" s="91"/>
      <c r="B1625" s="86"/>
      <c r="C1625" s="89"/>
      <c r="D1625" s="89"/>
      <c r="E1625" s="89"/>
      <c r="F1625" s="89"/>
      <c r="G1625" s="89"/>
      <c r="H1625" s="172"/>
      <c r="I1625" s="172"/>
      <c r="J1625" s="89"/>
      <c r="K1625" s="142"/>
      <c r="L1625" s="89"/>
      <c r="M1625" s="89"/>
      <c r="N1625" s="89"/>
      <c r="O1625" s="89"/>
      <c r="P1625" s="89"/>
      <c r="Q1625" s="336"/>
      <c r="R1625" s="92"/>
      <c r="S1625" s="90"/>
      <c r="T1625" s="90"/>
    </row>
    <row r="1626" spans="1:20" x14ac:dyDescent="0.25">
      <c r="A1626" s="91"/>
      <c r="B1626" s="86"/>
      <c r="C1626" s="89"/>
      <c r="D1626" s="89"/>
      <c r="E1626" s="89"/>
      <c r="F1626" s="89"/>
      <c r="G1626" s="89"/>
      <c r="H1626" s="172"/>
      <c r="I1626" s="172"/>
      <c r="J1626" s="89"/>
      <c r="K1626" s="142"/>
      <c r="L1626" s="89"/>
      <c r="M1626" s="89"/>
      <c r="N1626" s="89"/>
      <c r="O1626" s="89"/>
      <c r="P1626" s="89"/>
      <c r="Q1626" s="336"/>
      <c r="R1626" s="92"/>
      <c r="S1626" s="90"/>
      <c r="T1626" s="90"/>
    </row>
    <row r="1627" spans="1:20" x14ac:dyDescent="0.25">
      <c r="A1627" s="91"/>
      <c r="B1627" s="86"/>
      <c r="C1627" s="89"/>
      <c r="D1627" s="89"/>
      <c r="E1627" s="89"/>
      <c r="F1627" s="89"/>
      <c r="G1627" s="89"/>
      <c r="H1627" s="172"/>
      <c r="I1627" s="172"/>
      <c r="J1627" s="89"/>
      <c r="K1627" s="142"/>
      <c r="L1627" s="89"/>
      <c r="M1627" s="89"/>
      <c r="N1627" s="89"/>
      <c r="O1627" s="89"/>
      <c r="P1627" s="89"/>
      <c r="Q1627" s="336"/>
      <c r="R1627" s="92"/>
      <c r="S1627" s="90"/>
      <c r="T1627" s="90"/>
    </row>
    <row r="1628" spans="1:20" x14ac:dyDescent="0.25">
      <c r="A1628" s="91"/>
      <c r="B1628" s="86"/>
      <c r="C1628" s="89"/>
      <c r="D1628" s="89"/>
      <c r="E1628" s="89"/>
      <c r="F1628" s="89"/>
      <c r="G1628" s="89"/>
      <c r="H1628" s="172"/>
      <c r="I1628" s="172"/>
      <c r="J1628" s="89"/>
      <c r="K1628" s="142"/>
      <c r="L1628" s="89"/>
      <c r="M1628" s="89"/>
      <c r="N1628" s="89"/>
      <c r="O1628" s="89"/>
      <c r="P1628" s="89"/>
      <c r="Q1628" s="336"/>
      <c r="R1628" s="92"/>
      <c r="S1628" s="90"/>
      <c r="T1628" s="90"/>
    </row>
    <row r="1629" spans="1:20" x14ac:dyDescent="0.25">
      <c r="A1629" s="91"/>
      <c r="B1629" s="86"/>
      <c r="C1629" s="89"/>
      <c r="D1629" s="89"/>
      <c r="E1629" s="89"/>
      <c r="F1629" s="89"/>
      <c r="G1629" s="89"/>
      <c r="H1629" s="172"/>
      <c r="I1629" s="172"/>
      <c r="J1629" s="89"/>
      <c r="K1629" s="142"/>
      <c r="L1629" s="89"/>
      <c r="M1629" s="89"/>
      <c r="N1629" s="89"/>
      <c r="O1629" s="89"/>
      <c r="P1629" s="89"/>
      <c r="Q1629" s="336"/>
      <c r="R1629" s="92"/>
      <c r="S1629" s="90"/>
      <c r="T1629" s="90"/>
    </row>
    <row r="1630" spans="1:20" x14ac:dyDescent="0.25">
      <c r="A1630" s="91"/>
      <c r="B1630" s="86"/>
      <c r="C1630" s="89"/>
      <c r="D1630" s="89"/>
      <c r="E1630" s="89"/>
      <c r="F1630" s="89"/>
      <c r="G1630" s="89"/>
      <c r="H1630" s="172"/>
      <c r="I1630" s="172"/>
      <c r="J1630" s="89"/>
      <c r="K1630" s="142"/>
      <c r="L1630" s="89"/>
      <c r="M1630" s="89"/>
      <c r="N1630" s="89"/>
      <c r="O1630" s="89"/>
      <c r="P1630" s="89"/>
      <c r="Q1630" s="336"/>
      <c r="R1630" s="92"/>
      <c r="S1630" s="90"/>
      <c r="T1630" s="90"/>
    </row>
    <row r="1631" spans="1:20" x14ac:dyDescent="0.25">
      <c r="A1631" s="91"/>
      <c r="B1631" s="86"/>
      <c r="C1631" s="89"/>
      <c r="D1631" s="89"/>
      <c r="E1631" s="89"/>
      <c r="F1631" s="89"/>
      <c r="G1631" s="89"/>
      <c r="H1631" s="172"/>
      <c r="I1631" s="172"/>
      <c r="J1631" s="89"/>
      <c r="K1631" s="142"/>
      <c r="L1631" s="89"/>
      <c r="M1631" s="89"/>
      <c r="N1631" s="89"/>
      <c r="O1631" s="89"/>
      <c r="P1631" s="89"/>
      <c r="Q1631" s="336"/>
      <c r="R1631" s="92"/>
      <c r="S1631" s="90"/>
      <c r="T1631" s="90"/>
    </row>
    <row r="1632" spans="1:20" x14ac:dyDescent="0.25">
      <c r="A1632" s="91"/>
      <c r="B1632" s="86"/>
      <c r="C1632" s="89"/>
      <c r="D1632" s="89"/>
      <c r="E1632" s="89"/>
      <c r="F1632" s="89"/>
      <c r="G1632" s="89"/>
      <c r="H1632" s="172"/>
      <c r="I1632" s="172"/>
      <c r="J1632" s="89"/>
      <c r="K1632" s="142"/>
      <c r="L1632" s="89"/>
      <c r="M1632" s="89"/>
      <c r="N1632" s="89"/>
      <c r="O1632" s="89"/>
      <c r="P1632" s="89"/>
      <c r="Q1632" s="336"/>
      <c r="R1632" s="92"/>
      <c r="S1632" s="90"/>
      <c r="T1632" s="90"/>
    </row>
    <row r="1633" spans="1:20" x14ac:dyDescent="0.25">
      <c r="A1633" s="91"/>
      <c r="B1633" s="86"/>
      <c r="C1633" s="89"/>
      <c r="D1633" s="89"/>
      <c r="E1633" s="89"/>
      <c r="F1633" s="89"/>
      <c r="G1633" s="89"/>
      <c r="H1633" s="172"/>
      <c r="I1633" s="172"/>
      <c r="J1633" s="89"/>
      <c r="K1633" s="142"/>
      <c r="L1633" s="89"/>
      <c r="M1633" s="89"/>
      <c r="N1633" s="89"/>
      <c r="O1633" s="89"/>
      <c r="P1633" s="89"/>
      <c r="Q1633" s="336"/>
      <c r="R1633" s="92"/>
      <c r="S1633" s="90"/>
      <c r="T1633" s="90"/>
    </row>
    <row r="1634" spans="1:20" x14ac:dyDescent="0.25">
      <c r="A1634" s="91"/>
      <c r="B1634" s="86"/>
      <c r="C1634" s="89"/>
      <c r="D1634" s="89"/>
      <c r="E1634" s="89"/>
      <c r="F1634" s="89"/>
      <c r="G1634" s="89"/>
      <c r="H1634" s="172"/>
      <c r="I1634" s="172"/>
      <c r="J1634" s="89"/>
      <c r="K1634" s="142"/>
      <c r="L1634" s="89"/>
      <c r="M1634" s="89"/>
      <c r="N1634" s="89"/>
      <c r="O1634" s="89"/>
      <c r="P1634" s="89"/>
      <c r="Q1634" s="336"/>
      <c r="R1634" s="92"/>
      <c r="S1634" s="90"/>
      <c r="T1634" s="90"/>
    </row>
    <row r="1635" spans="1:20" x14ac:dyDescent="0.25">
      <c r="A1635" s="91"/>
      <c r="B1635" s="86"/>
      <c r="C1635" s="89"/>
      <c r="D1635" s="89"/>
      <c r="E1635" s="89"/>
      <c r="F1635" s="89"/>
      <c r="G1635" s="89"/>
      <c r="H1635" s="172"/>
      <c r="I1635" s="172"/>
      <c r="J1635" s="89"/>
      <c r="K1635" s="142"/>
      <c r="L1635" s="89"/>
      <c r="M1635" s="89"/>
      <c r="N1635" s="89"/>
      <c r="O1635" s="89"/>
      <c r="P1635" s="89"/>
      <c r="Q1635" s="336"/>
      <c r="R1635" s="92"/>
      <c r="S1635" s="90"/>
      <c r="T1635" s="90"/>
    </row>
    <row r="1636" spans="1:20" x14ac:dyDescent="0.25">
      <c r="A1636" s="91"/>
      <c r="B1636" s="86"/>
      <c r="C1636" s="89"/>
      <c r="D1636" s="89"/>
      <c r="E1636" s="89"/>
      <c r="F1636" s="89"/>
      <c r="G1636" s="89"/>
      <c r="H1636" s="172"/>
      <c r="I1636" s="172"/>
      <c r="J1636" s="89"/>
      <c r="K1636" s="142"/>
      <c r="L1636" s="89"/>
      <c r="M1636" s="89"/>
      <c r="N1636" s="89"/>
      <c r="O1636" s="89"/>
      <c r="P1636" s="89"/>
      <c r="Q1636" s="336"/>
      <c r="R1636" s="92"/>
      <c r="S1636" s="90"/>
      <c r="T1636" s="90"/>
    </row>
    <row r="1637" spans="1:20" x14ac:dyDescent="0.25">
      <c r="A1637" s="91"/>
      <c r="B1637" s="86"/>
      <c r="C1637" s="89"/>
      <c r="D1637" s="89"/>
      <c r="E1637" s="89"/>
      <c r="F1637" s="89"/>
      <c r="G1637" s="89"/>
      <c r="H1637" s="172"/>
      <c r="I1637" s="172"/>
      <c r="J1637" s="89"/>
      <c r="K1637" s="142"/>
      <c r="L1637" s="89"/>
      <c r="M1637" s="89"/>
      <c r="N1637" s="89"/>
      <c r="O1637" s="89"/>
      <c r="P1637" s="89"/>
      <c r="Q1637" s="336"/>
      <c r="R1637" s="92"/>
      <c r="S1637" s="90"/>
      <c r="T1637" s="90"/>
    </row>
    <row r="1638" spans="1:20" x14ac:dyDescent="0.25">
      <c r="A1638" s="91"/>
      <c r="B1638" s="86"/>
      <c r="C1638" s="89"/>
      <c r="D1638" s="89"/>
      <c r="E1638" s="89"/>
      <c r="F1638" s="89"/>
      <c r="G1638" s="89"/>
      <c r="H1638" s="172"/>
      <c r="I1638" s="172"/>
      <c r="J1638" s="89"/>
      <c r="K1638" s="142"/>
      <c r="L1638" s="89"/>
      <c r="M1638" s="89"/>
      <c r="N1638" s="89"/>
      <c r="O1638" s="89"/>
      <c r="P1638" s="89"/>
      <c r="Q1638" s="336"/>
      <c r="R1638" s="92"/>
      <c r="S1638" s="90"/>
      <c r="T1638" s="90"/>
    </row>
    <row r="1639" spans="1:20" x14ac:dyDescent="0.25">
      <c r="A1639" s="91"/>
      <c r="B1639" s="86"/>
      <c r="C1639" s="89"/>
      <c r="D1639" s="89"/>
      <c r="E1639" s="89"/>
      <c r="F1639" s="89"/>
      <c r="G1639" s="89"/>
      <c r="H1639" s="172"/>
      <c r="I1639" s="172"/>
      <c r="J1639" s="89"/>
      <c r="K1639" s="142"/>
      <c r="L1639" s="89"/>
      <c r="M1639" s="89"/>
      <c r="N1639" s="89"/>
      <c r="O1639" s="89"/>
      <c r="P1639" s="89"/>
      <c r="Q1639" s="336"/>
      <c r="R1639" s="92"/>
      <c r="S1639" s="90"/>
      <c r="T1639" s="90"/>
    </row>
    <row r="1640" spans="1:20" x14ac:dyDescent="0.25">
      <c r="A1640" s="91"/>
      <c r="B1640" s="86"/>
      <c r="C1640" s="89"/>
      <c r="D1640" s="89"/>
      <c r="E1640" s="89"/>
      <c r="F1640" s="89"/>
      <c r="G1640" s="89"/>
      <c r="H1640" s="172"/>
      <c r="I1640" s="172"/>
      <c r="J1640" s="89"/>
      <c r="K1640" s="142"/>
      <c r="L1640" s="89"/>
      <c r="M1640" s="89"/>
      <c r="N1640" s="89"/>
      <c r="O1640" s="89"/>
      <c r="P1640" s="89"/>
      <c r="Q1640" s="336"/>
      <c r="R1640" s="92"/>
      <c r="S1640" s="90"/>
      <c r="T1640" s="90"/>
    </row>
    <row r="1641" spans="1:20" x14ac:dyDescent="0.25">
      <c r="A1641" s="91"/>
      <c r="B1641" s="86"/>
      <c r="C1641" s="89"/>
      <c r="D1641" s="89"/>
      <c r="E1641" s="89"/>
      <c r="F1641" s="89"/>
      <c r="G1641" s="89"/>
      <c r="H1641" s="172"/>
      <c r="I1641" s="172"/>
      <c r="J1641" s="89"/>
      <c r="K1641" s="142"/>
      <c r="L1641" s="89"/>
      <c r="M1641" s="89"/>
      <c r="N1641" s="89"/>
      <c r="O1641" s="89"/>
      <c r="P1641" s="89"/>
      <c r="Q1641" s="336"/>
      <c r="R1641" s="92"/>
      <c r="S1641" s="90"/>
      <c r="T1641" s="90"/>
    </row>
    <row r="1642" spans="1:20" x14ac:dyDescent="0.25">
      <c r="A1642" s="91"/>
      <c r="B1642" s="86"/>
      <c r="C1642" s="89"/>
      <c r="D1642" s="89"/>
      <c r="E1642" s="89"/>
      <c r="F1642" s="89"/>
      <c r="G1642" s="89"/>
      <c r="H1642" s="172"/>
      <c r="I1642" s="172"/>
      <c r="J1642" s="89"/>
      <c r="K1642" s="142"/>
      <c r="L1642" s="89"/>
      <c r="M1642" s="89"/>
      <c r="N1642" s="89"/>
      <c r="O1642" s="89"/>
      <c r="P1642" s="89"/>
      <c r="Q1642" s="336"/>
      <c r="R1642" s="92"/>
      <c r="S1642" s="90"/>
      <c r="T1642" s="90"/>
    </row>
    <row r="1643" spans="1:20" x14ac:dyDescent="0.25">
      <c r="A1643" s="91"/>
      <c r="B1643" s="86"/>
      <c r="C1643" s="89"/>
      <c r="D1643" s="89"/>
      <c r="E1643" s="89"/>
      <c r="F1643" s="89"/>
      <c r="G1643" s="89"/>
      <c r="H1643" s="172"/>
      <c r="I1643" s="172"/>
      <c r="J1643" s="89"/>
      <c r="K1643" s="142"/>
      <c r="L1643" s="89"/>
      <c r="M1643" s="89"/>
      <c r="N1643" s="89"/>
      <c r="O1643" s="89"/>
      <c r="P1643" s="89"/>
      <c r="Q1643" s="336"/>
      <c r="R1643" s="92"/>
      <c r="S1643" s="90"/>
      <c r="T1643" s="90"/>
    </row>
    <row r="1644" spans="1:20" x14ac:dyDescent="0.25">
      <c r="A1644" s="91"/>
      <c r="B1644" s="86"/>
      <c r="C1644" s="89"/>
      <c r="D1644" s="89"/>
      <c r="E1644" s="89"/>
      <c r="F1644" s="89"/>
      <c r="G1644" s="89"/>
      <c r="H1644" s="172"/>
      <c r="I1644" s="172"/>
      <c r="J1644" s="89"/>
      <c r="K1644" s="142"/>
      <c r="L1644" s="89"/>
      <c r="M1644" s="89"/>
      <c r="N1644" s="89"/>
      <c r="O1644" s="89"/>
      <c r="P1644" s="89"/>
      <c r="Q1644" s="336"/>
      <c r="R1644" s="92"/>
      <c r="S1644" s="90"/>
      <c r="T1644" s="90"/>
    </row>
    <row r="1645" spans="1:20" x14ac:dyDescent="0.25">
      <c r="A1645" s="91"/>
      <c r="B1645" s="86"/>
      <c r="C1645" s="89"/>
      <c r="D1645" s="89"/>
      <c r="E1645" s="89"/>
      <c r="F1645" s="89"/>
      <c r="G1645" s="89"/>
      <c r="H1645" s="172"/>
      <c r="I1645" s="172"/>
      <c r="J1645" s="89"/>
      <c r="K1645" s="142"/>
      <c r="L1645" s="89"/>
      <c r="M1645" s="89"/>
      <c r="N1645" s="89"/>
      <c r="O1645" s="89"/>
      <c r="P1645" s="89"/>
      <c r="Q1645" s="336"/>
      <c r="R1645" s="92"/>
      <c r="S1645" s="90"/>
      <c r="T1645" s="90"/>
    </row>
    <row r="1646" spans="1:20" x14ac:dyDescent="0.25">
      <c r="A1646" s="91"/>
      <c r="B1646" s="86"/>
      <c r="C1646" s="89"/>
      <c r="D1646" s="89"/>
      <c r="E1646" s="89"/>
      <c r="F1646" s="89"/>
      <c r="G1646" s="89"/>
      <c r="H1646" s="172"/>
      <c r="I1646" s="172"/>
      <c r="J1646" s="89"/>
      <c r="K1646" s="142"/>
      <c r="L1646" s="89"/>
      <c r="M1646" s="89"/>
      <c r="N1646" s="89"/>
      <c r="O1646" s="89"/>
      <c r="P1646" s="89"/>
      <c r="Q1646" s="336"/>
      <c r="R1646" s="92"/>
      <c r="S1646" s="90"/>
      <c r="T1646" s="90"/>
    </row>
    <row r="1647" spans="1:20" x14ac:dyDescent="0.25">
      <c r="A1647" s="91"/>
      <c r="B1647" s="86"/>
      <c r="C1647" s="89"/>
      <c r="D1647" s="89"/>
      <c r="E1647" s="89"/>
      <c r="F1647" s="89"/>
      <c r="G1647" s="89"/>
      <c r="H1647" s="172"/>
      <c r="I1647" s="172"/>
      <c r="J1647" s="89"/>
      <c r="K1647" s="142"/>
      <c r="L1647" s="89"/>
      <c r="M1647" s="89"/>
      <c r="N1647" s="89"/>
      <c r="O1647" s="89"/>
      <c r="P1647" s="89"/>
      <c r="Q1647" s="336"/>
      <c r="R1647" s="92"/>
      <c r="S1647" s="90"/>
      <c r="T1647" s="90"/>
    </row>
    <row r="1648" spans="1:20" x14ac:dyDescent="0.25">
      <c r="A1648" s="91"/>
      <c r="B1648" s="86"/>
      <c r="C1648" s="89"/>
      <c r="D1648" s="89"/>
      <c r="E1648" s="89"/>
      <c r="F1648" s="89"/>
      <c r="G1648" s="89"/>
      <c r="H1648" s="172"/>
      <c r="I1648" s="172"/>
      <c r="J1648" s="89"/>
      <c r="K1648" s="142"/>
      <c r="L1648" s="89"/>
      <c r="M1648" s="89"/>
      <c r="N1648" s="89"/>
      <c r="O1648" s="89"/>
      <c r="P1648" s="89"/>
      <c r="Q1648" s="336"/>
      <c r="R1648" s="92"/>
      <c r="S1648" s="90"/>
      <c r="T1648" s="90"/>
    </row>
    <row r="1649" spans="1:20" x14ac:dyDescent="0.25">
      <c r="A1649" s="91"/>
      <c r="B1649" s="86"/>
      <c r="C1649" s="89"/>
      <c r="D1649" s="89"/>
      <c r="E1649" s="89"/>
      <c r="F1649" s="89"/>
      <c r="G1649" s="89"/>
      <c r="H1649" s="172"/>
      <c r="I1649" s="172"/>
      <c r="J1649" s="89"/>
      <c r="K1649" s="142"/>
      <c r="L1649" s="89"/>
      <c r="M1649" s="89"/>
      <c r="N1649" s="89"/>
      <c r="O1649" s="89"/>
      <c r="P1649" s="89"/>
      <c r="Q1649" s="336"/>
      <c r="R1649" s="92"/>
      <c r="S1649" s="90"/>
      <c r="T1649" s="90"/>
    </row>
    <row r="1650" spans="1:20" x14ac:dyDescent="0.25">
      <c r="A1650" s="91"/>
      <c r="B1650" s="86"/>
      <c r="C1650" s="89"/>
      <c r="D1650" s="89"/>
      <c r="E1650" s="89"/>
      <c r="F1650" s="89"/>
      <c r="G1650" s="89"/>
      <c r="H1650" s="172"/>
      <c r="I1650" s="172"/>
      <c r="J1650" s="89"/>
      <c r="K1650" s="142"/>
      <c r="L1650" s="89"/>
      <c r="M1650" s="89"/>
      <c r="N1650" s="89"/>
      <c r="O1650" s="89"/>
      <c r="P1650" s="89"/>
      <c r="Q1650" s="336"/>
      <c r="R1650" s="92"/>
      <c r="S1650" s="90"/>
      <c r="T1650" s="90"/>
    </row>
    <row r="1651" spans="1:20" x14ac:dyDescent="0.25">
      <c r="A1651" s="91"/>
      <c r="B1651" s="86"/>
      <c r="C1651" s="89"/>
      <c r="D1651" s="89"/>
      <c r="E1651" s="89"/>
      <c r="F1651" s="89"/>
      <c r="G1651" s="89"/>
      <c r="H1651" s="172"/>
      <c r="I1651" s="172"/>
      <c r="J1651" s="89"/>
      <c r="K1651" s="142"/>
      <c r="L1651" s="89"/>
      <c r="M1651" s="89"/>
      <c r="N1651" s="89"/>
      <c r="O1651" s="89"/>
      <c r="P1651" s="89"/>
      <c r="Q1651" s="336"/>
      <c r="R1651" s="92"/>
      <c r="S1651" s="90"/>
      <c r="T1651" s="90"/>
    </row>
    <row r="1652" spans="1:20" x14ac:dyDescent="0.25">
      <c r="A1652" s="91"/>
      <c r="B1652" s="86"/>
      <c r="C1652" s="89"/>
      <c r="D1652" s="89"/>
      <c r="E1652" s="89"/>
      <c r="F1652" s="89"/>
      <c r="G1652" s="89"/>
      <c r="H1652" s="172"/>
      <c r="I1652" s="172"/>
      <c r="J1652" s="89"/>
      <c r="K1652" s="142"/>
      <c r="L1652" s="89"/>
      <c r="M1652" s="89"/>
      <c r="N1652" s="89"/>
      <c r="O1652" s="89"/>
      <c r="P1652" s="89"/>
      <c r="Q1652" s="336"/>
      <c r="R1652" s="92"/>
      <c r="S1652" s="90"/>
      <c r="T1652" s="90"/>
    </row>
    <row r="1653" spans="1:20" x14ac:dyDescent="0.25">
      <c r="A1653" s="91"/>
      <c r="B1653" s="86"/>
      <c r="C1653" s="89"/>
      <c r="D1653" s="89"/>
      <c r="E1653" s="89"/>
      <c r="F1653" s="89"/>
      <c r="G1653" s="89"/>
      <c r="H1653" s="172"/>
      <c r="I1653" s="172"/>
      <c r="J1653" s="89"/>
      <c r="K1653" s="142"/>
      <c r="L1653" s="89"/>
      <c r="M1653" s="89"/>
      <c r="N1653" s="89"/>
      <c r="O1653" s="89"/>
      <c r="P1653" s="89"/>
      <c r="Q1653" s="336"/>
      <c r="R1653" s="92"/>
      <c r="S1653" s="90"/>
      <c r="T1653" s="90"/>
    </row>
    <row r="1654" spans="1:20" x14ac:dyDescent="0.25">
      <c r="A1654" s="91"/>
      <c r="B1654" s="86"/>
      <c r="C1654" s="89"/>
      <c r="D1654" s="89"/>
      <c r="E1654" s="89"/>
      <c r="F1654" s="89"/>
      <c r="G1654" s="89"/>
      <c r="H1654" s="172"/>
      <c r="I1654" s="172"/>
      <c r="J1654" s="89"/>
      <c r="K1654" s="142"/>
      <c r="L1654" s="89"/>
      <c r="M1654" s="89"/>
      <c r="N1654" s="89"/>
      <c r="O1654" s="89"/>
      <c r="P1654" s="89"/>
      <c r="Q1654" s="336"/>
      <c r="R1654" s="92"/>
      <c r="S1654" s="90"/>
      <c r="T1654" s="90"/>
    </row>
    <row r="1655" spans="1:20" x14ac:dyDescent="0.25">
      <c r="A1655" s="91"/>
      <c r="B1655" s="86"/>
      <c r="C1655" s="89"/>
      <c r="D1655" s="89"/>
      <c r="E1655" s="89"/>
      <c r="F1655" s="89"/>
      <c r="G1655" s="89"/>
      <c r="H1655" s="172"/>
      <c r="I1655" s="172"/>
      <c r="J1655" s="89"/>
      <c r="K1655" s="142"/>
      <c r="L1655" s="89"/>
      <c r="M1655" s="89"/>
      <c r="N1655" s="89"/>
      <c r="O1655" s="89"/>
      <c r="P1655" s="89"/>
      <c r="Q1655" s="336"/>
      <c r="R1655" s="92"/>
      <c r="S1655" s="90"/>
      <c r="T1655" s="90"/>
    </row>
    <row r="1656" spans="1:20" x14ac:dyDescent="0.25">
      <c r="A1656" s="91"/>
      <c r="B1656" s="86"/>
      <c r="C1656" s="89"/>
      <c r="D1656" s="89"/>
      <c r="E1656" s="89"/>
      <c r="F1656" s="89"/>
      <c r="G1656" s="89"/>
      <c r="H1656" s="172"/>
      <c r="I1656" s="172"/>
      <c r="J1656" s="89"/>
      <c r="K1656" s="142"/>
      <c r="L1656" s="89"/>
      <c r="M1656" s="89"/>
      <c r="N1656" s="89"/>
      <c r="O1656" s="89"/>
      <c r="P1656" s="89"/>
      <c r="Q1656" s="336"/>
      <c r="R1656" s="92"/>
      <c r="S1656" s="90"/>
      <c r="T1656" s="90"/>
    </row>
    <row r="1657" spans="1:20" x14ac:dyDescent="0.25">
      <c r="A1657" s="91"/>
      <c r="B1657" s="86"/>
      <c r="C1657" s="89"/>
      <c r="D1657" s="89"/>
      <c r="E1657" s="89"/>
      <c r="F1657" s="89"/>
      <c r="G1657" s="89"/>
      <c r="H1657" s="172"/>
      <c r="I1657" s="172"/>
      <c r="J1657" s="89"/>
      <c r="K1657" s="142"/>
      <c r="L1657" s="89"/>
      <c r="M1657" s="89"/>
      <c r="N1657" s="89"/>
      <c r="O1657" s="89"/>
      <c r="P1657" s="89"/>
      <c r="Q1657" s="336"/>
      <c r="R1657" s="92"/>
      <c r="S1657" s="90"/>
      <c r="T1657" s="90"/>
    </row>
    <row r="1658" spans="1:20" x14ac:dyDescent="0.25">
      <c r="A1658" s="91"/>
      <c r="B1658" s="86"/>
      <c r="C1658" s="89"/>
      <c r="D1658" s="89"/>
      <c r="E1658" s="89"/>
      <c r="F1658" s="89"/>
      <c r="G1658" s="89"/>
      <c r="H1658" s="172"/>
      <c r="I1658" s="172"/>
      <c r="J1658" s="89"/>
      <c r="K1658" s="142"/>
      <c r="L1658" s="89"/>
      <c r="M1658" s="89"/>
      <c r="N1658" s="89"/>
      <c r="O1658" s="89"/>
      <c r="P1658" s="89"/>
      <c r="Q1658" s="336"/>
      <c r="R1658" s="92"/>
      <c r="S1658" s="90"/>
      <c r="T1658" s="90"/>
    </row>
    <row r="1659" spans="1:20" x14ac:dyDescent="0.25">
      <c r="A1659" s="91"/>
      <c r="B1659" s="86"/>
      <c r="C1659" s="89"/>
      <c r="D1659" s="89"/>
      <c r="E1659" s="89"/>
      <c r="F1659" s="89"/>
      <c r="G1659" s="89"/>
      <c r="H1659" s="172"/>
      <c r="I1659" s="172"/>
      <c r="J1659" s="89"/>
      <c r="K1659" s="142"/>
      <c r="L1659" s="89"/>
      <c r="M1659" s="89"/>
      <c r="N1659" s="89"/>
      <c r="O1659" s="89"/>
      <c r="P1659" s="89"/>
      <c r="Q1659" s="336"/>
      <c r="R1659" s="92"/>
      <c r="S1659" s="90"/>
      <c r="T1659" s="90"/>
    </row>
    <row r="1660" spans="1:20" x14ac:dyDescent="0.25">
      <c r="A1660" s="91"/>
      <c r="B1660" s="86"/>
      <c r="C1660" s="89"/>
      <c r="D1660" s="89"/>
      <c r="E1660" s="89"/>
      <c r="F1660" s="89"/>
      <c r="G1660" s="89"/>
      <c r="H1660" s="172"/>
      <c r="I1660" s="172"/>
      <c r="J1660" s="89"/>
      <c r="K1660" s="142"/>
      <c r="L1660" s="89"/>
      <c r="M1660" s="89"/>
      <c r="N1660" s="89"/>
      <c r="O1660" s="89"/>
      <c r="P1660" s="89"/>
      <c r="Q1660" s="336"/>
      <c r="R1660" s="92"/>
      <c r="S1660" s="90"/>
      <c r="T1660" s="90"/>
    </row>
    <row r="1661" spans="1:20" x14ac:dyDescent="0.25">
      <c r="A1661" s="91"/>
      <c r="B1661" s="86"/>
      <c r="C1661" s="89"/>
      <c r="D1661" s="89"/>
      <c r="E1661" s="89"/>
      <c r="F1661" s="89"/>
      <c r="G1661" s="89"/>
      <c r="H1661" s="172"/>
      <c r="I1661" s="172"/>
      <c r="J1661" s="89"/>
      <c r="K1661" s="142"/>
      <c r="L1661" s="89"/>
      <c r="M1661" s="89"/>
      <c r="N1661" s="89"/>
      <c r="O1661" s="89"/>
      <c r="P1661" s="89"/>
      <c r="Q1661" s="336"/>
      <c r="R1661" s="92"/>
      <c r="S1661" s="90"/>
      <c r="T1661" s="90"/>
    </row>
    <row r="1662" spans="1:20" x14ac:dyDescent="0.25">
      <c r="A1662" s="91"/>
      <c r="B1662" s="86"/>
      <c r="C1662" s="89"/>
      <c r="D1662" s="89"/>
      <c r="E1662" s="89"/>
      <c r="F1662" s="89"/>
      <c r="G1662" s="89"/>
      <c r="H1662" s="172"/>
      <c r="I1662" s="172"/>
      <c r="J1662" s="89"/>
      <c r="K1662" s="142"/>
      <c r="L1662" s="89"/>
      <c r="M1662" s="89"/>
      <c r="N1662" s="89"/>
      <c r="O1662" s="89"/>
      <c r="P1662" s="89"/>
      <c r="Q1662" s="336"/>
      <c r="R1662" s="92"/>
      <c r="S1662" s="90"/>
      <c r="T1662" s="90"/>
    </row>
    <row r="1663" spans="1:20" x14ac:dyDescent="0.25">
      <c r="A1663" s="91"/>
      <c r="B1663" s="86"/>
      <c r="C1663" s="89"/>
      <c r="D1663" s="89"/>
      <c r="E1663" s="89"/>
      <c r="F1663" s="89"/>
      <c r="G1663" s="89"/>
      <c r="H1663" s="172"/>
      <c r="I1663" s="172"/>
      <c r="J1663" s="89"/>
      <c r="K1663" s="142"/>
      <c r="L1663" s="89"/>
      <c r="M1663" s="89"/>
      <c r="N1663" s="89"/>
      <c r="O1663" s="89"/>
      <c r="P1663" s="89"/>
      <c r="Q1663" s="336"/>
      <c r="R1663" s="92"/>
      <c r="S1663" s="90"/>
      <c r="T1663" s="90"/>
    </row>
    <row r="1664" spans="1:20" x14ac:dyDescent="0.25">
      <c r="A1664" s="91"/>
      <c r="B1664" s="86"/>
      <c r="C1664" s="89"/>
      <c r="D1664" s="89"/>
      <c r="E1664" s="89"/>
      <c r="F1664" s="89"/>
      <c r="G1664" s="89"/>
      <c r="H1664" s="172"/>
      <c r="I1664" s="172"/>
      <c r="J1664" s="89"/>
      <c r="K1664" s="142"/>
      <c r="L1664" s="89"/>
      <c r="M1664" s="89"/>
      <c r="N1664" s="89"/>
      <c r="O1664" s="89"/>
      <c r="P1664" s="89"/>
      <c r="Q1664" s="336"/>
      <c r="R1664" s="92"/>
      <c r="S1664" s="90"/>
      <c r="T1664" s="90"/>
    </row>
    <row r="1665" spans="1:20" x14ac:dyDescent="0.25">
      <c r="A1665" s="91"/>
      <c r="B1665" s="86"/>
      <c r="C1665" s="89"/>
      <c r="D1665" s="89"/>
      <c r="E1665" s="89"/>
      <c r="F1665" s="89"/>
      <c r="G1665" s="89"/>
      <c r="H1665" s="172"/>
      <c r="I1665" s="172"/>
      <c r="J1665" s="89"/>
      <c r="K1665" s="142"/>
      <c r="L1665" s="89"/>
      <c r="M1665" s="89"/>
      <c r="N1665" s="89"/>
      <c r="O1665" s="89"/>
      <c r="P1665" s="89"/>
      <c r="Q1665" s="336"/>
      <c r="R1665" s="92"/>
      <c r="S1665" s="90"/>
      <c r="T1665" s="90"/>
    </row>
    <row r="1666" spans="1:20" x14ac:dyDescent="0.25">
      <c r="A1666" s="91"/>
      <c r="B1666" s="86"/>
      <c r="C1666" s="89"/>
      <c r="D1666" s="89"/>
      <c r="E1666" s="89"/>
      <c r="F1666" s="89"/>
      <c r="G1666" s="89"/>
      <c r="H1666" s="172"/>
      <c r="I1666" s="172"/>
      <c r="J1666" s="89"/>
      <c r="K1666" s="142"/>
      <c r="L1666" s="89"/>
      <c r="M1666" s="89"/>
      <c r="N1666" s="89"/>
      <c r="O1666" s="89"/>
      <c r="P1666" s="89"/>
      <c r="Q1666" s="336"/>
      <c r="R1666" s="92"/>
      <c r="S1666" s="90"/>
      <c r="T1666" s="90"/>
    </row>
    <row r="1667" spans="1:20" x14ac:dyDescent="0.25">
      <c r="A1667" s="91"/>
      <c r="B1667" s="86"/>
      <c r="C1667" s="89"/>
      <c r="D1667" s="89"/>
      <c r="E1667" s="89"/>
      <c r="F1667" s="89"/>
      <c r="G1667" s="89"/>
      <c r="H1667" s="172"/>
      <c r="I1667" s="172"/>
      <c r="J1667" s="89"/>
      <c r="K1667" s="142"/>
      <c r="L1667" s="89"/>
      <c r="M1667" s="89"/>
      <c r="N1667" s="89"/>
      <c r="O1667" s="89"/>
      <c r="P1667" s="89"/>
      <c r="Q1667" s="336"/>
      <c r="R1667" s="92"/>
      <c r="S1667" s="90"/>
      <c r="T1667" s="90"/>
    </row>
    <row r="1668" spans="1:20" x14ac:dyDescent="0.25">
      <c r="A1668" s="91"/>
      <c r="B1668" s="86"/>
      <c r="C1668" s="89"/>
      <c r="D1668" s="89"/>
      <c r="E1668" s="89"/>
      <c r="F1668" s="89"/>
      <c r="G1668" s="89"/>
      <c r="H1668" s="172"/>
      <c r="I1668" s="172"/>
      <c r="J1668" s="89"/>
      <c r="K1668" s="142"/>
      <c r="L1668" s="89"/>
      <c r="M1668" s="89"/>
      <c r="N1668" s="89"/>
      <c r="O1668" s="89"/>
      <c r="P1668" s="89"/>
      <c r="Q1668" s="336"/>
      <c r="R1668" s="92"/>
      <c r="S1668" s="90"/>
      <c r="T1668" s="90"/>
    </row>
    <row r="1669" spans="1:20" x14ac:dyDescent="0.25">
      <c r="A1669" s="91"/>
      <c r="B1669" s="86"/>
      <c r="C1669" s="89"/>
      <c r="D1669" s="89"/>
      <c r="E1669" s="89"/>
      <c r="F1669" s="89"/>
      <c r="G1669" s="89"/>
      <c r="H1669" s="172"/>
      <c r="I1669" s="172"/>
      <c r="J1669" s="89"/>
      <c r="K1669" s="142"/>
      <c r="L1669" s="89"/>
      <c r="M1669" s="89"/>
      <c r="N1669" s="89"/>
      <c r="O1669" s="89"/>
      <c r="P1669" s="89"/>
      <c r="Q1669" s="336"/>
      <c r="R1669" s="92"/>
      <c r="S1669" s="90"/>
      <c r="T1669" s="90"/>
    </row>
    <row r="1670" spans="1:20" x14ac:dyDescent="0.25">
      <c r="A1670" s="91"/>
      <c r="B1670" s="86"/>
      <c r="C1670" s="89"/>
      <c r="D1670" s="89"/>
      <c r="E1670" s="89"/>
      <c r="F1670" s="89"/>
      <c r="G1670" s="89"/>
      <c r="H1670" s="172"/>
      <c r="I1670" s="172"/>
      <c r="J1670" s="89"/>
      <c r="K1670" s="142"/>
      <c r="L1670" s="89"/>
      <c r="M1670" s="89"/>
      <c r="N1670" s="89"/>
      <c r="O1670" s="89"/>
      <c r="P1670" s="89"/>
      <c r="Q1670" s="336"/>
      <c r="R1670" s="92"/>
      <c r="S1670" s="90"/>
      <c r="T1670" s="90"/>
    </row>
    <row r="1671" spans="1:20" x14ac:dyDescent="0.25">
      <c r="A1671" s="91"/>
      <c r="B1671" s="86"/>
      <c r="C1671" s="89"/>
      <c r="D1671" s="89"/>
      <c r="E1671" s="89"/>
      <c r="F1671" s="89"/>
      <c r="G1671" s="89"/>
      <c r="H1671" s="172"/>
      <c r="I1671" s="172"/>
      <c r="J1671" s="89"/>
      <c r="K1671" s="142"/>
      <c r="L1671" s="89"/>
      <c r="M1671" s="89"/>
      <c r="N1671" s="89"/>
      <c r="O1671" s="89"/>
      <c r="P1671" s="89"/>
      <c r="Q1671" s="336"/>
      <c r="R1671" s="92"/>
      <c r="S1671" s="90"/>
      <c r="T1671" s="90"/>
    </row>
    <row r="1672" spans="1:20" x14ac:dyDescent="0.25">
      <c r="A1672" s="91"/>
      <c r="B1672" s="86"/>
      <c r="C1672" s="89"/>
      <c r="D1672" s="89"/>
      <c r="E1672" s="89"/>
      <c r="F1672" s="89"/>
      <c r="G1672" s="89"/>
      <c r="H1672" s="172"/>
      <c r="I1672" s="172"/>
      <c r="J1672" s="89"/>
      <c r="K1672" s="142"/>
      <c r="L1672" s="89"/>
      <c r="M1672" s="89"/>
      <c r="N1672" s="89"/>
      <c r="O1672" s="89"/>
      <c r="P1672" s="89"/>
      <c r="Q1672" s="336"/>
      <c r="R1672" s="92"/>
      <c r="S1672" s="90"/>
      <c r="T1672" s="90"/>
    </row>
    <row r="1673" spans="1:20" x14ac:dyDescent="0.25">
      <c r="A1673" s="91"/>
      <c r="B1673" s="86"/>
      <c r="C1673" s="89"/>
      <c r="D1673" s="89"/>
      <c r="E1673" s="89"/>
      <c r="F1673" s="89"/>
      <c r="G1673" s="89"/>
      <c r="H1673" s="172"/>
      <c r="I1673" s="172"/>
      <c r="J1673" s="89"/>
      <c r="K1673" s="142"/>
      <c r="L1673" s="89"/>
      <c r="M1673" s="89"/>
      <c r="N1673" s="89"/>
      <c r="O1673" s="89"/>
      <c r="P1673" s="89"/>
      <c r="Q1673" s="336"/>
      <c r="R1673" s="92"/>
      <c r="S1673" s="90"/>
      <c r="T1673" s="90"/>
    </row>
    <row r="1674" spans="1:20" x14ac:dyDescent="0.25">
      <c r="A1674" s="91"/>
      <c r="B1674" s="86"/>
      <c r="C1674" s="89"/>
      <c r="D1674" s="89"/>
      <c r="E1674" s="89"/>
      <c r="F1674" s="89"/>
      <c r="G1674" s="89"/>
      <c r="H1674" s="172"/>
      <c r="I1674" s="172"/>
      <c r="J1674" s="89"/>
      <c r="K1674" s="142"/>
      <c r="L1674" s="89"/>
      <c r="M1674" s="89"/>
      <c r="N1674" s="89"/>
      <c r="O1674" s="89"/>
      <c r="P1674" s="89"/>
      <c r="Q1674" s="336"/>
      <c r="R1674" s="92"/>
      <c r="S1674" s="90"/>
      <c r="T1674" s="90"/>
    </row>
    <row r="1675" spans="1:20" x14ac:dyDescent="0.25">
      <c r="A1675" s="91"/>
      <c r="B1675" s="86"/>
      <c r="C1675" s="89"/>
      <c r="D1675" s="89"/>
      <c r="E1675" s="89"/>
      <c r="F1675" s="89"/>
      <c r="G1675" s="89"/>
      <c r="H1675" s="172"/>
      <c r="I1675" s="172"/>
      <c r="J1675" s="89"/>
      <c r="K1675" s="142"/>
      <c r="L1675" s="89"/>
      <c r="M1675" s="89"/>
      <c r="N1675" s="89"/>
      <c r="O1675" s="89"/>
      <c r="P1675" s="89"/>
      <c r="Q1675" s="336"/>
      <c r="R1675" s="92"/>
      <c r="S1675" s="90"/>
      <c r="T1675" s="90"/>
    </row>
    <row r="1676" spans="1:20" x14ac:dyDescent="0.25">
      <c r="A1676" s="91"/>
      <c r="B1676" s="86"/>
      <c r="C1676" s="89"/>
      <c r="D1676" s="89"/>
      <c r="E1676" s="89"/>
      <c r="F1676" s="89"/>
      <c r="G1676" s="89"/>
      <c r="H1676" s="172"/>
      <c r="I1676" s="172"/>
      <c r="J1676" s="89"/>
      <c r="K1676" s="142"/>
      <c r="L1676" s="89"/>
      <c r="M1676" s="89"/>
      <c r="N1676" s="89"/>
      <c r="O1676" s="89"/>
      <c r="P1676" s="89"/>
      <c r="Q1676" s="336"/>
      <c r="R1676" s="92"/>
      <c r="S1676" s="90"/>
      <c r="T1676" s="90"/>
    </row>
    <row r="1677" spans="1:20" x14ac:dyDescent="0.25">
      <c r="A1677" s="91"/>
      <c r="B1677" s="86"/>
      <c r="C1677" s="89"/>
      <c r="D1677" s="89"/>
      <c r="E1677" s="89"/>
      <c r="F1677" s="89"/>
      <c r="G1677" s="89"/>
      <c r="H1677" s="172"/>
      <c r="I1677" s="172"/>
      <c r="J1677" s="89"/>
      <c r="K1677" s="142"/>
      <c r="L1677" s="89"/>
      <c r="M1677" s="89"/>
      <c r="N1677" s="89"/>
      <c r="O1677" s="89"/>
      <c r="P1677" s="89"/>
      <c r="Q1677" s="336"/>
      <c r="R1677" s="92"/>
      <c r="S1677" s="90"/>
      <c r="T1677" s="90"/>
    </row>
    <row r="1678" spans="1:20" x14ac:dyDescent="0.25">
      <c r="A1678" s="91"/>
      <c r="B1678" s="86"/>
      <c r="C1678" s="89"/>
      <c r="D1678" s="89"/>
      <c r="E1678" s="89"/>
      <c r="F1678" s="89"/>
      <c r="G1678" s="89"/>
      <c r="H1678" s="172"/>
      <c r="I1678" s="172"/>
      <c r="J1678" s="89"/>
      <c r="K1678" s="142"/>
      <c r="L1678" s="89"/>
      <c r="M1678" s="89"/>
      <c r="N1678" s="89"/>
      <c r="O1678" s="89"/>
      <c r="P1678" s="89"/>
      <c r="Q1678" s="336"/>
      <c r="R1678" s="92"/>
      <c r="S1678" s="90"/>
      <c r="T1678" s="90"/>
    </row>
    <row r="1679" spans="1:20" x14ac:dyDescent="0.25">
      <c r="A1679" s="91"/>
      <c r="B1679" s="86"/>
      <c r="C1679" s="89"/>
      <c r="D1679" s="89"/>
      <c r="E1679" s="89"/>
      <c r="F1679" s="89"/>
      <c r="G1679" s="89"/>
      <c r="H1679" s="172"/>
      <c r="I1679" s="172"/>
      <c r="J1679" s="89"/>
      <c r="K1679" s="142"/>
      <c r="L1679" s="89"/>
      <c r="M1679" s="89"/>
      <c r="N1679" s="89"/>
      <c r="O1679" s="89"/>
      <c r="P1679" s="89"/>
      <c r="Q1679" s="336"/>
      <c r="R1679" s="92"/>
      <c r="S1679" s="90"/>
      <c r="T1679" s="90"/>
    </row>
    <row r="1680" spans="1:20" x14ac:dyDescent="0.25">
      <c r="A1680" s="91"/>
      <c r="B1680" s="86"/>
      <c r="C1680" s="89"/>
      <c r="D1680" s="89"/>
      <c r="E1680" s="89"/>
      <c r="F1680" s="89"/>
      <c r="G1680" s="89"/>
      <c r="H1680" s="172"/>
      <c r="I1680" s="172"/>
      <c r="J1680" s="89"/>
      <c r="K1680" s="142"/>
      <c r="L1680" s="89"/>
      <c r="M1680" s="89"/>
      <c r="N1680" s="89"/>
      <c r="O1680" s="89"/>
      <c r="P1680" s="89"/>
      <c r="Q1680" s="336"/>
      <c r="R1680" s="92"/>
      <c r="S1680" s="90"/>
      <c r="T1680" s="90"/>
    </row>
    <row r="1681" spans="1:20" x14ac:dyDescent="0.25">
      <c r="A1681" s="91"/>
      <c r="B1681" s="86"/>
      <c r="C1681" s="89"/>
      <c r="D1681" s="89"/>
      <c r="E1681" s="89"/>
      <c r="F1681" s="89"/>
      <c r="G1681" s="89"/>
      <c r="H1681" s="172"/>
      <c r="I1681" s="172"/>
      <c r="J1681" s="89"/>
      <c r="K1681" s="142"/>
      <c r="L1681" s="89"/>
      <c r="M1681" s="89"/>
      <c r="N1681" s="89"/>
      <c r="O1681" s="89"/>
      <c r="P1681" s="89"/>
      <c r="Q1681" s="336"/>
      <c r="R1681" s="92"/>
      <c r="S1681" s="90"/>
      <c r="T1681" s="90"/>
    </row>
    <row r="1682" spans="1:20" x14ac:dyDescent="0.25">
      <c r="A1682" s="91"/>
      <c r="B1682" s="86"/>
      <c r="C1682" s="89"/>
      <c r="D1682" s="89"/>
      <c r="E1682" s="89"/>
      <c r="F1682" s="89"/>
      <c r="G1682" s="89"/>
      <c r="H1682" s="172"/>
      <c r="I1682" s="172"/>
      <c r="J1682" s="89"/>
      <c r="K1682" s="142"/>
      <c r="L1682" s="89"/>
      <c r="M1682" s="89"/>
      <c r="N1682" s="89"/>
      <c r="O1682" s="89"/>
      <c r="P1682" s="89"/>
      <c r="Q1682" s="336"/>
      <c r="R1682" s="92"/>
      <c r="S1682" s="90"/>
      <c r="T1682" s="90"/>
    </row>
    <row r="1683" spans="1:20" x14ac:dyDescent="0.25">
      <c r="A1683" s="91"/>
      <c r="B1683" s="86"/>
      <c r="C1683" s="89"/>
      <c r="D1683" s="89"/>
      <c r="E1683" s="89"/>
      <c r="F1683" s="89"/>
      <c r="G1683" s="89"/>
      <c r="H1683" s="172"/>
      <c r="I1683" s="172"/>
      <c r="J1683" s="89"/>
      <c r="K1683" s="142"/>
      <c r="L1683" s="89"/>
      <c r="M1683" s="89"/>
      <c r="N1683" s="89"/>
      <c r="O1683" s="89"/>
      <c r="P1683" s="89"/>
      <c r="Q1683" s="336"/>
      <c r="R1683" s="92"/>
      <c r="S1683" s="90"/>
      <c r="T1683" s="90"/>
    </row>
    <row r="1684" spans="1:20" x14ac:dyDescent="0.25">
      <c r="A1684" s="91"/>
      <c r="B1684" s="86"/>
      <c r="C1684" s="89"/>
      <c r="D1684" s="89"/>
      <c r="E1684" s="89"/>
      <c r="F1684" s="89"/>
      <c r="G1684" s="89"/>
      <c r="H1684" s="172"/>
      <c r="I1684" s="172"/>
      <c r="J1684" s="89"/>
      <c r="K1684" s="142"/>
      <c r="L1684" s="89"/>
      <c r="M1684" s="89"/>
      <c r="N1684" s="89"/>
      <c r="O1684" s="89"/>
      <c r="P1684" s="89"/>
      <c r="Q1684" s="336"/>
      <c r="R1684" s="92"/>
      <c r="S1684" s="90"/>
      <c r="T1684" s="90"/>
    </row>
    <row r="1685" spans="1:20" x14ac:dyDescent="0.25">
      <c r="A1685" s="91"/>
      <c r="B1685" s="86"/>
      <c r="C1685" s="89"/>
      <c r="D1685" s="89"/>
      <c r="E1685" s="89"/>
      <c r="F1685" s="89"/>
      <c r="G1685" s="89"/>
      <c r="H1685" s="172"/>
      <c r="I1685" s="172"/>
      <c r="J1685" s="89"/>
      <c r="K1685" s="142"/>
      <c r="L1685" s="89"/>
      <c r="M1685" s="89"/>
      <c r="N1685" s="89"/>
      <c r="O1685" s="89"/>
      <c r="P1685" s="89"/>
      <c r="Q1685" s="336"/>
      <c r="R1685" s="92"/>
      <c r="S1685" s="90"/>
      <c r="T1685" s="90"/>
    </row>
    <row r="1686" spans="1:20" x14ac:dyDescent="0.25">
      <c r="A1686" s="91"/>
      <c r="B1686" s="86"/>
      <c r="C1686" s="89"/>
      <c r="D1686" s="89"/>
      <c r="E1686" s="89"/>
      <c r="F1686" s="89"/>
      <c r="G1686" s="89"/>
      <c r="H1686" s="172"/>
      <c r="I1686" s="172"/>
      <c r="J1686" s="89"/>
      <c r="K1686" s="142"/>
      <c r="L1686" s="89"/>
      <c r="M1686" s="89"/>
      <c r="N1686" s="89"/>
      <c r="O1686" s="89"/>
      <c r="P1686" s="89"/>
      <c r="Q1686" s="336"/>
      <c r="R1686" s="92"/>
      <c r="S1686" s="90"/>
      <c r="T1686" s="90"/>
    </row>
    <row r="1687" spans="1:20" x14ac:dyDescent="0.25">
      <c r="A1687" s="91"/>
      <c r="B1687" s="86"/>
      <c r="C1687" s="89"/>
      <c r="D1687" s="89"/>
      <c r="E1687" s="89"/>
      <c r="F1687" s="89"/>
      <c r="G1687" s="89"/>
      <c r="H1687" s="172"/>
      <c r="I1687" s="172"/>
      <c r="J1687" s="89"/>
      <c r="K1687" s="142"/>
      <c r="L1687" s="89"/>
      <c r="M1687" s="89"/>
      <c r="N1687" s="89"/>
      <c r="O1687" s="89"/>
      <c r="P1687" s="89"/>
      <c r="Q1687" s="336"/>
      <c r="R1687" s="92"/>
      <c r="S1687" s="90"/>
      <c r="T1687" s="90"/>
    </row>
    <row r="1688" spans="1:20" x14ac:dyDescent="0.25">
      <c r="A1688" s="91"/>
      <c r="B1688" s="86"/>
      <c r="C1688" s="89"/>
      <c r="D1688" s="89"/>
      <c r="E1688" s="89"/>
      <c r="F1688" s="89"/>
      <c r="G1688" s="89"/>
      <c r="H1688" s="172"/>
      <c r="I1688" s="172"/>
      <c r="J1688" s="89"/>
      <c r="K1688" s="142"/>
      <c r="L1688" s="89"/>
      <c r="M1688" s="89"/>
      <c r="N1688" s="89"/>
      <c r="O1688" s="89"/>
      <c r="P1688" s="89"/>
      <c r="Q1688" s="336"/>
      <c r="R1688" s="92"/>
      <c r="S1688" s="90"/>
      <c r="T1688" s="90"/>
    </row>
    <row r="1689" spans="1:20" x14ac:dyDescent="0.25">
      <c r="A1689" s="91"/>
      <c r="B1689" s="86"/>
      <c r="C1689" s="89"/>
      <c r="D1689" s="89"/>
      <c r="E1689" s="89"/>
      <c r="F1689" s="89"/>
      <c r="G1689" s="89"/>
      <c r="H1689" s="172"/>
      <c r="I1689" s="172"/>
      <c r="J1689" s="89"/>
      <c r="K1689" s="142"/>
      <c r="L1689" s="89"/>
      <c r="M1689" s="89"/>
      <c r="N1689" s="89"/>
      <c r="O1689" s="89"/>
      <c r="P1689" s="89"/>
      <c r="Q1689" s="336"/>
      <c r="R1689" s="92"/>
      <c r="S1689" s="90"/>
      <c r="T1689" s="90"/>
    </row>
    <row r="1690" spans="1:20" x14ac:dyDescent="0.25">
      <c r="A1690" s="91"/>
      <c r="B1690" s="86"/>
      <c r="C1690" s="89"/>
      <c r="D1690" s="89"/>
      <c r="E1690" s="89"/>
      <c r="F1690" s="89"/>
      <c r="G1690" s="89"/>
      <c r="H1690" s="172"/>
      <c r="I1690" s="172"/>
      <c r="J1690" s="89"/>
      <c r="K1690" s="142"/>
      <c r="L1690" s="89"/>
      <c r="M1690" s="89"/>
      <c r="N1690" s="89"/>
      <c r="O1690" s="89"/>
      <c r="P1690" s="89"/>
      <c r="Q1690" s="336"/>
      <c r="R1690" s="92"/>
      <c r="S1690" s="90"/>
      <c r="T1690" s="90"/>
    </row>
    <row r="1691" spans="1:20" x14ac:dyDescent="0.25">
      <c r="A1691" s="91"/>
      <c r="B1691" s="86"/>
      <c r="C1691" s="89"/>
      <c r="D1691" s="89"/>
      <c r="E1691" s="89"/>
      <c r="F1691" s="89"/>
      <c r="G1691" s="89"/>
      <c r="H1691" s="172"/>
      <c r="I1691" s="172"/>
      <c r="J1691" s="89"/>
      <c r="K1691" s="142"/>
      <c r="L1691" s="89"/>
      <c r="M1691" s="89"/>
      <c r="N1691" s="89"/>
      <c r="O1691" s="89"/>
      <c r="P1691" s="89"/>
      <c r="Q1691" s="336"/>
      <c r="R1691" s="92"/>
      <c r="S1691" s="90"/>
      <c r="T1691" s="90"/>
    </row>
    <row r="1692" spans="1:20" x14ac:dyDescent="0.25">
      <c r="A1692" s="91"/>
      <c r="B1692" s="86"/>
      <c r="C1692" s="89"/>
      <c r="D1692" s="89"/>
      <c r="E1692" s="89"/>
      <c r="F1692" s="89"/>
      <c r="G1692" s="89"/>
      <c r="H1692" s="172"/>
      <c r="I1692" s="172"/>
      <c r="J1692" s="89"/>
      <c r="K1692" s="142"/>
      <c r="L1692" s="89"/>
      <c r="M1692" s="89"/>
      <c r="N1692" s="89"/>
      <c r="O1692" s="89"/>
      <c r="P1692" s="89"/>
      <c r="Q1692" s="336"/>
      <c r="R1692" s="92"/>
      <c r="S1692" s="90"/>
      <c r="T1692" s="90"/>
    </row>
    <row r="1693" spans="1:20" x14ac:dyDescent="0.25">
      <c r="A1693" s="91"/>
      <c r="B1693" s="86"/>
      <c r="C1693" s="89"/>
      <c r="D1693" s="89"/>
      <c r="E1693" s="89"/>
      <c r="F1693" s="89"/>
      <c r="G1693" s="89"/>
      <c r="H1693" s="172"/>
      <c r="I1693" s="172"/>
      <c r="J1693" s="89"/>
      <c r="K1693" s="142"/>
      <c r="L1693" s="89"/>
      <c r="M1693" s="89"/>
      <c r="N1693" s="89"/>
      <c r="O1693" s="89"/>
      <c r="P1693" s="89"/>
      <c r="Q1693" s="336"/>
      <c r="R1693" s="92"/>
      <c r="S1693" s="90"/>
      <c r="T1693" s="90"/>
    </row>
    <row r="1694" spans="1:20" x14ac:dyDescent="0.25">
      <c r="A1694" s="91"/>
      <c r="B1694" s="86"/>
      <c r="C1694" s="89"/>
      <c r="D1694" s="89"/>
      <c r="E1694" s="89"/>
      <c r="F1694" s="89"/>
      <c r="G1694" s="89"/>
      <c r="H1694" s="172"/>
      <c r="I1694" s="172"/>
      <c r="J1694" s="89"/>
      <c r="K1694" s="142"/>
      <c r="L1694" s="89"/>
      <c r="M1694" s="89"/>
      <c r="N1694" s="89"/>
      <c r="O1694" s="89"/>
      <c r="P1694" s="89"/>
      <c r="Q1694" s="336"/>
      <c r="R1694" s="92"/>
      <c r="S1694" s="90"/>
      <c r="T1694" s="90"/>
    </row>
    <row r="1695" spans="1:20" x14ac:dyDescent="0.25">
      <c r="A1695" s="91"/>
      <c r="B1695" s="86"/>
      <c r="C1695" s="89"/>
      <c r="D1695" s="89"/>
      <c r="E1695" s="89"/>
      <c r="F1695" s="89"/>
      <c r="G1695" s="89"/>
      <c r="H1695" s="172"/>
      <c r="I1695" s="172"/>
      <c r="J1695" s="89"/>
      <c r="K1695" s="142"/>
      <c r="L1695" s="89"/>
      <c r="M1695" s="89"/>
      <c r="N1695" s="89"/>
      <c r="O1695" s="89"/>
      <c r="P1695" s="89"/>
      <c r="Q1695" s="336"/>
      <c r="R1695" s="92"/>
      <c r="S1695" s="90"/>
      <c r="T1695" s="90"/>
    </row>
    <row r="1696" spans="1:20" x14ac:dyDescent="0.25">
      <c r="A1696" s="91"/>
      <c r="B1696" s="86"/>
      <c r="C1696" s="89"/>
      <c r="D1696" s="89"/>
      <c r="E1696" s="89"/>
      <c r="F1696" s="89"/>
      <c r="G1696" s="89"/>
      <c r="H1696" s="172"/>
      <c r="I1696" s="172"/>
      <c r="J1696" s="89"/>
      <c r="K1696" s="142"/>
      <c r="L1696" s="89"/>
      <c r="M1696" s="89"/>
      <c r="N1696" s="89"/>
      <c r="O1696" s="89"/>
      <c r="P1696" s="89"/>
      <c r="Q1696" s="336"/>
      <c r="R1696" s="92"/>
      <c r="S1696" s="90"/>
      <c r="T1696" s="90"/>
    </row>
    <row r="1697" spans="1:20" x14ac:dyDescent="0.25">
      <c r="A1697" s="91"/>
      <c r="B1697" s="86"/>
      <c r="C1697" s="89"/>
      <c r="D1697" s="89"/>
      <c r="E1697" s="89"/>
      <c r="F1697" s="89"/>
      <c r="G1697" s="89"/>
      <c r="H1697" s="172"/>
      <c r="I1697" s="172"/>
      <c r="J1697" s="89"/>
      <c r="K1697" s="142"/>
      <c r="L1697" s="89"/>
      <c r="M1697" s="89"/>
      <c r="N1697" s="89"/>
      <c r="O1697" s="89"/>
      <c r="P1697" s="89"/>
      <c r="Q1697" s="336"/>
      <c r="R1697" s="92"/>
      <c r="S1697" s="90"/>
      <c r="T1697" s="90"/>
    </row>
    <row r="1698" spans="1:20" x14ac:dyDescent="0.25">
      <c r="A1698" s="91"/>
      <c r="B1698" s="86"/>
      <c r="C1698" s="89"/>
      <c r="D1698" s="89"/>
      <c r="E1698" s="89"/>
      <c r="F1698" s="89"/>
      <c r="G1698" s="89"/>
      <c r="H1698" s="172"/>
      <c r="I1698" s="172"/>
      <c r="J1698" s="89"/>
      <c r="K1698" s="142"/>
      <c r="L1698" s="89"/>
      <c r="M1698" s="89"/>
      <c r="N1698" s="89"/>
      <c r="O1698" s="89"/>
      <c r="P1698" s="89"/>
      <c r="Q1698" s="336"/>
      <c r="R1698" s="92"/>
      <c r="S1698" s="90"/>
      <c r="T1698" s="90"/>
    </row>
    <row r="1699" spans="1:20" x14ac:dyDescent="0.25">
      <c r="A1699" s="91"/>
      <c r="B1699" s="86"/>
      <c r="C1699" s="89"/>
      <c r="D1699" s="89"/>
      <c r="E1699" s="89"/>
      <c r="F1699" s="89"/>
      <c r="G1699" s="89"/>
      <c r="H1699" s="172"/>
      <c r="I1699" s="172"/>
      <c r="J1699" s="89"/>
      <c r="K1699" s="142"/>
      <c r="L1699" s="89"/>
      <c r="M1699" s="89"/>
      <c r="N1699" s="89"/>
      <c r="O1699" s="89"/>
      <c r="P1699" s="89"/>
      <c r="Q1699" s="336"/>
      <c r="R1699" s="92"/>
      <c r="S1699" s="90"/>
      <c r="T1699" s="90"/>
    </row>
    <row r="1700" spans="1:20" x14ac:dyDescent="0.25">
      <c r="A1700" s="91"/>
      <c r="B1700" s="86"/>
      <c r="C1700" s="89"/>
      <c r="D1700" s="89"/>
      <c r="E1700" s="89"/>
      <c r="F1700" s="89"/>
      <c r="G1700" s="89"/>
      <c r="H1700" s="172"/>
      <c r="I1700" s="172"/>
      <c r="J1700" s="89"/>
      <c r="K1700" s="142"/>
      <c r="L1700" s="89"/>
      <c r="M1700" s="89"/>
      <c r="N1700" s="89"/>
      <c r="O1700" s="89"/>
      <c r="P1700" s="89"/>
      <c r="Q1700" s="336"/>
      <c r="R1700" s="92"/>
      <c r="S1700" s="90"/>
      <c r="T1700" s="90"/>
    </row>
    <row r="1701" spans="1:20" x14ac:dyDescent="0.25">
      <c r="A1701" s="91"/>
      <c r="B1701" s="86"/>
      <c r="C1701" s="89"/>
      <c r="D1701" s="89"/>
      <c r="E1701" s="89"/>
      <c r="F1701" s="89"/>
      <c r="G1701" s="89"/>
      <c r="H1701" s="172"/>
      <c r="I1701" s="172"/>
      <c r="J1701" s="89"/>
      <c r="K1701" s="142"/>
      <c r="L1701" s="89"/>
      <c r="M1701" s="89"/>
      <c r="N1701" s="89"/>
      <c r="O1701" s="89"/>
      <c r="P1701" s="89"/>
      <c r="Q1701" s="336"/>
      <c r="R1701" s="92"/>
      <c r="S1701" s="90"/>
      <c r="T1701" s="90"/>
    </row>
    <row r="1702" spans="1:20" x14ac:dyDescent="0.25">
      <c r="A1702" s="91"/>
      <c r="B1702" s="86"/>
      <c r="C1702" s="89"/>
      <c r="D1702" s="89"/>
      <c r="E1702" s="89"/>
      <c r="F1702" s="89"/>
      <c r="G1702" s="89"/>
      <c r="H1702" s="172"/>
      <c r="I1702" s="172"/>
      <c r="J1702" s="89"/>
      <c r="K1702" s="142"/>
      <c r="L1702" s="89"/>
      <c r="M1702" s="89"/>
      <c r="N1702" s="89"/>
      <c r="O1702" s="89"/>
      <c r="P1702" s="89"/>
      <c r="Q1702" s="336"/>
      <c r="R1702" s="92"/>
      <c r="S1702" s="90"/>
      <c r="T1702" s="90"/>
    </row>
    <row r="1703" spans="1:20" x14ac:dyDescent="0.25">
      <c r="A1703" s="91"/>
      <c r="B1703" s="86"/>
      <c r="C1703" s="89"/>
      <c r="D1703" s="89"/>
      <c r="E1703" s="89"/>
      <c r="F1703" s="89"/>
      <c r="G1703" s="89"/>
      <c r="H1703" s="172"/>
      <c r="I1703" s="172"/>
      <c r="J1703" s="89"/>
      <c r="K1703" s="142"/>
      <c r="L1703" s="89"/>
      <c r="M1703" s="89"/>
      <c r="N1703" s="89"/>
      <c r="O1703" s="89"/>
      <c r="P1703" s="89"/>
      <c r="Q1703" s="336"/>
      <c r="R1703" s="92"/>
      <c r="S1703" s="90"/>
      <c r="T1703" s="90"/>
    </row>
    <row r="1704" spans="1:20" x14ac:dyDescent="0.25">
      <c r="A1704" s="91"/>
      <c r="B1704" s="86"/>
      <c r="C1704" s="89"/>
      <c r="D1704" s="89"/>
      <c r="E1704" s="89"/>
      <c r="F1704" s="89"/>
      <c r="G1704" s="89"/>
      <c r="H1704" s="172"/>
      <c r="I1704" s="172"/>
      <c r="J1704" s="89"/>
      <c r="K1704" s="142"/>
      <c r="L1704" s="89"/>
      <c r="M1704" s="89"/>
      <c r="N1704" s="89"/>
      <c r="O1704" s="89"/>
      <c r="P1704" s="89"/>
      <c r="Q1704" s="336"/>
      <c r="R1704" s="92"/>
      <c r="S1704" s="90"/>
      <c r="T1704" s="90"/>
    </row>
    <row r="1705" spans="1:20" x14ac:dyDescent="0.25">
      <c r="A1705" s="91"/>
      <c r="B1705" s="86"/>
      <c r="C1705" s="89"/>
      <c r="D1705" s="89"/>
      <c r="E1705" s="89"/>
      <c r="F1705" s="89"/>
      <c r="G1705" s="89"/>
      <c r="H1705" s="172"/>
      <c r="I1705" s="172"/>
      <c r="J1705" s="89"/>
      <c r="K1705" s="142"/>
      <c r="L1705" s="89"/>
      <c r="M1705" s="89"/>
      <c r="N1705" s="89"/>
      <c r="O1705" s="89"/>
      <c r="P1705" s="89"/>
      <c r="Q1705" s="336"/>
      <c r="R1705" s="92"/>
      <c r="S1705" s="90"/>
      <c r="T1705" s="90"/>
    </row>
    <row r="1706" spans="1:20" x14ac:dyDescent="0.25">
      <c r="A1706" s="91"/>
      <c r="B1706" s="86"/>
      <c r="C1706" s="89"/>
      <c r="D1706" s="89"/>
      <c r="E1706" s="89"/>
      <c r="F1706" s="89"/>
      <c r="G1706" s="89"/>
      <c r="H1706" s="172"/>
      <c r="I1706" s="172"/>
      <c r="J1706" s="89"/>
      <c r="K1706" s="142"/>
      <c r="L1706" s="89"/>
      <c r="M1706" s="89"/>
      <c r="N1706" s="89"/>
      <c r="O1706" s="89"/>
      <c r="P1706" s="89"/>
      <c r="Q1706" s="336"/>
      <c r="R1706" s="92"/>
      <c r="S1706" s="90"/>
      <c r="T1706" s="90"/>
    </row>
    <row r="1707" spans="1:20" x14ac:dyDescent="0.25">
      <c r="A1707" s="91"/>
      <c r="B1707" s="86"/>
      <c r="C1707" s="89"/>
      <c r="D1707" s="89"/>
      <c r="E1707" s="89"/>
      <c r="F1707" s="89"/>
      <c r="G1707" s="89"/>
      <c r="H1707" s="172"/>
      <c r="I1707" s="172"/>
      <c r="J1707" s="89"/>
      <c r="K1707" s="142"/>
      <c r="L1707" s="89"/>
      <c r="M1707" s="89"/>
      <c r="N1707" s="89"/>
      <c r="O1707" s="89"/>
      <c r="P1707" s="89"/>
      <c r="Q1707" s="336"/>
      <c r="R1707" s="92"/>
      <c r="S1707" s="90"/>
      <c r="T1707" s="90"/>
    </row>
    <row r="1708" spans="1:20" x14ac:dyDescent="0.25">
      <c r="A1708" s="91"/>
      <c r="B1708" s="86"/>
      <c r="C1708" s="89"/>
      <c r="D1708" s="89"/>
      <c r="E1708" s="89"/>
      <c r="F1708" s="89"/>
      <c r="G1708" s="89"/>
      <c r="H1708" s="172"/>
      <c r="I1708" s="172"/>
      <c r="J1708" s="89"/>
      <c r="K1708" s="142"/>
      <c r="L1708" s="89"/>
      <c r="M1708" s="89"/>
      <c r="N1708" s="89"/>
      <c r="O1708" s="89"/>
      <c r="P1708" s="89"/>
      <c r="Q1708" s="336"/>
      <c r="R1708" s="92"/>
      <c r="S1708" s="90"/>
      <c r="T1708" s="90"/>
    </row>
    <row r="1709" spans="1:20" x14ac:dyDescent="0.25">
      <c r="A1709" s="91"/>
      <c r="B1709" s="86"/>
      <c r="C1709" s="89"/>
      <c r="D1709" s="89"/>
      <c r="E1709" s="89"/>
      <c r="F1709" s="89"/>
      <c r="G1709" s="89"/>
      <c r="H1709" s="172"/>
      <c r="I1709" s="172"/>
      <c r="J1709" s="89"/>
      <c r="K1709" s="142"/>
      <c r="L1709" s="89"/>
      <c r="M1709" s="89"/>
      <c r="N1709" s="89"/>
      <c r="O1709" s="89"/>
      <c r="P1709" s="89"/>
      <c r="Q1709" s="336"/>
      <c r="R1709" s="92"/>
      <c r="S1709" s="90"/>
      <c r="T1709" s="90"/>
    </row>
    <row r="1710" spans="1:20" x14ac:dyDescent="0.25">
      <c r="A1710" s="91"/>
      <c r="B1710" s="86"/>
      <c r="C1710" s="89"/>
      <c r="D1710" s="89"/>
      <c r="E1710" s="89"/>
      <c r="F1710" s="89"/>
      <c r="G1710" s="89"/>
      <c r="H1710" s="172"/>
      <c r="I1710" s="172"/>
      <c r="J1710" s="89"/>
      <c r="K1710" s="142"/>
      <c r="L1710" s="89"/>
      <c r="M1710" s="89"/>
      <c r="N1710" s="89"/>
      <c r="O1710" s="89"/>
      <c r="P1710" s="89"/>
      <c r="Q1710" s="336"/>
      <c r="R1710" s="92"/>
      <c r="S1710" s="90"/>
      <c r="T1710" s="90"/>
    </row>
    <row r="1711" spans="1:20" x14ac:dyDescent="0.25">
      <c r="A1711" s="91"/>
      <c r="B1711" s="86"/>
      <c r="C1711" s="89"/>
      <c r="D1711" s="89"/>
      <c r="E1711" s="89"/>
      <c r="F1711" s="89"/>
      <c r="G1711" s="89"/>
      <c r="H1711" s="172"/>
      <c r="I1711" s="172"/>
      <c r="J1711" s="89"/>
      <c r="K1711" s="142"/>
      <c r="L1711" s="89"/>
      <c r="M1711" s="89"/>
      <c r="N1711" s="89"/>
      <c r="O1711" s="89"/>
      <c r="P1711" s="89"/>
      <c r="Q1711" s="336"/>
      <c r="R1711" s="92"/>
      <c r="S1711" s="90"/>
      <c r="T1711" s="90"/>
    </row>
    <row r="1712" spans="1:20" x14ac:dyDescent="0.25">
      <c r="A1712" s="91"/>
      <c r="B1712" s="86"/>
      <c r="C1712" s="89"/>
      <c r="D1712" s="89"/>
      <c r="E1712" s="89"/>
      <c r="F1712" s="89"/>
      <c r="G1712" s="89"/>
      <c r="H1712" s="172"/>
      <c r="I1712" s="172"/>
      <c r="J1712" s="89"/>
      <c r="K1712" s="142"/>
      <c r="L1712" s="89"/>
      <c r="M1712" s="89"/>
      <c r="N1712" s="89"/>
      <c r="O1712" s="89"/>
      <c r="P1712" s="89"/>
      <c r="Q1712" s="336"/>
      <c r="R1712" s="92"/>
      <c r="S1712" s="90"/>
      <c r="T1712" s="90"/>
    </row>
    <row r="1713" spans="1:20" x14ac:dyDescent="0.25">
      <c r="A1713" s="91"/>
      <c r="B1713" s="86"/>
      <c r="C1713" s="89"/>
      <c r="D1713" s="89"/>
      <c r="E1713" s="89"/>
      <c r="F1713" s="89"/>
      <c r="G1713" s="89"/>
      <c r="H1713" s="172"/>
      <c r="I1713" s="172"/>
      <c r="J1713" s="89"/>
      <c r="K1713" s="142"/>
      <c r="L1713" s="89"/>
      <c r="M1713" s="89"/>
      <c r="N1713" s="89"/>
      <c r="O1713" s="89"/>
      <c r="P1713" s="89"/>
      <c r="Q1713" s="336"/>
      <c r="R1713" s="92"/>
      <c r="S1713" s="90"/>
      <c r="T1713" s="90"/>
    </row>
    <row r="1714" spans="1:20" x14ac:dyDescent="0.25">
      <c r="A1714" s="91"/>
      <c r="B1714" s="86"/>
      <c r="C1714" s="89"/>
      <c r="D1714" s="89"/>
      <c r="E1714" s="89"/>
      <c r="F1714" s="89"/>
      <c r="G1714" s="89"/>
      <c r="H1714" s="172"/>
      <c r="I1714" s="172"/>
      <c r="J1714" s="89"/>
      <c r="K1714" s="142"/>
      <c r="L1714" s="89"/>
      <c r="M1714" s="89"/>
      <c r="N1714" s="89"/>
      <c r="O1714" s="89"/>
      <c r="P1714" s="89"/>
      <c r="Q1714" s="336"/>
      <c r="R1714" s="92"/>
      <c r="S1714" s="90"/>
      <c r="T1714" s="90"/>
    </row>
    <row r="1715" spans="1:20" x14ac:dyDescent="0.25">
      <c r="A1715" s="91"/>
      <c r="B1715" s="86"/>
      <c r="C1715" s="89"/>
      <c r="D1715" s="89"/>
      <c r="E1715" s="89"/>
      <c r="F1715" s="89"/>
      <c r="G1715" s="89"/>
      <c r="H1715" s="172"/>
      <c r="I1715" s="172"/>
      <c r="J1715" s="89"/>
      <c r="K1715" s="142"/>
      <c r="L1715" s="89"/>
      <c r="M1715" s="89"/>
      <c r="N1715" s="89"/>
      <c r="O1715" s="89"/>
      <c r="P1715" s="89"/>
      <c r="Q1715" s="336"/>
      <c r="R1715" s="92"/>
      <c r="S1715" s="90"/>
      <c r="T1715" s="90"/>
    </row>
    <row r="1716" spans="1:20" x14ac:dyDescent="0.25">
      <c r="A1716" s="91"/>
      <c r="B1716" s="86"/>
      <c r="C1716" s="89"/>
      <c r="D1716" s="89"/>
      <c r="E1716" s="89"/>
      <c r="F1716" s="89"/>
      <c r="G1716" s="89"/>
      <c r="H1716" s="172"/>
      <c r="I1716" s="172"/>
      <c r="J1716" s="89"/>
      <c r="K1716" s="142"/>
      <c r="L1716" s="89"/>
      <c r="M1716" s="89"/>
      <c r="N1716" s="89"/>
      <c r="O1716" s="89"/>
      <c r="P1716" s="89"/>
      <c r="Q1716" s="336"/>
      <c r="R1716" s="92"/>
      <c r="S1716" s="90"/>
      <c r="T1716" s="90"/>
    </row>
    <row r="1717" spans="1:20" x14ac:dyDescent="0.25">
      <c r="A1717" s="91"/>
      <c r="B1717" s="86"/>
      <c r="C1717" s="89"/>
      <c r="D1717" s="89"/>
      <c r="E1717" s="89"/>
      <c r="F1717" s="89"/>
      <c r="G1717" s="89"/>
      <c r="H1717" s="172"/>
      <c r="I1717" s="172"/>
      <c r="J1717" s="89"/>
      <c r="K1717" s="142"/>
      <c r="L1717" s="89"/>
      <c r="M1717" s="89"/>
      <c r="N1717" s="89"/>
      <c r="O1717" s="89"/>
      <c r="P1717" s="89"/>
      <c r="Q1717" s="336"/>
      <c r="R1717" s="92"/>
      <c r="S1717" s="90"/>
      <c r="T1717" s="90"/>
    </row>
    <row r="1718" spans="1:20" x14ac:dyDescent="0.25">
      <c r="A1718" s="91"/>
      <c r="B1718" s="86"/>
      <c r="C1718" s="89"/>
      <c r="D1718" s="89"/>
      <c r="E1718" s="89"/>
      <c r="F1718" s="89"/>
      <c r="G1718" s="89"/>
      <c r="H1718" s="172"/>
      <c r="I1718" s="172"/>
      <c r="J1718" s="89"/>
      <c r="K1718" s="142"/>
      <c r="L1718" s="89"/>
      <c r="M1718" s="89"/>
      <c r="N1718" s="89"/>
      <c r="O1718" s="89"/>
      <c r="P1718" s="89"/>
      <c r="Q1718" s="336"/>
      <c r="R1718" s="92"/>
      <c r="S1718" s="90"/>
      <c r="T1718" s="90"/>
    </row>
    <row r="1719" spans="1:20" x14ac:dyDescent="0.25">
      <c r="A1719" s="91"/>
      <c r="B1719" s="86"/>
      <c r="C1719" s="89"/>
      <c r="D1719" s="89"/>
      <c r="E1719" s="89"/>
      <c r="F1719" s="89"/>
      <c r="G1719" s="89"/>
      <c r="H1719" s="172"/>
      <c r="I1719" s="172"/>
      <c r="J1719" s="89"/>
      <c r="K1719" s="142"/>
      <c r="L1719" s="89"/>
      <c r="M1719" s="89"/>
      <c r="N1719" s="89"/>
      <c r="O1719" s="89"/>
      <c r="P1719" s="89"/>
      <c r="Q1719" s="336"/>
      <c r="R1719" s="92"/>
      <c r="S1719" s="90"/>
      <c r="T1719" s="90"/>
    </row>
    <row r="1720" spans="1:20" x14ac:dyDescent="0.25">
      <c r="A1720" s="91"/>
      <c r="B1720" s="86"/>
      <c r="C1720" s="89"/>
      <c r="D1720" s="89"/>
      <c r="E1720" s="89"/>
      <c r="F1720" s="89"/>
      <c r="G1720" s="89"/>
      <c r="H1720" s="172"/>
      <c r="I1720" s="172"/>
      <c r="J1720" s="89"/>
      <c r="K1720" s="142"/>
      <c r="L1720" s="89"/>
      <c r="M1720" s="89"/>
      <c r="N1720" s="89"/>
      <c r="O1720" s="89"/>
      <c r="P1720" s="89"/>
      <c r="Q1720" s="336"/>
      <c r="R1720" s="92"/>
      <c r="S1720" s="90"/>
      <c r="T1720" s="90"/>
    </row>
    <row r="1721" spans="1:20" x14ac:dyDescent="0.25">
      <c r="A1721" s="91"/>
      <c r="B1721" s="86"/>
      <c r="C1721" s="89"/>
      <c r="D1721" s="89"/>
      <c r="E1721" s="89"/>
      <c r="F1721" s="89"/>
      <c r="G1721" s="89"/>
      <c r="H1721" s="172"/>
      <c r="I1721" s="172"/>
      <c r="J1721" s="89"/>
      <c r="K1721" s="142"/>
      <c r="L1721" s="89"/>
      <c r="M1721" s="89"/>
      <c r="N1721" s="89"/>
      <c r="O1721" s="89"/>
      <c r="P1721" s="89"/>
      <c r="Q1721" s="336"/>
      <c r="R1721" s="92"/>
      <c r="S1721" s="90"/>
      <c r="T1721" s="90"/>
    </row>
    <row r="1722" spans="1:20" x14ac:dyDescent="0.25">
      <c r="A1722" s="91"/>
      <c r="B1722" s="86"/>
      <c r="C1722" s="89"/>
      <c r="D1722" s="89"/>
      <c r="E1722" s="89"/>
      <c r="F1722" s="89"/>
      <c r="G1722" s="89"/>
      <c r="H1722" s="172"/>
      <c r="I1722" s="172"/>
      <c r="J1722" s="89"/>
      <c r="K1722" s="142"/>
      <c r="L1722" s="89"/>
      <c r="M1722" s="89"/>
      <c r="N1722" s="89"/>
      <c r="O1722" s="89"/>
      <c r="P1722" s="89"/>
      <c r="Q1722" s="336"/>
      <c r="R1722" s="92"/>
      <c r="S1722" s="90"/>
      <c r="T1722" s="90"/>
    </row>
    <row r="1723" spans="1:20" x14ac:dyDescent="0.25">
      <c r="A1723" s="91"/>
      <c r="B1723" s="86"/>
      <c r="C1723" s="89"/>
      <c r="D1723" s="89"/>
      <c r="E1723" s="89"/>
      <c r="F1723" s="89"/>
      <c r="G1723" s="89"/>
      <c r="H1723" s="172"/>
      <c r="I1723" s="172"/>
      <c r="J1723" s="89"/>
      <c r="K1723" s="142"/>
      <c r="L1723" s="89"/>
      <c r="M1723" s="89"/>
      <c r="N1723" s="89"/>
      <c r="O1723" s="89"/>
      <c r="P1723" s="89"/>
      <c r="Q1723" s="336"/>
      <c r="R1723" s="92"/>
      <c r="S1723" s="90"/>
      <c r="T1723" s="90"/>
    </row>
    <row r="1724" spans="1:20" x14ac:dyDescent="0.25">
      <c r="A1724" s="91"/>
      <c r="B1724" s="86"/>
      <c r="C1724" s="89"/>
      <c r="D1724" s="89"/>
      <c r="E1724" s="89"/>
      <c r="F1724" s="89"/>
      <c r="G1724" s="89"/>
      <c r="H1724" s="172"/>
      <c r="I1724" s="172"/>
      <c r="J1724" s="89"/>
      <c r="K1724" s="142"/>
      <c r="L1724" s="89"/>
      <c r="M1724" s="89"/>
      <c r="N1724" s="89"/>
      <c r="O1724" s="89"/>
      <c r="P1724" s="89"/>
      <c r="Q1724" s="336"/>
      <c r="R1724" s="92"/>
      <c r="S1724" s="90"/>
      <c r="T1724" s="90"/>
    </row>
    <row r="1725" spans="1:20" x14ac:dyDescent="0.25">
      <c r="A1725" s="91"/>
      <c r="B1725" s="86"/>
      <c r="C1725" s="89"/>
      <c r="D1725" s="89"/>
      <c r="E1725" s="89"/>
      <c r="F1725" s="89"/>
      <c r="G1725" s="89"/>
      <c r="H1725" s="172"/>
      <c r="I1725" s="172"/>
      <c r="J1725" s="89"/>
      <c r="K1725" s="142"/>
      <c r="L1725" s="89"/>
      <c r="M1725" s="89"/>
      <c r="N1725" s="89"/>
      <c r="O1725" s="89"/>
      <c r="P1725" s="89"/>
      <c r="Q1725" s="336"/>
      <c r="R1725" s="92"/>
      <c r="S1725" s="90"/>
      <c r="T1725" s="90"/>
    </row>
    <row r="1726" spans="1:20" x14ac:dyDescent="0.25">
      <c r="A1726" s="91"/>
      <c r="B1726" s="86"/>
      <c r="C1726" s="89"/>
      <c r="D1726" s="89"/>
      <c r="E1726" s="89"/>
      <c r="F1726" s="89"/>
      <c r="G1726" s="89"/>
      <c r="H1726" s="172"/>
      <c r="I1726" s="172"/>
      <c r="J1726" s="89"/>
      <c r="K1726" s="142"/>
      <c r="L1726" s="89"/>
      <c r="M1726" s="89"/>
      <c r="N1726" s="89"/>
      <c r="O1726" s="89"/>
      <c r="P1726" s="89"/>
      <c r="Q1726" s="336"/>
      <c r="R1726" s="92"/>
      <c r="S1726" s="90"/>
      <c r="T1726" s="90"/>
    </row>
    <row r="1727" spans="1:20" x14ac:dyDescent="0.25">
      <c r="A1727" s="91"/>
      <c r="B1727" s="86"/>
      <c r="C1727" s="89"/>
      <c r="D1727" s="89"/>
      <c r="E1727" s="89"/>
      <c r="F1727" s="89"/>
      <c r="G1727" s="89"/>
      <c r="H1727" s="172"/>
      <c r="I1727" s="172"/>
      <c r="J1727" s="89"/>
      <c r="K1727" s="142"/>
      <c r="L1727" s="89"/>
      <c r="M1727" s="89"/>
      <c r="N1727" s="89"/>
      <c r="O1727" s="89"/>
      <c r="P1727" s="89"/>
      <c r="Q1727" s="336"/>
      <c r="R1727" s="92"/>
      <c r="S1727" s="90"/>
      <c r="T1727" s="90"/>
    </row>
    <row r="1728" spans="1:20" x14ac:dyDescent="0.25">
      <c r="A1728" s="91"/>
      <c r="B1728" s="86"/>
      <c r="C1728" s="89"/>
      <c r="D1728" s="89"/>
      <c r="E1728" s="89"/>
      <c r="F1728" s="89"/>
      <c r="G1728" s="89"/>
      <c r="H1728" s="172"/>
      <c r="I1728" s="172"/>
      <c r="J1728" s="89"/>
      <c r="K1728" s="142"/>
      <c r="L1728" s="89"/>
      <c r="M1728" s="89"/>
      <c r="N1728" s="89"/>
      <c r="O1728" s="89"/>
      <c r="P1728" s="89"/>
      <c r="Q1728" s="336"/>
      <c r="R1728" s="92"/>
      <c r="S1728" s="90"/>
      <c r="T1728" s="90"/>
    </row>
    <row r="1729" spans="1:20" x14ac:dyDescent="0.25">
      <c r="A1729" s="91"/>
      <c r="B1729" s="86"/>
      <c r="C1729" s="89"/>
      <c r="D1729" s="89"/>
      <c r="E1729" s="89"/>
      <c r="F1729" s="89"/>
      <c r="G1729" s="89"/>
      <c r="H1729" s="172"/>
      <c r="I1729" s="172"/>
      <c r="J1729" s="89"/>
      <c r="K1729" s="142"/>
      <c r="L1729" s="89"/>
      <c r="M1729" s="89"/>
      <c r="N1729" s="89"/>
      <c r="O1729" s="89"/>
      <c r="P1729" s="89"/>
      <c r="Q1729" s="336"/>
      <c r="R1729" s="92"/>
      <c r="S1729" s="90"/>
      <c r="T1729" s="90"/>
    </row>
    <row r="1730" spans="1:20" x14ac:dyDescent="0.25">
      <c r="A1730" s="91"/>
      <c r="B1730" s="86"/>
      <c r="C1730" s="89"/>
      <c r="D1730" s="89"/>
      <c r="E1730" s="89"/>
      <c r="F1730" s="89"/>
      <c r="G1730" s="89"/>
      <c r="H1730" s="172"/>
      <c r="I1730" s="172"/>
      <c r="J1730" s="89"/>
      <c r="K1730" s="142"/>
      <c r="L1730" s="89"/>
      <c r="M1730" s="89"/>
      <c r="N1730" s="89"/>
      <c r="O1730" s="89"/>
      <c r="P1730" s="89"/>
      <c r="Q1730" s="336"/>
      <c r="R1730" s="92"/>
      <c r="S1730" s="90"/>
      <c r="T1730" s="90"/>
    </row>
    <row r="1731" spans="1:20" x14ac:dyDescent="0.25">
      <c r="A1731" s="91"/>
      <c r="B1731" s="86"/>
      <c r="C1731" s="89"/>
      <c r="D1731" s="89"/>
      <c r="E1731" s="89"/>
      <c r="F1731" s="89"/>
      <c r="G1731" s="89"/>
      <c r="H1731" s="172"/>
      <c r="I1731" s="172"/>
      <c r="J1731" s="89"/>
      <c r="K1731" s="142"/>
      <c r="L1731" s="89"/>
      <c r="M1731" s="89"/>
      <c r="N1731" s="89"/>
      <c r="O1731" s="89"/>
      <c r="P1731" s="89"/>
      <c r="Q1731" s="336"/>
      <c r="R1731" s="92"/>
      <c r="S1731" s="90"/>
      <c r="T1731" s="90"/>
    </row>
    <row r="1732" spans="1:20" x14ac:dyDescent="0.25">
      <c r="A1732" s="91"/>
      <c r="B1732" s="86"/>
      <c r="C1732" s="89"/>
      <c r="D1732" s="89"/>
      <c r="E1732" s="89"/>
      <c r="F1732" s="89"/>
      <c r="G1732" s="89"/>
      <c r="H1732" s="172"/>
      <c r="I1732" s="172"/>
      <c r="J1732" s="89"/>
      <c r="K1732" s="142"/>
      <c r="L1732" s="89"/>
      <c r="M1732" s="89"/>
      <c r="N1732" s="89"/>
      <c r="O1732" s="89"/>
      <c r="P1732" s="89"/>
      <c r="Q1732" s="336"/>
      <c r="R1732" s="92"/>
      <c r="S1732" s="90"/>
      <c r="T1732" s="90"/>
    </row>
    <row r="1733" spans="1:20" x14ac:dyDescent="0.25">
      <c r="A1733" s="91"/>
      <c r="B1733" s="86"/>
      <c r="C1733" s="89"/>
      <c r="D1733" s="89"/>
      <c r="E1733" s="89"/>
      <c r="F1733" s="89"/>
      <c r="G1733" s="89"/>
      <c r="H1733" s="172"/>
      <c r="I1733" s="172"/>
      <c r="J1733" s="89"/>
      <c r="K1733" s="142"/>
      <c r="L1733" s="89"/>
      <c r="M1733" s="89"/>
      <c r="N1733" s="89"/>
      <c r="O1733" s="89"/>
      <c r="P1733" s="89"/>
      <c r="Q1733" s="336"/>
      <c r="R1733" s="92"/>
      <c r="S1733" s="90"/>
      <c r="T1733" s="90"/>
    </row>
    <row r="1734" spans="1:20" x14ac:dyDescent="0.25">
      <c r="A1734" s="91"/>
      <c r="B1734" s="86"/>
      <c r="C1734" s="89"/>
      <c r="D1734" s="89"/>
      <c r="E1734" s="89"/>
      <c r="F1734" s="89"/>
      <c r="G1734" s="89"/>
      <c r="H1734" s="172"/>
      <c r="I1734" s="172"/>
      <c r="J1734" s="89"/>
      <c r="K1734" s="142"/>
      <c r="L1734" s="89"/>
      <c r="M1734" s="89"/>
      <c r="N1734" s="89"/>
      <c r="O1734" s="89"/>
      <c r="P1734" s="89"/>
      <c r="Q1734" s="336"/>
      <c r="R1734" s="92"/>
      <c r="S1734" s="90"/>
      <c r="T1734" s="90"/>
    </row>
    <row r="1735" spans="1:20" x14ac:dyDescent="0.25">
      <c r="A1735" s="91"/>
      <c r="B1735" s="86"/>
      <c r="C1735" s="89"/>
      <c r="D1735" s="89"/>
      <c r="E1735" s="89"/>
      <c r="F1735" s="89"/>
      <c r="G1735" s="89"/>
      <c r="H1735" s="172"/>
      <c r="I1735" s="172"/>
      <c r="J1735" s="89"/>
      <c r="K1735" s="142"/>
      <c r="L1735" s="89"/>
      <c r="M1735" s="89"/>
      <c r="N1735" s="89"/>
      <c r="O1735" s="89"/>
      <c r="P1735" s="89"/>
      <c r="Q1735" s="336"/>
      <c r="R1735" s="92"/>
      <c r="S1735" s="90"/>
      <c r="T1735" s="90"/>
    </row>
    <row r="1736" spans="1:20" x14ac:dyDescent="0.25">
      <c r="A1736" s="91"/>
      <c r="B1736" s="86"/>
      <c r="C1736" s="89"/>
      <c r="D1736" s="89"/>
      <c r="E1736" s="89"/>
      <c r="F1736" s="89"/>
      <c r="G1736" s="89"/>
      <c r="H1736" s="172"/>
      <c r="I1736" s="172"/>
      <c r="J1736" s="89"/>
      <c r="K1736" s="142"/>
      <c r="L1736" s="89"/>
      <c r="M1736" s="89"/>
      <c r="N1736" s="89"/>
      <c r="O1736" s="89"/>
      <c r="P1736" s="89"/>
      <c r="Q1736" s="336"/>
      <c r="R1736" s="92"/>
      <c r="S1736" s="90"/>
      <c r="T1736" s="90"/>
    </row>
    <row r="1737" spans="1:20" x14ac:dyDescent="0.25">
      <c r="A1737" s="91"/>
      <c r="B1737" s="86"/>
      <c r="C1737" s="89"/>
      <c r="D1737" s="89"/>
      <c r="E1737" s="89"/>
      <c r="F1737" s="89"/>
      <c r="G1737" s="89"/>
      <c r="H1737" s="172"/>
      <c r="I1737" s="172"/>
      <c r="J1737" s="89"/>
      <c r="K1737" s="142"/>
      <c r="L1737" s="89"/>
      <c r="M1737" s="89"/>
      <c r="N1737" s="89"/>
      <c r="O1737" s="89"/>
      <c r="P1737" s="89"/>
      <c r="Q1737" s="336"/>
      <c r="R1737" s="92"/>
      <c r="S1737" s="90"/>
      <c r="T1737" s="90"/>
    </row>
    <row r="1738" spans="1:20" x14ac:dyDescent="0.25">
      <c r="A1738" s="91"/>
      <c r="B1738" s="86"/>
      <c r="C1738" s="89"/>
      <c r="D1738" s="89"/>
      <c r="E1738" s="89"/>
      <c r="F1738" s="89"/>
      <c r="G1738" s="89"/>
      <c r="H1738" s="172"/>
      <c r="I1738" s="172"/>
      <c r="J1738" s="89"/>
      <c r="K1738" s="142"/>
      <c r="L1738" s="89"/>
      <c r="M1738" s="89"/>
      <c r="N1738" s="89"/>
      <c r="O1738" s="89"/>
      <c r="P1738" s="89"/>
      <c r="Q1738" s="336"/>
      <c r="R1738" s="92"/>
      <c r="S1738" s="90"/>
      <c r="T1738" s="90"/>
    </row>
    <row r="1739" spans="1:20" x14ac:dyDescent="0.25">
      <c r="A1739" s="91"/>
      <c r="B1739" s="86"/>
      <c r="C1739" s="89"/>
      <c r="D1739" s="89"/>
      <c r="E1739" s="89"/>
      <c r="F1739" s="89"/>
      <c r="G1739" s="89"/>
      <c r="H1739" s="172"/>
      <c r="I1739" s="172"/>
      <c r="J1739" s="89"/>
      <c r="K1739" s="142"/>
      <c r="L1739" s="89"/>
      <c r="M1739" s="89"/>
      <c r="N1739" s="89"/>
      <c r="O1739" s="89"/>
      <c r="P1739" s="89"/>
      <c r="Q1739" s="336"/>
      <c r="R1739" s="92"/>
      <c r="S1739" s="90"/>
      <c r="T1739" s="90"/>
    </row>
    <row r="1740" spans="1:20" x14ac:dyDescent="0.25">
      <c r="A1740" s="91"/>
      <c r="B1740" s="86"/>
      <c r="C1740" s="89"/>
      <c r="D1740" s="89"/>
      <c r="E1740" s="89"/>
      <c r="F1740" s="89"/>
      <c r="G1740" s="89"/>
      <c r="H1740" s="172"/>
      <c r="I1740" s="172"/>
      <c r="J1740" s="89"/>
      <c r="K1740" s="142"/>
      <c r="L1740" s="89"/>
      <c r="M1740" s="89"/>
      <c r="N1740" s="89"/>
      <c r="O1740" s="89"/>
      <c r="P1740" s="89"/>
      <c r="Q1740" s="336"/>
      <c r="R1740" s="92"/>
      <c r="S1740" s="90"/>
      <c r="T1740" s="90"/>
    </row>
    <row r="1741" spans="1:20" x14ac:dyDescent="0.25">
      <c r="A1741" s="91"/>
      <c r="B1741" s="86"/>
      <c r="C1741" s="89"/>
      <c r="D1741" s="89"/>
      <c r="E1741" s="89"/>
      <c r="F1741" s="89"/>
      <c r="G1741" s="89"/>
      <c r="H1741" s="172"/>
      <c r="I1741" s="172"/>
      <c r="J1741" s="89"/>
      <c r="K1741" s="142"/>
      <c r="L1741" s="89"/>
      <c r="M1741" s="89"/>
      <c r="N1741" s="89"/>
      <c r="O1741" s="89"/>
      <c r="P1741" s="89"/>
      <c r="Q1741" s="336"/>
      <c r="R1741" s="92"/>
      <c r="S1741" s="90"/>
      <c r="T1741" s="90"/>
    </row>
    <row r="1742" spans="1:20" x14ac:dyDescent="0.25">
      <c r="A1742" s="91"/>
      <c r="B1742" s="86"/>
      <c r="C1742" s="89"/>
      <c r="D1742" s="89"/>
      <c r="E1742" s="89"/>
      <c r="F1742" s="89"/>
      <c r="G1742" s="89"/>
      <c r="H1742" s="172"/>
      <c r="I1742" s="172"/>
      <c r="J1742" s="89"/>
      <c r="K1742" s="142"/>
      <c r="L1742" s="89"/>
      <c r="M1742" s="89"/>
      <c r="N1742" s="89"/>
      <c r="O1742" s="89"/>
      <c r="P1742" s="89"/>
      <c r="Q1742" s="336"/>
      <c r="R1742" s="92"/>
      <c r="S1742" s="90"/>
      <c r="T1742" s="90"/>
    </row>
    <row r="1743" spans="1:20" x14ac:dyDescent="0.25">
      <c r="A1743" s="91"/>
      <c r="B1743" s="86"/>
      <c r="C1743" s="89"/>
      <c r="D1743" s="89"/>
      <c r="E1743" s="89"/>
      <c r="F1743" s="89"/>
      <c r="G1743" s="89"/>
      <c r="H1743" s="172"/>
      <c r="I1743" s="172"/>
      <c r="J1743" s="89"/>
      <c r="K1743" s="142"/>
      <c r="L1743" s="89"/>
      <c r="M1743" s="89"/>
      <c r="N1743" s="89"/>
      <c r="O1743" s="89"/>
      <c r="P1743" s="89"/>
      <c r="Q1743" s="336"/>
      <c r="R1743" s="92"/>
      <c r="S1743" s="90"/>
      <c r="T1743" s="90"/>
    </row>
    <row r="1744" spans="1:20" x14ac:dyDescent="0.25">
      <c r="A1744" s="91"/>
      <c r="B1744" s="86"/>
      <c r="C1744" s="89"/>
      <c r="D1744" s="89"/>
      <c r="E1744" s="89"/>
      <c r="F1744" s="89"/>
      <c r="G1744" s="89"/>
      <c r="H1744" s="172"/>
      <c r="I1744" s="172"/>
      <c r="J1744" s="89"/>
      <c r="K1744" s="142"/>
      <c r="L1744" s="89"/>
      <c r="M1744" s="89"/>
      <c r="N1744" s="89"/>
      <c r="O1744" s="89"/>
      <c r="P1744" s="89"/>
      <c r="Q1744" s="336"/>
      <c r="R1744" s="92"/>
      <c r="S1744" s="90"/>
      <c r="T1744" s="90"/>
    </row>
    <row r="1745" spans="1:20" x14ac:dyDescent="0.25">
      <c r="A1745" s="91"/>
      <c r="B1745" s="86"/>
      <c r="C1745" s="89"/>
      <c r="D1745" s="89"/>
      <c r="E1745" s="89"/>
      <c r="F1745" s="89"/>
      <c r="G1745" s="89"/>
      <c r="H1745" s="172"/>
      <c r="I1745" s="172"/>
      <c r="J1745" s="89"/>
      <c r="K1745" s="142"/>
      <c r="L1745" s="89"/>
      <c r="M1745" s="89"/>
      <c r="N1745" s="89"/>
      <c r="O1745" s="89"/>
      <c r="P1745" s="89"/>
      <c r="Q1745" s="336"/>
      <c r="R1745" s="92"/>
      <c r="S1745" s="90"/>
      <c r="T1745" s="90"/>
    </row>
    <row r="1746" spans="1:20" x14ac:dyDescent="0.25">
      <c r="A1746" s="91"/>
      <c r="B1746" s="86"/>
      <c r="C1746" s="89"/>
      <c r="D1746" s="89"/>
      <c r="E1746" s="89"/>
      <c r="F1746" s="89"/>
      <c r="G1746" s="89"/>
      <c r="H1746" s="172"/>
      <c r="I1746" s="172"/>
      <c r="J1746" s="89"/>
      <c r="K1746" s="142"/>
      <c r="L1746" s="89"/>
      <c r="M1746" s="89"/>
      <c r="N1746" s="89"/>
      <c r="O1746" s="89"/>
      <c r="P1746" s="89"/>
      <c r="Q1746" s="336"/>
      <c r="R1746" s="92"/>
      <c r="S1746" s="90"/>
      <c r="T1746" s="90"/>
    </row>
    <row r="1747" spans="1:20" x14ac:dyDescent="0.25">
      <c r="A1747" s="91"/>
      <c r="B1747" s="86"/>
      <c r="C1747" s="89"/>
      <c r="D1747" s="89"/>
      <c r="E1747" s="89"/>
      <c r="F1747" s="89"/>
      <c r="G1747" s="89"/>
      <c r="H1747" s="172"/>
      <c r="I1747" s="172"/>
      <c r="J1747" s="89"/>
      <c r="K1747" s="142"/>
      <c r="L1747" s="89"/>
      <c r="M1747" s="89"/>
      <c r="N1747" s="89"/>
      <c r="O1747" s="89"/>
      <c r="P1747" s="89"/>
      <c r="Q1747" s="336"/>
      <c r="R1747" s="92"/>
      <c r="S1747" s="90"/>
      <c r="T1747" s="90"/>
    </row>
    <row r="1748" spans="1:20" x14ac:dyDescent="0.25">
      <c r="A1748" s="91"/>
      <c r="B1748" s="86"/>
      <c r="C1748" s="89"/>
      <c r="D1748" s="89"/>
      <c r="E1748" s="89"/>
      <c r="F1748" s="89"/>
      <c r="G1748" s="89"/>
      <c r="H1748" s="172"/>
      <c r="I1748" s="172"/>
      <c r="J1748" s="89"/>
      <c r="K1748" s="142"/>
      <c r="L1748" s="89"/>
      <c r="M1748" s="89"/>
      <c r="N1748" s="89"/>
      <c r="O1748" s="89"/>
      <c r="P1748" s="89"/>
      <c r="Q1748" s="336"/>
      <c r="R1748" s="92"/>
      <c r="S1748" s="90"/>
      <c r="T1748" s="90"/>
    </row>
    <row r="1749" spans="1:20" x14ac:dyDescent="0.25">
      <c r="A1749" s="91"/>
      <c r="B1749" s="86"/>
      <c r="C1749" s="89"/>
      <c r="D1749" s="89"/>
      <c r="E1749" s="89"/>
      <c r="F1749" s="89"/>
      <c r="G1749" s="89"/>
      <c r="H1749" s="172"/>
      <c r="I1749" s="172"/>
      <c r="J1749" s="89"/>
      <c r="K1749" s="142"/>
      <c r="L1749" s="89"/>
      <c r="M1749" s="89"/>
      <c r="N1749" s="89"/>
      <c r="O1749" s="89"/>
      <c r="P1749" s="89"/>
      <c r="Q1749" s="336"/>
      <c r="R1749" s="92"/>
      <c r="S1749" s="90"/>
      <c r="T1749" s="90"/>
    </row>
    <row r="1750" spans="1:20" x14ac:dyDescent="0.25">
      <c r="A1750" s="91"/>
      <c r="B1750" s="86"/>
      <c r="C1750" s="89"/>
      <c r="D1750" s="89"/>
      <c r="E1750" s="89"/>
      <c r="F1750" s="89"/>
      <c r="G1750" s="89"/>
      <c r="H1750" s="172"/>
      <c r="I1750" s="172"/>
      <c r="J1750" s="89"/>
      <c r="K1750" s="142"/>
      <c r="L1750" s="89"/>
      <c r="M1750" s="89"/>
      <c r="N1750" s="89"/>
      <c r="O1750" s="89"/>
      <c r="P1750" s="89"/>
      <c r="Q1750" s="336"/>
      <c r="R1750" s="92"/>
      <c r="S1750" s="90"/>
      <c r="T1750" s="90"/>
    </row>
    <row r="1751" spans="1:20" x14ac:dyDescent="0.25">
      <c r="A1751" s="91"/>
      <c r="B1751" s="86"/>
      <c r="C1751" s="89"/>
      <c r="D1751" s="89"/>
      <c r="E1751" s="89"/>
      <c r="F1751" s="89"/>
      <c r="G1751" s="89"/>
      <c r="H1751" s="172"/>
      <c r="I1751" s="172"/>
      <c r="J1751" s="89"/>
      <c r="K1751" s="142"/>
      <c r="L1751" s="89"/>
      <c r="M1751" s="89"/>
      <c r="N1751" s="89"/>
      <c r="O1751" s="89"/>
      <c r="P1751" s="89"/>
      <c r="Q1751" s="336"/>
      <c r="R1751" s="92"/>
      <c r="S1751" s="90"/>
      <c r="T1751" s="90"/>
    </row>
    <row r="1752" spans="1:20" x14ac:dyDescent="0.25">
      <c r="A1752" s="91"/>
      <c r="B1752" s="86"/>
      <c r="C1752" s="89"/>
      <c r="D1752" s="89"/>
      <c r="E1752" s="89"/>
      <c r="F1752" s="89"/>
      <c r="G1752" s="89"/>
      <c r="H1752" s="172"/>
      <c r="I1752" s="172"/>
      <c r="J1752" s="89"/>
      <c r="K1752" s="142"/>
      <c r="L1752" s="89"/>
      <c r="M1752" s="89"/>
      <c r="N1752" s="89"/>
      <c r="O1752" s="89"/>
      <c r="P1752" s="89"/>
      <c r="Q1752" s="336"/>
      <c r="R1752" s="92"/>
      <c r="S1752" s="90"/>
      <c r="T1752" s="90"/>
    </row>
    <row r="1753" spans="1:20" x14ac:dyDescent="0.25">
      <c r="A1753" s="91"/>
      <c r="B1753" s="86"/>
      <c r="C1753" s="89"/>
      <c r="D1753" s="89"/>
      <c r="E1753" s="89"/>
      <c r="F1753" s="89"/>
      <c r="G1753" s="89"/>
      <c r="H1753" s="172"/>
      <c r="I1753" s="172"/>
      <c r="J1753" s="89"/>
      <c r="K1753" s="142"/>
      <c r="L1753" s="89"/>
      <c r="M1753" s="89"/>
      <c r="N1753" s="89"/>
      <c r="O1753" s="89"/>
      <c r="P1753" s="89"/>
      <c r="Q1753" s="336"/>
      <c r="R1753" s="92"/>
      <c r="S1753" s="90"/>
      <c r="T1753" s="90"/>
    </row>
    <row r="1754" spans="1:20" x14ac:dyDescent="0.25">
      <c r="A1754" s="91"/>
      <c r="B1754" s="86"/>
      <c r="C1754" s="89"/>
      <c r="D1754" s="89"/>
      <c r="E1754" s="89"/>
      <c r="F1754" s="89"/>
      <c r="G1754" s="89"/>
      <c r="H1754" s="172"/>
      <c r="I1754" s="172"/>
      <c r="J1754" s="89"/>
      <c r="K1754" s="142"/>
      <c r="L1754" s="89"/>
      <c r="M1754" s="89"/>
      <c r="N1754" s="89"/>
      <c r="O1754" s="89"/>
      <c r="P1754" s="89"/>
      <c r="Q1754" s="336"/>
      <c r="R1754" s="92"/>
      <c r="S1754" s="90"/>
      <c r="T1754" s="90"/>
    </row>
    <row r="1755" spans="1:20" x14ac:dyDescent="0.25">
      <c r="A1755" s="91"/>
      <c r="B1755" s="86"/>
      <c r="C1755" s="89"/>
      <c r="D1755" s="89"/>
      <c r="E1755" s="89"/>
      <c r="F1755" s="89"/>
      <c r="G1755" s="89"/>
      <c r="H1755" s="172"/>
      <c r="I1755" s="172"/>
      <c r="J1755" s="89"/>
      <c r="K1755" s="142"/>
      <c r="L1755" s="89"/>
      <c r="M1755" s="89"/>
      <c r="N1755" s="89"/>
      <c r="O1755" s="89"/>
      <c r="P1755" s="89"/>
      <c r="Q1755" s="336"/>
      <c r="R1755" s="92"/>
      <c r="S1755" s="90"/>
      <c r="T1755" s="90"/>
    </row>
    <row r="1756" spans="1:20" x14ac:dyDescent="0.25">
      <c r="A1756" s="91"/>
      <c r="B1756" s="86"/>
      <c r="C1756" s="89"/>
      <c r="D1756" s="89"/>
      <c r="E1756" s="89"/>
      <c r="F1756" s="89"/>
      <c r="G1756" s="89"/>
      <c r="H1756" s="172"/>
      <c r="I1756" s="172"/>
      <c r="J1756" s="89"/>
      <c r="K1756" s="142"/>
      <c r="L1756" s="89"/>
      <c r="M1756" s="89"/>
      <c r="N1756" s="89"/>
      <c r="O1756" s="89"/>
      <c r="P1756" s="89"/>
      <c r="Q1756" s="336"/>
      <c r="R1756" s="92"/>
      <c r="S1756" s="90"/>
      <c r="T1756" s="90"/>
    </row>
    <row r="1757" spans="1:20" x14ac:dyDescent="0.25">
      <c r="A1757" s="91"/>
      <c r="B1757" s="86"/>
      <c r="C1757" s="89"/>
      <c r="D1757" s="89"/>
      <c r="E1757" s="89"/>
      <c r="F1757" s="89"/>
      <c r="G1757" s="89"/>
      <c r="H1757" s="172"/>
      <c r="I1757" s="172"/>
      <c r="J1757" s="89"/>
      <c r="K1757" s="142"/>
      <c r="L1757" s="89"/>
      <c r="M1757" s="89"/>
      <c r="N1757" s="89"/>
      <c r="O1757" s="89"/>
      <c r="P1757" s="89"/>
      <c r="Q1757" s="336"/>
      <c r="R1757" s="92"/>
      <c r="S1757" s="90"/>
      <c r="T1757" s="90"/>
    </row>
    <row r="1758" spans="1:20" x14ac:dyDescent="0.25">
      <c r="A1758" s="91"/>
      <c r="B1758" s="86"/>
      <c r="C1758" s="89"/>
      <c r="D1758" s="89"/>
      <c r="E1758" s="89"/>
      <c r="F1758" s="89"/>
      <c r="G1758" s="89"/>
      <c r="H1758" s="172"/>
      <c r="I1758" s="172"/>
      <c r="J1758" s="89"/>
      <c r="K1758" s="142"/>
      <c r="L1758" s="89"/>
      <c r="M1758" s="89"/>
      <c r="N1758" s="89"/>
      <c r="O1758" s="89"/>
      <c r="P1758" s="89"/>
      <c r="Q1758" s="336"/>
      <c r="R1758" s="92"/>
      <c r="S1758" s="90"/>
      <c r="T1758" s="90"/>
    </row>
    <row r="1759" spans="1:20" x14ac:dyDescent="0.25">
      <c r="A1759" s="91"/>
      <c r="B1759" s="86"/>
      <c r="C1759" s="89"/>
      <c r="D1759" s="89"/>
      <c r="E1759" s="89"/>
      <c r="F1759" s="89"/>
      <c r="G1759" s="89"/>
      <c r="H1759" s="172"/>
      <c r="I1759" s="172"/>
      <c r="J1759" s="89"/>
      <c r="K1759" s="142"/>
      <c r="L1759" s="89"/>
      <c r="M1759" s="89"/>
      <c r="N1759" s="89"/>
      <c r="O1759" s="89"/>
      <c r="P1759" s="89"/>
      <c r="Q1759" s="336"/>
      <c r="R1759" s="92"/>
      <c r="S1759" s="90"/>
      <c r="T1759" s="90"/>
    </row>
    <row r="1760" spans="1:20" x14ac:dyDescent="0.25">
      <c r="A1760" s="91"/>
      <c r="B1760" s="86"/>
      <c r="C1760" s="89"/>
      <c r="D1760" s="89"/>
      <c r="E1760" s="89"/>
      <c r="F1760" s="89"/>
      <c r="G1760" s="89"/>
      <c r="H1760" s="172"/>
      <c r="I1760" s="172"/>
      <c r="J1760" s="89"/>
      <c r="K1760" s="142"/>
      <c r="L1760" s="89"/>
      <c r="M1760" s="89"/>
      <c r="N1760" s="89"/>
      <c r="O1760" s="89"/>
      <c r="P1760" s="89"/>
      <c r="Q1760" s="336"/>
      <c r="R1760" s="92"/>
      <c r="S1760" s="90"/>
      <c r="T1760" s="90"/>
    </row>
    <row r="1761" spans="1:20" x14ac:dyDescent="0.25">
      <c r="A1761" s="91"/>
      <c r="B1761" s="86"/>
      <c r="C1761" s="89"/>
      <c r="D1761" s="89"/>
      <c r="E1761" s="89"/>
      <c r="F1761" s="89"/>
      <c r="G1761" s="89"/>
      <c r="H1761" s="172"/>
      <c r="I1761" s="172"/>
      <c r="J1761" s="89"/>
      <c r="K1761" s="142"/>
      <c r="L1761" s="89"/>
      <c r="M1761" s="89"/>
      <c r="N1761" s="89"/>
      <c r="O1761" s="89"/>
      <c r="P1761" s="89"/>
      <c r="Q1761" s="336"/>
      <c r="R1761" s="92"/>
      <c r="S1761" s="90"/>
      <c r="T1761" s="90"/>
    </row>
    <row r="1762" spans="1:20" x14ac:dyDescent="0.25">
      <c r="A1762" s="91"/>
      <c r="B1762" s="86"/>
      <c r="C1762" s="89"/>
      <c r="D1762" s="89"/>
      <c r="E1762" s="89"/>
      <c r="F1762" s="89"/>
      <c r="G1762" s="89"/>
      <c r="H1762" s="172"/>
      <c r="I1762" s="172"/>
      <c r="J1762" s="89"/>
      <c r="K1762" s="142"/>
      <c r="L1762" s="89"/>
      <c r="M1762" s="89"/>
      <c r="N1762" s="89"/>
      <c r="O1762" s="89"/>
      <c r="P1762" s="89"/>
      <c r="Q1762" s="336"/>
      <c r="R1762" s="92"/>
      <c r="S1762" s="90"/>
      <c r="T1762" s="90"/>
    </row>
    <row r="1763" spans="1:20" x14ac:dyDescent="0.25">
      <c r="A1763" s="91"/>
      <c r="B1763" s="86"/>
      <c r="C1763" s="89"/>
      <c r="D1763" s="89"/>
      <c r="E1763" s="89"/>
      <c r="F1763" s="89"/>
      <c r="G1763" s="89"/>
      <c r="H1763" s="172"/>
      <c r="I1763" s="172"/>
      <c r="J1763" s="89"/>
      <c r="K1763" s="142"/>
      <c r="L1763" s="89"/>
      <c r="M1763" s="89"/>
      <c r="N1763" s="89"/>
      <c r="O1763" s="89"/>
      <c r="P1763" s="89"/>
      <c r="Q1763" s="336"/>
      <c r="R1763" s="92"/>
      <c r="S1763" s="90"/>
      <c r="T1763" s="90"/>
    </row>
    <row r="1764" spans="1:20" x14ac:dyDescent="0.25">
      <c r="A1764" s="91"/>
      <c r="B1764" s="86"/>
      <c r="C1764" s="89"/>
      <c r="D1764" s="89"/>
      <c r="E1764" s="89"/>
      <c r="F1764" s="89"/>
      <c r="G1764" s="89"/>
      <c r="H1764" s="172"/>
      <c r="I1764" s="172"/>
      <c r="J1764" s="89"/>
      <c r="K1764" s="142"/>
      <c r="L1764" s="89"/>
      <c r="M1764" s="89"/>
      <c r="N1764" s="89"/>
      <c r="O1764" s="89"/>
      <c r="P1764" s="89"/>
      <c r="Q1764" s="336"/>
      <c r="R1764" s="92"/>
      <c r="S1764" s="90"/>
      <c r="T1764" s="90"/>
    </row>
    <row r="1765" spans="1:20" x14ac:dyDescent="0.25">
      <c r="A1765" s="91"/>
      <c r="B1765" s="86"/>
      <c r="C1765" s="89"/>
      <c r="D1765" s="89"/>
      <c r="E1765" s="89"/>
      <c r="F1765" s="89"/>
      <c r="G1765" s="89"/>
      <c r="H1765" s="172"/>
      <c r="I1765" s="172"/>
      <c r="J1765" s="89"/>
      <c r="K1765" s="142"/>
      <c r="L1765" s="89"/>
      <c r="M1765" s="89"/>
      <c r="N1765" s="89"/>
      <c r="O1765" s="89"/>
      <c r="P1765" s="89"/>
      <c r="Q1765" s="336"/>
      <c r="R1765" s="92"/>
      <c r="S1765" s="90"/>
      <c r="T1765" s="90"/>
    </row>
    <row r="1766" spans="1:20" x14ac:dyDescent="0.25">
      <c r="A1766" s="91"/>
      <c r="B1766" s="86"/>
      <c r="C1766" s="89"/>
      <c r="D1766" s="89"/>
      <c r="E1766" s="89"/>
      <c r="F1766" s="89"/>
      <c r="G1766" s="89"/>
      <c r="H1766" s="172"/>
      <c r="I1766" s="172"/>
      <c r="J1766" s="89"/>
      <c r="K1766" s="142"/>
      <c r="L1766" s="89"/>
      <c r="M1766" s="89"/>
      <c r="N1766" s="89"/>
      <c r="O1766" s="89"/>
      <c r="P1766" s="89"/>
      <c r="Q1766" s="336"/>
      <c r="R1766" s="92"/>
      <c r="S1766" s="90"/>
      <c r="T1766" s="90"/>
    </row>
    <row r="1767" spans="1:20" x14ac:dyDescent="0.25">
      <c r="A1767" s="91"/>
      <c r="B1767" s="86"/>
      <c r="C1767" s="89"/>
      <c r="D1767" s="89"/>
      <c r="E1767" s="89"/>
      <c r="F1767" s="89"/>
      <c r="G1767" s="89"/>
      <c r="H1767" s="172"/>
      <c r="I1767" s="172"/>
      <c r="J1767" s="89"/>
      <c r="K1767" s="142"/>
      <c r="L1767" s="89"/>
      <c r="M1767" s="89"/>
      <c r="N1767" s="89"/>
      <c r="O1767" s="89"/>
      <c r="P1767" s="89"/>
      <c r="Q1767" s="336"/>
      <c r="R1767" s="92"/>
      <c r="S1767" s="90"/>
      <c r="T1767" s="90"/>
    </row>
    <row r="1768" spans="1:20" x14ac:dyDescent="0.25">
      <c r="A1768" s="91"/>
      <c r="B1768" s="86"/>
      <c r="C1768" s="89"/>
      <c r="D1768" s="89"/>
      <c r="E1768" s="89"/>
      <c r="F1768" s="89"/>
      <c r="G1768" s="89"/>
      <c r="H1768" s="172"/>
      <c r="I1768" s="172"/>
      <c r="J1768" s="89"/>
      <c r="K1768" s="142"/>
      <c r="L1768" s="89"/>
      <c r="M1768" s="89"/>
      <c r="N1768" s="89"/>
      <c r="O1768" s="89"/>
      <c r="P1768" s="89"/>
      <c r="Q1768" s="336"/>
      <c r="R1768" s="92"/>
      <c r="S1768" s="90"/>
      <c r="T1768" s="90"/>
    </row>
    <row r="1769" spans="1:20" x14ac:dyDescent="0.25">
      <c r="A1769" s="91"/>
      <c r="B1769" s="86"/>
      <c r="C1769" s="89"/>
      <c r="D1769" s="89"/>
      <c r="E1769" s="89"/>
      <c r="F1769" s="89"/>
      <c r="G1769" s="89"/>
      <c r="H1769" s="172"/>
      <c r="I1769" s="172"/>
      <c r="J1769" s="89"/>
      <c r="K1769" s="142"/>
      <c r="L1769" s="89"/>
      <c r="M1769" s="89"/>
      <c r="N1769" s="89"/>
      <c r="O1769" s="89"/>
      <c r="P1769" s="89"/>
      <c r="Q1769" s="336"/>
      <c r="R1769" s="92"/>
      <c r="S1769" s="90"/>
      <c r="T1769" s="90"/>
    </row>
    <row r="1770" spans="1:20" x14ac:dyDescent="0.25">
      <c r="A1770" s="91"/>
      <c r="B1770" s="86"/>
      <c r="C1770" s="89"/>
      <c r="D1770" s="89"/>
      <c r="E1770" s="89"/>
      <c r="F1770" s="89"/>
      <c r="G1770" s="89"/>
      <c r="H1770" s="172"/>
      <c r="I1770" s="172"/>
      <c r="J1770" s="89"/>
      <c r="K1770" s="142"/>
      <c r="L1770" s="89"/>
      <c r="M1770" s="89"/>
      <c r="N1770" s="89"/>
      <c r="O1770" s="89"/>
      <c r="P1770" s="89"/>
      <c r="Q1770" s="336"/>
      <c r="R1770" s="92"/>
      <c r="S1770" s="90"/>
      <c r="T1770" s="90"/>
    </row>
    <row r="1771" spans="1:20" x14ac:dyDescent="0.25">
      <c r="A1771" s="91"/>
      <c r="B1771" s="86"/>
      <c r="C1771" s="89"/>
      <c r="D1771" s="89"/>
      <c r="E1771" s="89"/>
      <c r="F1771" s="89"/>
      <c r="G1771" s="89"/>
      <c r="H1771" s="172"/>
      <c r="I1771" s="172"/>
      <c r="J1771" s="89"/>
      <c r="K1771" s="142"/>
      <c r="L1771" s="89"/>
      <c r="M1771" s="89"/>
      <c r="N1771" s="89"/>
      <c r="O1771" s="89"/>
      <c r="P1771" s="89"/>
      <c r="Q1771" s="336"/>
      <c r="R1771" s="92"/>
      <c r="S1771" s="90"/>
      <c r="T1771" s="90"/>
    </row>
    <row r="1772" spans="1:20" x14ac:dyDescent="0.25">
      <c r="A1772" s="91"/>
      <c r="B1772" s="86"/>
      <c r="C1772" s="89"/>
      <c r="D1772" s="89"/>
      <c r="E1772" s="89"/>
      <c r="F1772" s="89"/>
      <c r="G1772" s="89"/>
      <c r="H1772" s="172"/>
      <c r="I1772" s="172"/>
      <c r="J1772" s="89"/>
      <c r="K1772" s="142"/>
      <c r="L1772" s="89"/>
      <c r="M1772" s="89"/>
      <c r="N1772" s="89"/>
      <c r="O1772" s="89"/>
      <c r="P1772" s="89"/>
      <c r="Q1772" s="336"/>
      <c r="R1772" s="92"/>
      <c r="S1772" s="90"/>
      <c r="T1772" s="90"/>
    </row>
    <row r="1773" spans="1:20" x14ac:dyDescent="0.25">
      <c r="A1773" s="91"/>
      <c r="B1773" s="86"/>
      <c r="C1773" s="89"/>
      <c r="D1773" s="89"/>
      <c r="E1773" s="89"/>
      <c r="F1773" s="89"/>
      <c r="G1773" s="89"/>
      <c r="H1773" s="172"/>
      <c r="I1773" s="172"/>
      <c r="J1773" s="89"/>
      <c r="K1773" s="142"/>
      <c r="L1773" s="89"/>
      <c r="M1773" s="89"/>
      <c r="N1773" s="89"/>
      <c r="O1773" s="89"/>
      <c r="P1773" s="89"/>
      <c r="Q1773" s="336"/>
      <c r="R1773" s="92"/>
      <c r="S1773" s="90"/>
      <c r="T1773" s="90"/>
    </row>
    <row r="1774" spans="1:20" x14ac:dyDescent="0.25">
      <c r="A1774" s="91"/>
      <c r="B1774" s="86"/>
      <c r="C1774" s="89"/>
      <c r="D1774" s="89"/>
      <c r="E1774" s="89"/>
      <c r="F1774" s="89"/>
      <c r="G1774" s="89"/>
      <c r="H1774" s="172"/>
      <c r="I1774" s="172"/>
      <c r="J1774" s="89"/>
      <c r="K1774" s="142"/>
      <c r="L1774" s="89"/>
      <c r="M1774" s="89"/>
      <c r="N1774" s="89"/>
      <c r="O1774" s="89"/>
      <c r="P1774" s="89"/>
      <c r="Q1774" s="336"/>
      <c r="R1774" s="92"/>
      <c r="S1774" s="90"/>
      <c r="T1774" s="90"/>
    </row>
    <row r="1775" spans="1:20" x14ac:dyDescent="0.25">
      <c r="A1775" s="91"/>
      <c r="B1775" s="86"/>
      <c r="C1775" s="89"/>
      <c r="D1775" s="89"/>
      <c r="E1775" s="89"/>
      <c r="F1775" s="89"/>
      <c r="G1775" s="89"/>
      <c r="H1775" s="172"/>
      <c r="I1775" s="172"/>
      <c r="J1775" s="89"/>
      <c r="K1775" s="142"/>
      <c r="L1775" s="89"/>
      <c r="M1775" s="89"/>
      <c r="N1775" s="89"/>
      <c r="O1775" s="89"/>
      <c r="P1775" s="89"/>
      <c r="Q1775" s="336"/>
      <c r="R1775" s="92"/>
      <c r="S1775" s="90"/>
      <c r="T1775" s="90"/>
    </row>
    <row r="1776" spans="1:20" x14ac:dyDescent="0.25">
      <c r="A1776" s="91"/>
      <c r="B1776" s="86"/>
      <c r="C1776" s="89"/>
      <c r="D1776" s="89"/>
      <c r="E1776" s="89"/>
      <c r="F1776" s="89"/>
      <c r="G1776" s="89"/>
      <c r="H1776" s="172"/>
      <c r="I1776" s="172"/>
      <c r="J1776" s="89"/>
      <c r="K1776" s="142"/>
      <c r="L1776" s="89"/>
      <c r="M1776" s="89"/>
      <c r="N1776" s="89"/>
      <c r="O1776" s="89"/>
      <c r="P1776" s="89"/>
      <c r="Q1776" s="336"/>
      <c r="R1776" s="92"/>
      <c r="S1776" s="90"/>
      <c r="T1776" s="90"/>
    </row>
    <row r="1777" spans="1:20" x14ac:dyDescent="0.25">
      <c r="A1777" s="91"/>
      <c r="B1777" s="86"/>
      <c r="C1777" s="89"/>
      <c r="D1777" s="89"/>
      <c r="E1777" s="89"/>
      <c r="F1777" s="89"/>
      <c r="G1777" s="89"/>
      <c r="H1777" s="172"/>
      <c r="I1777" s="172"/>
      <c r="J1777" s="89"/>
      <c r="K1777" s="142"/>
      <c r="L1777" s="89"/>
      <c r="M1777" s="89"/>
      <c r="N1777" s="89"/>
      <c r="O1777" s="89"/>
      <c r="P1777" s="89"/>
      <c r="Q1777" s="336"/>
      <c r="R1777" s="92"/>
      <c r="S1777" s="90"/>
      <c r="T1777" s="90"/>
    </row>
    <row r="1778" spans="1:20" x14ac:dyDescent="0.25">
      <c r="A1778" s="91"/>
      <c r="B1778" s="86"/>
      <c r="C1778" s="89"/>
      <c r="D1778" s="89"/>
      <c r="E1778" s="89"/>
      <c r="F1778" s="89"/>
      <c r="G1778" s="89"/>
      <c r="H1778" s="172"/>
      <c r="I1778" s="172"/>
      <c r="J1778" s="89"/>
      <c r="K1778" s="142"/>
      <c r="L1778" s="89"/>
      <c r="M1778" s="89"/>
      <c r="N1778" s="89"/>
      <c r="O1778" s="89"/>
      <c r="P1778" s="89"/>
      <c r="Q1778" s="336"/>
      <c r="R1778" s="92"/>
      <c r="S1778" s="90"/>
      <c r="T1778" s="90"/>
    </row>
    <row r="1779" spans="1:20" x14ac:dyDescent="0.25">
      <c r="A1779" s="91"/>
      <c r="B1779" s="86"/>
      <c r="C1779" s="89"/>
      <c r="D1779" s="89"/>
      <c r="E1779" s="89"/>
      <c r="F1779" s="89"/>
      <c r="G1779" s="89"/>
      <c r="H1779" s="172"/>
      <c r="I1779" s="172"/>
      <c r="J1779" s="89"/>
      <c r="K1779" s="142"/>
      <c r="L1779" s="89"/>
      <c r="M1779" s="89"/>
      <c r="N1779" s="89"/>
      <c r="O1779" s="89"/>
      <c r="P1779" s="89"/>
      <c r="Q1779" s="336"/>
      <c r="R1779" s="92"/>
      <c r="S1779" s="90"/>
      <c r="T1779" s="90"/>
    </row>
    <row r="1780" spans="1:20" x14ac:dyDescent="0.25">
      <c r="A1780" s="91"/>
      <c r="B1780" s="86"/>
      <c r="C1780" s="89"/>
      <c r="D1780" s="89"/>
      <c r="E1780" s="89"/>
      <c r="F1780" s="89"/>
      <c r="G1780" s="89"/>
      <c r="H1780" s="172"/>
      <c r="I1780" s="172"/>
      <c r="J1780" s="89"/>
      <c r="K1780" s="142"/>
      <c r="L1780" s="89"/>
      <c r="M1780" s="89"/>
      <c r="N1780" s="89"/>
      <c r="O1780" s="89"/>
      <c r="P1780" s="89"/>
      <c r="Q1780" s="336"/>
      <c r="R1780" s="92"/>
      <c r="S1780" s="90"/>
      <c r="T1780" s="90"/>
    </row>
    <row r="1781" spans="1:20" x14ac:dyDescent="0.25">
      <c r="A1781" s="91"/>
      <c r="B1781" s="86"/>
      <c r="C1781" s="89"/>
      <c r="D1781" s="89"/>
      <c r="E1781" s="89"/>
      <c r="F1781" s="89"/>
      <c r="G1781" s="89"/>
      <c r="H1781" s="172"/>
      <c r="I1781" s="172"/>
      <c r="J1781" s="89"/>
      <c r="K1781" s="142"/>
      <c r="L1781" s="89"/>
      <c r="M1781" s="89"/>
      <c r="N1781" s="89"/>
      <c r="O1781" s="89"/>
      <c r="P1781" s="89"/>
      <c r="Q1781" s="336"/>
      <c r="R1781" s="92"/>
      <c r="S1781" s="90"/>
      <c r="T1781" s="90"/>
    </row>
    <row r="1782" spans="1:20" x14ac:dyDescent="0.25">
      <c r="A1782" s="91"/>
      <c r="B1782" s="86"/>
      <c r="C1782" s="89"/>
      <c r="D1782" s="89"/>
      <c r="E1782" s="89"/>
      <c r="F1782" s="89"/>
      <c r="G1782" s="89"/>
      <c r="H1782" s="172"/>
      <c r="I1782" s="172"/>
      <c r="J1782" s="89"/>
      <c r="K1782" s="142"/>
      <c r="L1782" s="89"/>
      <c r="M1782" s="89"/>
      <c r="N1782" s="89"/>
      <c r="O1782" s="89"/>
      <c r="P1782" s="89"/>
      <c r="Q1782" s="336"/>
      <c r="R1782" s="92"/>
      <c r="S1782" s="90"/>
      <c r="T1782" s="90"/>
    </row>
    <row r="1783" spans="1:20" x14ac:dyDescent="0.25">
      <c r="A1783" s="91"/>
      <c r="B1783" s="86"/>
      <c r="C1783" s="89"/>
      <c r="D1783" s="89"/>
      <c r="E1783" s="89"/>
      <c r="F1783" s="89"/>
      <c r="G1783" s="89"/>
      <c r="H1783" s="172"/>
      <c r="I1783" s="172"/>
      <c r="J1783" s="89"/>
      <c r="K1783" s="142"/>
      <c r="L1783" s="89"/>
      <c r="M1783" s="89"/>
      <c r="N1783" s="89"/>
      <c r="O1783" s="89"/>
      <c r="P1783" s="89"/>
      <c r="Q1783" s="336"/>
      <c r="R1783" s="92"/>
      <c r="S1783" s="90"/>
      <c r="T1783" s="90"/>
    </row>
    <row r="1784" spans="1:20" x14ac:dyDescent="0.25">
      <c r="A1784" s="91"/>
      <c r="B1784" s="86"/>
      <c r="C1784" s="89"/>
      <c r="D1784" s="89"/>
      <c r="E1784" s="89"/>
      <c r="F1784" s="89"/>
      <c r="G1784" s="89"/>
      <c r="H1784" s="172"/>
      <c r="I1784" s="172"/>
      <c r="J1784" s="89"/>
      <c r="K1784" s="142"/>
      <c r="L1784" s="89"/>
      <c r="M1784" s="89"/>
      <c r="N1784" s="89"/>
      <c r="O1784" s="89"/>
      <c r="P1784" s="89"/>
      <c r="Q1784" s="336"/>
      <c r="R1784" s="92"/>
      <c r="S1784" s="90"/>
      <c r="T1784" s="90"/>
    </row>
    <row r="1785" spans="1:20" x14ac:dyDescent="0.25">
      <c r="A1785" s="91"/>
      <c r="B1785" s="86"/>
      <c r="C1785" s="89"/>
      <c r="D1785" s="89"/>
      <c r="E1785" s="89"/>
      <c r="F1785" s="89"/>
      <c r="G1785" s="89"/>
      <c r="H1785" s="172"/>
      <c r="I1785" s="172"/>
      <c r="J1785" s="89"/>
      <c r="K1785" s="142"/>
      <c r="L1785" s="89"/>
      <c r="M1785" s="89"/>
      <c r="N1785" s="89"/>
      <c r="O1785" s="89"/>
      <c r="P1785" s="89"/>
      <c r="Q1785" s="336"/>
      <c r="R1785" s="92"/>
      <c r="S1785" s="90"/>
      <c r="T1785" s="90"/>
    </row>
    <row r="1786" spans="1:20" x14ac:dyDescent="0.25">
      <c r="A1786" s="91"/>
      <c r="B1786" s="86"/>
      <c r="C1786" s="89"/>
      <c r="D1786" s="89"/>
      <c r="E1786" s="89"/>
      <c r="F1786" s="89"/>
      <c r="G1786" s="89"/>
      <c r="H1786" s="172"/>
      <c r="I1786" s="172"/>
      <c r="J1786" s="89"/>
      <c r="K1786" s="142"/>
      <c r="L1786" s="89"/>
      <c r="M1786" s="89"/>
      <c r="N1786" s="89"/>
      <c r="O1786" s="89"/>
      <c r="P1786" s="89"/>
      <c r="Q1786" s="336"/>
      <c r="R1786" s="92"/>
      <c r="S1786" s="90"/>
      <c r="T1786" s="90"/>
    </row>
    <row r="1787" spans="1:20" x14ac:dyDescent="0.25">
      <c r="A1787" s="91"/>
      <c r="B1787" s="86"/>
      <c r="C1787" s="89"/>
      <c r="D1787" s="89"/>
      <c r="E1787" s="89"/>
      <c r="F1787" s="89"/>
      <c r="G1787" s="89"/>
      <c r="H1787" s="172"/>
      <c r="I1787" s="172"/>
      <c r="J1787" s="89"/>
      <c r="K1787" s="142"/>
      <c r="L1787" s="89"/>
      <c r="M1787" s="89"/>
      <c r="N1787" s="89"/>
      <c r="O1787" s="89"/>
      <c r="P1787" s="89"/>
      <c r="Q1787" s="336"/>
      <c r="R1787" s="92"/>
      <c r="S1787" s="90"/>
      <c r="T1787" s="90"/>
    </row>
    <row r="1788" spans="1:20" x14ac:dyDescent="0.25">
      <c r="A1788" s="91"/>
      <c r="B1788" s="86"/>
      <c r="C1788" s="89"/>
      <c r="D1788" s="89"/>
      <c r="E1788" s="89"/>
      <c r="F1788" s="89"/>
      <c r="G1788" s="89"/>
      <c r="H1788" s="172"/>
      <c r="I1788" s="172"/>
      <c r="J1788" s="89"/>
      <c r="K1788" s="142"/>
      <c r="L1788" s="89"/>
      <c r="M1788" s="89"/>
      <c r="N1788" s="89"/>
      <c r="O1788" s="89"/>
      <c r="P1788" s="89"/>
      <c r="Q1788" s="336"/>
      <c r="R1788" s="92"/>
      <c r="S1788" s="90"/>
      <c r="T1788" s="90"/>
    </row>
    <row r="1789" spans="1:20" x14ac:dyDescent="0.25">
      <c r="A1789" s="91"/>
      <c r="B1789" s="86"/>
      <c r="C1789" s="89"/>
      <c r="D1789" s="89"/>
      <c r="E1789" s="89"/>
      <c r="F1789" s="89"/>
      <c r="G1789" s="89"/>
      <c r="H1789" s="172"/>
      <c r="I1789" s="172"/>
      <c r="J1789" s="89"/>
      <c r="K1789" s="142"/>
      <c r="L1789" s="89"/>
      <c r="M1789" s="89"/>
      <c r="N1789" s="89"/>
      <c r="O1789" s="89"/>
      <c r="P1789" s="89"/>
      <c r="Q1789" s="336"/>
      <c r="R1789" s="92"/>
      <c r="S1789" s="90"/>
      <c r="T1789" s="90"/>
    </row>
    <row r="1790" spans="1:20" x14ac:dyDescent="0.25">
      <c r="A1790" s="91"/>
      <c r="B1790" s="86"/>
      <c r="C1790" s="89"/>
      <c r="D1790" s="89"/>
      <c r="E1790" s="89"/>
      <c r="F1790" s="89"/>
      <c r="G1790" s="89"/>
      <c r="H1790" s="172"/>
      <c r="I1790" s="172"/>
      <c r="J1790" s="89"/>
      <c r="K1790" s="142"/>
      <c r="L1790" s="89"/>
      <c r="M1790" s="89"/>
      <c r="N1790" s="89"/>
      <c r="O1790" s="89"/>
      <c r="P1790" s="89"/>
      <c r="Q1790" s="336"/>
      <c r="R1790" s="92"/>
      <c r="S1790" s="90"/>
      <c r="T1790" s="90"/>
    </row>
    <row r="1791" spans="1:20" x14ac:dyDescent="0.25">
      <c r="A1791" s="91"/>
      <c r="B1791" s="86"/>
      <c r="C1791" s="89"/>
      <c r="D1791" s="89"/>
      <c r="E1791" s="89"/>
      <c r="F1791" s="89"/>
      <c r="G1791" s="89"/>
      <c r="H1791" s="172"/>
      <c r="I1791" s="172"/>
      <c r="J1791" s="89"/>
      <c r="K1791" s="142"/>
      <c r="L1791" s="89"/>
      <c r="M1791" s="89"/>
      <c r="N1791" s="89"/>
      <c r="O1791" s="89"/>
      <c r="P1791" s="89"/>
      <c r="Q1791" s="336"/>
      <c r="R1791" s="92"/>
      <c r="S1791" s="90"/>
      <c r="T1791" s="90"/>
    </row>
    <row r="1792" spans="1:20" x14ac:dyDescent="0.25">
      <c r="A1792" s="91"/>
      <c r="B1792" s="86"/>
      <c r="C1792" s="89"/>
      <c r="D1792" s="89"/>
      <c r="E1792" s="89"/>
      <c r="F1792" s="89"/>
      <c r="G1792" s="89"/>
      <c r="H1792" s="172"/>
      <c r="I1792" s="172"/>
      <c r="J1792" s="89"/>
      <c r="K1792" s="142"/>
      <c r="L1792" s="89"/>
      <c r="M1792" s="89"/>
      <c r="N1792" s="89"/>
      <c r="O1792" s="89"/>
      <c r="P1792" s="89"/>
      <c r="Q1792" s="336"/>
      <c r="R1792" s="92"/>
      <c r="S1792" s="90"/>
      <c r="T1792" s="90"/>
    </row>
    <row r="1793" spans="1:20" x14ac:dyDescent="0.25">
      <c r="A1793" s="91"/>
      <c r="B1793" s="86"/>
      <c r="C1793" s="89"/>
      <c r="D1793" s="89"/>
      <c r="E1793" s="89"/>
      <c r="F1793" s="89"/>
      <c r="G1793" s="89"/>
      <c r="H1793" s="172"/>
      <c r="I1793" s="172"/>
      <c r="J1793" s="89"/>
      <c r="K1793" s="142"/>
      <c r="L1793" s="89"/>
      <c r="M1793" s="89"/>
      <c r="N1793" s="89"/>
      <c r="O1793" s="89"/>
      <c r="P1793" s="89"/>
      <c r="Q1793" s="336"/>
      <c r="R1793" s="92"/>
      <c r="S1793" s="90"/>
      <c r="T1793" s="90"/>
    </row>
    <row r="1794" spans="1:20" x14ac:dyDescent="0.25">
      <c r="A1794" s="91"/>
      <c r="B1794" s="86"/>
      <c r="C1794" s="89"/>
      <c r="D1794" s="89"/>
      <c r="E1794" s="89"/>
      <c r="F1794" s="89"/>
      <c r="G1794" s="89"/>
      <c r="H1794" s="172"/>
      <c r="I1794" s="172"/>
      <c r="J1794" s="89"/>
      <c r="K1794" s="142"/>
      <c r="L1794" s="89"/>
      <c r="M1794" s="89"/>
      <c r="N1794" s="89"/>
      <c r="O1794" s="89"/>
      <c r="P1794" s="89"/>
      <c r="Q1794" s="336"/>
      <c r="R1794" s="92"/>
      <c r="S1794" s="90"/>
      <c r="T1794" s="90"/>
    </row>
    <row r="1795" spans="1:20" x14ac:dyDescent="0.25">
      <c r="A1795" s="91"/>
      <c r="B1795" s="86"/>
      <c r="C1795" s="89"/>
      <c r="D1795" s="89"/>
      <c r="E1795" s="89"/>
      <c r="F1795" s="89"/>
      <c r="G1795" s="89"/>
      <c r="H1795" s="172"/>
      <c r="I1795" s="172"/>
      <c r="J1795" s="89"/>
      <c r="K1795" s="142"/>
      <c r="L1795" s="89"/>
      <c r="M1795" s="89"/>
      <c r="N1795" s="89"/>
      <c r="O1795" s="89"/>
      <c r="P1795" s="89"/>
      <c r="Q1795" s="336"/>
      <c r="R1795" s="92"/>
      <c r="S1795" s="90"/>
      <c r="T1795" s="90"/>
    </row>
    <row r="1796" spans="1:20" x14ac:dyDescent="0.25">
      <c r="A1796" s="91"/>
      <c r="B1796" s="86"/>
      <c r="C1796" s="89"/>
      <c r="D1796" s="89"/>
      <c r="E1796" s="89"/>
      <c r="F1796" s="89"/>
      <c r="G1796" s="89"/>
      <c r="H1796" s="172"/>
      <c r="I1796" s="172"/>
      <c r="J1796" s="89"/>
      <c r="K1796" s="142"/>
      <c r="L1796" s="89"/>
      <c r="M1796" s="89"/>
      <c r="N1796" s="89"/>
      <c r="O1796" s="89"/>
      <c r="P1796" s="89"/>
      <c r="Q1796" s="336"/>
      <c r="R1796" s="92"/>
      <c r="S1796" s="90"/>
      <c r="T1796" s="90"/>
    </row>
    <row r="1797" spans="1:20" x14ac:dyDescent="0.25">
      <c r="A1797" s="91"/>
      <c r="B1797" s="86"/>
      <c r="C1797" s="89"/>
      <c r="D1797" s="89"/>
      <c r="E1797" s="89"/>
      <c r="F1797" s="89"/>
      <c r="G1797" s="89"/>
      <c r="H1797" s="172"/>
      <c r="I1797" s="172"/>
      <c r="J1797" s="89"/>
      <c r="K1797" s="142"/>
      <c r="L1797" s="89"/>
      <c r="M1797" s="89"/>
      <c r="N1797" s="89"/>
      <c r="O1797" s="89"/>
      <c r="P1797" s="89"/>
      <c r="Q1797" s="336"/>
      <c r="R1797" s="92"/>
      <c r="S1797" s="90"/>
      <c r="T1797" s="90"/>
    </row>
    <row r="1798" spans="1:20" x14ac:dyDescent="0.25">
      <c r="A1798" s="91"/>
      <c r="B1798" s="86"/>
      <c r="C1798" s="89"/>
      <c r="D1798" s="89"/>
      <c r="E1798" s="89"/>
      <c r="F1798" s="89"/>
      <c r="G1798" s="89"/>
      <c r="H1798" s="172"/>
      <c r="I1798" s="172"/>
      <c r="J1798" s="89"/>
      <c r="K1798" s="142"/>
      <c r="L1798" s="89"/>
      <c r="M1798" s="89"/>
      <c r="N1798" s="89"/>
      <c r="O1798" s="89"/>
      <c r="P1798" s="89"/>
      <c r="Q1798" s="336"/>
      <c r="R1798" s="92"/>
      <c r="S1798" s="90"/>
      <c r="T1798" s="90"/>
    </row>
    <row r="1799" spans="1:20" x14ac:dyDescent="0.25">
      <c r="A1799" s="91"/>
      <c r="B1799" s="86"/>
      <c r="C1799" s="89"/>
      <c r="D1799" s="89"/>
      <c r="E1799" s="89"/>
      <c r="F1799" s="89"/>
      <c r="G1799" s="89"/>
      <c r="H1799" s="172"/>
      <c r="I1799" s="172"/>
      <c r="J1799" s="89"/>
      <c r="K1799" s="142"/>
      <c r="L1799" s="89"/>
      <c r="M1799" s="89"/>
      <c r="N1799" s="89"/>
      <c r="O1799" s="89"/>
      <c r="P1799" s="89"/>
      <c r="Q1799" s="336"/>
      <c r="R1799" s="92"/>
      <c r="S1799" s="90"/>
      <c r="T1799" s="90"/>
    </row>
    <row r="1800" spans="1:20" x14ac:dyDescent="0.25">
      <c r="A1800" s="91"/>
      <c r="B1800" s="86"/>
      <c r="C1800" s="89"/>
      <c r="D1800" s="89"/>
      <c r="E1800" s="89"/>
      <c r="F1800" s="89"/>
      <c r="G1800" s="89"/>
      <c r="H1800" s="172"/>
      <c r="I1800" s="172"/>
      <c r="J1800" s="89"/>
      <c r="K1800" s="142"/>
      <c r="L1800" s="89"/>
      <c r="M1800" s="89"/>
      <c r="N1800" s="89"/>
      <c r="O1800" s="89"/>
      <c r="P1800" s="89"/>
      <c r="Q1800" s="336"/>
      <c r="R1800" s="92"/>
      <c r="S1800" s="90"/>
      <c r="T1800" s="90"/>
    </row>
    <row r="1801" spans="1:20" x14ac:dyDescent="0.25">
      <c r="A1801" s="91"/>
      <c r="B1801" s="86"/>
      <c r="C1801" s="89"/>
      <c r="D1801" s="89"/>
      <c r="E1801" s="89"/>
      <c r="F1801" s="89"/>
      <c r="G1801" s="89"/>
      <c r="H1801" s="172"/>
      <c r="I1801" s="172"/>
      <c r="J1801" s="89"/>
      <c r="K1801" s="142"/>
      <c r="L1801" s="89"/>
      <c r="M1801" s="89"/>
      <c r="N1801" s="89"/>
      <c r="O1801" s="89"/>
      <c r="P1801" s="89"/>
      <c r="Q1801" s="336"/>
      <c r="R1801" s="92"/>
      <c r="S1801" s="90"/>
      <c r="T1801" s="90"/>
    </row>
    <row r="1802" spans="1:20" x14ac:dyDescent="0.25">
      <c r="A1802" s="91"/>
      <c r="B1802" s="86"/>
      <c r="C1802" s="89"/>
      <c r="D1802" s="89"/>
      <c r="E1802" s="89"/>
      <c r="F1802" s="89"/>
      <c r="G1802" s="89"/>
      <c r="H1802" s="172"/>
      <c r="I1802" s="172"/>
      <c r="J1802" s="89"/>
      <c r="K1802" s="142"/>
      <c r="L1802" s="89"/>
      <c r="M1802" s="89"/>
      <c r="N1802" s="89"/>
      <c r="O1802" s="89"/>
      <c r="P1802" s="89"/>
      <c r="Q1802" s="336"/>
      <c r="R1802" s="92"/>
      <c r="S1802" s="90"/>
      <c r="T1802" s="90"/>
    </row>
    <row r="1803" spans="1:20" x14ac:dyDescent="0.25">
      <c r="A1803" s="91"/>
      <c r="B1803" s="86"/>
      <c r="C1803" s="89"/>
      <c r="D1803" s="89"/>
      <c r="E1803" s="89"/>
      <c r="F1803" s="89"/>
      <c r="G1803" s="89"/>
      <c r="H1803" s="172"/>
      <c r="I1803" s="172"/>
      <c r="J1803" s="89"/>
      <c r="K1803" s="142"/>
      <c r="L1803" s="89"/>
      <c r="M1803" s="89"/>
      <c r="N1803" s="89"/>
      <c r="O1803" s="89"/>
      <c r="P1803" s="89"/>
      <c r="Q1803" s="336"/>
      <c r="R1803" s="92"/>
      <c r="S1803" s="90"/>
      <c r="T1803" s="90"/>
    </row>
    <row r="1804" spans="1:20" x14ac:dyDescent="0.25">
      <c r="A1804" s="91"/>
      <c r="B1804" s="86"/>
      <c r="C1804" s="89"/>
      <c r="D1804" s="89"/>
      <c r="E1804" s="89"/>
      <c r="F1804" s="89"/>
      <c r="G1804" s="89"/>
      <c r="H1804" s="172"/>
      <c r="I1804" s="172"/>
      <c r="J1804" s="89"/>
      <c r="K1804" s="142"/>
      <c r="L1804" s="89"/>
      <c r="M1804" s="89"/>
      <c r="N1804" s="89"/>
      <c r="O1804" s="89"/>
      <c r="P1804" s="89"/>
      <c r="Q1804" s="336"/>
      <c r="R1804" s="92"/>
      <c r="S1804" s="90"/>
      <c r="T1804" s="90"/>
    </row>
    <row r="1805" spans="1:20" x14ac:dyDescent="0.25">
      <c r="A1805" s="91"/>
      <c r="B1805" s="86"/>
      <c r="C1805" s="89"/>
      <c r="D1805" s="89"/>
      <c r="E1805" s="89"/>
      <c r="F1805" s="89"/>
      <c r="G1805" s="89"/>
      <c r="H1805" s="172"/>
      <c r="I1805" s="172"/>
      <c r="J1805" s="89"/>
      <c r="K1805" s="142"/>
      <c r="L1805" s="89"/>
      <c r="M1805" s="89"/>
      <c r="N1805" s="89"/>
      <c r="O1805" s="89"/>
      <c r="P1805" s="89"/>
      <c r="Q1805" s="336"/>
      <c r="R1805" s="92"/>
      <c r="S1805" s="90"/>
      <c r="T1805" s="90"/>
    </row>
    <row r="1806" spans="1:20" x14ac:dyDescent="0.25">
      <c r="A1806" s="91"/>
      <c r="B1806" s="86"/>
      <c r="C1806" s="89"/>
      <c r="D1806" s="89"/>
      <c r="E1806" s="89"/>
      <c r="F1806" s="89"/>
      <c r="G1806" s="89"/>
      <c r="H1806" s="172"/>
      <c r="I1806" s="172"/>
      <c r="J1806" s="89"/>
      <c r="K1806" s="142"/>
      <c r="L1806" s="89"/>
      <c r="M1806" s="89"/>
      <c r="N1806" s="89"/>
      <c r="O1806" s="89"/>
      <c r="P1806" s="89"/>
      <c r="Q1806" s="336"/>
      <c r="R1806" s="92"/>
      <c r="S1806" s="90"/>
      <c r="T1806" s="90"/>
    </row>
    <row r="1807" spans="1:20" x14ac:dyDescent="0.25">
      <c r="A1807" s="91"/>
      <c r="B1807" s="86"/>
      <c r="C1807" s="89"/>
      <c r="D1807" s="89"/>
      <c r="E1807" s="89"/>
      <c r="F1807" s="89"/>
      <c r="G1807" s="89"/>
      <c r="H1807" s="172"/>
      <c r="I1807" s="172"/>
      <c r="J1807" s="89"/>
      <c r="K1807" s="142"/>
      <c r="L1807" s="89"/>
      <c r="M1807" s="89"/>
      <c r="N1807" s="89"/>
      <c r="O1807" s="89"/>
      <c r="P1807" s="89"/>
      <c r="Q1807" s="336"/>
      <c r="R1807" s="92"/>
      <c r="S1807" s="90"/>
      <c r="T1807" s="90"/>
    </row>
    <row r="1808" spans="1:20" x14ac:dyDescent="0.25">
      <c r="A1808" s="91"/>
      <c r="B1808" s="86"/>
      <c r="C1808" s="89"/>
      <c r="D1808" s="89"/>
      <c r="E1808" s="89"/>
      <c r="F1808" s="89"/>
      <c r="G1808" s="89"/>
      <c r="H1808" s="172"/>
      <c r="I1808" s="172"/>
      <c r="J1808" s="89"/>
      <c r="K1808" s="142"/>
      <c r="L1808" s="89"/>
      <c r="M1808" s="89"/>
      <c r="N1808" s="89"/>
      <c r="O1808" s="89"/>
      <c r="P1808" s="89"/>
      <c r="Q1808" s="336"/>
      <c r="R1808" s="92"/>
      <c r="S1808" s="90"/>
      <c r="T1808" s="90"/>
    </row>
    <row r="1809" spans="1:20" x14ac:dyDescent="0.25">
      <c r="A1809" s="91"/>
      <c r="B1809" s="86"/>
      <c r="C1809" s="89"/>
      <c r="D1809" s="89"/>
      <c r="E1809" s="89"/>
      <c r="F1809" s="89"/>
      <c r="G1809" s="89"/>
      <c r="H1809" s="172"/>
      <c r="I1809" s="172"/>
      <c r="J1809" s="89"/>
      <c r="K1809" s="142"/>
      <c r="L1809" s="89"/>
      <c r="M1809" s="89"/>
      <c r="N1809" s="89"/>
      <c r="O1809" s="89"/>
      <c r="P1809" s="89"/>
      <c r="Q1809" s="336"/>
      <c r="R1809" s="92"/>
      <c r="S1809" s="90"/>
      <c r="T1809" s="90"/>
    </row>
    <row r="1810" spans="1:20" x14ac:dyDescent="0.25">
      <c r="A1810" s="91"/>
      <c r="B1810" s="86"/>
      <c r="C1810" s="89"/>
      <c r="D1810" s="89"/>
      <c r="E1810" s="89"/>
      <c r="F1810" s="89"/>
      <c r="G1810" s="89"/>
      <c r="H1810" s="172"/>
      <c r="I1810" s="172"/>
      <c r="J1810" s="89"/>
      <c r="K1810" s="142"/>
      <c r="L1810" s="89"/>
      <c r="M1810" s="89"/>
      <c r="N1810" s="89"/>
      <c r="O1810" s="89"/>
      <c r="P1810" s="89"/>
      <c r="Q1810" s="336"/>
      <c r="R1810" s="92"/>
      <c r="S1810" s="90"/>
      <c r="T1810" s="90"/>
    </row>
    <row r="1811" spans="1:20" x14ac:dyDescent="0.25">
      <c r="A1811" s="91"/>
      <c r="B1811" s="86"/>
      <c r="C1811" s="89"/>
      <c r="D1811" s="89"/>
      <c r="E1811" s="89"/>
      <c r="F1811" s="89"/>
      <c r="G1811" s="89"/>
      <c r="H1811" s="172"/>
      <c r="I1811" s="172"/>
      <c r="J1811" s="89"/>
      <c r="K1811" s="142"/>
      <c r="L1811" s="89"/>
      <c r="M1811" s="89"/>
      <c r="N1811" s="89"/>
      <c r="O1811" s="89"/>
      <c r="P1811" s="89"/>
      <c r="Q1811" s="336"/>
      <c r="R1811" s="92"/>
      <c r="S1811" s="90"/>
      <c r="T1811" s="90"/>
    </row>
    <row r="1812" spans="1:20" x14ac:dyDescent="0.25">
      <c r="A1812" s="91"/>
      <c r="B1812" s="86"/>
      <c r="C1812" s="89"/>
      <c r="D1812" s="89"/>
      <c r="E1812" s="89"/>
      <c r="F1812" s="89"/>
      <c r="G1812" s="89"/>
      <c r="H1812" s="172"/>
      <c r="I1812" s="172"/>
      <c r="J1812" s="89"/>
      <c r="K1812" s="142"/>
      <c r="L1812" s="89"/>
      <c r="M1812" s="89"/>
      <c r="N1812" s="89"/>
      <c r="O1812" s="89"/>
      <c r="P1812" s="89"/>
      <c r="Q1812" s="336"/>
      <c r="R1812" s="92"/>
      <c r="S1812" s="90"/>
      <c r="T1812" s="90"/>
    </row>
    <row r="1813" spans="1:20" x14ac:dyDescent="0.25">
      <c r="A1813" s="91"/>
      <c r="B1813" s="86"/>
      <c r="C1813" s="89"/>
      <c r="D1813" s="89"/>
      <c r="E1813" s="89"/>
      <c r="F1813" s="89"/>
      <c r="G1813" s="89"/>
      <c r="H1813" s="172"/>
      <c r="I1813" s="172"/>
      <c r="J1813" s="89"/>
      <c r="K1813" s="142"/>
      <c r="L1813" s="89"/>
      <c r="M1813" s="89"/>
      <c r="N1813" s="89"/>
      <c r="O1813" s="89"/>
      <c r="P1813" s="89"/>
      <c r="Q1813" s="336"/>
      <c r="R1813" s="92"/>
      <c r="S1813" s="90"/>
      <c r="T1813" s="90"/>
    </row>
    <row r="1814" spans="1:20" x14ac:dyDescent="0.25">
      <c r="A1814" s="91"/>
      <c r="B1814" s="86"/>
      <c r="C1814" s="89"/>
      <c r="D1814" s="89"/>
      <c r="E1814" s="89"/>
      <c r="F1814" s="89"/>
      <c r="G1814" s="89"/>
      <c r="H1814" s="172"/>
      <c r="I1814" s="172"/>
      <c r="J1814" s="89"/>
      <c r="K1814" s="142"/>
      <c r="L1814" s="89"/>
      <c r="M1814" s="89"/>
      <c r="N1814" s="89"/>
      <c r="O1814" s="89"/>
      <c r="P1814" s="89"/>
      <c r="Q1814" s="336"/>
      <c r="R1814" s="92"/>
      <c r="S1814" s="90"/>
      <c r="T1814" s="90"/>
    </row>
    <row r="1815" spans="1:20" x14ac:dyDescent="0.25">
      <c r="A1815" s="91"/>
      <c r="B1815" s="86"/>
      <c r="C1815" s="89"/>
      <c r="D1815" s="89"/>
      <c r="E1815" s="89"/>
      <c r="F1815" s="89"/>
      <c r="G1815" s="89"/>
      <c r="H1815" s="172"/>
      <c r="I1815" s="172"/>
      <c r="J1815" s="89"/>
      <c r="K1815" s="142"/>
      <c r="L1815" s="89"/>
      <c r="M1815" s="89"/>
      <c r="N1815" s="89"/>
      <c r="O1815" s="89"/>
      <c r="P1815" s="89"/>
      <c r="Q1815" s="336"/>
      <c r="R1815" s="92"/>
      <c r="S1815" s="90"/>
      <c r="T1815" s="90"/>
    </row>
    <row r="1816" spans="1:20" x14ac:dyDescent="0.25">
      <c r="A1816" s="91"/>
      <c r="B1816" s="86"/>
      <c r="C1816" s="89"/>
      <c r="D1816" s="89"/>
      <c r="E1816" s="89"/>
      <c r="F1816" s="89"/>
      <c r="G1816" s="89"/>
      <c r="H1816" s="172"/>
      <c r="I1816" s="172"/>
      <c r="J1816" s="89"/>
      <c r="K1816" s="142"/>
      <c r="L1816" s="89"/>
      <c r="M1816" s="89"/>
      <c r="N1816" s="89"/>
      <c r="O1816" s="89"/>
      <c r="P1816" s="89"/>
      <c r="Q1816" s="336"/>
      <c r="R1816" s="92"/>
      <c r="S1816" s="90"/>
      <c r="T1816" s="90"/>
    </row>
    <row r="1817" spans="1:20" x14ac:dyDescent="0.25">
      <c r="A1817" s="91"/>
      <c r="B1817" s="86"/>
      <c r="C1817" s="89"/>
      <c r="D1817" s="89"/>
      <c r="E1817" s="89"/>
      <c r="F1817" s="89"/>
      <c r="G1817" s="89"/>
      <c r="H1817" s="172"/>
      <c r="I1817" s="172"/>
      <c r="J1817" s="89"/>
      <c r="K1817" s="142"/>
      <c r="L1817" s="89"/>
      <c r="M1817" s="89"/>
      <c r="N1817" s="89"/>
      <c r="O1817" s="89"/>
      <c r="P1817" s="89"/>
      <c r="Q1817" s="336"/>
      <c r="R1817" s="92"/>
      <c r="S1817" s="90"/>
      <c r="T1817" s="90"/>
    </row>
    <row r="1818" spans="1:20" x14ac:dyDescent="0.25">
      <c r="A1818" s="91"/>
      <c r="B1818" s="86"/>
      <c r="C1818" s="89"/>
      <c r="D1818" s="89"/>
      <c r="E1818" s="89"/>
      <c r="F1818" s="89"/>
      <c r="G1818" s="89"/>
      <c r="H1818" s="172"/>
      <c r="I1818" s="172"/>
      <c r="J1818" s="89"/>
      <c r="K1818" s="142"/>
      <c r="L1818" s="89"/>
      <c r="M1818" s="89"/>
      <c r="N1818" s="89"/>
      <c r="O1818" s="89"/>
      <c r="P1818" s="89"/>
      <c r="Q1818" s="336"/>
      <c r="R1818" s="92"/>
      <c r="S1818" s="90"/>
      <c r="T1818" s="90"/>
    </row>
    <row r="1819" spans="1:20" x14ac:dyDescent="0.25">
      <c r="A1819" s="91"/>
      <c r="B1819" s="86"/>
      <c r="C1819" s="89"/>
      <c r="D1819" s="89"/>
      <c r="E1819" s="89"/>
      <c r="F1819" s="89"/>
      <c r="G1819" s="89"/>
      <c r="H1819" s="172"/>
      <c r="I1819" s="172"/>
      <c r="J1819" s="89"/>
      <c r="K1819" s="142"/>
      <c r="L1819" s="89"/>
      <c r="M1819" s="89"/>
      <c r="N1819" s="89"/>
      <c r="O1819" s="89"/>
      <c r="P1819" s="89"/>
      <c r="Q1819" s="336"/>
      <c r="R1819" s="92"/>
      <c r="S1819" s="90"/>
      <c r="T1819" s="90"/>
    </row>
    <row r="1820" spans="1:20" x14ac:dyDescent="0.25">
      <c r="A1820" s="91"/>
      <c r="B1820" s="86"/>
      <c r="C1820" s="89"/>
      <c r="D1820" s="89"/>
      <c r="E1820" s="89"/>
      <c r="F1820" s="89"/>
      <c r="G1820" s="89"/>
      <c r="H1820" s="172"/>
      <c r="I1820" s="172"/>
      <c r="J1820" s="89"/>
      <c r="K1820" s="142"/>
      <c r="L1820" s="89"/>
      <c r="M1820" s="89"/>
      <c r="N1820" s="89"/>
      <c r="O1820" s="89"/>
      <c r="P1820" s="89"/>
      <c r="Q1820" s="336"/>
      <c r="R1820" s="92"/>
      <c r="S1820" s="90"/>
      <c r="T1820" s="90"/>
    </row>
    <row r="1821" spans="1:20" x14ac:dyDescent="0.25">
      <c r="A1821" s="91"/>
      <c r="B1821" s="86"/>
      <c r="C1821" s="89"/>
      <c r="D1821" s="89"/>
      <c r="E1821" s="89"/>
      <c r="F1821" s="89"/>
      <c r="G1821" s="89"/>
      <c r="H1821" s="172"/>
      <c r="I1821" s="172"/>
      <c r="J1821" s="89"/>
      <c r="K1821" s="142"/>
      <c r="L1821" s="89"/>
      <c r="M1821" s="89"/>
      <c r="N1821" s="89"/>
      <c r="O1821" s="89"/>
      <c r="P1821" s="89"/>
      <c r="Q1821" s="336"/>
      <c r="R1821" s="92"/>
      <c r="S1821" s="90"/>
      <c r="T1821" s="90"/>
    </row>
    <row r="1822" spans="1:20" x14ac:dyDescent="0.25">
      <c r="A1822" s="91"/>
      <c r="B1822" s="86"/>
      <c r="C1822" s="89"/>
      <c r="D1822" s="89"/>
      <c r="E1822" s="89"/>
      <c r="F1822" s="89"/>
      <c r="G1822" s="89"/>
      <c r="H1822" s="172"/>
      <c r="I1822" s="172"/>
      <c r="J1822" s="89"/>
      <c r="K1822" s="142"/>
      <c r="L1822" s="89"/>
      <c r="M1822" s="89"/>
      <c r="N1822" s="89"/>
      <c r="O1822" s="89"/>
      <c r="P1822" s="89"/>
      <c r="Q1822" s="336"/>
      <c r="R1822" s="92"/>
      <c r="S1822" s="90"/>
      <c r="T1822" s="90"/>
    </row>
    <row r="1823" spans="1:20" x14ac:dyDescent="0.25">
      <c r="A1823" s="91"/>
      <c r="B1823" s="86"/>
      <c r="C1823" s="89"/>
      <c r="D1823" s="89"/>
      <c r="E1823" s="89"/>
      <c r="F1823" s="89"/>
      <c r="G1823" s="89"/>
      <c r="H1823" s="172"/>
      <c r="I1823" s="172"/>
      <c r="J1823" s="89"/>
      <c r="K1823" s="142"/>
      <c r="L1823" s="89"/>
      <c r="M1823" s="89"/>
      <c r="N1823" s="89"/>
      <c r="O1823" s="89"/>
      <c r="P1823" s="89"/>
      <c r="Q1823" s="336"/>
      <c r="R1823" s="92"/>
      <c r="S1823" s="90"/>
      <c r="T1823" s="90"/>
    </row>
    <row r="1824" spans="1:20" x14ac:dyDescent="0.25">
      <c r="A1824" s="91"/>
      <c r="B1824" s="86"/>
      <c r="C1824" s="89"/>
      <c r="D1824" s="89"/>
      <c r="E1824" s="89"/>
      <c r="F1824" s="89"/>
      <c r="G1824" s="89"/>
      <c r="H1824" s="172"/>
      <c r="I1824" s="172"/>
      <c r="J1824" s="89"/>
      <c r="K1824" s="142"/>
      <c r="L1824" s="89"/>
      <c r="M1824" s="89"/>
      <c r="N1824" s="89"/>
      <c r="O1824" s="89"/>
      <c r="P1824" s="89"/>
      <c r="Q1824" s="336"/>
      <c r="R1824" s="92"/>
      <c r="S1824" s="90"/>
      <c r="T1824" s="90"/>
    </row>
    <row r="1825" spans="1:20" x14ac:dyDescent="0.25">
      <c r="A1825" s="91"/>
      <c r="B1825" s="86"/>
      <c r="C1825" s="89"/>
      <c r="D1825" s="89"/>
      <c r="E1825" s="89"/>
      <c r="F1825" s="89"/>
      <c r="G1825" s="89"/>
      <c r="H1825" s="172"/>
      <c r="I1825" s="172"/>
      <c r="J1825" s="89"/>
      <c r="K1825" s="142"/>
      <c r="L1825" s="89"/>
      <c r="M1825" s="89"/>
      <c r="N1825" s="89"/>
      <c r="O1825" s="89"/>
      <c r="P1825" s="89"/>
      <c r="Q1825" s="336"/>
      <c r="R1825" s="92"/>
      <c r="S1825" s="90"/>
      <c r="T1825" s="90"/>
    </row>
    <row r="1826" spans="1:20" x14ac:dyDescent="0.25">
      <c r="A1826" s="91"/>
      <c r="B1826" s="86"/>
      <c r="C1826" s="89"/>
      <c r="D1826" s="89"/>
      <c r="E1826" s="89"/>
      <c r="F1826" s="89"/>
      <c r="G1826" s="89"/>
      <c r="H1826" s="172"/>
      <c r="I1826" s="172"/>
      <c r="J1826" s="89"/>
      <c r="K1826" s="142"/>
      <c r="L1826" s="89"/>
      <c r="M1826" s="89"/>
      <c r="N1826" s="89"/>
      <c r="O1826" s="89"/>
      <c r="P1826" s="89"/>
      <c r="Q1826" s="336"/>
      <c r="R1826" s="92"/>
      <c r="S1826" s="90"/>
      <c r="T1826" s="90"/>
    </row>
    <row r="1827" spans="1:20" x14ac:dyDescent="0.25">
      <c r="A1827" s="91"/>
      <c r="B1827" s="86"/>
      <c r="C1827" s="89"/>
      <c r="D1827" s="89"/>
      <c r="E1827" s="89"/>
      <c r="F1827" s="89"/>
      <c r="G1827" s="89"/>
      <c r="H1827" s="172"/>
      <c r="I1827" s="172"/>
      <c r="J1827" s="89"/>
      <c r="K1827" s="142"/>
      <c r="L1827" s="89"/>
      <c r="M1827" s="89"/>
      <c r="N1827" s="89"/>
      <c r="O1827" s="89"/>
      <c r="P1827" s="89"/>
      <c r="Q1827" s="336"/>
      <c r="R1827" s="92"/>
      <c r="S1827" s="90"/>
      <c r="T1827" s="90"/>
    </row>
    <row r="1828" spans="1:20" x14ac:dyDescent="0.25">
      <c r="A1828" s="91"/>
      <c r="B1828" s="86"/>
      <c r="C1828" s="89"/>
      <c r="D1828" s="89"/>
      <c r="E1828" s="89"/>
      <c r="F1828" s="89"/>
      <c r="G1828" s="89"/>
      <c r="H1828" s="172"/>
      <c r="I1828" s="172"/>
      <c r="J1828" s="89"/>
      <c r="K1828" s="142"/>
      <c r="L1828" s="89"/>
      <c r="M1828" s="89"/>
      <c r="N1828" s="89"/>
      <c r="O1828" s="89"/>
      <c r="P1828" s="89"/>
      <c r="Q1828" s="336"/>
      <c r="R1828" s="92"/>
      <c r="S1828" s="90"/>
      <c r="T1828" s="90"/>
    </row>
    <row r="1829" spans="1:20" x14ac:dyDescent="0.25">
      <c r="A1829" s="91"/>
      <c r="B1829" s="86"/>
      <c r="C1829" s="89"/>
      <c r="D1829" s="89"/>
      <c r="E1829" s="89"/>
      <c r="F1829" s="89"/>
      <c r="G1829" s="89"/>
      <c r="H1829" s="172"/>
      <c r="I1829" s="172"/>
      <c r="J1829" s="89"/>
      <c r="K1829" s="142"/>
      <c r="L1829" s="89"/>
      <c r="M1829" s="89"/>
      <c r="N1829" s="89"/>
      <c r="O1829" s="89"/>
      <c r="P1829" s="89"/>
      <c r="Q1829" s="336"/>
      <c r="R1829" s="92"/>
      <c r="S1829" s="90"/>
      <c r="T1829" s="90"/>
    </row>
    <row r="1830" spans="1:20" x14ac:dyDescent="0.25">
      <c r="A1830" s="91"/>
      <c r="B1830" s="86"/>
      <c r="C1830" s="89"/>
      <c r="D1830" s="89"/>
      <c r="E1830" s="89"/>
      <c r="F1830" s="89"/>
      <c r="G1830" s="89"/>
      <c r="H1830" s="172"/>
      <c r="I1830" s="172"/>
      <c r="J1830" s="89"/>
      <c r="K1830" s="142"/>
      <c r="L1830" s="89"/>
      <c r="M1830" s="89"/>
      <c r="N1830" s="89"/>
      <c r="O1830" s="89"/>
      <c r="P1830" s="89"/>
      <c r="Q1830" s="336"/>
      <c r="R1830" s="92"/>
      <c r="S1830" s="90"/>
      <c r="T1830" s="90"/>
    </row>
    <row r="1831" spans="1:20" x14ac:dyDescent="0.25">
      <c r="A1831" s="91"/>
      <c r="B1831" s="86"/>
      <c r="C1831" s="89"/>
      <c r="D1831" s="89"/>
      <c r="E1831" s="89"/>
      <c r="F1831" s="89"/>
      <c r="G1831" s="89"/>
      <c r="H1831" s="172"/>
      <c r="I1831" s="172"/>
      <c r="J1831" s="89"/>
      <c r="K1831" s="142"/>
      <c r="L1831" s="89"/>
      <c r="M1831" s="89"/>
      <c r="N1831" s="89"/>
      <c r="O1831" s="89"/>
      <c r="P1831" s="89"/>
      <c r="Q1831" s="336"/>
      <c r="R1831" s="92"/>
      <c r="S1831" s="90"/>
      <c r="T1831" s="90"/>
    </row>
    <row r="1832" spans="1:20" x14ac:dyDescent="0.25">
      <c r="A1832" s="91"/>
      <c r="B1832" s="86"/>
      <c r="C1832" s="89"/>
      <c r="D1832" s="89"/>
      <c r="E1832" s="89"/>
      <c r="F1832" s="89"/>
      <c r="G1832" s="89"/>
      <c r="H1832" s="172"/>
      <c r="I1832" s="172"/>
      <c r="J1832" s="89"/>
      <c r="K1832" s="142"/>
      <c r="L1832" s="89"/>
      <c r="M1832" s="89"/>
      <c r="N1832" s="89"/>
      <c r="O1832" s="89"/>
      <c r="P1832" s="89"/>
      <c r="Q1832" s="336"/>
      <c r="R1832" s="92"/>
      <c r="S1832" s="90"/>
      <c r="T1832" s="90"/>
    </row>
    <row r="1833" spans="1:20" x14ac:dyDescent="0.25">
      <c r="A1833" s="91"/>
      <c r="B1833" s="86"/>
      <c r="C1833" s="89"/>
      <c r="D1833" s="89"/>
      <c r="E1833" s="89"/>
      <c r="F1833" s="89"/>
      <c r="G1833" s="89"/>
      <c r="H1833" s="172"/>
      <c r="I1833" s="172"/>
      <c r="J1833" s="89"/>
      <c r="K1833" s="142"/>
      <c r="L1833" s="89"/>
      <c r="M1833" s="89"/>
      <c r="N1833" s="89"/>
      <c r="O1833" s="89"/>
      <c r="P1833" s="89"/>
      <c r="Q1833" s="336"/>
      <c r="R1833" s="92"/>
      <c r="S1833" s="90"/>
      <c r="T1833" s="90"/>
    </row>
    <row r="1834" spans="1:20" x14ac:dyDescent="0.25">
      <c r="A1834" s="91"/>
      <c r="B1834" s="86"/>
      <c r="C1834" s="89"/>
      <c r="D1834" s="89"/>
      <c r="E1834" s="89"/>
      <c r="F1834" s="89"/>
      <c r="G1834" s="89"/>
      <c r="H1834" s="172"/>
      <c r="I1834" s="172"/>
      <c r="J1834" s="89"/>
      <c r="K1834" s="142"/>
      <c r="L1834" s="89"/>
      <c r="M1834" s="89"/>
      <c r="N1834" s="89"/>
      <c r="O1834" s="89"/>
      <c r="P1834" s="89"/>
      <c r="Q1834" s="336"/>
      <c r="R1834" s="92"/>
      <c r="S1834" s="90"/>
      <c r="T1834" s="90"/>
    </row>
    <row r="1835" spans="1:20" x14ac:dyDescent="0.25">
      <c r="A1835" s="91"/>
      <c r="B1835" s="86"/>
      <c r="C1835" s="89"/>
      <c r="D1835" s="89"/>
      <c r="E1835" s="89"/>
      <c r="F1835" s="89"/>
      <c r="G1835" s="89"/>
      <c r="H1835" s="172"/>
      <c r="I1835" s="172"/>
      <c r="J1835" s="89"/>
      <c r="K1835" s="142"/>
      <c r="L1835" s="89"/>
      <c r="M1835" s="89"/>
      <c r="N1835" s="89"/>
      <c r="O1835" s="89"/>
      <c r="P1835" s="89"/>
      <c r="Q1835" s="336"/>
      <c r="R1835" s="92"/>
      <c r="S1835" s="90"/>
      <c r="T1835" s="90"/>
    </row>
    <row r="1836" spans="1:20" x14ac:dyDescent="0.25">
      <c r="A1836" s="91"/>
      <c r="B1836" s="86"/>
      <c r="C1836" s="89"/>
      <c r="D1836" s="89"/>
      <c r="E1836" s="89"/>
      <c r="F1836" s="89"/>
      <c r="G1836" s="89"/>
      <c r="H1836" s="172"/>
      <c r="I1836" s="172"/>
      <c r="J1836" s="89"/>
      <c r="K1836" s="142"/>
      <c r="L1836" s="89"/>
      <c r="M1836" s="89"/>
      <c r="N1836" s="89"/>
      <c r="O1836" s="89"/>
      <c r="P1836" s="89"/>
      <c r="Q1836" s="336"/>
      <c r="R1836" s="92"/>
      <c r="S1836" s="90"/>
      <c r="T1836" s="90"/>
    </row>
    <row r="1837" spans="1:20" x14ac:dyDescent="0.25">
      <c r="A1837" s="91"/>
      <c r="B1837" s="86"/>
      <c r="C1837" s="89"/>
      <c r="D1837" s="89"/>
      <c r="E1837" s="89"/>
      <c r="F1837" s="89"/>
      <c r="G1837" s="89"/>
      <c r="H1837" s="172"/>
      <c r="I1837" s="172"/>
      <c r="J1837" s="89"/>
      <c r="K1837" s="142"/>
      <c r="L1837" s="89"/>
      <c r="M1837" s="89"/>
      <c r="N1837" s="89"/>
      <c r="O1837" s="89"/>
      <c r="P1837" s="89"/>
      <c r="Q1837" s="336"/>
      <c r="R1837" s="92"/>
      <c r="S1837" s="90"/>
      <c r="T1837" s="90"/>
    </row>
    <row r="1838" spans="1:20" x14ac:dyDescent="0.25">
      <c r="A1838" s="91"/>
      <c r="B1838" s="86"/>
      <c r="C1838" s="89"/>
      <c r="D1838" s="89"/>
      <c r="E1838" s="89"/>
      <c r="F1838" s="89"/>
      <c r="G1838" s="89"/>
      <c r="H1838" s="172"/>
      <c r="I1838" s="172"/>
      <c r="J1838" s="89"/>
      <c r="K1838" s="142"/>
      <c r="L1838" s="89"/>
      <c r="M1838" s="89"/>
      <c r="N1838" s="89"/>
      <c r="O1838" s="89"/>
      <c r="P1838" s="89"/>
      <c r="Q1838" s="336"/>
      <c r="R1838" s="92"/>
      <c r="S1838" s="90"/>
      <c r="T1838" s="90"/>
    </row>
    <row r="1839" spans="1:20" x14ac:dyDescent="0.25">
      <c r="A1839" s="91"/>
      <c r="B1839" s="86"/>
      <c r="C1839" s="89"/>
      <c r="D1839" s="89"/>
      <c r="E1839" s="89"/>
      <c r="F1839" s="89"/>
      <c r="G1839" s="89"/>
      <c r="H1839" s="172"/>
      <c r="I1839" s="172"/>
      <c r="J1839" s="89"/>
      <c r="K1839" s="142"/>
      <c r="L1839" s="89"/>
      <c r="M1839" s="89"/>
      <c r="N1839" s="89"/>
      <c r="O1839" s="89"/>
      <c r="P1839" s="89"/>
      <c r="Q1839" s="336"/>
      <c r="R1839" s="92"/>
      <c r="S1839" s="90"/>
      <c r="T1839" s="90"/>
    </row>
    <row r="1840" spans="1:20" x14ac:dyDescent="0.25">
      <c r="A1840" s="91"/>
      <c r="B1840" s="86"/>
      <c r="C1840" s="89"/>
      <c r="D1840" s="89"/>
      <c r="E1840" s="89"/>
      <c r="F1840" s="89"/>
      <c r="G1840" s="89"/>
      <c r="H1840" s="172"/>
      <c r="I1840" s="172"/>
      <c r="J1840" s="89"/>
      <c r="K1840" s="142"/>
      <c r="L1840" s="89"/>
      <c r="M1840" s="89"/>
      <c r="N1840" s="89"/>
      <c r="O1840" s="89"/>
      <c r="P1840" s="89"/>
      <c r="Q1840" s="336"/>
      <c r="R1840" s="92"/>
      <c r="S1840" s="90"/>
      <c r="T1840" s="90"/>
    </row>
    <row r="1841" spans="1:20" x14ac:dyDescent="0.25">
      <c r="A1841" s="91"/>
      <c r="B1841" s="86"/>
      <c r="C1841" s="89"/>
      <c r="D1841" s="89"/>
      <c r="E1841" s="89"/>
      <c r="F1841" s="89"/>
      <c r="G1841" s="89"/>
      <c r="H1841" s="172"/>
      <c r="I1841" s="172"/>
      <c r="J1841" s="89"/>
      <c r="K1841" s="142"/>
      <c r="L1841" s="89"/>
      <c r="M1841" s="89"/>
      <c r="N1841" s="89"/>
      <c r="O1841" s="89"/>
      <c r="P1841" s="89"/>
      <c r="Q1841" s="336"/>
      <c r="R1841" s="92"/>
      <c r="S1841" s="90"/>
      <c r="T1841" s="90"/>
    </row>
    <row r="1842" spans="1:20" x14ac:dyDescent="0.25">
      <c r="A1842" s="91"/>
      <c r="B1842" s="86"/>
      <c r="C1842" s="89"/>
      <c r="D1842" s="89"/>
      <c r="E1842" s="89"/>
      <c r="F1842" s="89"/>
      <c r="G1842" s="89"/>
      <c r="H1842" s="172"/>
      <c r="I1842" s="172"/>
      <c r="J1842" s="89"/>
      <c r="K1842" s="142"/>
      <c r="L1842" s="89"/>
      <c r="M1842" s="89"/>
      <c r="N1842" s="89"/>
      <c r="O1842" s="89"/>
      <c r="P1842" s="89"/>
      <c r="Q1842" s="336"/>
      <c r="R1842" s="92"/>
      <c r="S1842" s="90"/>
      <c r="T1842" s="90"/>
    </row>
    <row r="1843" spans="1:20" x14ac:dyDescent="0.25">
      <c r="A1843" s="91"/>
      <c r="B1843" s="86"/>
      <c r="C1843" s="89"/>
      <c r="D1843" s="89"/>
      <c r="E1843" s="89"/>
      <c r="F1843" s="89"/>
      <c r="G1843" s="89"/>
      <c r="H1843" s="172"/>
      <c r="I1843" s="172"/>
      <c r="J1843" s="89"/>
      <c r="K1843" s="142"/>
      <c r="L1843" s="89"/>
      <c r="M1843" s="89"/>
      <c r="N1843" s="89"/>
      <c r="O1843" s="89"/>
      <c r="P1843" s="89"/>
      <c r="Q1843" s="336"/>
      <c r="R1843" s="92"/>
      <c r="S1843" s="90"/>
      <c r="T1843" s="90"/>
    </row>
    <row r="1844" spans="1:20" x14ac:dyDescent="0.25">
      <c r="A1844" s="91"/>
      <c r="B1844" s="86"/>
      <c r="C1844" s="89"/>
      <c r="D1844" s="89"/>
      <c r="E1844" s="89"/>
      <c r="F1844" s="89"/>
      <c r="G1844" s="89"/>
      <c r="H1844" s="172"/>
      <c r="I1844" s="172"/>
      <c r="J1844" s="89"/>
      <c r="K1844" s="142"/>
      <c r="L1844" s="89"/>
      <c r="M1844" s="89"/>
      <c r="N1844" s="89"/>
      <c r="O1844" s="89"/>
      <c r="P1844" s="89"/>
      <c r="Q1844" s="336"/>
      <c r="R1844" s="92"/>
      <c r="S1844" s="90"/>
      <c r="T1844" s="90"/>
    </row>
    <row r="1845" spans="1:20" x14ac:dyDescent="0.25">
      <c r="A1845" s="91"/>
      <c r="B1845" s="86"/>
      <c r="C1845" s="89"/>
      <c r="D1845" s="89"/>
      <c r="E1845" s="89"/>
      <c r="F1845" s="89"/>
      <c r="G1845" s="89"/>
      <c r="H1845" s="172"/>
      <c r="I1845" s="172"/>
      <c r="J1845" s="89"/>
      <c r="K1845" s="142"/>
      <c r="L1845" s="89"/>
      <c r="M1845" s="89"/>
      <c r="N1845" s="89"/>
      <c r="O1845" s="89"/>
      <c r="P1845" s="89"/>
      <c r="Q1845" s="336"/>
      <c r="R1845" s="92"/>
      <c r="S1845" s="90"/>
      <c r="T1845" s="90"/>
    </row>
    <row r="1846" spans="1:20" x14ac:dyDescent="0.25">
      <c r="A1846" s="91"/>
      <c r="B1846" s="86"/>
      <c r="C1846" s="89"/>
      <c r="D1846" s="89"/>
      <c r="E1846" s="89"/>
      <c r="F1846" s="89"/>
      <c r="G1846" s="89"/>
      <c r="H1846" s="172"/>
      <c r="I1846" s="172"/>
      <c r="J1846" s="89"/>
      <c r="K1846" s="142"/>
      <c r="L1846" s="89"/>
      <c r="M1846" s="89"/>
      <c r="N1846" s="89"/>
      <c r="O1846" s="89"/>
      <c r="P1846" s="89"/>
      <c r="Q1846" s="336"/>
      <c r="R1846" s="92"/>
      <c r="S1846" s="90"/>
      <c r="T1846" s="90"/>
    </row>
    <row r="1847" spans="1:20" x14ac:dyDescent="0.25">
      <c r="A1847" s="91"/>
      <c r="B1847" s="86"/>
      <c r="C1847" s="89"/>
      <c r="D1847" s="89"/>
      <c r="E1847" s="89"/>
      <c r="F1847" s="89"/>
      <c r="G1847" s="89"/>
      <c r="H1847" s="172"/>
      <c r="I1847" s="172"/>
      <c r="J1847" s="89"/>
      <c r="K1847" s="142"/>
      <c r="L1847" s="89"/>
      <c r="M1847" s="89"/>
      <c r="N1847" s="89"/>
      <c r="O1847" s="89"/>
      <c r="P1847" s="89"/>
      <c r="Q1847" s="336"/>
      <c r="R1847" s="92"/>
      <c r="S1847" s="90"/>
      <c r="T1847" s="90"/>
    </row>
    <row r="1848" spans="1:20" x14ac:dyDescent="0.25">
      <c r="A1848" s="91"/>
      <c r="B1848" s="86"/>
      <c r="C1848" s="89"/>
      <c r="D1848" s="89"/>
      <c r="E1848" s="89"/>
      <c r="F1848" s="89"/>
      <c r="G1848" s="89"/>
      <c r="H1848" s="172"/>
      <c r="I1848" s="172"/>
      <c r="J1848" s="89"/>
      <c r="K1848" s="142"/>
      <c r="L1848" s="89"/>
      <c r="M1848" s="89"/>
      <c r="N1848" s="89"/>
      <c r="O1848" s="89"/>
      <c r="P1848" s="89"/>
      <c r="Q1848" s="336"/>
      <c r="R1848" s="92"/>
      <c r="S1848" s="90"/>
      <c r="T1848" s="90"/>
    </row>
    <row r="1849" spans="1:20" x14ac:dyDescent="0.25">
      <c r="A1849" s="91"/>
      <c r="B1849" s="86"/>
      <c r="C1849" s="89"/>
      <c r="D1849" s="89"/>
      <c r="E1849" s="89"/>
      <c r="F1849" s="89"/>
      <c r="G1849" s="89"/>
      <c r="H1849" s="172"/>
      <c r="I1849" s="172"/>
      <c r="J1849" s="89"/>
      <c r="K1849" s="142"/>
      <c r="L1849" s="89"/>
      <c r="M1849" s="89"/>
      <c r="N1849" s="89"/>
      <c r="O1849" s="89"/>
      <c r="P1849" s="89"/>
      <c r="Q1849" s="336"/>
      <c r="R1849" s="92"/>
      <c r="S1849" s="90"/>
      <c r="T1849" s="90"/>
    </row>
    <row r="1850" spans="1:20" x14ac:dyDescent="0.25">
      <c r="A1850" s="91"/>
      <c r="B1850" s="86"/>
      <c r="C1850" s="89"/>
      <c r="D1850" s="89"/>
      <c r="E1850" s="89"/>
      <c r="F1850" s="89"/>
      <c r="G1850" s="89"/>
      <c r="H1850" s="172"/>
      <c r="I1850" s="172"/>
      <c r="J1850" s="89"/>
      <c r="K1850" s="142"/>
      <c r="L1850" s="89"/>
      <c r="M1850" s="89"/>
      <c r="N1850" s="89"/>
      <c r="O1850" s="89"/>
      <c r="P1850" s="89"/>
      <c r="Q1850" s="336"/>
      <c r="R1850" s="92"/>
      <c r="S1850" s="90"/>
      <c r="T1850" s="90"/>
    </row>
    <row r="1851" spans="1:20" x14ac:dyDescent="0.25">
      <c r="A1851" s="91"/>
      <c r="B1851" s="86"/>
      <c r="C1851" s="89"/>
      <c r="D1851" s="89"/>
      <c r="E1851" s="89"/>
      <c r="F1851" s="89"/>
      <c r="G1851" s="89"/>
      <c r="H1851" s="172"/>
      <c r="I1851" s="172"/>
      <c r="J1851" s="89"/>
      <c r="K1851" s="142"/>
      <c r="L1851" s="89"/>
      <c r="M1851" s="89"/>
      <c r="N1851" s="89"/>
      <c r="O1851" s="89"/>
      <c r="P1851" s="89"/>
      <c r="Q1851" s="336"/>
      <c r="R1851" s="92"/>
      <c r="S1851" s="90"/>
      <c r="T1851" s="90"/>
    </row>
    <row r="1852" spans="1:20" x14ac:dyDescent="0.25">
      <c r="A1852" s="91"/>
      <c r="B1852" s="86"/>
      <c r="C1852" s="89"/>
      <c r="D1852" s="89"/>
      <c r="E1852" s="89"/>
      <c r="F1852" s="89"/>
      <c r="G1852" s="89"/>
      <c r="H1852" s="172"/>
      <c r="I1852" s="172"/>
      <c r="J1852" s="89"/>
      <c r="K1852" s="142"/>
      <c r="L1852" s="89"/>
      <c r="M1852" s="89"/>
      <c r="N1852" s="89"/>
      <c r="O1852" s="89"/>
      <c r="P1852" s="89"/>
      <c r="Q1852" s="336"/>
      <c r="R1852" s="92"/>
      <c r="S1852" s="90"/>
      <c r="T1852" s="90"/>
    </row>
    <row r="1853" spans="1:20" x14ac:dyDescent="0.25">
      <c r="A1853" s="91"/>
      <c r="B1853" s="86"/>
      <c r="C1853" s="89"/>
      <c r="D1853" s="89"/>
      <c r="E1853" s="89"/>
      <c r="F1853" s="89"/>
      <c r="G1853" s="89"/>
      <c r="H1853" s="172"/>
      <c r="I1853" s="172"/>
      <c r="J1853" s="89"/>
      <c r="K1853" s="142"/>
      <c r="L1853" s="89"/>
      <c r="M1853" s="89"/>
      <c r="N1853" s="89"/>
      <c r="O1853" s="89"/>
      <c r="P1853" s="89"/>
      <c r="Q1853" s="336"/>
      <c r="R1853" s="92"/>
      <c r="S1853" s="90"/>
      <c r="T1853" s="90"/>
    </row>
    <row r="1854" spans="1:20" x14ac:dyDescent="0.25">
      <c r="A1854" s="91"/>
      <c r="B1854" s="86"/>
      <c r="C1854" s="89"/>
      <c r="D1854" s="89"/>
      <c r="E1854" s="89"/>
      <c r="F1854" s="89"/>
      <c r="G1854" s="89"/>
      <c r="H1854" s="172"/>
      <c r="I1854" s="172"/>
      <c r="J1854" s="89"/>
      <c r="K1854" s="142"/>
      <c r="L1854" s="89"/>
      <c r="M1854" s="89"/>
      <c r="N1854" s="89"/>
      <c r="O1854" s="89"/>
      <c r="P1854" s="89"/>
      <c r="Q1854" s="336"/>
      <c r="R1854" s="92"/>
      <c r="S1854" s="90"/>
      <c r="T1854" s="90"/>
    </row>
    <row r="1855" spans="1:20" x14ac:dyDescent="0.25">
      <c r="A1855" s="91"/>
      <c r="B1855" s="86"/>
      <c r="C1855" s="89"/>
      <c r="D1855" s="89"/>
      <c r="E1855" s="89"/>
      <c r="F1855" s="89"/>
      <c r="G1855" s="89"/>
      <c r="H1855" s="172"/>
      <c r="I1855" s="172"/>
      <c r="J1855" s="89"/>
      <c r="K1855" s="142"/>
      <c r="L1855" s="89"/>
      <c r="M1855" s="89"/>
      <c r="N1855" s="89"/>
      <c r="O1855" s="89"/>
      <c r="P1855" s="89"/>
      <c r="Q1855" s="336"/>
      <c r="R1855" s="92"/>
      <c r="S1855" s="90"/>
      <c r="T1855" s="90"/>
    </row>
    <row r="1856" spans="1:20" x14ac:dyDescent="0.25">
      <c r="A1856" s="91"/>
      <c r="B1856" s="86"/>
      <c r="C1856" s="89"/>
      <c r="D1856" s="89"/>
      <c r="E1856" s="89"/>
      <c r="F1856" s="89"/>
      <c r="G1856" s="89"/>
      <c r="H1856" s="172"/>
      <c r="I1856" s="172"/>
      <c r="J1856" s="89"/>
      <c r="K1856" s="142"/>
      <c r="L1856" s="89"/>
      <c r="M1856" s="89"/>
      <c r="N1856" s="89"/>
      <c r="O1856" s="89"/>
      <c r="P1856" s="89"/>
      <c r="Q1856" s="336"/>
      <c r="R1856" s="92"/>
      <c r="S1856" s="90"/>
      <c r="T1856" s="90"/>
    </row>
    <row r="1857" spans="1:20" x14ac:dyDescent="0.25">
      <c r="A1857" s="91"/>
      <c r="B1857" s="86"/>
      <c r="C1857" s="89"/>
      <c r="D1857" s="89"/>
      <c r="E1857" s="89"/>
      <c r="F1857" s="89"/>
      <c r="G1857" s="89"/>
      <c r="H1857" s="172"/>
      <c r="I1857" s="172"/>
      <c r="J1857" s="89"/>
      <c r="K1857" s="142"/>
      <c r="L1857" s="89"/>
      <c r="M1857" s="89"/>
      <c r="N1857" s="89"/>
      <c r="O1857" s="89"/>
      <c r="P1857" s="89"/>
      <c r="Q1857" s="336"/>
      <c r="R1857" s="92"/>
      <c r="S1857" s="90"/>
      <c r="T1857" s="90"/>
    </row>
    <row r="1858" spans="1:20" x14ac:dyDescent="0.25">
      <c r="A1858" s="91"/>
      <c r="B1858" s="86"/>
      <c r="C1858" s="89"/>
      <c r="D1858" s="89"/>
      <c r="E1858" s="89"/>
      <c r="F1858" s="89"/>
      <c r="G1858" s="89"/>
      <c r="H1858" s="172"/>
      <c r="I1858" s="172"/>
      <c r="J1858" s="89"/>
      <c r="K1858" s="142"/>
      <c r="L1858" s="89"/>
      <c r="M1858" s="89"/>
      <c r="N1858" s="89"/>
      <c r="O1858" s="89"/>
      <c r="P1858" s="89"/>
      <c r="Q1858" s="336"/>
      <c r="R1858" s="92"/>
      <c r="S1858" s="90"/>
      <c r="T1858" s="90"/>
    </row>
    <row r="1859" spans="1:20" x14ac:dyDescent="0.25">
      <c r="A1859" s="91"/>
      <c r="B1859" s="86"/>
      <c r="C1859" s="89"/>
      <c r="D1859" s="89"/>
      <c r="E1859" s="89"/>
      <c r="F1859" s="89"/>
      <c r="G1859" s="89"/>
      <c r="H1859" s="172"/>
      <c r="I1859" s="172"/>
      <c r="J1859" s="89"/>
      <c r="K1859" s="142"/>
      <c r="L1859" s="89"/>
      <c r="M1859" s="89"/>
      <c r="N1859" s="89"/>
      <c r="O1859" s="89"/>
      <c r="P1859" s="89"/>
      <c r="Q1859" s="336"/>
      <c r="R1859" s="92"/>
      <c r="S1859" s="90"/>
      <c r="T1859" s="90"/>
    </row>
    <row r="1860" spans="1:20" x14ac:dyDescent="0.25">
      <c r="A1860" s="91"/>
      <c r="B1860" s="86"/>
      <c r="C1860" s="89"/>
      <c r="D1860" s="89"/>
      <c r="E1860" s="89"/>
      <c r="F1860" s="89"/>
      <c r="G1860" s="89"/>
      <c r="H1860" s="172"/>
      <c r="I1860" s="172"/>
      <c r="J1860" s="89"/>
      <c r="K1860" s="142"/>
      <c r="L1860" s="89"/>
      <c r="M1860" s="89"/>
      <c r="N1860" s="89"/>
      <c r="O1860" s="89"/>
      <c r="P1860" s="89"/>
      <c r="Q1860" s="336"/>
      <c r="R1860" s="92"/>
      <c r="S1860" s="90"/>
      <c r="T1860" s="90"/>
    </row>
    <row r="1861" spans="1:20" x14ac:dyDescent="0.25">
      <c r="A1861" s="91"/>
      <c r="B1861" s="86"/>
      <c r="C1861" s="89"/>
      <c r="D1861" s="89"/>
      <c r="E1861" s="89"/>
      <c r="F1861" s="89"/>
      <c r="G1861" s="89"/>
      <c r="H1861" s="172"/>
      <c r="I1861" s="172"/>
      <c r="J1861" s="89"/>
      <c r="K1861" s="142"/>
      <c r="L1861" s="89"/>
      <c r="M1861" s="89"/>
      <c r="N1861" s="89"/>
      <c r="O1861" s="89"/>
      <c r="P1861" s="89"/>
      <c r="Q1861" s="336"/>
      <c r="R1861" s="92"/>
      <c r="S1861" s="90"/>
      <c r="T1861" s="90"/>
    </row>
    <row r="1862" spans="1:20" x14ac:dyDescent="0.25">
      <c r="A1862" s="91"/>
      <c r="B1862" s="86"/>
      <c r="C1862" s="89"/>
      <c r="D1862" s="89"/>
      <c r="E1862" s="89"/>
      <c r="F1862" s="89"/>
      <c r="G1862" s="89"/>
      <c r="H1862" s="172"/>
      <c r="I1862" s="172"/>
      <c r="J1862" s="89"/>
      <c r="K1862" s="142"/>
      <c r="L1862" s="89"/>
      <c r="M1862" s="89"/>
      <c r="N1862" s="89"/>
      <c r="O1862" s="89"/>
      <c r="P1862" s="89"/>
      <c r="Q1862" s="336"/>
      <c r="R1862" s="92"/>
      <c r="S1862" s="90"/>
      <c r="T1862" s="90"/>
    </row>
    <row r="1863" spans="1:20" x14ac:dyDescent="0.25">
      <c r="A1863" s="91"/>
      <c r="B1863" s="86"/>
      <c r="C1863" s="89"/>
      <c r="D1863" s="89"/>
      <c r="E1863" s="89"/>
      <c r="F1863" s="89"/>
      <c r="G1863" s="89"/>
      <c r="H1863" s="172"/>
      <c r="I1863" s="172"/>
      <c r="J1863" s="89"/>
      <c r="K1863" s="142"/>
      <c r="L1863" s="89"/>
      <c r="M1863" s="89"/>
      <c r="N1863" s="89"/>
      <c r="O1863" s="89"/>
      <c r="P1863" s="89"/>
      <c r="Q1863" s="336"/>
      <c r="R1863" s="92"/>
      <c r="S1863" s="90"/>
      <c r="T1863" s="90"/>
    </row>
    <row r="1864" spans="1:20" x14ac:dyDescent="0.25">
      <c r="A1864" s="91"/>
      <c r="B1864" s="86"/>
      <c r="C1864" s="89"/>
      <c r="D1864" s="89"/>
      <c r="E1864" s="89"/>
      <c r="F1864" s="89"/>
      <c r="G1864" s="89"/>
      <c r="H1864" s="172"/>
      <c r="I1864" s="172"/>
      <c r="J1864" s="89"/>
      <c r="K1864" s="142"/>
      <c r="L1864" s="89"/>
      <c r="M1864" s="89"/>
      <c r="N1864" s="89"/>
      <c r="O1864" s="89"/>
      <c r="P1864" s="89"/>
      <c r="Q1864" s="336"/>
      <c r="R1864" s="92"/>
      <c r="S1864" s="90"/>
      <c r="T1864" s="90"/>
    </row>
    <row r="1865" spans="1:20" x14ac:dyDescent="0.25">
      <c r="A1865" s="91"/>
      <c r="B1865" s="86"/>
      <c r="C1865" s="89"/>
      <c r="D1865" s="89"/>
      <c r="E1865" s="89"/>
      <c r="F1865" s="89"/>
      <c r="G1865" s="89"/>
      <c r="H1865" s="172"/>
      <c r="I1865" s="172"/>
      <c r="J1865" s="89"/>
      <c r="K1865" s="142"/>
      <c r="L1865" s="89"/>
      <c r="M1865" s="89"/>
      <c r="N1865" s="89"/>
      <c r="O1865" s="89"/>
      <c r="P1865" s="89"/>
      <c r="Q1865" s="336"/>
      <c r="R1865" s="92"/>
      <c r="S1865" s="90"/>
      <c r="T1865" s="90"/>
    </row>
    <row r="1866" spans="1:20" x14ac:dyDescent="0.25">
      <c r="A1866" s="91"/>
      <c r="B1866" s="86"/>
      <c r="C1866" s="89"/>
      <c r="D1866" s="89"/>
      <c r="E1866" s="89"/>
      <c r="F1866" s="89"/>
      <c r="G1866" s="89"/>
      <c r="H1866" s="172"/>
      <c r="I1866" s="172"/>
      <c r="J1866" s="89"/>
      <c r="K1866" s="142"/>
      <c r="L1866" s="89"/>
      <c r="M1866" s="89"/>
      <c r="N1866" s="89"/>
      <c r="O1866" s="89"/>
      <c r="P1866" s="89"/>
      <c r="Q1866" s="336"/>
      <c r="R1866" s="92"/>
      <c r="S1866" s="90"/>
      <c r="T1866" s="90"/>
    </row>
    <row r="1867" spans="1:20" x14ac:dyDescent="0.25">
      <c r="A1867" s="91"/>
      <c r="B1867" s="86"/>
      <c r="C1867" s="89"/>
      <c r="D1867" s="89"/>
      <c r="E1867" s="89"/>
      <c r="F1867" s="89"/>
      <c r="G1867" s="89"/>
      <c r="H1867" s="172"/>
      <c r="I1867" s="172"/>
      <c r="J1867" s="89"/>
      <c r="K1867" s="142"/>
      <c r="L1867" s="89"/>
      <c r="M1867" s="89"/>
      <c r="N1867" s="89"/>
      <c r="O1867" s="89"/>
      <c r="P1867" s="89"/>
      <c r="Q1867" s="336"/>
      <c r="R1867" s="92"/>
      <c r="S1867" s="90"/>
      <c r="T1867" s="90"/>
    </row>
    <row r="1868" spans="1:20" x14ac:dyDescent="0.25">
      <c r="A1868" s="91"/>
      <c r="B1868" s="86"/>
      <c r="C1868" s="89"/>
      <c r="D1868" s="89"/>
      <c r="E1868" s="89"/>
      <c r="F1868" s="89"/>
      <c r="G1868" s="89"/>
      <c r="H1868" s="172"/>
      <c r="I1868" s="172"/>
      <c r="J1868" s="89"/>
      <c r="K1868" s="142"/>
      <c r="L1868" s="89"/>
      <c r="M1868" s="89"/>
      <c r="N1868" s="89"/>
      <c r="O1868" s="89"/>
      <c r="P1868" s="89"/>
      <c r="Q1868" s="336"/>
      <c r="R1868" s="92"/>
      <c r="S1868" s="90"/>
      <c r="T1868" s="90"/>
    </row>
    <row r="1869" spans="1:20" x14ac:dyDescent="0.25">
      <c r="A1869" s="91"/>
      <c r="B1869" s="86"/>
      <c r="C1869" s="89"/>
      <c r="D1869" s="89"/>
      <c r="E1869" s="89"/>
      <c r="F1869" s="89"/>
      <c r="G1869" s="89"/>
      <c r="H1869" s="172"/>
      <c r="I1869" s="172"/>
      <c r="J1869" s="89"/>
      <c r="K1869" s="142"/>
      <c r="L1869" s="89"/>
      <c r="M1869" s="89"/>
      <c r="N1869" s="89"/>
      <c r="O1869" s="89"/>
      <c r="P1869" s="89"/>
      <c r="Q1869" s="336"/>
      <c r="R1869" s="92"/>
      <c r="S1869" s="90"/>
      <c r="T1869" s="90"/>
    </row>
    <row r="1870" spans="1:20" x14ac:dyDescent="0.25">
      <c r="A1870" s="91"/>
      <c r="B1870" s="86"/>
      <c r="C1870" s="89"/>
      <c r="D1870" s="89"/>
      <c r="E1870" s="89"/>
      <c r="F1870" s="89"/>
      <c r="G1870" s="89"/>
      <c r="H1870" s="172"/>
      <c r="I1870" s="172"/>
      <c r="J1870" s="89"/>
      <c r="K1870" s="142"/>
      <c r="L1870" s="89"/>
      <c r="M1870" s="89"/>
      <c r="N1870" s="89"/>
      <c r="O1870" s="89"/>
      <c r="P1870" s="89"/>
      <c r="Q1870" s="336"/>
      <c r="R1870" s="92"/>
      <c r="S1870" s="90"/>
      <c r="T1870" s="90"/>
    </row>
    <row r="1871" spans="1:20" x14ac:dyDescent="0.25">
      <c r="A1871" s="91"/>
      <c r="B1871" s="86"/>
      <c r="C1871" s="89"/>
      <c r="D1871" s="89"/>
      <c r="E1871" s="89"/>
      <c r="F1871" s="89"/>
      <c r="G1871" s="89"/>
      <c r="H1871" s="172"/>
      <c r="I1871" s="172"/>
      <c r="J1871" s="89"/>
      <c r="K1871" s="142"/>
      <c r="L1871" s="89"/>
      <c r="M1871" s="89"/>
      <c r="N1871" s="89"/>
      <c r="O1871" s="89"/>
      <c r="P1871" s="89"/>
      <c r="Q1871" s="336"/>
      <c r="R1871" s="92"/>
      <c r="S1871" s="90"/>
      <c r="T1871" s="90"/>
    </row>
    <row r="1872" spans="1:20" x14ac:dyDescent="0.25">
      <c r="A1872" s="91"/>
      <c r="B1872" s="86"/>
      <c r="C1872" s="89"/>
      <c r="D1872" s="89"/>
      <c r="E1872" s="89"/>
      <c r="F1872" s="89"/>
      <c r="G1872" s="89"/>
      <c r="H1872" s="172"/>
      <c r="I1872" s="172"/>
      <c r="J1872" s="89"/>
      <c r="K1872" s="142"/>
      <c r="L1872" s="89"/>
      <c r="M1872" s="89"/>
      <c r="N1872" s="89"/>
      <c r="O1872" s="89"/>
      <c r="P1872" s="89"/>
      <c r="Q1872" s="336"/>
      <c r="R1872" s="92"/>
      <c r="S1872" s="90"/>
      <c r="T1872" s="90"/>
    </row>
    <row r="1873" spans="1:20" x14ac:dyDescent="0.25">
      <c r="A1873" s="91"/>
      <c r="B1873" s="86"/>
      <c r="C1873" s="89"/>
      <c r="D1873" s="89"/>
      <c r="E1873" s="89"/>
      <c r="F1873" s="89"/>
      <c r="G1873" s="89"/>
      <c r="H1873" s="172"/>
      <c r="I1873" s="172"/>
      <c r="J1873" s="89"/>
      <c r="K1873" s="142"/>
      <c r="L1873" s="89"/>
      <c r="M1873" s="89"/>
      <c r="N1873" s="89"/>
      <c r="O1873" s="89"/>
      <c r="P1873" s="89"/>
      <c r="Q1873" s="336"/>
      <c r="R1873" s="92"/>
      <c r="S1873" s="90"/>
      <c r="T1873" s="90"/>
    </row>
    <row r="1874" spans="1:20" x14ac:dyDescent="0.25">
      <c r="A1874" s="91"/>
      <c r="B1874" s="86"/>
      <c r="C1874" s="89"/>
      <c r="D1874" s="89"/>
      <c r="E1874" s="89"/>
      <c r="F1874" s="89"/>
      <c r="G1874" s="89"/>
      <c r="H1874" s="172"/>
      <c r="I1874" s="172"/>
      <c r="J1874" s="89"/>
      <c r="K1874" s="142"/>
      <c r="L1874" s="89"/>
      <c r="M1874" s="89"/>
      <c r="N1874" s="89"/>
      <c r="O1874" s="89"/>
      <c r="P1874" s="89"/>
      <c r="Q1874" s="336"/>
      <c r="R1874" s="92"/>
      <c r="S1874" s="90"/>
      <c r="T1874" s="90"/>
    </row>
    <row r="1875" spans="1:20" x14ac:dyDescent="0.25">
      <c r="A1875" s="91"/>
      <c r="B1875" s="86"/>
      <c r="C1875" s="89"/>
      <c r="D1875" s="89"/>
      <c r="E1875" s="89"/>
      <c r="F1875" s="89"/>
      <c r="G1875" s="89"/>
      <c r="H1875" s="172"/>
      <c r="I1875" s="172"/>
      <c r="J1875" s="89"/>
      <c r="K1875" s="142"/>
      <c r="L1875" s="89"/>
      <c r="M1875" s="89"/>
      <c r="N1875" s="89"/>
      <c r="O1875" s="89"/>
      <c r="P1875" s="89"/>
      <c r="Q1875" s="336"/>
      <c r="R1875" s="92"/>
      <c r="S1875" s="90"/>
      <c r="T1875" s="90"/>
    </row>
    <row r="1876" spans="1:20" x14ac:dyDescent="0.25">
      <c r="A1876" s="91"/>
      <c r="B1876" s="86"/>
      <c r="C1876" s="89"/>
      <c r="D1876" s="89"/>
      <c r="E1876" s="89"/>
      <c r="F1876" s="89"/>
      <c r="G1876" s="89"/>
      <c r="H1876" s="172"/>
      <c r="I1876" s="172"/>
      <c r="J1876" s="89"/>
      <c r="K1876" s="142"/>
      <c r="L1876" s="89"/>
      <c r="M1876" s="89"/>
      <c r="N1876" s="89"/>
      <c r="O1876" s="89"/>
      <c r="P1876" s="89"/>
      <c r="Q1876" s="336"/>
      <c r="R1876" s="92"/>
      <c r="S1876" s="90"/>
      <c r="T1876" s="90"/>
    </row>
    <row r="1877" spans="1:20" x14ac:dyDescent="0.25">
      <c r="A1877" s="91"/>
      <c r="B1877" s="86"/>
      <c r="C1877" s="89"/>
      <c r="D1877" s="89"/>
      <c r="E1877" s="89"/>
      <c r="F1877" s="89"/>
      <c r="G1877" s="89"/>
      <c r="H1877" s="172"/>
      <c r="I1877" s="172"/>
      <c r="J1877" s="89"/>
      <c r="K1877" s="142"/>
      <c r="L1877" s="89"/>
      <c r="M1877" s="89"/>
      <c r="N1877" s="89"/>
      <c r="O1877" s="89"/>
      <c r="P1877" s="89"/>
      <c r="Q1877" s="336"/>
      <c r="R1877" s="92"/>
      <c r="S1877" s="90"/>
      <c r="T1877" s="90"/>
    </row>
    <row r="1878" spans="1:20" x14ac:dyDescent="0.25">
      <c r="A1878" s="91"/>
      <c r="B1878" s="86"/>
      <c r="C1878" s="89"/>
      <c r="D1878" s="89"/>
      <c r="E1878" s="89"/>
      <c r="F1878" s="89"/>
      <c r="G1878" s="89"/>
      <c r="H1878" s="172"/>
      <c r="I1878" s="172"/>
      <c r="J1878" s="89"/>
      <c r="K1878" s="142"/>
      <c r="L1878" s="89"/>
      <c r="M1878" s="89"/>
      <c r="N1878" s="89"/>
      <c r="O1878" s="89"/>
      <c r="P1878" s="89"/>
      <c r="Q1878" s="336"/>
      <c r="R1878" s="92"/>
      <c r="S1878" s="90"/>
      <c r="T1878" s="90"/>
    </row>
    <row r="1879" spans="1:20" x14ac:dyDescent="0.25">
      <c r="A1879" s="91"/>
      <c r="B1879" s="86"/>
      <c r="C1879" s="89"/>
      <c r="D1879" s="89"/>
      <c r="E1879" s="89"/>
      <c r="F1879" s="89"/>
      <c r="G1879" s="89"/>
      <c r="H1879" s="172"/>
      <c r="I1879" s="172"/>
      <c r="J1879" s="89"/>
      <c r="K1879" s="142"/>
      <c r="L1879" s="89"/>
      <c r="M1879" s="89"/>
      <c r="N1879" s="89"/>
      <c r="O1879" s="89"/>
      <c r="P1879" s="89"/>
      <c r="Q1879" s="336"/>
      <c r="R1879" s="92"/>
      <c r="S1879" s="90"/>
      <c r="T1879" s="90"/>
    </row>
    <row r="1880" spans="1:20" x14ac:dyDescent="0.25">
      <c r="A1880" s="91"/>
      <c r="B1880" s="86"/>
      <c r="C1880" s="89"/>
      <c r="D1880" s="89"/>
      <c r="E1880" s="89"/>
      <c r="F1880" s="89"/>
      <c r="G1880" s="89"/>
      <c r="H1880" s="172"/>
      <c r="I1880" s="172"/>
      <c r="J1880" s="89"/>
      <c r="K1880" s="142"/>
      <c r="L1880" s="89"/>
      <c r="M1880" s="89"/>
      <c r="N1880" s="89"/>
      <c r="O1880" s="89"/>
      <c r="P1880" s="89"/>
      <c r="Q1880" s="336"/>
      <c r="R1880" s="92"/>
      <c r="S1880" s="90"/>
      <c r="T1880" s="90"/>
    </row>
    <row r="1881" spans="1:20" x14ac:dyDescent="0.25">
      <c r="A1881" s="91"/>
      <c r="B1881" s="86"/>
      <c r="C1881" s="89"/>
      <c r="D1881" s="89"/>
      <c r="E1881" s="89"/>
      <c r="F1881" s="89"/>
      <c r="G1881" s="89"/>
      <c r="H1881" s="172"/>
      <c r="I1881" s="172"/>
      <c r="J1881" s="89"/>
      <c r="K1881" s="142"/>
      <c r="L1881" s="89"/>
      <c r="M1881" s="89"/>
      <c r="N1881" s="89"/>
      <c r="O1881" s="89"/>
      <c r="P1881" s="89"/>
      <c r="Q1881" s="336"/>
      <c r="R1881" s="92"/>
      <c r="S1881" s="90"/>
      <c r="T1881" s="90"/>
    </row>
    <row r="1882" spans="1:20" x14ac:dyDescent="0.25">
      <c r="A1882" s="91"/>
      <c r="B1882" s="86"/>
      <c r="C1882" s="89"/>
      <c r="D1882" s="89"/>
      <c r="E1882" s="89"/>
      <c r="F1882" s="89"/>
      <c r="G1882" s="89"/>
      <c r="H1882" s="172"/>
      <c r="I1882" s="172"/>
      <c r="J1882" s="89"/>
      <c r="K1882" s="142"/>
      <c r="L1882" s="89"/>
      <c r="M1882" s="89"/>
      <c r="N1882" s="89"/>
      <c r="O1882" s="89"/>
      <c r="P1882" s="89"/>
      <c r="Q1882" s="336"/>
      <c r="R1882" s="92"/>
      <c r="S1882" s="90"/>
      <c r="T1882" s="90"/>
    </row>
    <row r="1883" spans="1:20" x14ac:dyDescent="0.25">
      <c r="A1883" s="91"/>
      <c r="B1883" s="86"/>
      <c r="C1883" s="89"/>
      <c r="D1883" s="89"/>
      <c r="E1883" s="89"/>
      <c r="F1883" s="89"/>
      <c r="G1883" s="89"/>
      <c r="H1883" s="172"/>
      <c r="I1883" s="172"/>
      <c r="J1883" s="89"/>
      <c r="K1883" s="142"/>
      <c r="L1883" s="89"/>
      <c r="M1883" s="89"/>
      <c r="N1883" s="89"/>
      <c r="O1883" s="89"/>
      <c r="P1883" s="89"/>
      <c r="Q1883" s="336"/>
      <c r="R1883" s="92"/>
      <c r="S1883" s="90"/>
      <c r="T1883" s="90"/>
    </row>
    <row r="1884" spans="1:20" x14ac:dyDescent="0.25">
      <c r="A1884" s="91"/>
      <c r="B1884" s="86"/>
      <c r="C1884" s="89"/>
      <c r="D1884" s="89"/>
      <c r="E1884" s="89"/>
      <c r="F1884" s="89"/>
      <c r="G1884" s="89"/>
      <c r="H1884" s="172"/>
      <c r="I1884" s="172"/>
      <c r="J1884" s="89"/>
      <c r="K1884" s="142"/>
      <c r="L1884" s="89"/>
      <c r="M1884" s="89"/>
      <c r="N1884" s="89"/>
      <c r="O1884" s="89"/>
      <c r="P1884" s="89"/>
      <c r="Q1884" s="336"/>
      <c r="R1884" s="92"/>
      <c r="S1884" s="90"/>
      <c r="T1884" s="90"/>
    </row>
    <row r="1885" spans="1:20" x14ac:dyDescent="0.25">
      <c r="A1885" s="91"/>
      <c r="B1885" s="86"/>
      <c r="C1885" s="89"/>
      <c r="D1885" s="89"/>
      <c r="E1885" s="89"/>
      <c r="F1885" s="89"/>
      <c r="G1885" s="89"/>
      <c r="H1885" s="172"/>
      <c r="I1885" s="172"/>
      <c r="J1885" s="89"/>
      <c r="K1885" s="142"/>
      <c r="L1885" s="89"/>
      <c r="M1885" s="89"/>
      <c r="N1885" s="89"/>
      <c r="O1885" s="89"/>
      <c r="P1885" s="89"/>
      <c r="Q1885" s="336"/>
      <c r="R1885" s="92"/>
      <c r="S1885" s="90"/>
      <c r="T1885" s="90"/>
    </row>
    <row r="1886" spans="1:20" x14ac:dyDescent="0.25">
      <c r="A1886" s="91"/>
      <c r="B1886" s="86"/>
      <c r="C1886" s="89"/>
      <c r="D1886" s="89"/>
      <c r="E1886" s="89"/>
      <c r="F1886" s="89"/>
      <c r="G1886" s="89"/>
      <c r="H1886" s="172"/>
      <c r="I1886" s="172"/>
      <c r="J1886" s="89"/>
      <c r="K1886" s="142"/>
      <c r="L1886" s="89"/>
      <c r="M1886" s="89"/>
      <c r="N1886" s="89"/>
      <c r="O1886" s="89"/>
      <c r="P1886" s="89"/>
      <c r="Q1886" s="336"/>
      <c r="R1886" s="92"/>
      <c r="S1886" s="90"/>
      <c r="T1886" s="90"/>
    </row>
    <row r="1887" spans="1:20" x14ac:dyDescent="0.25">
      <c r="A1887" s="91"/>
      <c r="B1887" s="86"/>
      <c r="C1887" s="89"/>
      <c r="D1887" s="89"/>
      <c r="E1887" s="89"/>
      <c r="F1887" s="89"/>
      <c r="G1887" s="89"/>
      <c r="H1887" s="172"/>
      <c r="I1887" s="172"/>
      <c r="J1887" s="89"/>
      <c r="K1887" s="142"/>
      <c r="L1887" s="89"/>
      <c r="M1887" s="89"/>
      <c r="N1887" s="89"/>
      <c r="O1887" s="89"/>
      <c r="P1887" s="89"/>
      <c r="Q1887" s="336"/>
      <c r="R1887" s="92"/>
      <c r="S1887" s="90"/>
      <c r="T1887" s="90"/>
    </row>
    <row r="1888" spans="1:20" x14ac:dyDescent="0.25">
      <c r="A1888" s="91"/>
      <c r="B1888" s="86"/>
      <c r="C1888" s="89"/>
      <c r="D1888" s="89"/>
      <c r="E1888" s="89"/>
      <c r="F1888" s="89"/>
      <c r="G1888" s="89"/>
      <c r="H1888" s="172"/>
      <c r="I1888" s="172"/>
      <c r="J1888" s="89"/>
      <c r="K1888" s="142"/>
      <c r="L1888" s="89"/>
      <c r="M1888" s="89"/>
      <c r="N1888" s="89"/>
      <c r="O1888" s="89"/>
      <c r="P1888" s="89"/>
      <c r="Q1888" s="336"/>
      <c r="R1888" s="92"/>
      <c r="S1888" s="90"/>
      <c r="T1888" s="90"/>
    </row>
    <row r="1889" spans="1:20" x14ac:dyDescent="0.25">
      <c r="A1889" s="91"/>
      <c r="B1889" s="86"/>
      <c r="C1889" s="89"/>
      <c r="D1889" s="89"/>
      <c r="E1889" s="89"/>
      <c r="F1889" s="89"/>
      <c r="G1889" s="89"/>
      <c r="H1889" s="172"/>
      <c r="I1889" s="172"/>
      <c r="J1889" s="89"/>
      <c r="K1889" s="142"/>
      <c r="L1889" s="89"/>
      <c r="M1889" s="89"/>
      <c r="N1889" s="89"/>
      <c r="O1889" s="89"/>
      <c r="P1889" s="89"/>
      <c r="Q1889" s="336"/>
      <c r="R1889" s="92"/>
      <c r="S1889" s="90"/>
      <c r="T1889" s="90"/>
    </row>
    <row r="1890" spans="1:20" x14ac:dyDescent="0.25">
      <c r="A1890" s="91"/>
      <c r="B1890" s="86"/>
      <c r="C1890" s="89"/>
      <c r="D1890" s="89"/>
      <c r="E1890" s="89"/>
      <c r="F1890" s="89"/>
      <c r="G1890" s="89"/>
      <c r="H1890" s="172"/>
      <c r="I1890" s="172"/>
      <c r="J1890" s="89"/>
      <c r="K1890" s="142"/>
      <c r="L1890" s="89"/>
      <c r="M1890" s="89"/>
      <c r="N1890" s="89"/>
      <c r="O1890" s="89"/>
      <c r="P1890" s="89"/>
      <c r="Q1890" s="336"/>
      <c r="R1890" s="92"/>
      <c r="S1890" s="90"/>
      <c r="T1890" s="90"/>
    </row>
    <row r="1891" spans="1:20" x14ac:dyDescent="0.25">
      <c r="A1891" s="91"/>
      <c r="B1891" s="86"/>
      <c r="C1891" s="89"/>
      <c r="D1891" s="89"/>
      <c r="E1891" s="89"/>
      <c r="F1891" s="89"/>
      <c r="G1891" s="89"/>
      <c r="H1891" s="172"/>
      <c r="I1891" s="172"/>
      <c r="J1891" s="89"/>
      <c r="K1891" s="142"/>
      <c r="L1891" s="89"/>
      <c r="M1891" s="89"/>
      <c r="N1891" s="89"/>
      <c r="O1891" s="89"/>
      <c r="P1891" s="89"/>
      <c r="Q1891" s="336"/>
      <c r="R1891" s="92"/>
      <c r="S1891" s="90"/>
      <c r="T1891" s="90"/>
    </row>
    <row r="1892" spans="1:20" x14ac:dyDescent="0.25">
      <c r="A1892" s="91"/>
      <c r="B1892" s="86"/>
      <c r="C1892" s="89"/>
      <c r="D1892" s="89"/>
      <c r="E1892" s="89"/>
      <c r="F1892" s="89"/>
      <c r="G1892" s="89"/>
      <c r="H1892" s="172"/>
      <c r="I1892" s="172"/>
      <c r="J1892" s="89"/>
      <c r="K1892" s="142"/>
      <c r="L1892" s="89"/>
      <c r="M1892" s="89"/>
      <c r="N1892" s="89"/>
      <c r="O1892" s="89"/>
      <c r="P1892" s="89"/>
      <c r="Q1892" s="336"/>
      <c r="R1892" s="92"/>
      <c r="S1892" s="90"/>
      <c r="T1892" s="90"/>
    </row>
    <row r="1893" spans="1:20" x14ac:dyDescent="0.25">
      <c r="A1893" s="91"/>
      <c r="B1893" s="86"/>
      <c r="C1893" s="89"/>
      <c r="D1893" s="89"/>
      <c r="E1893" s="89"/>
      <c r="F1893" s="89"/>
      <c r="G1893" s="89"/>
      <c r="H1893" s="172"/>
      <c r="I1893" s="172"/>
      <c r="J1893" s="89"/>
      <c r="K1893" s="142"/>
      <c r="L1893" s="89"/>
      <c r="M1893" s="89"/>
      <c r="N1893" s="89"/>
      <c r="O1893" s="89"/>
      <c r="P1893" s="89"/>
      <c r="Q1893" s="336"/>
      <c r="R1893" s="92"/>
      <c r="S1893" s="90"/>
      <c r="T1893" s="90"/>
    </row>
    <row r="1894" spans="1:20" x14ac:dyDescent="0.25">
      <c r="A1894" s="91"/>
      <c r="B1894" s="86"/>
      <c r="C1894" s="89"/>
      <c r="D1894" s="89"/>
      <c r="E1894" s="89"/>
      <c r="F1894" s="89"/>
      <c r="G1894" s="89"/>
      <c r="H1894" s="172"/>
      <c r="I1894" s="172"/>
      <c r="J1894" s="89"/>
      <c r="K1894" s="142"/>
      <c r="L1894" s="89"/>
      <c r="M1894" s="89"/>
      <c r="N1894" s="89"/>
      <c r="O1894" s="89"/>
      <c r="P1894" s="89"/>
      <c r="Q1894" s="336"/>
      <c r="R1894" s="92"/>
      <c r="S1894" s="90"/>
      <c r="T1894" s="90"/>
    </row>
    <row r="1895" spans="1:20" x14ac:dyDescent="0.25">
      <c r="A1895" s="91"/>
      <c r="B1895" s="86"/>
      <c r="C1895" s="89"/>
      <c r="D1895" s="89"/>
      <c r="E1895" s="89"/>
      <c r="F1895" s="89"/>
      <c r="G1895" s="89"/>
      <c r="H1895" s="172"/>
      <c r="I1895" s="172"/>
      <c r="J1895" s="89"/>
      <c r="K1895" s="142"/>
      <c r="L1895" s="89"/>
      <c r="M1895" s="89"/>
      <c r="N1895" s="89"/>
      <c r="O1895" s="89"/>
      <c r="P1895" s="89"/>
      <c r="Q1895" s="336"/>
      <c r="R1895" s="92"/>
      <c r="S1895" s="90"/>
      <c r="T1895" s="90"/>
    </row>
    <row r="1896" spans="1:20" x14ac:dyDescent="0.25">
      <c r="A1896" s="91"/>
      <c r="B1896" s="86"/>
      <c r="C1896" s="89"/>
      <c r="D1896" s="89"/>
      <c r="E1896" s="89"/>
      <c r="F1896" s="89"/>
      <c r="G1896" s="89"/>
      <c r="H1896" s="172"/>
      <c r="I1896" s="172"/>
      <c r="J1896" s="89"/>
      <c r="K1896" s="142"/>
      <c r="L1896" s="89"/>
      <c r="M1896" s="89"/>
      <c r="N1896" s="89"/>
      <c r="O1896" s="89"/>
      <c r="P1896" s="89"/>
      <c r="Q1896" s="336"/>
      <c r="R1896" s="92"/>
      <c r="S1896" s="90"/>
      <c r="T1896" s="90"/>
    </row>
    <row r="1897" spans="1:20" x14ac:dyDescent="0.25">
      <c r="A1897" s="91"/>
      <c r="B1897" s="86"/>
      <c r="C1897" s="89"/>
      <c r="D1897" s="89"/>
      <c r="E1897" s="89"/>
      <c r="F1897" s="89"/>
      <c r="G1897" s="89"/>
      <c r="H1897" s="172"/>
      <c r="I1897" s="172"/>
      <c r="J1897" s="89"/>
      <c r="K1897" s="142"/>
      <c r="L1897" s="89"/>
      <c r="M1897" s="89"/>
      <c r="N1897" s="89"/>
      <c r="O1897" s="89"/>
      <c r="P1897" s="89"/>
      <c r="Q1897" s="336"/>
      <c r="R1897" s="92"/>
      <c r="S1897" s="90"/>
      <c r="T1897" s="90"/>
    </row>
    <row r="1898" spans="1:20" x14ac:dyDescent="0.25">
      <c r="A1898" s="91"/>
      <c r="B1898" s="86"/>
      <c r="C1898" s="89"/>
      <c r="D1898" s="89"/>
      <c r="E1898" s="89"/>
      <c r="F1898" s="89"/>
      <c r="G1898" s="89"/>
      <c r="H1898" s="172"/>
      <c r="I1898" s="172"/>
      <c r="J1898" s="89"/>
      <c r="K1898" s="142"/>
      <c r="L1898" s="89"/>
      <c r="M1898" s="89"/>
      <c r="N1898" s="89"/>
      <c r="O1898" s="89"/>
      <c r="P1898" s="89"/>
      <c r="Q1898" s="336"/>
      <c r="R1898" s="92"/>
      <c r="S1898" s="90"/>
      <c r="T1898" s="90"/>
    </row>
    <row r="1899" spans="1:20" x14ac:dyDescent="0.25">
      <c r="A1899" s="91"/>
      <c r="B1899" s="86"/>
      <c r="C1899" s="89"/>
      <c r="D1899" s="89"/>
      <c r="E1899" s="89"/>
      <c r="F1899" s="89"/>
      <c r="G1899" s="89"/>
      <c r="H1899" s="172"/>
      <c r="I1899" s="172"/>
      <c r="J1899" s="89"/>
      <c r="K1899" s="142"/>
      <c r="L1899" s="89"/>
      <c r="M1899" s="89"/>
      <c r="N1899" s="89"/>
      <c r="O1899" s="89"/>
      <c r="P1899" s="89"/>
      <c r="Q1899" s="336"/>
      <c r="R1899" s="92"/>
      <c r="S1899" s="90"/>
      <c r="T1899" s="90"/>
    </row>
    <row r="1900" spans="1:20" x14ac:dyDescent="0.25">
      <c r="A1900" s="91"/>
      <c r="B1900" s="86"/>
      <c r="C1900" s="89"/>
      <c r="D1900" s="89"/>
      <c r="E1900" s="89"/>
      <c r="F1900" s="89"/>
      <c r="G1900" s="89"/>
      <c r="H1900" s="172"/>
      <c r="I1900" s="172"/>
      <c r="J1900" s="89"/>
      <c r="K1900" s="142"/>
      <c r="L1900" s="89"/>
      <c r="M1900" s="89"/>
      <c r="N1900" s="89"/>
      <c r="O1900" s="89"/>
      <c r="P1900" s="89"/>
      <c r="Q1900" s="336"/>
      <c r="R1900" s="92"/>
      <c r="S1900" s="90"/>
      <c r="T1900" s="90"/>
    </row>
    <row r="1901" spans="1:20" x14ac:dyDescent="0.25">
      <c r="A1901" s="91"/>
      <c r="B1901" s="86"/>
      <c r="C1901" s="89"/>
      <c r="D1901" s="89"/>
      <c r="E1901" s="89"/>
      <c r="F1901" s="89"/>
      <c r="G1901" s="89"/>
      <c r="H1901" s="172"/>
      <c r="I1901" s="172"/>
      <c r="J1901" s="89"/>
      <c r="K1901" s="142"/>
      <c r="L1901" s="89"/>
      <c r="M1901" s="89"/>
      <c r="N1901" s="89"/>
      <c r="O1901" s="89"/>
      <c r="P1901" s="89"/>
      <c r="Q1901" s="336"/>
      <c r="R1901" s="92"/>
      <c r="S1901" s="90"/>
      <c r="T1901" s="90"/>
    </row>
    <row r="1902" spans="1:20" x14ac:dyDescent="0.25">
      <c r="A1902" s="91"/>
      <c r="B1902" s="86"/>
      <c r="C1902" s="89"/>
      <c r="D1902" s="89"/>
      <c r="E1902" s="89"/>
      <c r="F1902" s="89"/>
      <c r="G1902" s="89"/>
      <c r="H1902" s="172"/>
      <c r="I1902" s="172"/>
      <c r="J1902" s="89"/>
      <c r="K1902" s="142"/>
      <c r="L1902" s="89"/>
      <c r="M1902" s="89"/>
      <c r="N1902" s="89"/>
      <c r="O1902" s="89"/>
      <c r="P1902" s="89"/>
      <c r="Q1902" s="336"/>
      <c r="R1902" s="92"/>
      <c r="S1902" s="90"/>
      <c r="T1902" s="90"/>
    </row>
    <row r="1903" spans="1:20" x14ac:dyDescent="0.25">
      <c r="A1903" s="91"/>
      <c r="B1903" s="86"/>
      <c r="C1903" s="89"/>
      <c r="D1903" s="89"/>
      <c r="E1903" s="89"/>
      <c r="F1903" s="89"/>
      <c r="G1903" s="89"/>
      <c r="H1903" s="172"/>
      <c r="I1903" s="172"/>
      <c r="J1903" s="89"/>
      <c r="K1903" s="142"/>
      <c r="L1903" s="89"/>
      <c r="M1903" s="89"/>
      <c r="N1903" s="89"/>
      <c r="O1903" s="89"/>
      <c r="P1903" s="89"/>
      <c r="Q1903" s="336"/>
      <c r="R1903" s="92"/>
      <c r="S1903" s="90"/>
      <c r="T1903" s="90"/>
    </row>
    <row r="1904" spans="1:20" x14ac:dyDescent="0.25">
      <c r="A1904" s="91"/>
      <c r="B1904" s="86"/>
      <c r="C1904" s="89"/>
      <c r="D1904" s="89"/>
      <c r="E1904" s="89"/>
      <c r="F1904" s="89"/>
      <c r="G1904" s="89"/>
      <c r="H1904" s="172"/>
      <c r="I1904" s="172"/>
      <c r="J1904" s="89"/>
      <c r="K1904" s="142"/>
      <c r="L1904" s="89"/>
      <c r="M1904" s="89"/>
      <c r="N1904" s="89"/>
      <c r="O1904" s="89"/>
      <c r="P1904" s="89"/>
      <c r="Q1904" s="336"/>
      <c r="R1904" s="92"/>
      <c r="S1904" s="90"/>
      <c r="T1904" s="90"/>
    </row>
    <row r="1905" spans="1:20" x14ac:dyDescent="0.25">
      <c r="A1905" s="91"/>
      <c r="B1905" s="86"/>
      <c r="C1905" s="89"/>
      <c r="D1905" s="89"/>
      <c r="E1905" s="89"/>
      <c r="F1905" s="89"/>
      <c r="G1905" s="89"/>
      <c r="H1905" s="172"/>
      <c r="I1905" s="172"/>
      <c r="J1905" s="89"/>
      <c r="K1905" s="142"/>
      <c r="L1905" s="89"/>
      <c r="M1905" s="89"/>
      <c r="N1905" s="89"/>
      <c r="O1905" s="89"/>
      <c r="P1905" s="89"/>
      <c r="Q1905" s="336"/>
      <c r="R1905" s="92"/>
      <c r="S1905" s="90"/>
      <c r="T1905" s="90"/>
    </row>
    <row r="1906" spans="1:20" x14ac:dyDescent="0.25">
      <c r="A1906" s="91"/>
      <c r="B1906" s="86"/>
      <c r="C1906" s="89"/>
      <c r="D1906" s="89"/>
      <c r="E1906" s="89"/>
      <c r="F1906" s="89"/>
      <c r="G1906" s="89"/>
      <c r="H1906" s="172"/>
      <c r="I1906" s="172"/>
      <c r="J1906" s="89"/>
      <c r="K1906" s="142"/>
      <c r="L1906" s="89"/>
      <c r="M1906" s="89"/>
      <c r="N1906" s="89"/>
      <c r="O1906" s="89"/>
      <c r="P1906" s="89"/>
      <c r="Q1906" s="336"/>
      <c r="R1906" s="92"/>
      <c r="S1906" s="90"/>
      <c r="T1906" s="90"/>
    </row>
    <row r="1907" spans="1:20" x14ac:dyDescent="0.25">
      <c r="A1907" s="91"/>
      <c r="B1907" s="86"/>
      <c r="C1907" s="89"/>
      <c r="D1907" s="89"/>
      <c r="E1907" s="89"/>
      <c r="F1907" s="89"/>
      <c r="G1907" s="89"/>
      <c r="H1907" s="172"/>
      <c r="I1907" s="172"/>
      <c r="J1907" s="89"/>
      <c r="K1907" s="142"/>
      <c r="L1907" s="89"/>
      <c r="M1907" s="89"/>
      <c r="N1907" s="89"/>
      <c r="O1907" s="89"/>
      <c r="P1907" s="89"/>
      <c r="Q1907" s="336"/>
      <c r="R1907" s="92"/>
      <c r="S1907" s="90"/>
      <c r="T1907" s="90"/>
    </row>
    <row r="1908" spans="1:20" x14ac:dyDescent="0.25">
      <c r="A1908" s="91"/>
      <c r="B1908" s="86"/>
      <c r="C1908" s="89"/>
      <c r="D1908" s="89"/>
      <c r="E1908" s="89"/>
      <c r="F1908" s="89"/>
      <c r="G1908" s="89"/>
      <c r="H1908" s="172"/>
      <c r="I1908" s="172"/>
      <c r="J1908" s="89"/>
      <c r="K1908" s="142"/>
      <c r="L1908" s="89"/>
      <c r="M1908" s="89"/>
      <c r="N1908" s="89"/>
      <c r="O1908" s="89"/>
      <c r="P1908" s="89"/>
      <c r="Q1908" s="336"/>
      <c r="R1908" s="92"/>
      <c r="S1908" s="90"/>
      <c r="T1908" s="90"/>
    </row>
    <row r="1909" spans="1:20" x14ac:dyDescent="0.25">
      <c r="A1909" s="91"/>
      <c r="B1909" s="86"/>
      <c r="C1909" s="89"/>
      <c r="D1909" s="89"/>
      <c r="E1909" s="89"/>
      <c r="F1909" s="89"/>
      <c r="G1909" s="89"/>
      <c r="H1909" s="172"/>
      <c r="I1909" s="172"/>
      <c r="J1909" s="89"/>
      <c r="K1909" s="142"/>
      <c r="L1909" s="89"/>
      <c r="M1909" s="89"/>
      <c r="N1909" s="89"/>
      <c r="O1909" s="89"/>
      <c r="P1909" s="89"/>
      <c r="Q1909" s="336"/>
      <c r="R1909" s="92"/>
      <c r="S1909" s="90"/>
      <c r="T1909" s="90"/>
    </row>
    <row r="1910" spans="1:20" x14ac:dyDescent="0.25">
      <c r="A1910" s="91"/>
      <c r="B1910" s="86"/>
      <c r="C1910" s="89"/>
      <c r="D1910" s="89"/>
      <c r="E1910" s="89"/>
      <c r="F1910" s="89"/>
      <c r="G1910" s="89"/>
      <c r="H1910" s="172"/>
      <c r="I1910" s="172"/>
      <c r="J1910" s="89"/>
      <c r="K1910" s="142"/>
      <c r="L1910" s="89"/>
      <c r="M1910" s="89"/>
      <c r="N1910" s="89"/>
      <c r="O1910" s="89"/>
      <c r="P1910" s="89"/>
      <c r="Q1910" s="336"/>
      <c r="R1910" s="92"/>
      <c r="S1910" s="90"/>
      <c r="T1910" s="90"/>
    </row>
    <row r="1911" spans="1:20" x14ac:dyDescent="0.25">
      <c r="A1911" s="91"/>
      <c r="B1911" s="86"/>
      <c r="C1911" s="89"/>
      <c r="D1911" s="89"/>
      <c r="E1911" s="89"/>
      <c r="F1911" s="89"/>
      <c r="G1911" s="89"/>
      <c r="H1911" s="172"/>
      <c r="I1911" s="172"/>
      <c r="J1911" s="89"/>
      <c r="K1911" s="142"/>
      <c r="L1911" s="89"/>
      <c r="M1911" s="89"/>
      <c r="N1911" s="89"/>
      <c r="O1911" s="89"/>
      <c r="P1911" s="89"/>
      <c r="Q1911" s="336"/>
      <c r="R1911" s="92"/>
      <c r="S1911" s="90"/>
      <c r="T1911" s="90"/>
    </row>
    <row r="1912" spans="1:20" x14ac:dyDescent="0.25">
      <c r="A1912" s="91"/>
      <c r="B1912" s="86"/>
      <c r="C1912" s="89"/>
      <c r="D1912" s="89"/>
      <c r="E1912" s="89"/>
      <c r="F1912" s="89"/>
      <c r="G1912" s="89"/>
      <c r="H1912" s="172"/>
      <c r="I1912" s="172"/>
      <c r="J1912" s="89"/>
      <c r="K1912" s="142"/>
      <c r="L1912" s="89"/>
      <c r="M1912" s="89"/>
      <c r="N1912" s="89"/>
      <c r="O1912" s="89"/>
      <c r="P1912" s="89"/>
      <c r="Q1912" s="336"/>
      <c r="R1912" s="92"/>
      <c r="S1912" s="90"/>
      <c r="T1912" s="90"/>
    </row>
    <row r="1913" spans="1:20" x14ac:dyDescent="0.25">
      <c r="A1913" s="91"/>
      <c r="B1913" s="86"/>
      <c r="C1913" s="89"/>
      <c r="D1913" s="89"/>
      <c r="E1913" s="89"/>
      <c r="F1913" s="89"/>
      <c r="G1913" s="89"/>
      <c r="H1913" s="172"/>
      <c r="I1913" s="172"/>
      <c r="J1913" s="89"/>
      <c r="K1913" s="142"/>
      <c r="L1913" s="89"/>
      <c r="M1913" s="89"/>
      <c r="N1913" s="89"/>
      <c r="O1913" s="89"/>
      <c r="P1913" s="89"/>
      <c r="Q1913" s="336"/>
      <c r="R1913" s="92"/>
      <c r="S1913" s="90"/>
      <c r="T1913" s="90"/>
    </row>
    <row r="1914" spans="1:20" x14ac:dyDescent="0.25">
      <c r="A1914" s="91"/>
      <c r="B1914" s="86"/>
      <c r="C1914" s="89"/>
      <c r="D1914" s="89"/>
      <c r="E1914" s="89"/>
      <c r="F1914" s="89"/>
      <c r="G1914" s="89"/>
      <c r="H1914" s="172"/>
      <c r="I1914" s="172"/>
      <c r="J1914" s="89"/>
      <c r="K1914" s="142"/>
      <c r="L1914" s="89"/>
      <c r="M1914" s="89"/>
      <c r="N1914" s="89"/>
      <c r="O1914" s="89"/>
      <c r="P1914" s="89"/>
      <c r="Q1914" s="336"/>
      <c r="R1914" s="92"/>
      <c r="S1914" s="90"/>
      <c r="T1914" s="90"/>
    </row>
    <row r="1915" spans="1:20" x14ac:dyDescent="0.25">
      <c r="A1915" s="91"/>
      <c r="B1915" s="86"/>
      <c r="C1915" s="89"/>
      <c r="D1915" s="89"/>
      <c r="E1915" s="89"/>
      <c r="F1915" s="89"/>
      <c r="G1915" s="89"/>
      <c r="H1915" s="172"/>
      <c r="I1915" s="172"/>
      <c r="J1915" s="89"/>
      <c r="K1915" s="142"/>
      <c r="L1915" s="89"/>
      <c r="M1915" s="89"/>
      <c r="N1915" s="89"/>
      <c r="O1915" s="89"/>
      <c r="P1915" s="89"/>
      <c r="Q1915" s="336"/>
      <c r="R1915" s="92"/>
      <c r="S1915" s="90"/>
      <c r="T1915" s="90"/>
    </row>
    <row r="1916" spans="1:20" x14ac:dyDescent="0.25">
      <c r="A1916" s="91"/>
      <c r="B1916" s="86"/>
      <c r="C1916" s="89"/>
      <c r="D1916" s="89"/>
      <c r="E1916" s="89"/>
      <c r="F1916" s="89"/>
      <c r="G1916" s="89"/>
      <c r="H1916" s="172"/>
      <c r="I1916" s="172"/>
      <c r="J1916" s="89"/>
      <c r="K1916" s="142"/>
      <c r="L1916" s="89"/>
      <c r="M1916" s="89"/>
      <c r="N1916" s="89"/>
      <c r="O1916" s="89"/>
      <c r="P1916" s="89"/>
      <c r="Q1916" s="336"/>
      <c r="R1916" s="92"/>
      <c r="S1916" s="90"/>
      <c r="T1916" s="90"/>
    </row>
    <row r="1917" spans="1:20" x14ac:dyDescent="0.25">
      <c r="A1917" s="91"/>
      <c r="B1917" s="86"/>
      <c r="C1917" s="89"/>
      <c r="D1917" s="89"/>
      <c r="E1917" s="89"/>
      <c r="F1917" s="89"/>
      <c r="G1917" s="89"/>
      <c r="H1917" s="172"/>
      <c r="I1917" s="172"/>
      <c r="J1917" s="89"/>
      <c r="K1917" s="142"/>
      <c r="L1917" s="89"/>
      <c r="M1917" s="89"/>
      <c r="N1917" s="89"/>
      <c r="O1917" s="89"/>
      <c r="P1917" s="89"/>
      <c r="Q1917" s="336"/>
      <c r="R1917" s="92"/>
      <c r="S1917" s="90"/>
      <c r="T1917" s="90"/>
    </row>
    <row r="1918" spans="1:20" x14ac:dyDescent="0.25">
      <c r="A1918" s="91"/>
      <c r="B1918" s="86"/>
      <c r="C1918" s="89"/>
      <c r="D1918" s="89"/>
      <c r="E1918" s="89"/>
      <c r="F1918" s="89"/>
      <c r="G1918" s="89"/>
      <c r="H1918" s="172"/>
      <c r="I1918" s="172"/>
      <c r="J1918" s="89"/>
      <c r="K1918" s="142"/>
      <c r="L1918" s="89"/>
      <c r="M1918" s="89"/>
      <c r="N1918" s="89"/>
      <c r="O1918" s="89"/>
      <c r="P1918" s="89"/>
      <c r="Q1918" s="336"/>
      <c r="R1918" s="92"/>
      <c r="S1918" s="90"/>
      <c r="T1918" s="90"/>
    </row>
    <row r="1919" spans="1:20" x14ac:dyDescent="0.25">
      <c r="A1919" s="91"/>
      <c r="B1919" s="86"/>
      <c r="C1919" s="89"/>
      <c r="D1919" s="89"/>
      <c r="E1919" s="89"/>
      <c r="F1919" s="89"/>
      <c r="G1919" s="89"/>
      <c r="H1919" s="172"/>
      <c r="I1919" s="172"/>
      <c r="J1919" s="89"/>
      <c r="K1919" s="142"/>
      <c r="L1919" s="89"/>
      <c r="M1919" s="89"/>
      <c r="N1919" s="89"/>
      <c r="O1919" s="89"/>
      <c r="P1919" s="89"/>
      <c r="Q1919" s="336"/>
      <c r="R1919" s="92"/>
      <c r="S1919" s="90"/>
      <c r="T1919" s="90"/>
    </row>
    <row r="1920" spans="1:20" x14ac:dyDescent="0.25">
      <c r="A1920" s="91"/>
      <c r="B1920" s="86"/>
      <c r="C1920" s="89"/>
      <c r="D1920" s="89"/>
      <c r="E1920" s="89"/>
      <c r="F1920" s="89"/>
      <c r="G1920" s="89"/>
      <c r="H1920" s="172"/>
      <c r="I1920" s="172"/>
      <c r="J1920" s="89"/>
      <c r="K1920" s="142"/>
      <c r="L1920" s="89"/>
      <c r="M1920" s="89"/>
      <c r="N1920" s="89"/>
      <c r="O1920" s="89"/>
      <c r="P1920" s="89"/>
      <c r="Q1920" s="336"/>
      <c r="R1920" s="92"/>
      <c r="S1920" s="90"/>
      <c r="T1920" s="90"/>
    </row>
    <row r="1921" spans="1:20" x14ac:dyDescent="0.25">
      <c r="A1921" s="91"/>
      <c r="B1921" s="86"/>
      <c r="C1921" s="89"/>
      <c r="D1921" s="89"/>
      <c r="E1921" s="89"/>
      <c r="F1921" s="89"/>
      <c r="G1921" s="89"/>
      <c r="H1921" s="172"/>
      <c r="I1921" s="172"/>
      <c r="J1921" s="89"/>
      <c r="K1921" s="142"/>
      <c r="L1921" s="89"/>
      <c r="M1921" s="89"/>
      <c r="N1921" s="89"/>
      <c r="O1921" s="89"/>
      <c r="P1921" s="89"/>
      <c r="Q1921" s="336"/>
      <c r="R1921" s="92"/>
      <c r="S1921" s="90"/>
      <c r="T1921" s="90"/>
    </row>
    <row r="1922" spans="1:20" x14ac:dyDescent="0.25">
      <c r="A1922" s="91"/>
      <c r="B1922" s="86"/>
      <c r="C1922" s="89"/>
      <c r="D1922" s="89"/>
      <c r="E1922" s="89"/>
      <c r="F1922" s="89"/>
      <c r="G1922" s="89"/>
      <c r="H1922" s="172"/>
      <c r="I1922" s="172"/>
      <c r="J1922" s="89"/>
      <c r="K1922" s="142"/>
      <c r="L1922" s="89"/>
      <c r="M1922" s="89"/>
      <c r="N1922" s="89"/>
      <c r="O1922" s="89"/>
      <c r="P1922" s="89"/>
      <c r="Q1922" s="336"/>
      <c r="R1922" s="92"/>
      <c r="S1922" s="90"/>
      <c r="T1922" s="90"/>
    </row>
    <row r="1923" spans="1:20" x14ac:dyDescent="0.25">
      <c r="A1923" s="91"/>
      <c r="B1923" s="86"/>
      <c r="C1923" s="89"/>
      <c r="D1923" s="89"/>
      <c r="E1923" s="89"/>
      <c r="F1923" s="89"/>
      <c r="G1923" s="89"/>
      <c r="H1923" s="172"/>
      <c r="I1923" s="172"/>
      <c r="J1923" s="89"/>
      <c r="K1923" s="142"/>
      <c r="L1923" s="89"/>
      <c r="M1923" s="89"/>
      <c r="N1923" s="89"/>
      <c r="O1923" s="89"/>
      <c r="P1923" s="89"/>
      <c r="Q1923" s="336"/>
      <c r="R1923" s="92"/>
      <c r="S1923" s="90"/>
      <c r="T1923" s="90"/>
    </row>
    <row r="1924" spans="1:20" x14ac:dyDescent="0.25">
      <c r="A1924" s="91"/>
      <c r="B1924" s="86"/>
      <c r="C1924" s="89"/>
      <c r="D1924" s="89"/>
      <c r="E1924" s="89"/>
      <c r="F1924" s="89"/>
      <c r="G1924" s="89"/>
      <c r="H1924" s="172"/>
      <c r="I1924" s="172"/>
      <c r="J1924" s="89"/>
      <c r="K1924" s="142"/>
      <c r="L1924" s="89"/>
      <c r="M1924" s="89"/>
      <c r="N1924" s="89"/>
      <c r="O1924" s="89"/>
      <c r="P1924" s="89"/>
      <c r="Q1924" s="336"/>
      <c r="R1924" s="92"/>
      <c r="S1924" s="90"/>
      <c r="T1924" s="90"/>
    </row>
    <row r="1925" spans="1:20" x14ac:dyDescent="0.25">
      <c r="A1925" s="91"/>
      <c r="B1925" s="86"/>
      <c r="C1925" s="89"/>
      <c r="D1925" s="89"/>
      <c r="E1925" s="89"/>
      <c r="F1925" s="89"/>
      <c r="G1925" s="89"/>
      <c r="H1925" s="172"/>
      <c r="I1925" s="172"/>
      <c r="J1925" s="89"/>
      <c r="K1925" s="142"/>
      <c r="L1925" s="89"/>
      <c r="M1925" s="89"/>
      <c r="N1925" s="89"/>
      <c r="O1925" s="89"/>
      <c r="P1925" s="89"/>
      <c r="Q1925" s="336"/>
      <c r="R1925" s="92"/>
      <c r="S1925" s="90"/>
      <c r="T1925" s="90"/>
    </row>
    <row r="1926" spans="1:20" x14ac:dyDescent="0.25">
      <c r="A1926" s="91"/>
      <c r="B1926" s="86"/>
      <c r="C1926" s="89"/>
      <c r="D1926" s="89"/>
      <c r="E1926" s="89"/>
      <c r="F1926" s="89"/>
      <c r="G1926" s="89"/>
      <c r="H1926" s="172"/>
      <c r="I1926" s="172"/>
      <c r="J1926" s="89"/>
      <c r="K1926" s="142"/>
      <c r="L1926" s="89"/>
      <c r="M1926" s="89"/>
      <c r="N1926" s="89"/>
      <c r="O1926" s="89"/>
      <c r="P1926" s="89"/>
      <c r="Q1926" s="336"/>
      <c r="R1926" s="92"/>
      <c r="S1926" s="90"/>
      <c r="T1926" s="90"/>
    </row>
    <row r="1927" spans="1:20" x14ac:dyDescent="0.25">
      <c r="A1927" s="91"/>
      <c r="B1927" s="86"/>
      <c r="C1927" s="89"/>
      <c r="D1927" s="89"/>
      <c r="E1927" s="89"/>
      <c r="F1927" s="89"/>
      <c r="G1927" s="89"/>
      <c r="H1927" s="172"/>
      <c r="I1927" s="172"/>
      <c r="J1927" s="89"/>
      <c r="K1927" s="142"/>
      <c r="L1927" s="89"/>
      <c r="M1927" s="89"/>
      <c r="N1927" s="89"/>
      <c r="O1927" s="89"/>
      <c r="P1927" s="89"/>
      <c r="Q1927" s="336"/>
      <c r="R1927" s="92"/>
      <c r="S1927" s="90"/>
      <c r="T1927" s="90"/>
    </row>
    <row r="1928" spans="1:20" x14ac:dyDescent="0.25">
      <c r="A1928" s="91"/>
      <c r="B1928" s="86"/>
      <c r="C1928" s="89"/>
      <c r="D1928" s="89"/>
      <c r="E1928" s="89"/>
      <c r="F1928" s="89"/>
      <c r="G1928" s="89"/>
      <c r="H1928" s="172"/>
      <c r="I1928" s="172"/>
      <c r="J1928" s="89"/>
      <c r="K1928" s="142"/>
      <c r="L1928" s="89"/>
      <c r="M1928" s="89"/>
      <c r="N1928" s="89"/>
      <c r="O1928" s="89"/>
      <c r="P1928" s="89"/>
      <c r="Q1928" s="336"/>
      <c r="R1928" s="92"/>
      <c r="S1928" s="90"/>
      <c r="T1928" s="90"/>
    </row>
    <row r="1929" spans="1:20" x14ac:dyDescent="0.25">
      <c r="A1929" s="91"/>
      <c r="B1929" s="86"/>
      <c r="C1929" s="89"/>
      <c r="D1929" s="89"/>
      <c r="E1929" s="89"/>
      <c r="F1929" s="89"/>
      <c r="G1929" s="89"/>
      <c r="H1929" s="172"/>
      <c r="I1929" s="172"/>
      <c r="J1929" s="89"/>
      <c r="K1929" s="142"/>
      <c r="L1929" s="89"/>
      <c r="M1929" s="89"/>
      <c r="N1929" s="89"/>
      <c r="O1929" s="89"/>
      <c r="P1929" s="89"/>
      <c r="Q1929" s="336"/>
      <c r="R1929" s="92"/>
      <c r="S1929" s="90"/>
      <c r="T1929" s="90"/>
    </row>
    <row r="1930" spans="1:20" x14ac:dyDescent="0.25">
      <c r="A1930" s="91"/>
      <c r="B1930" s="86"/>
      <c r="C1930" s="89"/>
      <c r="D1930" s="89"/>
      <c r="E1930" s="89"/>
      <c r="F1930" s="89"/>
      <c r="G1930" s="89"/>
      <c r="H1930" s="172"/>
      <c r="I1930" s="172"/>
      <c r="J1930" s="89"/>
      <c r="K1930" s="142"/>
      <c r="L1930" s="89"/>
      <c r="M1930" s="89"/>
      <c r="N1930" s="89"/>
      <c r="O1930" s="89"/>
      <c r="P1930" s="89"/>
      <c r="Q1930" s="336"/>
      <c r="R1930" s="92"/>
      <c r="S1930" s="90"/>
      <c r="T1930" s="90"/>
    </row>
    <row r="1931" spans="1:20" x14ac:dyDescent="0.25">
      <c r="A1931" s="91"/>
      <c r="B1931" s="86"/>
      <c r="C1931" s="89"/>
      <c r="D1931" s="89"/>
      <c r="E1931" s="89"/>
      <c r="F1931" s="89"/>
      <c r="G1931" s="89"/>
      <c r="H1931" s="172"/>
      <c r="I1931" s="172"/>
      <c r="J1931" s="89"/>
      <c r="K1931" s="142"/>
      <c r="L1931" s="89"/>
      <c r="M1931" s="89"/>
      <c r="N1931" s="89"/>
      <c r="O1931" s="89"/>
      <c r="P1931" s="89"/>
      <c r="Q1931" s="336"/>
      <c r="R1931" s="92"/>
      <c r="S1931" s="90"/>
      <c r="T1931" s="90"/>
    </row>
    <row r="1932" spans="1:20" x14ac:dyDescent="0.25">
      <c r="A1932" s="91"/>
      <c r="B1932" s="86"/>
      <c r="C1932" s="89"/>
      <c r="D1932" s="89"/>
      <c r="E1932" s="89"/>
      <c r="F1932" s="89"/>
      <c r="G1932" s="89"/>
      <c r="H1932" s="172"/>
      <c r="I1932" s="172"/>
      <c r="J1932" s="89"/>
      <c r="K1932" s="142"/>
      <c r="L1932" s="89"/>
      <c r="M1932" s="89"/>
      <c r="N1932" s="89"/>
      <c r="O1932" s="89"/>
      <c r="P1932" s="89"/>
      <c r="Q1932" s="336"/>
      <c r="R1932" s="92"/>
      <c r="S1932" s="90"/>
      <c r="T1932" s="90"/>
    </row>
    <row r="1933" spans="1:20" x14ac:dyDescent="0.25">
      <c r="A1933" s="91"/>
      <c r="B1933" s="86"/>
      <c r="C1933" s="89"/>
      <c r="D1933" s="89"/>
      <c r="E1933" s="89"/>
      <c r="F1933" s="89"/>
      <c r="G1933" s="89"/>
      <c r="H1933" s="172"/>
      <c r="I1933" s="172"/>
      <c r="J1933" s="89"/>
      <c r="K1933" s="142"/>
      <c r="L1933" s="89"/>
      <c r="M1933" s="89"/>
      <c r="N1933" s="89"/>
      <c r="O1933" s="89"/>
      <c r="P1933" s="89"/>
      <c r="Q1933" s="336"/>
      <c r="R1933" s="92"/>
      <c r="S1933" s="90"/>
      <c r="T1933" s="90"/>
    </row>
    <row r="1934" spans="1:20" x14ac:dyDescent="0.25">
      <c r="A1934" s="91"/>
      <c r="B1934" s="86"/>
      <c r="C1934" s="89"/>
      <c r="D1934" s="89"/>
      <c r="E1934" s="89"/>
      <c r="F1934" s="89"/>
      <c r="G1934" s="89"/>
      <c r="H1934" s="172"/>
      <c r="I1934" s="172"/>
      <c r="J1934" s="89"/>
      <c r="K1934" s="142"/>
      <c r="L1934" s="89"/>
      <c r="M1934" s="89"/>
      <c r="N1934" s="89"/>
      <c r="O1934" s="89"/>
      <c r="P1934" s="89"/>
      <c r="Q1934" s="336"/>
      <c r="R1934" s="92"/>
      <c r="S1934" s="90"/>
      <c r="T1934" s="90"/>
    </row>
    <row r="1935" spans="1:20" x14ac:dyDescent="0.25">
      <c r="A1935" s="91"/>
      <c r="B1935" s="86"/>
      <c r="C1935" s="89"/>
      <c r="D1935" s="89"/>
      <c r="E1935" s="89"/>
      <c r="F1935" s="89"/>
      <c r="G1935" s="89"/>
      <c r="H1935" s="172"/>
      <c r="I1935" s="172"/>
      <c r="J1935" s="89"/>
      <c r="K1935" s="142"/>
      <c r="L1935" s="89"/>
      <c r="M1935" s="89"/>
      <c r="N1935" s="89"/>
      <c r="O1935" s="89"/>
      <c r="P1935" s="89"/>
      <c r="Q1935" s="336"/>
      <c r="R1935" s="92"/>
      <c r="S1935" s="90"/>
      <c r="T1935" s="90"/>
    </row>
    <row r="1936" spans="1:20" x14ac:dyDescent="0.25">
      <c r="A1936" s="91"/>
      <c r="B1936" s="86"/>
      <c r="C1936" s="89"/>
      <c r="D1936" s="89"/>
      <c r="E1936" s="89"/>
      <c r="F1936" s="89"/>
      <c r="G1936" s="89"/>
      <c r="H1936" s="172"/>
      <c r="I1936" s="172"/>
      <c r="J1936" s="89"/>
      <c r="K1936" s="142"/>
      <c r="L1936" s="89"/>
      <c r="M1936" s="89"/>
      <c r="N1936" s="89"/>
      <c r="O1936" s="89"/>
      <c r="P1936" s="89"/>
      <c r="Q1936" s="336"/>
      <c r="R1936" s="92"/>
      <c r="S1936" s="90"/>
      <c r="T1936" s="90"/>
    </row>
    <row r="1937" spans="1:20" x14ac:dyDescent="0.25">
      <c r="A1937" s="91"/>
      <c r="B1937" s="86"/>
      <c r="C1937" s="89"/>
      <c r="D1937" s="89"/>
      <c r="E1937" s="89"/>
      <c r="F1937" s="89"/>
      <c r="G1937" s="89"/>
      <c r="H1937" s="172"/>
      <c r="I1937" s="172"/>
      <c r="J1937" s="89"/>
      <c r="K1937" s="142"/>
      <c r="L1937" s="89"/>
      <c r="M1937" s="89"/>
      <c r="N1937" s="89"/>
      <c r="O1937" s="89"/>
      <c r="P1937" s="89"/>
      <c r="Q1937" s="336"/>
      <c r="R1937" s="92"/>
      <c r="S1937" s="90"/>
      <c r="T1937" s="90"/>
    </row>
    <row r="1938" spans="1:20" x14ac:dyDescent="0.25">
      <c r="A1938" s="91"/>
      <c r="B1938" s="86"/>
      <c r="C1938" s="89"/>
      <c r="D1938" s="89"/>
      <c r="E1938" s="89"/>
      <c r="F1938" s="89"/>
      <c r="G1938" s="89"/>
      <c r="H1938" s="172"/>
      <c r="I1938" s="172"/>
      <c r="J1938" s="89"/>
      <c r="K1938" s="142"/>
      <c r="L1938" s="89"/>
      <c r="M1938" s="89"/>
      <c r="N1938" s="89"/>
      <c r="O1938" s="89"/>
      <c r="P1938" s="89"/>
      <c r="Q1938" s="336"/>
      <c r="R1938" s="92"/>
      <c r="S1938" s="90"/>
      <c r="T1938" s="90"/>
    </row>
    <row r="1939" spans="1:20" x14ac:dyDescent="0.25">
      <c r="A1939" s="91"/>
      <c r="B1939" s="86"/>
      <c r="C1939" s="89"/>
      <c r="D1939" s="89"/>
      <c r="E1939" s="89"/>
      <c r="F1939" s="89"/>
      <c r="G1939" s="89"/>
      <c r="H1939" s="172"/>
      <c r="I1939" s="172"/>
      <c r="J1939" s="89"/>
      <c r="K1939" s="142"/>
      <c r="L1939" s="89"/>
      <c r="M1939" s="89"/>
      <c r="N1939" s="89"/>
      <c r="O1939" s="89"/>
      <c r="P1939" s="89"/>
      <c r="Q1939" s="336"/>
      <c r="R1939" s="92"/>
      <c r="S1939" s="90"/>
      <c r="T1939" s="90"/>
    </row>
    <row r="1940" spans="1:20" x14ac:dyDescent="0.25">
      <c r="A1940" s="91"/>
      <c r="B1940" s="86"/>
      <c r="C1940" s="89"/>
      <c r="D1940" s="89"/>
      <c r="E1940" s="89"/>
      <c r="F1940" s="89"/>
      <c r="G1940" s="89"/>
      <c r="H1940" s="172"/>
      <c r="I1940" s="172"/>
      <c r="J1940" s="89"/>
      <c r="K1940" s="142"/>
      <c r="L1940" s="89"/>
      <c r="M1940" s="89"/>
      <c r="N1940" s="89"/>
      <c r="O1940" s="89"/>
      <c r="P1940" s="89"/>
      <c r="Q1940" s="336"/>
      <c r="R1940" s="92"/>
      <c r="S1940" s="90"/>
      <c r="T1940" s="90"/>
    </row>
    <row r="1941" spans="1:20" x14ac:dyDescent="0.25">
      <c r="A1941" s="91"/>
      <c r="B1941" s="86"/>
      <c r="C1941" s="89"/>
      <c r="D1941" s="89"/>
      <c r="E1941" s="89"/>
      <c r="F1941" s="89"/>
      <c r="G1941" s="89"/>
      <c r="H1941" s="172"/>
      <c r="I1941" s="172"/>
      <c r="J1941" s="89"/>
      <c r="K1941" s="142"/>
      <c r="L1941" s="89"/>
      <c r="M1941" s="89"/>
      <c r="N1941" s="89"/>
      <c r="O1941" s="89"/>
      <c r="P1941" s="89"/>
      <c r="Q1941" s="336"/>
      <c r="R1941" s="92"/>
      <c r="S1941" s="90"/>
      <c r="T1941" s="90"/>
    </row>
    <row r="1942" spans="1:20" x14ac:dyDescent="0.25">
      <c r="A1942" s="91"/>
      <c r="B1942" s="86"/>
      <c r="C1942" s="89"/>
      <c r="D1942" s="89"/>
      <c r="E1942" s="89"/>
      <c r="F1942" s="89"/>
      <c r="G1942" s="89"/>
      <c r="H1942" s="172"/>
      <c r="I1942" s="172"/>
      <c r="J1942" s="89"/>
      <c r="K1942" s="142"/>
      <c r="L1942" s="89"/>
      <c r="M1942" s="89"/>
      <c r="N1942" s="89"/>
      <c r="O1942" s="89"/>
      <c r="P1942" s="89"/>
      <c r="Q1942" s="336"/>
      <c r="R1942" s="92"/>
      <c r="S1942" s="90"/>
      <c r="T1942" s="90"/>
    </row>
    <row r="1943" spans="1:20" x14ac:dyDescent="0.25">
      <c r="A1943" s="91"/>
      <c r="B1943" s="86"/>
      <c r="C1943" s="89"/>
      <c r="D1943" s="89"/>
      <c r="E1943" s="89"/>
      <c r="F1943" s="89"/>
      <c r="G1943" s="89"/>
      <c r="H1943" s="172"/>
      <c r="I1943" s="172"/>
      <c r="J1943" s="89"/>
      <c r="K1943" s="142"/>
      <c r="L1943" s="89"/>
      <c r="M1943" s="89"/>
      <c r="N1943" s="89"/>
      <c r="O1943" s="89"/>
      <c r="P1943" s="89"/>
      <c r="Q1943" s="336"/>
      <c r="R1943" s="92"/>
      <c r="S1943" s="90"/>
      <c r="T1943" s="90"/>
    </row>
    <row r="1944" spans="1:20" x14ac:dyDescent="0.25">
      <c r="A1944" s="91"/>
      <c r="B1944" s="86"/>
      <c r="C1944" s="89"/>
      <c r="D1944" s="89"/>
      <c r="E1944" s="89"/>
      <c r="F1944" s="89"/>
      <c r="G1944" s="89"/>
      <c r="H1944" s="172"/>
      <c r="I1944" s="172"/>
      <c r="J1944" s="89"/>
      <c r="K1944" s="142"/>
      <c r="L1944" s="89"/>
      <c r="M1944" s="89"/>
      <c r="N1944" s="89"/>
      <c r="O1944" s="89"/>
      <c r="P1944" s="89"/>
      <c r="Q1944" s="336"/>
      <c r="R1944" s="92"/>
      <c r="S1944" s="90"/>
      <c r="T1944" s="90"/>
    </row>
    <row r="1945" spans="1:20" x14ac:dyDescent="0.25">
      <c r="A1945" s="91"/>
      <c r="B1945" s="86"/>
      <c r="C1945" s="89"/>
      <c r="D1945" s="89"/>
      <c r="E1945" s="89"/>
      <c r="F1945" s="89"/>
      <c r="G1945" s="89"/>
      <c r="H1945" s="172"/>
      <c r="I1945" s="172"/>
      <c r="J1945" s="89"/>
      <c r="K1945" s="142"/>
      <c r="L1945" s="89"/>
      <c r="M1945" s="89"/>
      <c r="N1945" s="89"/>
      <c r="O1945" s="89"/>
      <c r="P1945" s="89"/>
      <c r="Q1945" s="336"/>
      <c r="R1945" s="92"/>
      <c r="S1945" s="90"/>
      <c r="T1945" s="90"/>
    </row>
    <row r="1946" spans="1:20" x14ac:dyDescent="0.25">
      <c r="A1946" s="91"/>
      <c r="B1946" s="86"/>
      <c r="C1946" s="89"/>
      <c r="D1946" s="89"/>
      <c r="E1946" s="89"/>
      <c r="F1946" s="89"/>
      <c r="G1946" s="89"/>
      <c r="H1946" s="172"/>
      <c r="I1946" s="172"/>
      <c r="J1946" s="89"/>
      <c r="K1946" s="142"/>
      <c r="L1946" s="89"/>
      <c r="M1946" s="89"/>
      <c r="N1946" s="89"/>
      <c r="O1946" s="89"/>
      <c r="P1946" s="89"/>
      <c r="Q1946" s="336"/>
      <c r="R1946" s="92"/>
      <c r="S1946" s="90"/>
      <c r="T1946" s="90"/>
    </row>
    <row r="1947" spans="1:20" x14ac:dyDescent="0.25">
      <c r="A1947" s="91"/>
      <c r="B1947" s="86"/>
      <c r="C1947" s="89"/>
      <c r="D1947" s="89"/>
      <c r="E1947" s="89"/>
      <c r="F1947" s="89"/>
      <c r="G1947" s="89"/>
      <c r="H1947" s="172"/>
      <c r="I1947" s="172"/>
      <c r="J1947" s="89"/>
      <c r="K1947" s="142"/>
      <c r="L1947" s="89"/>
      <c r="M1947" s="89"/>
      <c r="N1947" s="89"/>
      <c r="O1947" s="89"/>
      <c r="P1947" s="89"/>
      <c r="Q1947" s="336"/>
      <c r="R1947" s="92"/>
      <c r="S1947" s="90"/>
      <c r="T1947" s="90"/>
    </row>
    <row r="1948" spans="1:20" x14ac:dyDescent="0.25">
      <c r="A1948" s="91"/>
      <c r="B1948" s="86"/>
      <c r="C1948" s="89"/>
      <c r="D1948" s="89"/>
      <c r="E1948" s="89"/>
      <c r="F1948" s="89"/>
      <c r="G1948" s="89"/>
      <c r="H1948" s="172"/>
      <c r="I1948" s="172"/>
      <c r="J1948" s="89"/>
      <c r="K1948" s="142"/>
      <c r="L1948" s="89"/>
      <c r="M1948" s="89"/>
      <c r="N1948" s="89"/>
      <c r="O1948" s="89"/>
      <c r="P1948" s="89"/>
      <c r="Q1948" s="336"/>
      <c r="R1948" s="92"/>
      <c r="S1948" s="90"/>
      <c r="T1948" s="90"/>
    </row>
    <row r="1949" spans="1:20" x14ac:dyDescent="0.25">
      <c r="A1949" s="91"/>
      <c r="B1949" s="86"/>
      <c r="C1949" s="89"/>
      <c r="D1949" s="89"/>
      <c r="E1949" s="89"/>
      <c r="F1949" s="89"/>
      <c r="G1949" s="89"/>
      <c r="H1949" s="172"/>
      <c r="I1949" s="172"/>
      <c r="J1949" s="89"/>
      <c r="K1949" s="142"/>
      <c r="L1949" s="89"/>
      <c r="M1949" s="89"/>
      <c r="N1949" s="89"/>
      <c r="O1949" s="89"/>
      <c r="P1949" s="89"/>
      <c r="Q1949" s="336"/>
      <c r="R1949" s="92"/>
      <c r="S1949" s="90"/>
      <c r="T1949" s="90"/>
    </row>
    <row r="1950" spans="1:20" x14ac:dyDescent="0.25">
      <c r="A1950" s="91"/>
      <c r="B1950" s="86"/>
      <c r="C1950" s="89"/>
      <c r="D1950" s="89"/>
      <c r="E1950" s="89"/>
      <c r="F1950" s="89"/>
      <c r="G1950" s="89"/>
      <c r="H1950" s="172"/>
      <c r="I1950" s="172"/>
      <c r="J1950" s="89"/>
      <c r="K1950" s="142"/>
      <c r="L1950" s="89"/>
      <c r="M1950" s="89"/>
      <c r="N1950" s="89"/>
      <c r="O1950" s="89"/>
      <c r="P1950" s="89"/>
      <c r="Q1950" s="336"/>
      <c r="R1950" s="92"/>
      <c r="S1950" s="90"/>
      <c r="T1950" s="90"/>
    </row>
    <row r="1951" spans="1:20" x14ac:dyDescent="0.25">
      <c r="A1951" s="91"/>
      <c r="B1951" s="86"/>
      <c r="C1951" s="89"/>
      <c r="D1951" s="89"/>
      <c r="E1951" s="89"/>
      <c r="F1951" s="89"/>
      <c r="G1951" s="89"/>
      <c r="H1951" s="172"/>
      <c r="I1951" s="172"/>
      <c r="J1951" s="89"/>
      <c r="K1951" s="142"/>
      <c r="L1951" s="89"/>
      <c r="M1951" s="89"/>
      <c r="N1951" s="89"/>
      <c r="O1951" s="89"/>
      <c r="P1951" s="89"/>
      <c r="Q1951" s="336"/>
      <c r="R1951" s="92"/>
      <c r="S1951" s="90"/>
      <c r="T1951" s="90"/>
    </row>
    <row r="1952" spans="1:20" x14ac:dyDescent="0.25">
      <c r="A1952" s="91"/>
      <c r="B1952" s="86"/>
      <c r="C1952" s="89"/>
      <c r="D1952" s="89"/>
      <c r="E1952" s="89"/>
      <c r="F1952" s="89"/>
      <c r="G1952" s="89"/>
      <c r="H1952" s="172"/>
      <c r="I1952" s="172"/>
      <c r="J1952" s="89"/>
      <c r="K1952" s="142"/>
      <c r="L1952" s="89"/>
      <c r="M1952" s="89"/>
      <c r="N1952" s="89"/>
      <c r="O1952" s="89"/>
      <c r="P1952" s="89"/>
      <c r="Q1952" s="336"/>
      <c r="R1952" s="92"/>
      <c r="S1952" s="90"/>
      <c r="T1952" s="90"/>
    </row>
    <row r="1953" spans="1:20" x14ac:dyDescent="0.25">
      <c r="A1953" s="91"/>
      <c r="B1953" s="86"/>
      <c r="C1953" s="89"/>
      <c r="D1953" s="89"/>
      <c r="E1953" s="89"/>
      <c r="F1953" s="89"/>
      <c r="G1953" s="89"/>
      <c r="H1953" s="172"/>
      <c r="I1953" s="172"/>
      <c r="J1953" s="89"/>
      <c r="K1953" s="142"/>
      <c r="L1953" s="89"/>
      <c r="M1953" s="89"/>
      <c r="N1953" s="89"/>
      <c r="O1953" s="89"/>
      <c r="P1953" s="89"/>
      <c r="Q1953" s="336"/>
      <c r="R1953" s="92"/>
      <c r="S1953" s="90"/>
      <c r="T1953" s="90"/>
    </row>
    <row r="1954" spans="1:20" x14ac:dyDescent="0.25">
      <c r="A1954" s="91"/>
      <c r="B1954" s="86"/>
      <c r="C1954" s="89"/>
      <c r="D1954" s="89"/>
      <c r="E1954" s="89"/>
      <c r="F1954" s="89"/>
      <c r="G1954" s="89"/>
      <c r="H1954" s="172"/>
      <c r="I1954" s="172"/>
      <c r="J1954" s="89"/>
      <c r="K1954" s="142"/>
      <c r="L1954" s="89"/>
      <c r="M1954" s="89"/>
      <c r="N1954" s="89"/>
      <c r="O1954" s="89"/>
      <c r="P1954" s="89"/>
      <c r="Q1954" s="336"/>
      <c r="R1954" s="92"/>
      <c r="S1954" s="90"/>
      <c r="T1954" s="90"/>
    </row>
    <row r="1955" spans="1:20" x14ac:dyDescent="0.25">
      <c r="A1955" s="91"/>
      <c r="B1955" s="86"/>
      <c r="C1955" s="89"/>
      <c r="D1955" s="89"/>
      <c r="E1955" s="89"/>
      <c r="F1955" s="89"/>
      <c r="G1955" s="89"/>
      <c r="H1955" s="172"/>
      <c r="I1955" s="172"/>
      <c r="J1955" s="89"/>
      <c r="K1955" s="142"/>
      <c r="L1955" s="89"/>
      <c r="M1955" s="89"/>
      <c r="N1955" s="89"/>
      <c r="O1955" s="89"/>
      <c r="P1955" s="89"/>
      <c r="Q1955" s="336"/>
      <c r="R1955" s="92"/>
      <c r="S1955" s="90"/>
      <c r="T1955" s="90"/>
    </row>
    <row r="1956" spans="1:20" x14ac:dyDescent="0.25">
      <c r="A1956" s="91"/>
      <c r="B1956" s="86"/>
      <c r="C1956" s="89"/>
      <c r="D1956" s="89"/>
      <c r="E1956" s="89"/>
      <c r="F1956" s="89"/>
      <c r="G1956" s="89"/>
      <c r="H1956" s="172"/>
      <c r="I1956" s="172"/>
      <c r="J1956" s="89"/>
      <c r="K1956" s="142"/>
      <c r="L1956" s="89"/>
      <c r="M1956" s="89"/>
      <c r="N1956" s="89"/>
      <c r="O1956" s="89"/>
      <c r="P1956" s="89"/>
      <c r="Q1956" s="336"/>
      <c r="R1956" s="92"/>
      <c r="S1956" s="90"/>
      <c r="T1956" s="90"/>
    </row>
    <row r="1957" spans="1:20" x14ac:dyDescent="0.25">
      <c r="A1957" s="91"/>
      <c r="B1957" s="86"/>
      <c r="C1957" s="89"/>
      <c r="D1957" s="89"/>
      <c r="E1957" s="89"/>
      <c r="F1957" s="89"/>
      <c r="G1957" s="89"/>
      <c r="H1957" s="172"/>
      <c r="I1957" s="172"/>
      <c r="J1957" s="89"/>
      <c r="K1957" s="142"/>
      <c r="L1957" s="89"/>
      <c r="M1957" s="89"/>
      <c r="N1957" s="89"/>
      <c r="O1957" s="89"/>
      <c r="P1957" s="89"/>
      <c r="Q1957" s="336"/>
      <c r="R1957" s="92"/>
      <c r="S1957" s="90"/>
      <c r="T1957" s="90"/>
    </row>
    <row r="1958" spans="1:20" x14ac:dyDescent="0.25">
      <c r="A1958" s="91"/>
      <c r="B1958" s="86"/>
      <c r="C1958" s="89"/>
      <c r="D1958" s="89"/>
      <c r="E1958" s="89"/>
      <c r="F1958" s="89"/>
      <c r="G1958" s="89"/>
      <c r="H1958" s="172"/>
      <c r="I1958" s="172"/>
      <c r="J1958" s="89"/>
      <c r="K1958" s="142"/>
      <c r="L1958" s="89"/>
      <c r="M1958" s="89"/>
      <c r="N1958" s="89"/>
      <c r="O1958" s="89"/>
      <c r="P1958" s="89"/>
      <c r="Q1958" s="336"/>
      <c r="R1958" s="92"/>
      <c r="S1958" s="90"/>
      <c r="T1958" s="90"/>
    </row>
    <row r="1959" spans="1:20" x14ac:dyDescent="0.25">
      <c r="A1959" s="91"/>
      <c r="B1959" s="86"/>
      <c r="C1959" s="89"/>
      <c r="D1959" s="89"/>
      <c r="E1959" s="89"/>
      <c r="F1959" s="89"/>
      <c r="G1959" s="89"/>
      <c r="H1959" s="172"/>
      <c r="I1959" s="172"/>
      <c r="J1959" s="89"/>
      <c r="K1959" s="142"/>
      <c r="L1959" s="89"/>
      <c r="M1959" s="89"/>
      <c r="N1959" s="89"/>
      <c r="O1959" s="89"/>
      <c r="P1959" s="89"/>
      <c r="Q1959" s="336"/>
      <c r="R1959" s="92"/>
      <c r="S1959" s="90"/>
      <c r="T1959" s="90"/>
    </row>
    <row r="1960" spans="1:20" x14ac:dyDescent="0.25">
      <c r="A1960" s="91"/>
      <c r="B1960" s="86"/>
      <c r="C1960" s="89"/>
      <c r="D1960" s="89"/>
      <c r="E1960" s="89"/>
      <c r="F1960" s="89"/>
      <c r="G1960" s="89"/>
      <c r="H1960" s="172"/>
      <c r="I1960" s="172"/>
      <c r="J1960" s="89"/>
      <c r="K1960" s="142"/>
      <c r="L1960" s="89"/>
      <c r="M1960" s="89"/>
      <c r="N1960" s="89"/>
      <c r="O1960" s="89"/>
      <c r="P1960" s="89"/>
      <c r="Q1960" s="336"/>
      <c r="R1960" s="92"/>
      <c r="S1960" s="90"/>
      <c r="T1960" s="90"/>
    </row>
    <row r="1961" spans="1:20" x14ac:dyDescent="0.25">
      <c r="A1961" s="91"/>
      <c r="B1961" s="86"/>
      <c r="C1961" s="89"/>
      <c r="D1961" s="89"/>
      <c r="E1961" s="89"/>
      <c r="F1961" s="89"/>
      <c r="G1961" s="89"/>
      <c r="H1961" s="172"/>
      <c r="I1961" s="172"/>
      <c r="J1961" s="89"/>
      <c r="K1961" s="142"/>
      <c r="L1961" s="89"/>
      <c r="M1961" s="89"/>
      <c r="N1961" s="89"/>
      <c r="O1961" s="89"/>
      <c r="P1961" s="89"/>
      <c r="Q1961" s="336"/>
      <c r="R1961" s="92"/>
      <c r="S1961" s="90"/>
      <c r="T1961" s="90"/>
    </row>
    <row r="1962" spans="1:20" x14ac:dyDescent="0.25">
      <c r="A1962" s="91"/>
      <c r="B1962" s="86"/>
      <c r="C1962" s="89"/>
      <c r="D1962" s="89"/>
      <c r="E1962" s="89"/>
      <c r="F1962" s="89"/>
      <c r="G1962" s="89"/>
      <c r="H1962" s="172"/>
      <c r="I1962" s="172"/>
      <c r="J1962" s="89"/>
      <c r="K1962" s="142"/>
      <c r="L1962" s="89"/>
      <c r="M1962" s="89"/>
      <c r="N1962" s="89"/>
      <c r="O1962" s="89"/>
      <c r="P1962" s="89"/>
      <c r="Q1962" s="336"/>
      <c r="R1962" s="92"/>
      <c r="S1962" s="90"/>
      <c r="T1962" s="90"/>
    </row>
    <row r="1963" spans="1:20" x14ac:dyDescent="0.25">
      <c r="A1963" s="91"/>
      <c r="B1963" s="86"/>
      <c r="C1963" s="89"/>
      <c r="D1963" s="89"/>
      <c r="E1963" s="89"/>
      <c r="F1963" s="89"/>
      <c r="G1963" s="89"/>
      <c r="H1963" s="172"/>
      <c r="I1963" s="172"/>
      <c r="J1963" s="89"/>
      <c r="K1963" s="142"/>
      <c r="L1963" s="89"/>
      <c r="M1963" s="89"/>
      <c r="N1963" s="89"/>
      <c r="O1963" s="89"/>
      <c r="P1963" s="89"/>
      <c r="Q1963" s="336"/>
      <c r="R1963" s="92"/>
      <c r="S1963" s="90"/>
      <c r="T1963" s="90"/>
    </row>
    <row r="1964" spans="1:20" x14ac:dyDescent="0.25">
      <c r="A1964" s="91"/>
      <c r="B1964" s="86"/>
      <c r="C1964" s="89"/>
      <c r="D1964" s="89"/>
      <c r="E1964" s="89"/>
      <c r="F1964" s="89"/>
      <c r="G1964" s="89"/>
      <c r="H1964" s="172"/>
      <c r="I1964" s="172"/>
      <c r="J1964" s="89"/>
      <c r="K1964" s="142"/>
      <c r="L1964" s="89"/>
      <c r="M1964" s="89"/>
      <c r="N1964" s="89"/>
      <c r="O1964" s="89"/>
      <c r="P1964" s="89"/>
      <c r="Q1964" s="336"/>
      <c r="R1964" s="92"/>
      <c r="S1964" s="90"/>
      <c r="T1964" s="90"/>
    </row>
    <row r="1965" spans="1:20" x14ac:dyDescent="0.25">
      <c r="A1965" s="91"/>
      <c r="B1965" s="86"/>
      <c r="C1965" s="89"/>
      <c r="D1965" s="89"/>
      <c r="E1965" s="89"/>
      <c r="F1965" s="89"/>
      <c r="G1965" s="89"/>
      <c r="H1965" s="172"/>
      <c r="I1965" s="172"/>
      <c r="J1965" s="89"/>
      <c r="K1965" s="142"/>
      <c r="L1965" s="89"/>
      <c r="M1965" s="89"/>
      <c r="N1965" s="89"/>
      <c r="O1965" s="89"/>
      <c r="P1965" s="89"/>
      <c r="Q1965" s="336"/>
      <c r="R1965" s="92"/>
      <c r="S1965" s="90"/>
      <c r="T1965" s="90"/>
    </row>
    <row r="1966" spans="1:20" x14ac:dyDescent="0.25">
      <c r="A1966" s="91"/>
      <c r="B1966" s="86"/>
      <c r="C1966" s="89"/>
      <c r="D1966" s="89"/>
      <c r="E1966" s="89"/>
      <c r="F1966" s="89"/>
      <c r="G1966" s="89"/>
      <c r="H1966" s="172"/>
      <c r="I1966" s="172"/>
      <c r="J1966" s="89"/>
      <c r="K1966" s="142"/>
      <c r="L1966" s="89"/>
      <c r="M1966" s="89"/>
      <c r="N1966" s="89"/>
      <c r="O1966" s="89"/>
      <c r="P1966" s="89"/>
      <c r="Q1966" s="336"/>
      <c r="R1966" s="92"/>
      <c r="S1966" s="90"/>
      <c r="T1966" s="90"/>
    </row>
    <row r="1967" spans="1:20" x14ac:dyDescent="0.25">
      <c r="A1967" s="91"/>
      <c r="B1967" s="86"/>
      <c r="C1967" s="89"/>
      <c r="D1967" s="89"/>
      <c r="E1967" s="89"/>
      <c r="F1967" s="89"/>
      <c r="G1967" s="89"/>
      <c r="H1967" s="172"/>
      <c r="I1967" s="172"/>
      <c r="J1967" s="89"/>
      <c r="K1967" s="142"/>
      <c r="L1967" s="89"/>
      <c r="M1967" s="89"/>
      <c r="N1967" s="89"/>
      <c r="O1967" s="89"/>
      <c r="P1967" s="89"/>
      <c r="Q1967" s="336"/>
      <c r="R1967" s="92"/>
      <c r="S1967" s="90"/>
      <c r="T1967" s="90"/>
    </row>
    <row r="1968" spans="1:20" x14ac:dyDescent="0.25">
      <c r="A1968" s="91"/>
      <c r="B1968" s="86"/>
      <c r="C1968" s="89"/>
      <c r="D1968" s="89"/>
      <c r="E1968" s="89"/>
      <c r="F1968" s="89"/>
      <c r="G1968" s="89"/>
      <c r="H1968" s="172"/>
      <c r="I1968" s="172"/>
      <c r="J1968" s="89"/>
      <c r="K1968" s="142"/>
      <c r="L1968" s="89"/>
      <c r="M1968" s="89"/>
      <c r="N1968" s="89"/>
      <c r="O1968" s="89"/>
      <c r="P1968" s="89"/>
      <c r="Q1968" s="336"/>
      <c r="R1968" s="92"/>
      <c r="S1968" s="90"/>
      <c r="T1968" s="90"/>
    </row>
    <row r="1969" spans="1:20" x14ac:dyDescent="0.25">
      <c r="A1969" s="91"/>
      <c r="B1969" s="86"/>
      <c r="C1969" s="89"/>
      <c r="D1969" s="89"/>
      <c r="E1969" s="89"/>
      <c r="F1969" s="89"/>
      <c r="G1969" s="89"/>
      <c r="H1969" s="172"/>
      <c r="I1969" s="172"/>
      <c r="J1969" s="89"/>
      <c r="K1969" s="142"/>
      <c r="L1969" s="89"/>
      <c r="M1969" s="89"/>
      <c r="N1969" s="89"/>
      <c r="O1969" s="89"/>
      <c r="P1969" s="89"/>
      <c r="Q1969" s="336"/>
      <c r="R1969" s="92"/>
      <c r="S1969" s="90"/>
      <c r="T1969" s="90"/>
    </row>
    <row r="1970" spans="1:20" x14ac:dyDescent="0.25">
      <c r="A1970" s="91"/>
      <c r="B1970" s="86"/>
      <c r="C1970" s="89"/>
      <c r="D1970" s="89"/>
      <c r="E1970" s="89"/>
      <c r="F1970" s="89"/>
      <c r="G1970" s="89"/>
      <c r="H1970" s="172"/>
      <c r="I1970" s="172"/>
      <c r="J1970" s="89"/>
      <c r="K1970" s="142"/>
      <c r="L1970" s="89"/>
      <c r="M1970" s="89"/>
      <c r="N1970" s="89"/>
      <c r="O1970" s="89"/>
      <c r="P1970" s="89"/>
      <c r="Q1970" s="336"/>
      <c r="R1970" s="92"/>
      <c r="S1970" s="90"/>
      <c r="T1970" s="90"/>
    </row>
    <row r="1971" spans="1:20" x14ac:dyDescent="0.25">
      <c r="A1971" s="91"/>
      <c r="B1971" s="86"/>
      <c r="C1971" s="89"/>
      <c r="D1971" s="89"/>
      <c r="E1971" s="89"/>
      <c r="F1971" s="89"/>
      <c r="G1971" s="89"/>
      <c r="H1971" s="172"/>
      <c r="I1971" s="172"/>
      <c r="J1971" s="89"/>
      <c r="K1971" s="142"/>
      <c r="L1971" s="89"/>
      <c r="M1971" s="89"/>
      <c r="N1971" s="89"/>
      <c r="O1971" s="89"/>
      <c r="P1971" s="89"/>
      <c r="Q1971" s="336"/>
      <c r="R1971" s="92"/>
      <c r="S1971" s="90"/>
      <c r="T1971" s="90"/>
    </row>
    <row r="1972" spans="1:20" x14ac:dyDescent="0.25">
      <c r="A1972" s="91"/>
      <c r="B1972" s="86"/>
      <c r="C1972" s="89"/>
      <c r="D1972" s="89"/>
      <c r="E1972" s="89"/>
      <c r="F1972" s="89"/>
      <c r="G1972" s="89"/>
      <c r="H1972" s="172"/>
      <c r="I1972" s="172"/>
      <c r="J1972" s="89"/>
      <c r="K1972" s="142"/>
      <c r="L1972" s="89"/>
      <c r="M1972" s="89"/>
      <c r="N1972" s="89"/>
      <c r="O1972" s="89"/>
      <c r="P1972" s="89"/>
      <c r="Q1972" s="336"/>
      <c r="R1972" s="92"/>
      <c r="S1972" s="90"/>
      <c r="T1972" s="90"/>
    </row>
    <row r="1973" spans="1:20" x14ac:dyDescent="0.25">
      <c r="A1973" s="91"/>
      <c r="B1973" s="86"/>
      <c r="C1973" s="89"/>
      <c r="D1973" s="89"/>
      <c r="E1973" s="89"/>
      <c r="F1973" s="89"/>
      <c r="G1973" s="89"/>
      <c r="H1973" s="172"/>
      <c r="I1973" s="172"/>
      <c r="J1973" s="89"/>
      <c r="K1973" s="142"/>
      <c r="L1973" s="89"/>
      <c r="M1973" s="89"/>
      <c r="N1973" s="89"/>
      <c r="O1973" s="89"/>
      <c r="P1973" s="89"/>
      <c r="Q1973" s="336"/>
      <c r="R1973" s="92"/>
      <c r="S1973" s="90"/>
      <c r="T1973" s="90"/>
    </row>
    <row r="1974" spans="1:20" x14ac:dyDescent="0.25">
      <c r="A1974" s="91"/>
      <c r="B1974" s="86"/>
      <c r="C1974" s="89"/>
      <c r="D1974" s="89"/>
      <c r="E1974" s="89"/>
      <c r="F1974" s="89"/>
      <c r="G1974" s="89"/>
      <c r="H1974" s="172"/>
      <c r="I1974" s="172"/>
      <c r="J1974" s="89"/>
      <c r="K1974" s="142"/>
      <c r="L1974" s="89"/>
      <c r="M1974" s="89"/>
      <c r="N1974" s="89"/>
      <c r="O1974" s="89"/>
      <c r="P1974" s="89"/>
      <c r="Q1974" s="336"/>
      <c r="R1974" s="92"/>
      <c r="S1974" s="90"/>
      <c r="T1974" s="90"/>
    </row>
    <row r="1975" spans="1:20" x14ac:dyDescent="0.25">
      <c r="A1975" s="91"/>
      <c r="B1975" s="86"/>
      <c r="C1975" s="89"/>
      <c r="D1975" s="89"/>
      <c r="E1975" s="89"/>
      <c r="F1975" s="89"/>
      <c r="G1975" s="89"/>
      <c r="H1975" s="172"/>
      <c r="I1975" s="172"/>
      <c r="J1975" s="89"/>
      <c r="K1975" s="142"/>
      <c r="L1975" s="89"/>
      <c r="M1975" s="89"/>
      <c r="N1975" s="89"/>
      <c r="O1975" s="89"/>
      <c r="P1975" s="89"/>
      <c r="Q1975" s="336"/>
      <c r="R1975" s="92"/>
      <c r="S1975" s="90"/>
      <c r="T1975" s="90"/>
    </row>
    <row r="1976" spans="1:20" x14ac:dyDescent="0.25">
      <c r="A1976" s="91"/>
      <c r="B1976" s="86"/>
      <c r="C1976" s="89"/>
      <c r="D1976" s="89"/>
      <c r="E1976" s="89"/>
      <c r="F1976" s="89"/>
      <c r="G1976" s="89"/>
      <c r="H1976" s="172"/>
      <c r="I1976" s="172"/>
      <c r="J1976" s="89"/>
      <c r="K1976" s="142"/>
      <c r="L1976" s="89"/>
      <c r="M1976" s="89"/>
      <c r="N1976" s="89"/>
      <c r="O1976" s="89"/>
      <c r="P1976" s="89"/>
      <c r="Q1976" s="336"/>
      <c r="R1976" s="92"/>
      <c r="S1976" s="90"/>
      <c r="T1976" s="90"/>
    </row>
    <row r="1977" spans="1:20" x14ac:dyDescent="0.25">
      <c r="A1977" s="91"/>
      <c r="B1977" s="86"/>
      <c r="C1977" s="89"/>
      <c r="D1977" s="89"/>
      <c r="E1977" s="89"/>
      <c r="F1977" s="89"/>
      <c r="G1977" s="89"/>
      <c r="H1977" s="172"/>
      <c r="I1977" s="172"/>
      <c r="J1977" s="89"/>
      <c r="K1977" s="142"/>
      <c r="L1977" s="89"/>
      <c r="M1977" s="89"/>
      <c r="N1977" s="89"/>
      <c r="O1977" s="89"/>
      <c r="P1977" s="89"/>
      <c r="Q1977" s="336"/>
      <c r="R1977" s="92"/>
      <c r="S1977" s="90"/>
      <c r="T1977" s="90"/>
    </row>
    <row r="1978" spans="1:20" x14ac:dyDescent="0.25">
      <c r="A1978" s="91"/>
      <c r="B1978" s="86"/>
      <c r="C1978" s="89"/>
      <c r="D1978" s="89"/>
      <c r="E1978" s="89"/>
      <c r="F1978" s="89"/>
      <c r="G1978" s="89"/>
      <c r="H1978" s="172"/>
      <c r="I1978" s="172"/>
      <c r="J1978" s="89"/>
      <c r="K1978" s="142"/>
      <c r="L1978" s="89"/>
      <c r="M1978" s="89"/>
      <c r="N1978" s="89"/>
      <c r="O1978" s="89"/>
      <c r="P1978" s="89"/>
      <c r="Q1978" s="336"/>
      <c r="R1978" s="92"/>
      <c r="S1978" s="90"/>
      <c r="T1978" s="90"/>
    </row>
    <row r="1979" spans="1:20" x14ac:dyDescent="0.25">
      <c r="A1979" s="91"/>
      <c r="B1979" s="86"/>
      <c r="C1979" s="89"/>
      <c r="D1979" s="89"/>
      <c r="E1979" s="89"/>
      <c r="F1979" s="89"/>
      <c r="G1979" s="89"/>
      <c r="H1979" s="172"/>
      <c r="I1979" s="172"/>
      <c r="J1979" s="89"/>
      <c r="K1979" s="142"/>
      <c r="L1979" s="89"/>
      <c r="M1979" s="89"/>
      <c r="N1979" s="89"/>
      <c r="O1979" s="89"/>
      <c r="P1979" s="89"/>
      <c r="Q1979" s="336"/>
      <c r="R1979" s="92"/>
      <c r="S1979" s="90"/>
      <c r="T1979" s="90"/>
    </row>
    <row r="1980" spans="1:20" x14ac:dyDescent="0.25">
      <c r="A1980" s="91"/>
      <c r="B1980" s="86"/>
      <c r="C1980" s="89"/>
      <c r="D1980" s="89"/>
      <c r="E1980" s="89"/>
      <c r="F1980" s="89"/>
      <c r="G1980" s="89"/>
      <c r="H1980" s="172"/>
      <c r="I1980" s="172"/>
      <c r="J1980" s="89"/>
      <c r="K1980" s="142"/>
      <c r="L1980" s="89"/>
      <c r="M1980" s="89"/>
      <c r="N1980" s="89"/>
      <c r="O1980" s="89"/>
      <c r="P1980" s="89"/>
      <c r="Q1980" s="336"/>
      <c r="R1980" s="92"/>
      <c r="S1980" s="90"/>
      <c r="T1980" s="90"/>
    </row>
    <row r="1981" spans="1:20" x14ac:dyDescent="0.25">
      <c r="A1981" s="91"/>
      <c r="B1981" s="86"/>
      <c r="C1981" s="89"/>
      <c r="D1981" s="89"/>
      <c r="E1981" s="89"/>
      <c r="F1981" s="89"/>
      <c r="G1981" s="89"/>
      <c r="H1981" s="172"/>
      <c r="I1981" s="172"/>
      <c r="J1981" s="89"/>
      <c r="K1981" s="142"/>
      <c r="L1981" s="89"/>
      <c r="M1981" s="89"/>
      <c r="N1981" s="89"/>
      <c r="O1981" s="89"/>
      <c r="P1981" s="89"/>
      <c r="Q1981" s="336"/>
      <c r="R1981" s="92"/>
      <c r="S1981" s="90"/>
      <c r="T1981" s="90"/>
    </row>
    <row r="1982" spans="1:20" x14ac:dyDescent="0.25">
      <c r="A1982" s="91"/>
      <c r="B1982" s="86"/>
      <c r="C1982" s="89"/>
      <c r="D1982" s="89"/>
      <c r="E1982" s="89"/>
      <c r="F1982" s="89"/>
      <c r="G1982" s="89"/>
      <c r="H1982" s="172"/>
      <c r="I1982" s="172"/>
      <c r="J1982" s="89"/>
      <c r="K1982" s="142"/>
      <c r="L1982" s="89"/>
      <c r="M1982" s="89"/>
      <c r="N1982" s="89"/>
      <c r="O1982" s="89"/>
      <c r="P1982" s="89"/>
      <c r="Q1982" s="336"/>
      <c r="R1982" s="92"/>
      <c r="S1982" s="90"/>
      <c r="T1982" s="90"/>
    </row>
    <row r="1983" spans="1:20" x14ac:dyDescent="0.25">
      <c r="A1983" s="91"/>
      <c r="B1983" s="86"/>
      <c r="C1983" s="89"/>
      <c r="D1983" s="89"/>
      <c r="E1983" s="89"/>
      <c r="F1983" s="89"/>
      <c r="G1983" s="89"/>
      <c r="H1983" s="172"/>
      <c r="I1983" s="172"/>
      <c r="J1983" s="89"/>
      <c r="K1983" s="142"/>
      <c r="L1983" s="89"/>
      <c r="M1983" s="89"/>
      <c r="N1983" s="89"/>
      <c r="O1983" s="89"/>
      <c r="P1983" s="89"/>
      <c r="Q1983" s="336"/>
      <c r="R1983" s="92"/>
      <c r="S1983" s="90"/>
      <c r="T1983" s="90"/>
    </row>
    <row r="1984" spans="1:20" x14ac:dyDescent="0.25">
      <c r="A1984" s="91"/>
      <c r="B1984" s="86"/>
      <c r="C1984" s="89"/>
      <c r="D1984" s="89"/>
      <c r="E1984" s="89"/>
      <c r="F1984" s="89"/>
      <c r="G1984" s="89"/>
      <c r="H1984" s="172"/>
      <c r="I1984" s="172"/>
      <c r="J1984" s="89"/>
      <c r="K1984" s="142"/>
      <c r="L1984" s="89"/>
      <c r="M1984" s="89"/>
      <c r="N1984" s="89"/>
      <c r="O1984" s="89"/>
      <c r="P1984" s="89"/>
      <c r="Q1984" s="336"/>
      <c r="R1984" s="92"/>
      <c r="S1984" s="90"/>
      <c r="T1984" s="90"/>
    </row>
    <row r="1985" spans="1:20" x14ac:dyDescent="0.25">
      <c r="A1985" s="91"/>
      <c r="B1985" s="86"/>
      <c r="C1985" s="89"/>
      <c r="D1985" s="89"/>
      <c r="E1985" s="89"/>
      <c r="F1985" s="89"/>
      <c r="G1985" s="89"/>
      <c r="H1985" s="172"/>
      <c r="I1985" s="172"/>
      <c r="J1985" s="89"/>
      <c r="K1985" s="142"/>
      <c r="L1985" s="89"/>
      <c r="M1985" s="89"/>
      <c r="N1985" s="89"/>
      <c r="O1985" s="89"/>
      <c r="P1985" s="89"/>
      <c r="Q1985" s="336"/>
      <c r="R1985" s="92"/>
      <c r="S1985" s="90"/>
      <c r="T1985" s="90"/>
    </row>
    <row r="1986" spans="1:20" x14ac:dyDescent="0.25">
      <c r="A1986" s="91"/>
      <c r="B1986" s="86"/>
      <c r="C1986" s="89"/>
      <c r="D1986" s="89"/>
      <c r="E1986" s="89"/>
      <c r="F1986" s="89"/>
      <c r="G1986" s="89"/>
      <c r="H1986" s="172"/>
      <c r="I1986" s="172"/>
      <c r="J1986" s="89"/>
      <c r="K1986" s="142"/>
      <c r="L1986" s="89"/>
      <c r="M1986" s="89"/>
      <c r="N1986" s="89"/>
      <c r="O1986" s="89"/>
      <c r="P1986" s="89"/>
      <c r="Q1986" s="336"/>
      <c r="R1986" s="92"/>
      <c r="S1986" s="90"/>
      <c r="T1986" s="90"/>
    </row>
    <row r="1987" spans="1:20" x14ac:dyDescent="0.25">
      <c r="A1987" s="91"/>
      <c r="B1987" s="86"/>
      <c r="C1987" s="89"/>
      <c r="D1987" s="89"/>
      <c r="E1987" s="89"/>
      <c r="F1987" s="89"/>
      <c r="G1987" s="89"/>
      <c r="H1987" s="172"/>
      <c r="I1987" s="172"/>
      <c r="J1987" s="89"/>
      <c r="K1987" s="142"/>
      <c r="L1987" s="89"/>
      <c r="M1987" s="89"/>
      <c r="N1987" s="89"/>
      <c r="O1987" s="89"/>
      <c r="P1987" s="89"/>
      <c r="Q1987" s="336"/>
      <c r="R1987" s="92"/>
      <c r="S1987" s="90"/>
      <c r="T1987" s="90"/>
    </row>
    <row r="1988" spans="1:20" x14ac:dyDescent="0.25">
      <c r="A1988" s="91"/>
      <c r="B1988" s="86"/>
      <c r="C1988" s="89"/>
      <c r="D1988" s="89"/>
      <c r="E1988" s="89"/>
      <c r="F1988" s="89"/>
      <c r="G1988" s="89"/>
      <c r="H1988" s="172"/>
      <c r="I1988" s="172"/>
      <c r="J1988" s="89"/>
      <c r="K1988" s="142"/>
      <c r="L1988" s="89"/>
      <c r="M1988" s="89"/>
      <c r="N1988" s="89"/>
      <c r="O1988" s="89"/>
      <c r="P1988" s="89"/>
      <c r="Q1988" s="336"/>
      <c r="R1988" s="92"/>
      <c r="S1988" s="90"/>
      <c r="T1988" s="90"/>
    </row>
    <row r="1989" spans="1:20" x14ac:dyDescent="0.25">
      <c r="A1989" s="91"/>
      <c r="B1989" s="86"/>
      <c r="C1989" s="89"/>
      <c r="D1989" s="89"/>
      <c r="E1989" s="89"/>
      <c r="F1989" s="89"/>
      <c r="G1989" s="89"/>
      <c r="H1989" s="172"/>
      <c r="I1989" s="172"/>
      <c r="J1989" s="89"/>
      <c r="K1989" s="142"/>
      <c r="L1989" s="89"/>
      <c r="M1989" s="89"/>
      <c r="N1989" s="89"/>
      <c r="O1989" s="89"/>
      <c r="P1989" s="89"/>
      <c r="Q1989" s="336"/>
      <c r="R1989" s="92"/>
      <c r="S1989" s="90"/>
      <c r="T1989" s="90"/>
    </row>
    <row r="1990" spans="1:20" x14ac:dyDescent="0.25">
      <c r="A1990" s="91"/>
      <c r="B1990" s="86"/>
      <c r="C1990" s="89"/>
      <c r="D1990" s="89"/>
      <c r="E1990" s="89"/>
      <c r="F1990" s="89"/>
      <c r="G1990" s="89"/>
      <c r="H1990" s="172"/>
      <c r="I1990" s="172"/>
      <c r="J1990" s="89"/>
      <c r="K1990" s="142"/>
      <c r="L1990" s="89"/>
      <c r="M1990" s="89"/>
      <c r="N1990" s="89"/>
      <c r="O1990" s="89"/>
      <c r="P1990" s="89"/>
      <c r="Q1990" s="336"/>
      <c r="R1990" s="92"/>
      <c r="S1990" s="90"/>
      <c r="T1990" s="90"/>
    </row>
    <row r="1991" spans="1:20" x14ac:dyDescent="0.25">
      <c r="A1991" s="91"/>
      <c r="B1991" s="86"/>
      <c r="C1991" s="89"/>
      <c r="D1991" s="89"/>
      <c r="E1991" s="89"/>
      <c r="F1991" s="89"/>
      <c r="G1991" s="89"/>
      <c r="H1991" s="172"/>
      <c r="I1991" s="172"/>
      <c r="J1991" s="89"/>
      <c r="K1991" s="142"/>
      <c r="L1991" s="89"/>
      <c r="M1991" s="89"/>
      <c r="N1991" s="89"/>
      <c r="O1991" s="89"/>
      <c r="P1991" s="89"/>
      <c r="Q1991" s="336"/>
      <c r="R1991" s="92"/>
      <c r="S1991" s="90"/>
      <c r="T1991" s="90"/>
    </row>
    <row r="1992" spans="1:20" x14ac:dyDescent="0.25">
      <c r="A1992" s="91"/>
      <c r="B1992" s="86"/>
      <c r="C1992" s="89"/>
      <c r="D1992" s="89"/>
      <c r="E1992" s="89"/>
      <c r="F1992" s="89"/>
      <c r="G1992" s="89"/>
      <c r="H1992" s="172"/>
      <c r="I1992" s="172"/>
      <c r="J1992" s="89"/>
      <c r="K1992" s="142"/>
      <c r="L1992" s="89"/>
      <c r="M1992" s="89"/>
      <c r="N1992" s="89"/>
      <c r="O1992" s="89"/>
      <c r="P1992" s="89"/>
      <c r="Q1992" s="336"/>
      <c r="R1992" s="92"/>
      <c r="S1992" s="90"/>
      <c r="T1992" s="90"/>
    </row>
    <row r="1993" spans="1:20" x14ac:dyDescent="0.25">
      <c r="A1993" s="91"/>
      <c r="B1993" s="86"/>
      <c r="C1993" s="89"/>
      <c r="D1993" s="89"/>
      <c r="E1993" s="89"/>
      <c r="F1993" s="89"/>
      <c r="G1993" s="89"/>
      <c r="H1993" s="172"/>
      <c r="I1993" s="172"/>
      <c r="J1993" s="89"/>
      <c r="K1993" s="142"/>
      <c r="L1993" s="89"/>
      <c r="M1993" s="89"/>
      <c r="N1993" s="89"/>
      <c r="O1993" s="89"/>
      <c r="P1993" s="89"/>
      <c r="Q1993" s="336"/>
      <c r="R1993" s="92"/>
      <c r="S1993" s="90"/>
      <c r="T1993" s="90"/>
    </row>
    <row r="1994" spans="1:20" x14ac:dyDescent="0.25">
      <c r="A1994" s="91"/>
      <c r="B1994" s="86"/>
      <c r="C1994" s="89"/>
      <c r="D1994" s="89"/>
      <c r="E1994" s="89"/>
      <c r="F1994" s="89"/>
      <c r="G1994" s="89"/>
      <c r="H1994" s="172"/>
      <c r="I1994" s="172"/>
      <c r="J1994" s="89"/>
      <c r="K1994" s="142"/>
      <c r="L1994" s="89"/>
      <c r="M1994" s="89"/>
      <c r="N1994" s="89"/>
      <c r="O1994" s="89"/>
      <c r="P1994" s="89"/>
      <c r="Q1994" s="336"/>
      <c r="R1994" s="92"/>
      <c r="S1994" s="90"/>
      <c r="T1994" s="90"/>
    </row>
    <row r="1995" spans="1:20" x14ac:dyDescent="0.25">
      <c r="A1995" s="91"/>
      <c r="B1995" s="86"/>
      <c r="C1995" s="89"/>
      <c r="D1995" s="89"/>
      <c r="E1995" s="89"/>
      <c r="F1995" s="89"/>
      <c r="G1995" s="89"/>
      <c r="H1995" s="172"/>
      <c r="I1995" s="172"/>
      <c r="J1995" s="89"/>
      <c r="K1995" s="142"/>
      <c r="L1995" s="89"/>
      <c r="M1995" s="89"/>
      <c r="N1995" s="89"/>
      <c r="O1995" s="89"/>
      <c r="P1995" s="89"/>
      <c r="Q1995" s="336"/>
      <c r="R1995" s="92"/>
      <c r="S1995" s="90"/>
      <c r="T1995" s="90"/>
    </row>
    <row r="1996" spans="1:20" x14ac:dyDescent="0.25">
      <c r="A1996" s="91"/>
      <c r="B1996" s="86"/>
      <c r="C1996" s="89"/>
      <c r="D1996" s="89"/>
      <c r="E1996" s="89"/>
      <c r="F1996" s="89"/>
      <c r="G1996" s="89"/>
      <c r="H1996" s="172"/>
      <c r="I1996" s="172"/>
      <c r="J1996" s="89"/>
      <c r="K1996" s="142"/>
      <c r="L1996" s="89"/>
      <c r="M1996" s="89"/>
      <c r="N1996" s="89"/>
      <c r="O1996" s="89"/>
      <c r="P1996" s="89"/>
      <c r="Q1996" s="336"/>
      <c r="R1996" s="92"/>
      <c r="S1996" s="90"/>
      <c r="T1996" s="90"/>
    </row>
    <row r="1997" spans="1:20" x14ac:dyDescent="0.25">
      <c r="A1997" s="91"/>
      <c r="B1997" s="86"/>
      <c r="C1997" s="89"/>
      <c r="D1997" s="89"/>
      <c r="E1997" s="89"/>
      <c r="F1997" s="89"/>
      <c r="G1997" s="89"/>
      <c r="H1997" s="172"/>
      <c r="I1997" s="172"/>
      <c r="J1997" s="89"/>
      <c r="K1997" s="142"/>
      <c r="L1997" s="89"/>
      <c r="M1997" s="89"/>
      <c r="N1997" s="89"/>
      <c r="O1997" s="89"/>
      <c r="P1997" s="89"/>
      <c r="Q1997" s="336"/>
      <c r="R1997" s="92"/>
      <c r="S1997" s="90"/>
      <c r="T1997" s="90"/>
    </row>
    <row r="1998" spans="1:20" x14ac:dyDescent="0.25">
      <c r="A1998" s="91"/>
      <c r="B1998" s="86"/>
      <c r="C1998" s="89"/>
      <c r="D1998" s="89"/>
      <c r="E1998" s="89"/>
      <c r="F1998" s="89"/>
      <c r="G1998" s="89"/>
      <c r="H1998" s="172"/>
      <c r="I1998" s="172"/>
      <c r="J1998" s="89"/>
      <c r="K1998" s="142"/>
      <c r="L1998" s="89"/>
      <c r="M1998" s="89"/>
      <c r="N1998" s="89"/>
      <c r="O1998" s="89"/>
      <c r="P1998" s="89"/>
      <c r="Q1998" s="336"/>
      <c r="R1998" s="92"/>
      <c r="S1998" s="90"/>
      <c r="T1998" s="90"/>
    </row>
    <row r="1999" spans="1:20" x14ac:dyDescent="0.25">
      <c r="A1999" s="91"/>
      <c r="B1999" s="86"/>
      <c r="C1999" s="89"/>
      <c r="D1999" s="89"/>
      <c r="E1999" s="89"/>
      <c r="F1999" s="89"/>
      <c r="G1999" s="89"/>
      <c r="H1999" s="172"/>
      <c r="I1999" s="172"/>
      <c r="J1999" s="89"/>
      <c r="K1999" s="142"/>
      <c r="L1999" s="89"/>
      <c r="M1999" s="89"/>
      <c r="N1999" s="89"/>
      <c r="O1999" s="89"/>
      <c r="P1999" s="89"/>
      <c r="Q1999" s="336"/>
      <c r="R1999" s="92"/>
      <c r="S1999" s="90"/>
      <c r="T1999" s="90"/>
    </row>
    <row r="2000" spans="1:20" x14ac:dyDescent="0.25">
      <c r="A2000" s="91"/>
      <c r="B2000" s="86"/>
      <c r="C2000" s="89"/>
      <c r="D2000" s="89"/>
      <c r="E2000" s="89"/>
      <c r="F2000" s="89"/>
      <c r="G2000" s="89"/>
      <c r="H2000" s="172"/>
      <c r="I2000" s="172"/>
      <c r="J2000" s="89"/>
      <c r="K2000" s="142"/>
      <c r="L2000" s="89"/>
      <c r="M2000" s="89"/>
      <c r="N2000" s="89"/>
      <c r="O2000" s="89"/>
      <c r="P2000" s="89"/>
      <c r="Q2000" s="336"/>
      <c r="R2000" s="92"/>
      <c r="S2000" s="90"/>
      <c r="T2000" s="90"/>
    </row>
    <row r="2001" spans="1:20" x14ac:dyDescent="0.25">
      <c r="A2001" s="91"/>
      <c r="B2001" s="86"/>
      <c r="C2001" s="89"/>
      <c r="D2001" s="89"/>
      <c r="E2001" s="89"/>
      <c r="F2001" s="89"/>
      <c r="G2001" s="89"/>
      <c r="H2001" s="172"/>
      <c r="I2001" s="172"/>
      <c r="J2001" s="89"/>
      <c r="K2001" s="142"/>
      <c r="L2001" s="89"/>
      <c r="M2001" s="89"/>
      <c r="N2001" s="89"/>
      <c r="O2001" s="89"/>
      <c r="P2001" s="89"/>
      <c r="Q2001" s="336"/>
      <c r="R2001" s="92"/>
      <c r="S2001" s="90"/>
      <c r="T2001" s="90"/>
    </row>
    <row r="2002" spans="1:20" x14ac:dyDescent="0.25">
      <c r="A2002" s="91"/>
      <c r="B2002" s="86"/>
      <c r="C2002" s="89"/>
      <c r="D2002" s="89"/>
      <c r="E2002" s="89"/>
      <c r="F2002" s="89"/>
      <c r="G2002" s="89"/>
      <c r="H2002" s="172"/>
      <c r="I2002" s="172"/>
      <c r="J2002" s="89"/>
      <c r="K2002" s="142"/>
      <c r="L2002" s="89"/>
      <c r="M2002" s="89"/>
      <c r="N2002" s="89"/>
      <c r="O2002" s="89"/>
      <c r="P2002" s="89"/>
      <c r="Q2002" s="336"/>
      <c r="R2002" s="92"/>
      <c r="S2002" s="90"/>
      <c r="T2002" s="90"/>
    </row>
    <row r="2003" spans="1:20" x14ac:dyDescent="0.25">
      <c r="A2003" s="91"/>
      <c r="B2003" s="86"/>
      <c r="C2003" s="89"/>
      <c r="D2003" s="89"/>
      <c r="E2003" s="89"/>
      <c r="F2003" s="89"/>
      <c r="G2003" s="89"/>
      <c r="H2003" s="172"/>
      <c r="I2003" s="172"/>
      <c r="J2003" s="89"/>
      <c r="K2003" s="142"/>
      <c r="L2003" s="89"/>
      <c r="M2003" s="89"/>
      <c r="N2003" s="89"/>
      <c r="O2003" s="89"/>
      <c r="P2003" s="89"/>
      <c r="Q2003" s="336"/>
      <c r="R2003" s="92"/>
      <c r="S2003" s="90"/>
      <c r="T2003" s="90"/>
    </row>
    <row r="2004" spans="1:20" x14ac:dyDescent="0.25">
      <c r="A2004" s="91"/>
      <c r="B2004" s="86"/>
      <c r="C2004" s="89"/>
      <c r="D2004" s="89"/>
      <c r="E2004" s="89"/>
      <c r="F2004" s="89"/>
      <c r="G2004" s="89"/>
      <c r="H2004" s="172"/>
      <c r="I2004" s="172"/>
      <c r="J2004" s="89"/>
      <c r="K2004" s="142"/>
      <c r="L2004" s="89"/>
      <c r="M2004" s="89"/>
      <c r="N2004" s="89"/>
      <c r="O2004" s="89"/>
      <c r="P2004" s="89"/>
      <c r="Q2004" s="336"/>
      <c r="R2004" s="92"/>
      <c r="S2004" s="90"/>
      <c r="T2004" s="90"/>
    </row>
    <row r="2005" spans="1:20" x14ac:dyDescent="0.25">
      <c r="A2005" s="91"/>
      <c r="B2005" s="86"/>
      <c r="C2005" s="89"/>
      <c r="D2005" s="89"/>
      <c r="E2005" s="89"/>
      <c r="F2005" s="89"/>
      <c r="G2005" s="89"/>
      <c r="H2005" s="172"/>
      <c r="I2005" s="172"/>
      <c r="J2005" s="89"/>
      <c r="K2005" s="142"/>
      <c r="L2005" s="89"/>
      <c r="M2005" s="89"/>
      <c r="N2005" s="89"/>
      <c r="O2005" s="89"/>
      <c r="P2005" s="89"/>
      <c r="Q2005" s="336"/>
      <c r="R2005" s="92"/>
      <c r="S2005" s="90"/>
      <c r="T2005" s="90"/>
    </row>
    <row r="2006" spans="1:20" x14ac:dyDescent="0.25">
      <c r="A2006" s="91"/>
      <c r="B2006" s="86"/>
      <c r="C2006" s="89"/>
      <c r="D2006" s="89"/>
      <c r="E2006" s="89"/>
      <c r="F2006" s="89"/>
      <c r="G2006" s="89"/>
      <c r="H2006" s="172"/>
      <c r="I2006" s="172"/>
      <c r="J2006" s="89"/>
      <c r="K2006" s="142"/>
      <c r="L2006" s="89"/>
      <c r="M2006" s="89"/>
      <c r="N2006" s="89"/>
      <c r="O2006" s="89"/>
      <c r="P2006" s="89"/>
      <c r="Q2006" s="336"/>
      <c r="R2006" s="92"/>
      <c r="S2006" s="90"/>
      <c r="T2006" s="90"/>
    </row>
    <row r="2007" spans="1:20" x14ac:dyDescent="0.25">
      <c r="A2007" s="91"/>
      <c r="B2007" s="86"/>
      <c r="C2007" s="89"/>
      <c r="D2007" s="89"/>
      <c r="E2007" s="89"/>
      <c r="F2007" s="89"/>
      <c r="G2007" s="89"/>
      <c r="H2007" s="172"/>
      <c r="I2007" s="172"/>
      <c r="J2007" s="89"/>
      <c r="K2007" s="142"/>
      <c r="L2007" s="89"/>
      <c r="M2007" s="89"/>
      <c r="N2007" s="89"/>
      <c r="O2007" s="89"/>
      <c r="P2007" s="89"/>
      <c r="Q2007" s="336"/>
      <c r="R2007" s="92"/>
      <c r="S2007" s="90"/>
      <c r="T2007" s="90"/>
    </row>
    <row r="2008" spans="1:20" x14ac:dyDescent="0.25">
      <c r="A2008" s="91"/>
      <c r="B2008" s="86"/>
      <c r="C2008" s="89"/>
      <c r="D2008" s="89"/>
      <c r="E2008" s="89"/>
      <c r="F2008" s="89"/>
      <c r="G2008" s="89"/>
      <c r="H2008" s="172"/>
      <c r="I2008" s="172"/>
      <c r="J2008" s="89"/>
      <c r="K2008" s="142"/>
      <c r="L2008" s="89"/>
      <c r="M2008" s="89"/>
      <c r="N2008" s="89"/>
      <c r="O2008" s="89"/>
      <c r="P2008" s="89"/>
      <c r="Q2008" s="336"/>
      <c r="R2008" s="92"/>
      <c r="S2008" s="90"/>
      <c r="T2008" s="90"/>
    </row>
    <row r="2009" spans="1:20" x14ac:dyDescent="0.25">
      <c r="A2009" s="91"/>
      <c r="B2009" s="86"/>
      <c r="C2009" s="89"/>
      <c r="D2009" s="89"/>
      <c r="E2009" s="89"/>
      <c r="F2009" s="89"/>
      <c r="G2009" s="89"/>
      <c r="H2009" s="172"/>
      <c r="I2009" s="172"/>
      <c r="J2009" s="89"/>
      <c r="K2009" s="142"/>
      <c r="L2009" s="89"/>
      <c r="M2009" s="89"/>
      <c r="N2009" s="89"/>
      <c r="O2009" s="89"/>
      <c r="P2009" s="89"/>
      <c r="Q2009" s="336"/>
      <c r="R2009" s="92"/>
      <c r="S2009" s="90"/>
      <c r="T2009" s="90"/>
    </row>
    <row r="2010" spans="1:20" x14ac:dyDescent="0.25">
      <c r="A2010" s="91"/>
      <c r="B2010" s="86"/>
      <c r="C2010" s="89"/>
      <c r="D2010" s="89"/>
      <c r="E2010" s="89"/>
      <c r="F2010" s="89"/>
      <c r="G2010" s="89"/>
      <c r="H2010" s="172"/>
      <c r="I2010" s="172"/>
      <c r="J2010" s="89"/>
      <c r="K2010" s="142"/>
      <c r="L2010" s="89"/>
      <c r="M2010" s="89"/>
      <c r="N2010" s="89"/>
      <c r="O2010" s="89"/>
      <c r="P2010" s="89"/>
      <c r="Q2010" s="336"/>
      <c r="R2010" s="92"/>
      <c r="S2010" s="90"/>
      <c r="T2010" s="90"/>
    </row>
    <row r="2011" spans="1:20" x14ac:dyDescent="0.25">
      <c r="A2011" s="91"/>
      <c r="B2011" s="86"/>
      <c r="C2011" s="89"/>
      <c r="D2011" s="89"/>
      <c r="E2011" s="89"/>
      <c r="F2011" s="89"/>
      <c r="G2011" s="89"/>
      <c r="H2011" s="172"/>
      <c r="I2011" s="172"/>
      <c r="J2011" s="89"/>
      <c r="K2011" s="142"/>
      <c r="L2011" s="89"/>
      <c r="M2011" s="89"/>
      <c r="N2011" s="89"/>
      <c r="O2011" s="89"/>
      <c r="P2011" s="89"/>
      <c r="Q2011" s="336"/>
      <c r="R2011" s="92"/>
      <c r="S2011" s="90"/>
      <c r="T2011" s="90"/>
    </row>
    <row r="2012" spans="1:20" x14ac:dyDescent="0.25">
      <c r="A2012" s="91"/>
      <c r="B2012" s="86"/>
      <c r="C2012" s="89"/>
      <c r="D2012" s="89"/>
      <c r="E2012" s="89"/>
      <c r="F2012" s="89"/>
      <c r="G2012" s="89"/>
      <c r="H2012" s="172"/>
      <c r="I2012" s="172"/>
      <c r="J2012" s="89"/>
      <c r="K2012" s="142"/>
      <c r="L2012" s="89"/>
      <c r="M2012" s="89"/>
      <c r="N2012" s="89"/>
      <c r="O2012" s="89"/>
      <c r="P2012" s="89"/>
      <c r="Q2012" s="336"/>
      <c r="R2012" s="92"/>
      <c r="S2012" s="90"/>
      <c r="T2012" s="90"/>
    </row>
    <row r="2013" spans="1:20" x14ac:dyDescent="0.25">
      <c r="A2013" s="91"/>
      <c r="B2013" s="86"/>
      <c r="C2013" s="89"/>
      <c r="D2013" s="89"/>
      <c r="E2013" s="89"/>
      <c r="F2013" s="89"/>
      <c r="G2013" s="89"/>
      <c r="H2013" s="172"/>
      <c r="I2013" s="172"/>
      <c r="J2013" s="89"/>
      <c r="K2013" s="142"/>
      <c r="L2013" s="89"/>
      <c r="M2013" s="89"/>
      <c r="N2013" s="89"/>
      <c r="O2013" s="89"/>
      <c r="P2013" s="89"/>
      <c r="Q2013" s="336"/>
      <c r="R2013" s="92"/>
      <c r="S2013" s="90"/>
      <c r="T2013" s="90"/>
    </row>
    <row r="2014" spans="1:20" x14ac:dyDescent="0.25">
      <c r="A2014" s="91"/>
      <c r="B2014" s="86"/>
      <c r="C2014" s="89"/>
      <c r="D2014" s="89"/>
      <c r="E2014" s="89"/>
      <c r="F2014" s="89"/>
      <c r="G2014" s="89"/>
      <c r="H2014" s="172"/>
      <c r="I2014" s="172"/>
      <c r="J2014" s="89"/>
      <c r="K2014" s="142"/>
      <c r="L2014" s="89"/>
      <c r="M2014" s="89"/>
      <c r="N2014" s="89"/>
      <c r="O2014" s="89"/>
      <c r="P2014" s="89"/>
      <c r="Q2014" s="336"/>
      <c r="R2014" s="92"/>
      <c r="S2014" s="90"/>
      <c r="T2014" s="90"/>
    </row>
    <row r="2015" spans="1:20" x14ac:dyDescent="0.25">
      <c r="A2015" s="91"/>
      <c r="B2015" s="86"/>
      <c r="C2015" s="89"/>
      <c r="D2015" s="89"/>
      <c r="E2015" s="89"/>
      <c r="F2015" s="89"/>
      <c r="G2015" s="89"/>
      <c r="H2015" s="172"/>
      <c r="I2015" s="172"/>
      <c r="J2015" s="89"/>
      <c r="K2015" s="142"/>
      <c r="L2015" s="89"/>
      <c r="M2015" s="89"/>
      <c r="N2015" s="89"/>
      <c r="O2015" s="89"/>
      <c r="P2015" s="89"/>
      <c r="Q2015" s="336"/>
      <c r="R2015" s="92"/>
      <c r="S2015" s="90"/>
      <c r="T2015" s="90"/>
    </row>
    <row r="2016" spans="1:20" x14ac:dyDescent="0.25">
      <c r="A2016" s="91"/>
      <c r="B2016" s="86"/>
      <c r="C2016" s="89"/>
      <c r="D2016" s="89"/>
      <c r="E2016" s="89"/>
      <c r="F2016" s="89"/>
      <c r="G2016" s="89"/>
      <c r="H2016" s="172"/>
      <c r="I2016" s="172"/>
      <c r="J2016" s="89"/>
      <c r="K2016" s="142"/>
      <c r="L2016" s="89"/>
      <c r="M2016" s="89"/>
      <c r="N2016" s="89"/>
      <c r="O2016" s="89"/>
      <c r="P2016" s="89"/>
      <c r="Q2016" s="336"/>
      <c r="R2016" s="92"/>
      <c r="S2016" s="90"/>
      <c r="T2016" s="90"/>
    </row>
    <row r="2017" spans="1:20" x14ac:dyDescent="0.25">
      <c r="A2017" s="91"/>
      <c r="B2017" s="86"/>
      <c r="C2017" s="89"/>
      <c r="D2017" s="89"/>
      <c r="E2017" s="89"/>
      <c r="F2017" s="89"/>
      <c r="G2017" s="89"/>
      <c r="H2017" s="172"/>
      <c r="I2017" s="172"/>
      <c r="J2017" s="89"/>
      <c r="K2017" s="142"/>
      <c r="L2017" s="89"/>
      <c r="M2017" s="89"/>
      <c r="N2017" s="89"/>
      <c r="O2017" s="89"/>
      <c r="P2017" s="89"/>
      <c r="Q2017" s="336"/>
      <c r="R2017" s="92"/>
      <c r="S2017" s="90"/>
      <c r="T2017" s="90"/>
    </row>
    <row r="2018" spans="1:20" x14ac:dyDescent="0.25">
      <c r="A2018" s="91"/>
      <c r="B2018" s="86"/>
      <c r="C2018" s="89"/>
      <c r="D2018" s="89"/>
      <c r="E2018" s="89"/>
      <c r="F2018" s="89"/>
      <c r="G2018" s="89"/>
      <c r="H2018" s="172"/>
      <c r="I2018" s="172"/>
      <c r="J2018" s="89"/>
      <c r="K2018" s="142"/>
      <c r="L2018" s="89"/>
      <c r="M2018" s="89"/>
      <c r="N2018" s="89"/>
      <c r="O2018" s="89"/>
      <c r="P2018" s="89"/>
      <c r="Q2018" s="336"/>
      <c r="R2018" s="92"/>
      <c r="S2018" s="90"/>
      <c r="T2018" s="90"/>
    </row>
    <row r="2019" spans="1:20" x14ac:dyDescent="0.25">
      <c r="A2019" s="91"/>
      <c r="B2019" s="86"/>
      <c r="C2019" s="89"/>
      <c r="D2019" s="89"/>
      <c r="E2019" s="89"/>
      <c r="F2019" s="89"/>
      <c r="G2019" s="89"/>
      <c r="H2019" s="172"/>
      <c r="I2019" s="172"/>
      <c r="J2019" s="89"/>
      <c r="K2019" s="142"/>
      <c r="L2019" s="89"/>
      <c r="M2019" s="89"/>
      <c r="N2019" s="89"/>
      <c r="O2019" s="89"/>
      <c r="P2019" s="89"/>
      <c r="Q2019" s="336"/>
      <c r="R2019" s="92"/>
      <c r="S2019" s="90"/>
      <c r="T2019" s="90"/>
    </row>
    <row r="2020" spans="1:20" x14ac:dyDescent="0.25">
      <c r="A2020" s="91"/>
      <c r="B2020" s="86"/>
      <c r="C2020" s="89"/>
      <c r="D2020" s="89"/>
      <c r="E2020" s="89"/>
      <c r="F2020" s="89"/>
      <c r="G2020" s="89"/>
      <c r="H2020" s="172"/>
      <c r="I2020" s="172"/>
      <c r="J2020" s="89"/>
      <c r="K2020" s="142"/>
      <c r="L2020" s="89"/>
      <c r="M2020" s="89"/>
      <c r="N2020" s="89"/>
      <c r="O2020" s="89"/>
      <c r="P2020" s="89"/>
      <c r="Q2020" s="336"/>
      <c r="R2020" s="92"/>
      <c r="S2020" s="90"/>
      <c r="T2020" s="90"/>
    </row>
    <row r="2021" spans="1:20" x14ac:dyDescent="0.25">
      <c r="A2021" s="91"/>
      <c r="B2021" s="86"/>
      <c r="C2021" s="89"/>
      <c r="D2021" s="89"/>
      <c r="E2021" s="89"/>
      <c r="F2021" s="89"/>
      <c r="G2021" s="89"/>
      <c r="H2021" s="172"/>
      <c r="I2021" s="172"/>
      <c r="J2021" s="89"/>
      <c r="K2021" s="142"/>
      <c r="L2021" s="89"/>
      <c r="M2021" s="89"/>
      <c r="N2021" s="89"/>
      <c r="O2021" s="89"/>
      <c r="P2021" s="89"/>
      <c r="Q2021" s="336"/>
      <c r="R2021" s="92"/>
      <c r="S2021" s="90"/>
      <c r="T2021" s="90"/>
    </row>
    <row r="2022" spans="1:20" x14ac:dyDescent="0.25">
      <c r="A2022" s="91"/>
      <c r="B2022" s="86"/>
      <c r="C2022" s="89"/>
      <c r="D2022" s="89"/>
      <c r="E2022" s="89"/>
      <c r="F2022" s="89"/>
      <c r="G2022" s="89"/>
      <c r="H2022" s="172"/>
      <c r="I2022" s="172"/>
      <c r="J2022" s="89"/>
      <c r="K2022" s="142"/>
      <c r="L2022" s="89"/>
      <c r="M2022" s="89"/>
      <c r="N2022" s="89"/>
      <c r="O2022" s="89"/>
      <c r="P2022" s="89"/>
      <c r="Q2022" s="336"/>
      <c r="R2022" s="92"/>
      <c r="S2022" s="90"/>
      <c r="T2022" s="90"/>
    </row>
    <row r="2023" spans="1:20" x14ac:dyDescent="0.25">
      <c r="A2023" s="91"/>
      <c r="B2023" s="86"/>
      <c r="C2023" s="89"/>
      <c r="D2023" s="89"/>
      <c r="E2023" s="89"/>
      <c r="F2023" s="89"/>
      <c r="G2023" s="89"/>
      <c r="H2023" s="172"/>
      <c r="I2023" s="172"/>
      <c r="J2023" s="89"/>
      <c r="K2023" s="142"/>
      <c r="L2023" s="89"/>
      <c r="M2023" s="89"/>
      <c r="N2023" s="89"/>
      <c r="O2023" s="89"/>
      <c r="P2023" s="89"/>
      <c r="Q2023" s="336"/>
      <c r="R2023" s="92"/>
      <c r="S2023" s="90"/>
      <c r="T2023" s="90"/>
    </row>
    <row r="2024" spans="1:20" x14ac:dyDescent="0.25">
      <c r="A2024" s="91"/>
      <c r="B2024" s="86"/>
      <c r="C2024" s="89"/>
      <c r="D2024" s="89"/>
      <c r="E2024" s="89"/>
      <c r="F2024" s="89"/>
      <c r="G2024" s="89"/>
      <c r="H2024" s="172"/>
      <c r="I2024" s="172"/>
      <c r="J2024" s="89"/>
      <c r="K2024" s="142"/>
      <c r="L2024" s="89"/>
      <c r="M2024" s="89"/>
      <c r="N2024" s="89"/>
      <c r="O2024" s="89"/>
      <c r="P2024" s="89"/>
      <c r="Q2024" s="336"/>
      <c r="R2024" s="92"/>
      <c r="S2024" s="90"/>
      <c r="T2024" s="90"/>
    </row>
    <row r="2025" spans="1:20" x14ac:dyDescent="0.25">
      <c r="A2025" s="91"/>
      <c r="B2025" s="86"/>
      <c r="C2025" s="89"/>
      <c r="D2025" s="89"/>
      <c r="E2025" s="89"/>
      <c r="F2025" s="89"/>
      <c r="G2025" s="89"/>
      <c r="H2025" s="172"/>
      <c r="I2025" s="172"/>
      <c r="J2025" s="89"/>
      <c r="K2025" s="142"/>
      <c r="L2025" s="89"/>
      <c r="M2025" s="89"/>
      <c r="N2025" s="89"/>
      <c r="O2025" s="89"/>
      <c r="P2025" s="89"/>
      <c r="Q2025" s="336"/>
      <c r="R2025" s="92"/>
      <c r="S2025" s="90"/>
      <c r="T2025" s="90"/>
    </row>
    <row r="2026" spans="1:20" x14ac:dyDescent="0.25">
      <c r="A2026" s="91"/>
      <c r="B2026" s="86"/>
      <c r="C2026" s="89"/>
      <c r="D2026" s="89"/>
      <c r="E2026" s="89"/>
      <c r="F2026" s="89"/>
      <c r="G2026" s="89"/>
      <c r="H2026" s="172"/>
      <c r="I2026" s="172"/>
      <c r="J2026" s="89"/>
      <c r="K2026" s="142"/>
      <c r="L2026" s="89"/>
      <c r="M2026" s="89"/>
      <c r="N2026" s="89"/>
      <c r="O2026" s="89"/>
      <c r="P2026" s="89"/>
      <c r="Q2026" s="336"/>
      <c r="R2026" s="92"/>
      <c r="S2026" s="90"/>
      <c r="T2026" s="90"/>
    </row>
    <row r="2027" spans="1:20" x14ac:dyDescent="0.25">
      <c r="A2027" s="91"/>
      <c r="B2027" s="86"/>
      <c r="C2027" s="89"/>
      <c r="D2027" s="89"/>
      <c r="E2027" s="89"/>
      <c r="F2027" s="89"/>
      <c r="G2027" s="89"/>
      <c r="H2027" s="172"/>
      <c r="I2027" s="172"/>
      <c r="J2027" s="89"/>
      <c r="K2027" s="142"/>
      <c r="L2027" s="89"/>
      <c r="M2027" s="89"/>
      <c r="N2027" s="89"/>
      <c r="O2027" s="89"/>
      <c r="P2027" s="89"/>
      <c r="Q2027" s="336"/>
      <c r="R2027" s="92"/>
      <c r="S2027" s="90"/>
      <c r="T2027" s="90"/>
    </row>
    <row r="2028" spans="1:20" x14ac:dyDescent="0.25">
      <c r="A2028" s="91"/>
      <c r="B2028" s="86"/>
      <c r="C2028" s="89"/>
      <c r="D2028" s="89"/>
      <c r="E2028" s="89"/>
      <c r="F2028" s="89"/>
      <c r="G2028" s="89"/>
      <c r="H2028" s="172"/>
      <c r="I2028" s="172"/>
      <c r="J2028" s="89"/>
      <c r="K2028" s="142"/>
      <c r="L2028" s="89"/>
      <c r="M2028" s="89"/>
      <c r="N2028" s="89"/>
      <c r="O2028" s="89"/>
      <c r="P2028" s="89"/>
      <c r="Q2028" s="336"/>
      <c r="R2028" s="92"/>
      <c r="S2028" s="90"/>
      <c r="T2028" s="90"/>
    </row>
    <row r="2029" spans="1:20" x14ac:dyDescent="0.25">
      <c r="A2029" s="91"/>
      <c r="B2029" s="86"/>
      <c r="C2029" s="89"/>
      <c r="D2029" s="89"/>
      <c r="E2029" s="89"/>
      <c r="F2029" s="89"/>
      <c r="G2029" s="89"/>
      <c r="H2029" s="172"/>
      <c r="I2029" s="172"/>
      <c r="J2029" s="89"/>
      <c r="K2029" s="142"/>
      <c r="L2029" s="89"/>
      <c r="M2029" s="89"/>
      <c r="N2029" s="89"/>
      <c r="O2029" s="89"/>
      <c r="P2029" s="89"/>
      <c r="Q2029" s="336"/>
      <c r="R2029" s="92"/>
      <c r="S2029" s="90"/>
      <c r="T2029" s="90"/>
    </row>
    <row r="2030" spans="1:20" x14ac:dyDescent="0.25">
      <c r="A2030" s="91"/>
      <c r="B2030" s="86"/>
      <c r="C2030" s="89"/>
      <c r="D2030" s="89"/>
      <c r="E2030" s="89"/>
      <c r="F2030" s="89"/>
      <c r="G2030" s="89"/>
      <c r="H2030" s="172"/>
      <c r="I2030" s="172"/>
      <c r="J2030" s="89"/>
      <c r="K2030" s="142"/>
      <c r="L2030" s="89"/>
      <c r="M2030" s="89"/>
      <c r="N2030" s="89"/>
      <c r="O2030" s="89"/>
      <c r="P2030" s="89"/>
      <c r="Q2030" s="336"/>
      <c r="R2030" s="92"/>
      <c r="S2030" s="90"/>
      <c r="T2030" s="90"/>
    </row>
    <row r="2031" spans="1:20" x14ac:dyDescent="0.25">
      <c r="A2031" s="91"/>
      <c r="B2031" s="86"/>
      <c r="C2031" s="89"/>
      <c r="D2031" s="89"/>
      <c r="E2031" s="89"/>
      <c r="F2031" s="89"/>
      <c r="G2031" s="89"/>
      <c r="H2031" s="172"/>
      <c r="I2031" s="172"/>
      <c r="J2031" s="89"/>
      <c r="K2031" s="142"/>
      <c r="L2031" s="89"/>
      <c r="M2031" s="89"/>
      <c r="N2031" s="89"/>
      <c r="O2031" s="89"/>
      <c r="P2031" s="89"/>
      <c r="Q2031" s="336"/>
      <c r="R2031" s="92"/>
      <c r="S2031" s="90"/>
      <c r="T2031" s="90"/>
    </row>
    <row r="2032" spans="1:20" x14ac:dyDescent="0.25">
      <c r="A2032" s="91"/>
      <c r="B2032" s="86"/>
      <c r="C2032" s="89"/>
      <c r="D2032" s="89"/>
      <c r="E2032" s="89"/>
      <c r="F2032" s="89"/>
      <c r="G2032" s="89"/>
      <c r="H2032" s="172"/>
      <c r="I2032" s="172"/>
      <c r="J2032" s="89"/>
      <c r="K2032" s="142"/>
      <c r="L2032" s="89"/>
      <c r="M2032" s="89"/>
      <c r="N2032" s="89"/>
      <c r="O2032" s="89"/>
      <c r="P2032" s="89"/>
      <c r="Q2032" s="336"/>
      <c r="R2032" s="92"/>
      <c r="S2032" s="90"/>
      <c r="T2032" s="90"/>
    </row>
    <row r="2033" spans="1:20" x14ac:dyDescent="0.25">
      <c r="A2033" s="91"/>
      <c r="B2033" s="86"/>
      <c r="C2033" s="89"/>
      <c r="D2033" s="89"/>
      <c r="E2033" s="89"/>
      <c r="F2033" s="89"/>
      <c r="G2033" s="89"/>
      <c r="H2033" s="172"/>
      <c r="I2033" s="172"/>
      <c r="J2033" s="89"/>
      <c r="K2033" s="142"/>
      <c r="L2033" s="89"/>
      <c r="M2033" s="89"/>
      <c r="N2033" s="89"/>
      <c r="O2033" s="89"/>
      <c r="P2033" s="89"/>
      <c r="Q2033" s="336"/>
      <c r="R2033" s="92"/>
      <c r="S2033" s="90"/>
      <c r="T2033" s="90"/>
    </row>
    <row r="2034" spans="1:20" x14ac:dyDescent="0.25">
      <c r="A2034" s="91"/>
      <c r="B2034" s="86"/>
      <c r="C2034" s="89"/>
      <c r="D2034" s="89"/>
      <c r="E2034" s="89"/>
      <c r="F2034" s="89"/>
      <c r="G2034" s="89"/>
      <c r="H2034" s="172"/>
      <c r="I2034" s="172"/>
      <c r="J2034" s="89"/>
      <c r="K2034" s="142"/>
      <c r="L2034" s="89"/>
      <c r="M2034" s="89"/>
      <c r="N2034" s="89"/>
      <c r="O2034" s="89"/>
      <c r="P2034" s="89"/>
      <c r="Q2034" s="336"/>
      <c r="R2034" s="92"/>
      <c r="S2034" s="90"/>
      <c r="T2034" s="90"/>
    </row>
    <row r="2035" spans="1:20" x14ac:dyDescent="0.25">
      <c r="A2035" s="91"/>
      <c r="B2035" s="86"/>
      <c r="C2035" s="89"/>
      <c r="D2035" s="89"/>
      <c r="E2035" s="89"/>
      <c r="F2035" s="89"/>
      <c r="G2035" s="89"/>
      <c r="H2035" s="172"/>
      <c r="I2035" s="172"/>
      <c r="J2035" s="89"/>
      <c r="K2035" s="142"/>
      <c r="L2035" s="89"/>
      <c r="M2035" s="89"/>
      <c r="N2035" s="89"/>
      <c r="O2035" s="89"/>
      <c r="P2035" s="89"/>
      <c r="Q2035" s="336"/>
      <c r="R2035" s="92"/>
      <c r="S2035" s="90"/>
      <c r="T2035" s="90"/>
    </row>
    <row r="2036" spans="1:20" x14ac:dyDescent="0.25">
      <c r="A2036" s="91"/>
      <c r="B2036" s="86"/>
      <c r="C2036" s="89"/>
      <c r="D2036" s="89"/>
      <c r="E2036" s="89"/>
      <c r="F2036" s="89"/>
      <c r="G2036" s="89"/>
      <c r="H2036" s="172"/>
      <c r="I2036" s="172"/>
      <c r="J2036" s="89"/>
      <c r="K2036" s="142"/>
      <c r="L2036" s="89"/>
      <c r="M2036" s="89"/>
      <c r="N2036" s="89"/>
      <c r="O2036" s="89"/>
      <c r="P2036" s="89"/>
      <c r="Q2036" s="336"/>
      <c r="R2036" s="92"/>
      <c r="S2036" s="90"/>
      <c r="T2036" s="90"/>
    </row>
    <row r="2037" spans="1:20" x14ac:dyDescent="0.25">
      <c r="A2037" s="91"/>
      <c r="B2037" s="86"/>
      <c r="C2037" s="89"/>
      <c r="D2037" s="89"/>
      <c r="E2037" s="89"/>
      <c r="F2037" s="89"/>
      <c r="G2037" s="89"/>
      <c r="H2037" s="172"/>
      <c r="I2037" s="172"/>
      <c r="J2037" s="89"/>
      <c r="K2037" s="142"/>
      <c r="L2037" s="89"/>
      <c r="M2037" s="89"/>
      <c r="N2037" s="89"/>
      <c r="O2037" s="89"/>
      <c r="P2037" s="89"/>
      <c r="Q2037" s="336"/>
      <c r="R2037" s="92"/>
      <c r="S2037" s="90"/>
      <c r="T2037" s="90"/>
    </row>
    <row r="2038" spans="1:20" x14ac:dyDescent="0.25">
      <c r="A2038" s="91"/>
      <c r="B2038" s="86"/>
      <c r="C2038" s="89"/>
      <c r="D2038" s="89"/>
      <c r="E2038" s="89"/>
      <c r="F2038" s="89"/>
      <c r="G2038" s="89"/>
      <c r="H2038" s="172"/>
      <c r="I2038" s="172"/>
      <c r="J2038" s="89"/>
      <c r="K2038" s="142"/>
      <c r="L2038" s="89"/>
      <c r="M2038" s="89"/>
      <c r="N2038" s="89"/>
      <c r="O2038" s="89"/>
      <c r="P2038" s="89"/>
      <c r="Q2038" s="336"/>
      <c r="R2038" s="92"/>
      <c r="S2038" s="90"/>
      <c r="T2038" s="90"/>
    </row>
    <row r="2039" spans="1:20" x14ac:dyDescent="0.25">
      <c r="A2039" s="91"/>
      <c r="B2039" s="86"/>
      <c r="C2039" s="89"/>
      <c r="D2039" s="89"/>
      <c r="E2039" s="89"/>
      <c r="F2039" s="89"/>
      <c r="G2039" s="89"/>
      <c r="H2039" s="172"/>
      <c r="I2039" s="172"/>
      <c r="J2039" s="89"/>
      <c r="K2039" s="142"/>
      <c r="L2039" s="89"/>
      <c r="M2039" s="89"/>
      <c r="N2039" s="89"/>
      <c r="O2039" s="89"/>
      <c r="P2039" s="89"/>
      <c r="Q2039" s="336"/>
      <c r="R2039" s="92"/>
      <c r="S2039" s="90"/>
      <c r="T2039" s="90"/>
    </row>
    <row r="2040" spans="1:20" x14ac:dyDescent="0.25">
      <c r="A2040" s="91"/>
      <c r="B2040" s="86"/>
      <c r="C2040" s="89"/>
      <c r="D2040" s="89"/>
      <c r="E2040" s="89"/>
      <c r="F2040" s="89"/>
      <c r="G2040" s="89"/>
      <c r="H2040" s="172"/>
      <c r="I2040" s="172"/>
      <c r="J2040" s="89"/>
      <c r="K2040" s="142"/>
      <c r="L2040" s="89"/>
      <c r="M2040" s="89"/>
      <c r="N2040" s="89"/>
      <c r="O2040" s="89"/>
      <c r="P2040" s="89"/>
      <c r="Q2040" s="336"/>
      <c r="R2040" s="92"/>
      <c r="S2040" s="90"/>
      <c r="T2040" s="90"/>
    </row>
    <row r="2041" spans="1:20" x14ac:dyDescent="0.25">
      <c r="A2041" s="91"/>
      <c r="B2041" s="86"/>
      <c r="C2041" s="89"/>
      <c r="D2041" s="89"/>
      <c r="E2041" s="89"/>
      <c r="F2041" s="89"/>
      <c r="G2041" s="89"/>
      <c r="H2041" s="172"/>
      <c r="I2041" s="172"/>
      <c r="J2041" s="89"/>
      <c r="K2041" s="142"/>
      <c r="L2041" s="89"/>
      <c r="M2041" s="89"/>
      <c r="N2041" s="89"/>
      <c r="O2041" s="89"/>
      <c r="P2041" s="89"/>
      <c r="Q2041" s="336"/>
      <c r="R2041" s="92"/>
      <c r="S2041" s="90"/>
      <c r="T2041" s="90"/>
    </row>
    <row r="2042" spans="1:20" x14ac:dyDescent="0.25">
      <c r="A2042" s="91"/>
      <c r="B2042" s="86"/>
      <c r="C2042" s="89"/>
      <c r="D2042" s="89"/>
      <c r="E2042" s="89"/>
      <c r="F2042" s="89"/>
      <c r="G2042" s="89"/>
      <c r="H2042" s="172"/>
      <c r="I2042" s="172"/>
      <c r="J2042" s="89"/>
      <c r="K2042" s="142"/>
      <c r="L2042" s="89"/>
      <c r="M2042" s="89"/>
      <c r="N2042" s="89"/>
      <c r="O2042" s="89"/>
      <c r="P2042" s="89"/>
      <c r="Q2042" s="336"/>
      <c r="R2042" s="92"/>
      <c r="S2042" s="90"/>
      <c r="T2042" s="90"/>
    </row>
    <row r="2043" spans="1:20" x14ac:dyDescent="0.25">
      <c r="A2043" s="91"/>
      <c r="B2043" s="86"/>
      <c r="C2043" s="89"/>
      <c r="D2043" s="89"/>
      <c r="E2043" s="89"/>
      <c r="F2043" s="89"/>
      <c r="G2043" s="89"/>
      <c r="H2043" s="172"/>
      <c r="I2043" s="172"/>
      <c r="J2043" s="89"/>
      <c r="K2043" s="142"/>
      <c r="L2043" s="89"/>
      <c r="M2043" s="89"/>
      <c r="N2043" s="89"/>
      <c r="O2043" s="89"/>
      <c r="P2043" s="89"/>
      <c r="Q2043" s="336"/>
      <c r="R2043" s="92"/>
      <c r="S2043" s="90"/>
      <c r="T2043" s="90"/>
    </row>
    <row r="2044" spans="1:20" x14ac:dyDescent="0.25">
      <c r="A2044" s="91"/>
      <c r="B2044" s="86"/>
      <c r="C2044" s="89"/>
      <c r="D2044" s="89"/>
      <c r="E2044" s="89"/>
      <c r="F2044" s="89"/>
      <c r="G2044" s="89"/>
      <c r="H2044" s="172"/>
      <c r="I2044" s="172"/>
      <c r="J2044" s="89"/>
      <c r="K2044" s="142"/>
      <c r="L2044" s="89"/>
      <c r="M2044" s="89"/>
      <c r="N2044" s="89"/>
      <c r="O2044" s="89"/>
      <c r="P2044" s="89"/>
      <c r="Q2044" s="336"/>
      <c r="R2044" s="92"/>
      <c r="S2044" s="90"/>
      <c r="T2044" s="90"/>
    </row>
    <row r="2045" spans="1:20" x14ac:dyDescent="0.25">
      <c r="A2045" s="91"/>
      <c r="B2045" s="86"/>
      <c r="C2045" s="89"/>
      <c r="D2045" s="89"/>
      <c r="E2045" s="89"/>
      <c r="F2045" s="89"/>
      <c r="G2045" s="89"/>
      <c r="H2045" s="172"/>
      <c r="I2045" s="172"/>
      <c r="J2045" s="89"/>
      <c r="K2045" s="142"/>
      <c r="L2045" s="89"/>
      <c r="M2045" s="89"/>
      <c r="N2045" s="89"/>
      <c r="O2045" s="89"/>
      <c r="P2045" s="89"/>
      <c r="Q2045" s="336"/>
      <c r="R2045" s="92"/>
      <c r="S2045" s="90"/>
      <c r="T2045" s="90"/>
    </row>
    <row r="2046" spans="1:20" x14ac:dyDescent="0.25">
      <c r="A2046" s="91"/>
      <c r="B2046" s="86"/>
      <c r="C2046" s="89"/>
      <c r="D2046" s="89"/>
      <c r="E2046" s="89"/>
      <c r="F2046" s="89"/>
      <c r="G2046" s="89"/>
      <c r="H2046" s="172"/>
      <c r="I2046" s="172"/>
      <c r="J2046" s="89"/>
      <c r="K2046" s="142"/>
      <c r="L2046" s="89"/>
      <c r="M2046" s="89"/>
      <c r="N2046" s="89"/>
      <c r="O2046" s="89"/>
      <c r="P2046" s="89"/>
      <c r="Q2046" s="336"/>
      <c r="R2046" s="92"/>
      <c r="S2046" s="90"/>
      <c r="T2046" s="90"/>
    </row>
    <row r="2047" spans="1:20" x14ac:dyDescent="0.25">
      <c r="A2047" s="91"/>
      <c r="B2047" s="86"/>
      <c r="C2047" s="89"/>
      <c r="D2047" s="89"/>
      <c r="E2047" s="89"/>
      <c r="F2047" s="89"/>
      <c r="G2047" s="89"/>
      <c r="H2047" s="172"/>
      <c r="I2047" s="172"/>
      <c r="J2047" s="89"/>
      <c r="K2047" s="142"/>
      <c r="L2047" s="89"/>
      <c r="M2047" s="89"/>
      <c r="N2047" s="89"/>
      <c r="O2047" s="89"/>
      <c r="P2047" s="89"/>
      <c r="Q2047" s="336"/>
      <c r="R2047" s="92"/>
      <c r="S2047" s="90"/>
      <c r="T2047" s="90"/>
    </row>
    <row r="2048" spans="1:20" x14ac:dyDescent="0.25">
      <c r="A2048" s="91"/>
      <c r="B2048" s="86"/>
      <c r="C2048" s="89"/>
      <c r="D2048" s="89"/>
      <c r="E2048" s="89"/>
      <c r="F2048" s="89"/>
      <c r="G2048" s="89"/>
      <c r="H2048" s="172"/>
      <c r="I2048" s="172"/>
      <c r="J2048" s="89"/>
      <c r="K2048" s="142"/>
      <c r="L2048" s="89"/>
      <c r="M2048" s="89"/>
      <c r="N2048" s="89"/>
      <c r="O2048" s="89"/>
      <c r="P2048" s="89"/>
      <c r="Q2048" s="336"/>
      <c r="R2048" s="92"/>
      <c r="S2048" s="90"/>
      <c r="T2048" s="90"/>
    </row>
    <row r="2049" spans="1:20" x14ac:dyDescent="0.25">
      <c r="A2049" s="91"/>
      <c r="B2049" s="86"/>
      <c r="C2049" s="89"/>
      <c r="D2049" s="89"/>
      <c r="E2049" s="89"/>
      <c r="F2049" s="89"/>
      <c r="G2049" s="89"/>
      <c r="H2049" s="172"/>
      <c r="I2049" s="172"/>
      <c r="J2049" s="89"/>
      <c r="K2049" s="142"/>
      <c r="L2049" s="89"/>
      <c r="M2049" s="89"/>
      <c r="N2049" s="89"/>
      <c r="O2049" s="89"/>
      <c r="P2049" s="89"/>
      <c r="Q2049" s="336"/>
      <c r="R2049" s="92"/>
      <c r="S2049" s="90"/>
      <c r="T2049" s="90"/>
    </row>
    <row r="2050" spans="1:20" x14ac:dyDescent="0.25">
      <c r="A2050" s="91"/>
      <c r="B2050" s="86"/>
      <c r="C2050" s="89"/>
      <c r="D2050" s="89"/>
      <c r="E2050" s="89"/>
      <c r="F2050" s="89"/>
      <c r="G2050" s="89"/>
      <c r="H2050" s="172"/>
      <c r="I2050" s="172"/>
      <c r="J2050" s="89"/>
      <c r="K2050" s="142"/>
      <c r="L2050" s="89"/>
      <c r="M2050" s="89"/>
      <c r="N2050" s="89"/>
      <c r="O2050" s="89"/>
      <c r="P2050" s="89"/>
      <c r="Q2050" s="336"/>
      <c r="R2050" s="92"/>
      <c r="S2050" s="90"/>
      <c r="T2050" s="90"/>
    </row>
    <row r="2051" spans="1:20" x14ac:dyDescent="0.25">
      <c r="A2051" s="91"/>
      <c r="B2051" s="86"/>
      <c r="C2051" s="89"/>
      <c r="D2051" s="89"/>
      <c r="E2051" s="89"/>
      <c r="F2051" s="89"/>
      <c r="G2051" s="89"/>
      <c r="H2051" s="172"/>
      <c r="I2051" s="172"/>
      <c r="J2051" s="89"/>
      <c r="K2051" s="142"/>
      <c r="L2051" s="89"/>
      <c r="M2051" s="89"/>
      <c r="N2051" s="89"/>
      <c r="O2051" s="89"/>
      <c r="P2051" s="89"/>
      <c r="Q2051" s="336"/>
      <c r="R2051" s="92"/>
      <c r="S2051" s="90"/>
      <c r="T2051" s="90"/>
    </row>
    <row r="2052" spans="1:20" x14ac:dyDescent="0.25">
      <c r="A2052" s="91"/>
      <c r="B2052" s="86"/>
      <c r="C2052" s="89"/>
      <c r="D2052" s="89"/>
      <c r="E2052" s="89"/>
      <c r="F2052" s="89"/>
      <c r="G2052" s="89"/>
      <c r="H2052" s="172"/>
      <c r="I2052" s="172"/>
      <c r="J2052" s="89"/>
      <c r="K2052" s="142"/>
      <c r="L2052" s="89"/>
      <c r="M2052" s="89"/>
      <c r="N2052" s="89"/>
      <c r="O2052" s="89"/>
      <c r="P2052" s="89"/>
      <c r="Q2052" s="336"/>
      <c r="R2052" s="92"/>
      <c r="S2052" s="90"/>
      <c r="T2052" s="90"/>
    </row>
    <row r="2053" spans="1:20" x14ac:dyDescent="0.25">
      <c r="A2053" s="91"/>
      <c r="B2053" s="86"/>
      <c r="C2053" s="89"/>
      <c r="D2053" s="89"/>
      <c r="E2053" s="89"/>
      <c r="F2053" s="89"/>
      <c r="G2053" s="89"/>
      <c r="H2053" s="172"/>
      <c r="I2053" s="172"/>
      <c r="J2053" s="89"/>
      <c r="K2053" s="142"/>
      <c r="L2053" s="89"/>
      <c r="M2053" s="89"/>
      <c r="N2053" s="89"/>
      <c r="O2053" s="89"/>
      <c r="P2053" s="89"/>
      <c r="Q2053" s="336"/>
      <c r="R2053" s="92"/>
      <c r="S2053" s="90"/>
      <c r="T2053" s="90"/>
    </row>
    <row r="2054" spans="1:20" x14ac:dyDescent="0.25">
      <c r="A2054" s="91"/>
      <c r="B2054" s="86"/>
      <c r="C2054" s="89"/>
      <c r="D2054" s="89"/>
      <c r="E2054" s="89"/>
      <c r="F2054" s="89"/>
      <c r="G2054" s="89"/>
      <c r="H2054" s="172"/>
      <c r="I2054" s="172"/>
      <c r="J2054" s="89"/>
      <c r="K2054" s="142"/>
      <c r="L2054" s="89"/>
      <c r="M2054" s="89"/>
      <c r="N2054" s="89"/>
      <c r="O2054" s="89"/>
      <c r="P2054" s="89"/>
      <c r="Q2054" s="336"/>
      <c r="R2054" s="92"/>
      <c r="S2054" s="90"/>
      <c r="T2054" s="90"/>
    </row>
    <row r="2055" spans="1:20" x14ac:dyDescent="0.25">
      <c r="A2055" s="91"/>
      <c r="B2055" s="86"/>
      <c r="C2055" s="89"/>
      <c r="D2055" s="89"/>
      <c r="E2055" s="89"/>
      <c r="F2055" s="89"/>
      <c r="G2055" s="89"/>
      <c r="H2055" s="172"/>
      <c r="I2055" s="172"/>
      <c r="J2055" s="89"/>
      <c r="K2055" s="142"/>
      <c r="L2055" s="89"/>
      <c r="M2055" s="89"/>
      <c r="N2055" s="89"/>
      <c r="O2055" s="89"/>
      <c r="P2055" s="89"/>
      <c r="Q2055" s="336"/>
      <c r="R2055" s="92"/>
      <c r="S2055" s="90"/>
      <c r="T2055" s="90"/>
    </row>
    <row r="2056" spans="1:20" x14ac:dyDescent="0.25">
      <c r="A2056" s="91"/>
      <c r="B2056" s="86"/>
      <c r="C2056" s="89"/>
      <c r="D2056" s="89"/>
      <c r="E2056" s="89"/>
      <c r="F2056" s="89"/>
      <c r="G2056" s="89"/>
      <c r="H2056" s="172"/>
      <c r="I2056" s="172"/>
      <c r="J2056" s="89"/>
      <c r="K2056" s="142"/>
      <c r="L2056" s="89"/>
      <c r="M2056" s="89"/>
      <c r="N2056" s="89"/>
      <c r="O2056" s="89"/>
      <c r="P2056" s="89"/>
      <c r="Q2056" s="336"/>
      <c r="R2056" s="92"/>
      <c r="S2056" s="90"/>
      <c r="T2056" s="90"/>
    </row>
    <row r="2057" spans="1:20" x14ac:dyDescent="0.25">
      <c r="A2057" s="91"/>
      <c r="B2057" s="86"/>
      <c r="C2057" s="89"/>
      <c r="D2057" s="89"/>
      <c r="E2057" s="89"/>
      <c r="F2057" s="89"/>
      <c r="G2057" s="89"/>
      <c r="H2057" s="172"/>
      <c r="I2057" s="172"/>
      <c r="J2057" s="89"/>
      <c r="K2057" s="142"/>
      <c r="L2057" s="89"/>
      <c r="M2057" s="89"/>
      <c r="N2057" s="89"/>
      <c r="O2057" s="89"/>
      <c r="P2057" s="89"/>
      <c r="Q2057" s="336"/>
      <c r="R2057" s="92"/>
      <c r="S2057" s="90"/>
      <c r="T2057" s="90"/>
    </row>
    <row r="2058" spans="1:20" x14ac:dyDescent="0.25">
      <c r="A2058" s="91"/>
      <c r="B2058" s="86"/>
      <c r="C2058" s="89"/>
      <c r="D2058" s="89"/>
      <c r="E2058" s="89"/>
      <c r="F2058" s="89"/>
      <c r="G2058" s="89"/>
      <c r="H2058" s="172"/>
      <c r="I2058" s="172"/>
      <c r="J2058" s="89"/>
      <c r="K2058" s="142"/>
      <c r="L2058" s="89"/>
      <c r="M2058" s="89"/>
      <c r="N2058" s="89"/>
      <c r="O2058" s="89"/>
      <c r="P2058" s="89"/>
      <c r="Q2058" s="336"/>
      <c r="R2058" s="92"/>
      <c r="S2058" s="90"/>
      <c r="T2058" s="90"/>
    </row>
    <row r="2059" spans="1:20" x14ac:dyDescent="0.25">
      <c r="A2059" s="91"/>
      <c r="B2059" s="86"/>
      <c r="C2059" s="89"/>
      <c r="D2059" s="89"/>
      <c r="E2059" s="89"/>
      <c r="F2059" s="89"/>
      <c r="G2059" s="89"/>
      <c r="H2059" s="172"/>
      <c r="I2059" s="172"/>
      <c r="J2059" s="89"/>
      <c r="K2059" s="142"/>
      <c r="L2059" s="89"/>
      <c r="M2059" s="89"/>
      <c r="N2059" s="89"/>
      <c r="O2059" s="89"/>
      <c r="P2059" s="89"/>
      <c r="Q2059" s="336"/>
      <c r="R2059" s="92"/>
      <c r="S2059" s="90"/>
      <c r="T2059" s="90"/>
    </row>
    <row r="2060" spans="1:20" x14ac:dyDescent="0.25">
      <c r="A2060" s="91"/>
      <c r="B2060" s="86"/>
      <c r="C2060" s="89"/>
      <c r="D2060" s="89"/>
      <c r="E2060" s="89"/>
      <c r="F2060" s="89"/>
      <c r="G2060" s="89"/>
      <c r="H2060" s="172"/>
      <c r="I2060" s="172"/>
      <c r="J2060" s="89"/>
      <c r="K2060" s="142"/>
      <c r="L2060" s="89"/>
      <c r="M2060" s="89"/>
      <c r="N2060" s="89"/>
      <c r="O2060" s="89"/>
      <c r="P2060" s="89"/>
      <c r="Q2060" s="336"/>
      <c r="R2060" s="92"/>
      <c r="S2060" s="90"/>
      <c r="T2060" s="90"/>
    </row>
    <row r="2061" spans="1:20" x14ac:dyDescent="0.25">
      <c r="A2061" s="91"/>
      <c r="B2061" s="86"/>
      <c r="C2061" s="89"/>
      <c r="D2061" s="89"/>
      <c r="E2061" s="89"/>
      <c r="F2061" s="89"/>
      <c r="G2061" s="89"/>
      <c r="H2061" s="172"/>
      <c r="I2061" s="172"/>
      <c r="J2061" s="89"/>
      <c r="K2061" s="142"/>
      <c r="L2061" s="89"/>
      <c r="M2061" s="89"/>
      <c r="N2061" s="89"/>
      <c r="O2061" s="89"/>
      <c r="P2061" s="89"/>
      <c r="Q2061" s="336"/>
      <c r="R2061" s="92"/>
      <c r="S2061" s="90"/>
      <c r="T2061" s="90"/>
    </row>
    <row r="2062" spans="1:20" x14ac:dyDescent="0.25">
      <c r="A2062" s="91"/>
      <c r="B2062" s="86"/>
      <c r="C2062" s="89"/>
      <c r="D2062" s="89"/>
      <c r="E2062" s="89"/>
      <c r="F2062" s="89"/>
      <c r="G2062" s="89"/>
      <c r="H2062" s="172"/>
      <c r="I2062" s="172"/>
      <c r="J2062" s="89"/>
      <c r="K2062" s="142"/>
      <c r="L2062" s="89"/>
      <c r="M2062" s="89"/>
      <c r="N2062" s="89"/>
      <c r="O2062" s="89"/>
      <c r="P2062" s="89"/>
      <c r="Q2062" s="336"/>
      <c r="R2062" s="92"/>
      <c r="S2062" s="90"/>
      <c r="T2062" s="90"/>
    </row>
    <row r="2063" spans="1:20" x14ac:dyDescent="0.25">
      <c r="A2063" s="91"/>
      <c r="B2063" s="86"/>
      <c r="C2063" s="89"/>
      <c r="D2063" s="89"/>
      <c r="E2063" s="89"/>
      <c r="F2063" s="89"/>
      <c r="G2063" s="89"/>
      <c r="H2063" s="172"/>
      <c r="I2063" s="172"/>
      <c r="J2063" s="89"/>
      <c r="K2063" s="142"/>
      <c r="L2063" s="89"/>
      <c r="M2063" s="89"/>
      <c r="N2063" s="89"/>
      <c r="O2063" s="89"/>
      <c r="P2063" s="89"/>
      <c r="Q2063" s="336"/>
      <c r="R2063" s="92"/>
      <c r="S2063" s="90"/>
      <c r="T2063" s="90"/>
    </row>
    <row r="2064" spans="1:20" x14ac:dyDescent="0.25">
      <c r="A2064" s="91"/>
      <c r="B2064" s="86"/>
      <c r="C2064" s="89"/>
      <c r="D2064" s="89"/>
      <c r="E2064" s="89"/>
      <c r="F2064" s="89"/>
      <c r="G2064" s="89"/>
      <c r="H2064" s="172"/>
      <c r="I2064" s="172"/>
      <c r="J2064" s="89"/>
      <c r="K2064" s="142"/>
      <c r="L2064" s="89"/>
      <c r="M2064" s="89"/>
      <c r="N2064" s="89"/>
      <c r="O2064" s="89"/>
      <c r="P2064" s="89"/>
      <c r="Q2064" s="336"/>
      <c r="R2064" s="92"/>
      <c r="S2064" s="90"/>
      <c r="T2064" s="90"/>
    </row>
    <row r="2065" spans="1:20" x14ac:dyDescent="0.25">
      <c r="A2065" s="91"/>
      <c r="B2065" s="86"/>
      <c r="C2065" s="89"/>
      <c r="D2065" s="89"/>
      <c r="E2065" s="89"/>
      <c r="F2065" s="89"/>
      <c r="G2065" s="89"/>
      <c r="H2065" s="172"/>
      <c r="I2065" s="172"/>
      <c r="J2065" s="89"/>
      <c r="K2065" s="142"/>
      <c r="L2065" s="89"/>
      <c r="M2065" s="89"/>
      <c r="N2065" s="89"/>
      <c r="O2065" s="89"/>
      <c r="P2065" s="89"/>
      <c r="Q2065" s="336"/>
      <c r="R2065" s="92"/>
      <c r="S2065" s="90"/>
      <c r="T2065" s="90"/>
    </row>
    <row r="2066" spans="1:20" x14ac:dyDescent="0.25">
      <c r="A2066" s="91"/>
      <c r="B2066" s="86"/>
      <c r="C2066" s="89"/>
      <c r="D2066" s="89"/>
      <c r="E2066" s="89"/>
      <c r="F2066" s="89"/>
      <c r="G2066" s="89"/>
      <c r="H2066" s="172"/>
      <c r="I2066" s="172"/>
      <c r="J2066" s="89"/>
      <c r="K2066" s="142"/>
      <c r="L2066" s="89"/>
      <c r="M2066" s="89"/>
      <c r="N2066" s="89"/>
      <c r="O2066" s="89"/>
      <c r="P2066" s="89"/>
      <c r="Q2066" s="336"/>
      <c r="R2066" s="92"/>
      <c r="S2066" s="90"/>
      <c r="T2066" s="90"/>
    </row>
    <row r="2067" spans="1:20" x14ac:dyDescent="0.25">
      <c r="A2067" s="91"/>
      <c r="B2067" s="86"/>
      <c r="C2067" s="89"/>
      <c r="D2067" s="89"/>
      <c r="E2067" s="89"/>
      <c r="F2067" s="89"/>
      <c r="G2067" s="89"/>
      <c r="H2067" s="172"/>
      <c r="I2067" s="172"/>
      <c r="J2067" s="89"/>
      <c r="K2067" s="142"/>
      <c r="L2067" s="89"/>
      <c r="M2067" s="89"/>
      <c r="N2067" s="89"/>
      <c r="O2067" s="89"/>
      <c r="P2067" s="89"/>
      <c r="Q2067" s="336"/>
      <c r="R2067" s="92"/>
      <c r="S2067" s="90"/>
      <c r="T2067" s="90"/>
    </row>
    <row r="2068" spans="1:20" x14ac:dyDescent="0.25">
      <c r="A2068" s="91"/>
      <c r="B2068" s="86"/>
      <c r="C2068" s="89"/>
      <c r="D2068" s="89"/>
      <c r="E2068" s="89"/>
      <c r="F2068" s="89"/>
      <c r="G2068" s="89"/>
      <c r="H2068" s="172"/>
      <c r="I2068" s="172"/>
      <c r="J2068" s="89"/>
      <c r="K2068" s="142"/>
      <c r="L2068" s="89"/>
      <c r="M2068" s="89"/>
      <c r="N2068" s="89"/>
      <c r="O2068" s="89"/>
      <c r="P2068" s="89"/>
      <c r="Q2068" s="336"/>
      <c r="R2068" s="92"/>
      <c r="S2068" s="90"/>
      <c r="T2068" s="90"/>
    </row>
    <row r="2069" spans="1:20" x14ac:dyDescent="0.25">
      <c r="A2069" s="91"/>
      <c r="B2069" s="86"/>
      <c r="C2069" s="89"/>
      <c r="D2069" s="89"/>
      <c r="E2069" s="89"/>
      <c r="F2069" s="89"/>
      <c r="G2069" s="89"/>
      <c r="H2069" s="172"/>
      <c r="I2069" s="172"/>
      <c r="J2069" s="89"/>
      <c r="K2069" s="142"/>
      <c r="L2069" s="89"/>
      <c r="M2069" s="89"/>
      <c r="N2069" s="89"/>
      <c r="O2069" s="89"/>
      <c r="P2069" s="89"/>
      <c r="Q2069" s="336"/>
      <c r="R2069" s="92"/>
      <c r="S2069" s="90"/>
      <c r="T2069" s="90"/>
    </row>
    <row r="2070" spans="1:20" x14ac:dyDescent="0.25">
      <c r="A2070" s="91"/>
      <c r="B2070" s="86"/>
      <c r="C2070" s="89"/>
      <c r="D2070" s="89"/>
      <c r="E2070" s="89"/>
      <c r="F2070" s="89"/>
      <c r="G2070" s="89"/>
      <c r="H2070" s="172"/>
      <c r="I2070" s="172"/>
      <c r="J2070" s="89"/>
      <c r="K2070" s="142"/>
      <c r="L2070" s="89"/>
      <c r="M2070" s="89"/>
      <c r="N2070" s="89"/>
      <c r="O2070" s="89"/>
      <c r="P2070" s="89"/>
      <c r="Q2070" s="336"/>
      <c r="R2070" s="92"/>
      <c r="S2070" s="90"/>
      <c r="T2070" s="90"/>
    </row>
    <row r="2071" spans="1:20" x14ac:dyDescent="0.25">
      <c r="A2071" s="91"/>
      <c r="B2071" s="86"/>
      <c r="C2071" s="89"/>
      <c r="D2071" s="89"/>
      <c r="E2071" s="89"/>
      <c r="F2071" s="89"/>
      <c r="G2071" s="89"/>
      <c r="H2071" s="172"/>
      <c r="I2071" s="172"/>
      <c r="J2071" s="89"/>
      <c r="K2071" s="142"/>
      <c r="L2071" s="89"/>
      <c r="M2071" s="89"/>
      <c r="N2071" s="89"/>
      <c r="O2071" s="89"/>
      <c r="P2071" s="89"/>
      <c r="Q2071" s="336"/>
      <c r="R2071" s="92"/>
      <c r="S2071" s="90"/>
      <c r="T2071" s="90"/>
    </row>
    <row r="2072" spans="1:20" x14ac:dyDescent="0.25">
      <c r="A2072" s="91"/>
      <c r="B2072" s="86"/>
      <c r="C2072" s="89"/>
      <c r="D2072" s="89"/>
      <c r="E2072" s="89"/>
      <c r="F2072" s="89"/>
      <c r="G2072" s="89"/>
      <c r="H2072" s="172"/>
      <c r="I2072" s="172"/>
      <c r="J2072" s="89"/>
      <c r="K2072" s="142"/>
      <c r="L2072" s="89"/>
      <c r="M2072" s="89"/>
      <c r="N2072" s="89"/>
      <c r="O2072" s="89"/>
      <c r="P2072" s="89"/>
      <c r="Q2072" s="336"/>
      <c r="R2072" s="92"/>
      <c r="S2072" s="90"/>
      <c r="T2072" s="90"/>
    </row>
    <row r="2073" spans="1:20" x14ac:dyDescent="0.25">
      <c r="A2073" s="91"/>
      <c r="B2073" s="86"/>
      <c r="C2073" s="89"/>
      <c r="D2073" s="89"/>
      <c r="E2073" s="89"/>
      <c r="F2073" s="89"/>
      <c r="G2073" s="89"/>
      <c r="H2073" s="172"/>
      <c r="I2073" s="172"/>
      <c r="J2073" s="89"/>
      <c r="K2073" s="142"/>
      <c r="L2073" s="89"/>
      <c r="M2073" s="89"/>
      <c r="N2073" s="89"/>
      <c r="O2073" s="89"/>
      <c r="P2073" s="89"/>
      <c r="Q2073" s="336"/>
      <c r="R2073" s="92"/>
      <c r="S2073" s="90"/>
      <c r="T2073" s="90"/>
    </row>
    <row r="2074" spans="1:20" x14ac:dyDescent="0.25">
      <c r="A2074" s="91"/>
      <c r="B2074" s="86"/>
      <c r="C2074" s="89"/>
      <c r="D2074" s="89"/>
      <c r="E2074" s="89"/>
      <c r="F2074" s="89"/>
      <c r="G2074" s="89"/>
      <c r="H2074" s="172"/>
      <c r="I2074" s="172"/>
      <c r="J2074" s="89"/>
      <c r="K2074" s="142"/>
      <c r="L2074" s="89"/>
      <c r="M2074" s="89"/>
      <c r="N2074" s="89"/>
      <c r="O2074" s="89"/>
      <c r="P2074" s="89"/>
      <c r="Q2074" s="336"/>
      <c r="R2074" s="92"/>
      <c r="S2074" s="90"/>
      <c r="T2074" s="90"/>
    </row>
    <row r="2075" spans="1:20" x14ac:dyDescent="0.25">
      <c r="A2075" s="91"/>
      <c r="B2075" s="86"/>
      <c r="C2075" s="89"/>
      <c r="D2075" s="89"/>
      <c r="E2075" s="89"/>
      <c r="F2075" s="89"/>
      <c r="G2075" s="89"/>
      <c r="H2075" s="172"/>
      <c r="I2075" s="172"/>
      <c r="J2075" s="89"/>
      <c r="K2075" s="142"/>
      <c r="L2075" s="89"/>
      <c r="M2075" s="89"/>
      <c r="N2075" s="89"/>
      <c r="O2075" s="89"/>
      <c r="P2075" s="89"/>
      <c r="Q2075" s="336"/>
      <c r="R2075" s="92"/>
      <c r="S2075" s="90"/>
      <c r="T2075" s="90"/>
    </row>
    <row r="2076" spans="1:20" x14ac:dyDescent="0.25">
      <c r="A2076" s="91"/>
      <c r="B2076" s="86"/>
      <c r="C2076" s="89"/>
      <c r="D2076" s="89"/>
      <c r="E2076" s="89"/>
      <c r="F2076" s="89"/>
      <c r="G2076" s="89"/>
      <c r="H2076" s="172"/>
      <c r="I2076" s="172"/>
      <c r="J2076" s="89"/>
      <c r="K2076" s="142"/>
      <c r="L2076" s="89"/>
      <c r="M2076" s="89"/>
      <c r="N2076" s="89"/>
      <c r="O2076" s="89"/>
      <c r="P2076" s="89"/>
      <c r="Q2076" s="336"/>
      <c r="R2076" s="92"/>
      <c r="S2076" s="90"/>
      <c r="T2076" s="90"/>
    </row>
    <row r="2077" spans="1:20" x14ac:dyDescent="0.25">
      <c r="A2077" s="91"/>
      <c r="B2077" s="86"/>
      <c r="C2077" s="89"/>
      <c r="D2077" s="89"/>
      <c r="E2077" s="89"/>
      <c r="F2077" s="89"/>
      <c r="G2077" s="89"/>
      <c r="H2077" s="172"/>
      <c r="I2077" s="172"/>
      <c r="J2077" s="89"/>
      <c r="K2077" s="142"/>
      <c r="L2077" s="89"/>
      <c r="M2077" s="89"/>
      <c r="N2077" s="89"/>
      <c r="O2077" s="89"/>
      <c r="P2077" s="89"/>
      <c r="Q2077" s="336"/>
      <c r="R2077" s="92"/>
      <c r="S2077" s="90"/>
      <c r="T2077" s="90"/>
    </row>
    <row r="2078" spans="1:20" x14ac:dyDescent="0.25">
      <c r="A2078" s="91"/>
      <c r="B2078" s="86"/>
      <c r="C2078" s="89"/>
      <c r="D2078" s="89"/>
      <c r="E2078" s="89"/>
      <c r="F2078" s="89"/>
      <c r="G2078" s="89"/>
      <c r="H2078" s="172"/>
      <c r="I2078" s="172"/>
      <c r="J2078" s="89"/>
      <c r="K2078" s="142"/>
      <c r="L2078" s="89"/>
      <c r="M2078" s="89"/>
      <c r="N2078" s="89"/>
      <c r="O2078" s="89"/>
      <c r="P2078" s="89"/>
      <c r="Q2078" s="336"/>
      <c r="R2078" s="92"/>
      <c r="S2078" s="90"/>
      <c r="T2078" s="90"/>
    </row>
    <row r="2079" spans="1:20" x14ac:dyDescent="0.25">
      <c r="A2079" s="91"/>
      <c r="B2079" s="86"/>
      <c r="C2079" s="89"/>
      <c r="D2079" s="89"/>
      <c r="E2079" s="89"/>
      <c r="F2079" s="89"/>
      <c r="G2079" s="89"/>
      <c r="H2079" s="172"/>
      <c r="I2079" s="172"/>
      <c r="J2079" s="89"/>
      <c r="K2079" s="142"/>
      <c r="L2079" s="89"/>
      <c r="M2079" s="89"/>
      <c r="N2079" s="89"/>
      <c r="O2079" s="89"/>
      <c r="P2079" s="89"/>
      <c r="Q2079" s="336"/>
      <c r="R2079" s="92"/>
      <c r="S2079" s="90"/>
      <c r="T2079" s="90"/>
    </row>
    <row r="2080" spans="1:20" x14ac:dyDescent="0.25">
      <c r="A2080" s="91"/>
      <c r="B2080" s="86"/>
      <c r="C2080" s="89"/>
      <c r="D2080" s="89"/>
      <c r="E2080" s="89"/>
      <c r="F2080" s="89"/>
      <c r="G2080" s="89"/>
      <c r="H2080" s="172"/>
      <c r="I2080" s="172"/>
      <c r="J2080" s="89"/>
      <c r="K2080" s="142"/>
      <c r="L2080" s="89"/>
      <c r="M2080" s="89"/>
      <c r="N2080" s="89"/>
      <c r="O2080" s="89"/>
      <c r="P2080" s="89"/>
      <c r="Q2080" s="336"/>
      <c r="R2080" s="92"/>
      <c r="S2080" s="90"/>
      <c r="T2080" s="90"/>
    </row>
    <row r="2081" spans="1:20" x14ac:dyDescent="0.25">
      <c r="A2081" s="91"/>
      <c r="B2081" s="86"/>
      <c r="C2081" s="89"/>
      <c r="D2081" s="89"/>
      <c r="E2081" s="89"/>
      <c r="F2081" s="89"/>
      <c r="G2081" s="89"/>
      <c r="H2081" s="172"/>
      <c r="I2081" s="172"/>
      <c r="J2081" s="89"/>
      <c r="K2081" s="142"/>
      <c r="L2081" s="89"/>
      <c r="M2081" s="89"/>
      <c r="N2081" s="89"/>
      <c r="O2081" s="89"/>
      <c r="P2081" s="89"/>
      <c r="Q2081" s="336"/>
      <c r="R2081" s="92"/>
      <c r="S2081" s="90"/>
      <c r="T2081" s="90"/>
    </row>
    <row r="2082" spans="1:20" x14ac:dyDescent="0.25">
      <c r="A2082" s="91"/>
      <c r="B2082" s="86"/>
      <c r="C2082" s="89"/>
      <c r="D2082" s="89"/>
      <c r="E2082" s="89"/>
      <c r="F2082" s="89"/>
      <c r="G2082" s="89"/>
      <c r="H2082" s="172"/>
      <c r="I2082" s="172"/>
      <c r="J2082" s="89"/>
      <c r="K2082" s="142"/>
      <c r="L2082" s="89"/>
      <c r="M2082" s="89"/>
      <c r="N2082" s="89"/>
      <c r="O2082" s="89"/>
      <c r="P2082" s="89"/>
      <c r="Q2082" s="336"/>
      <c r="R2082" s="92"/>
      <c r="S2082" s="90"/>
      <c r="T2082" s="90"/>
    </row>
    <row r="2083" spans="1:20" x14ac:dyDescent="0.25">
      <c r="A2083" s="91"/>
      <c r="B2083" s="86"/>
      <c r="C2083" s="89"/>
      <c r="D2083" s="89"/>
      <c r="E2083" s="89"/>
      <c r="F2083" s="89"/>
      <c r="G2083" s="89"/>
      <c r="H2083" s="172"/>
      <c r="I2083" s="172"/>
      <c r="J2083" s="89"/>
      <c r="K2083" s="142"/>
      <c r="L2083" s="89"/>
      <c r="M2083" s="89"/>
      <c r="N2083" s="89"/>
      <c r="O2083" s="89"/>
      <c r="P2083" s="89"/>
      <c r="Q2083" s="336"/>
      <c r="R2083" s="92"/>
      <c r="S2083" s="90"/>
      <c r="T2083" s="90"/>
    </row>
    <row r="2084" spans="1:20" x14ac:dyDescent="0.25">
      <c r="A2084" s="91"/>
      <c r="B2084" s="86"/>
      <c r="C2084" s="89"/>
      <c r="D2084" s="89"/>
      <c r="E2084" s="89"/>
      <c r="F2084" s="89"/>
      <c r="G2084" s="89"/>
      <c r="H2084" s="172"/>
      <c r="I2084" s="172"/>
      <c r="J2084" s="89"/>
      <c r="K2084" s="142"/>
      <c r="L2084" s="89"/>
      <c r="M2084" s="89"/>
      <c r="N2084" s="89"/>
      <c r="O2084" s="89"/>
      <c r="P2084" s="89"/>
      <c r="Q2084" s="336"/>
      <c r="R2084" s="92"/>
      <c r="S2084" s="90"/>
      <c r="T2084" s="90"/>
    </row>
    <row r="2085" spans="1:20" x14ac:dyDescent="0.25">
      <c r="A2085" s="91"/>
      <c r="B2085" s="86"/>
      <c r="C2085" s="89"/>
      <c r="D2085" s="89"/>
      <c r="E2085" s="89"/>
      <c r="F2085" s="89"/>
      <c r="G2085" s="89"/>
      <c r="H2085" s="172"/>
      <c r="I2085" s="172"/>
      <c r="J2085" s="89"/>
      <c r="K2085" s="142"/>
      <c r="L2085" s="89"/>
      <c r="M2085" s="89"/>
      <c r="N2085" s="89"/>
      <c r="O2085" s="89"/>
      <c r="P2085" s="89"/>
      <c r="Q2085" s="336"/>
      <c r="R2085" s="92"/>
      <c r="S2085" s="90"/>
      <c r="T2085" s="90"/>
    </row>
    <row r="2086" spans="1:20" x14ac:dyDescent="0.25">
      <c r="A2086" s="91"/>
      <c r="B2086" s="86"/>
      <c r="C2086" s="89"/>
      <c r="D2086" s="89"/>
      <c r="E2086" s="89"/>
      <c r="F2086" s="89"/>
      <c r="G2086" s="89"/>
      <c r="H2086" s="172"/>
      <c r="I2086" s="172"/>
      <c r="J2086" s="89"/>
      <c r="K2086" s="142"/>
      <c r="L2086" s="89"/>
      <c r="M2086" s="89"/>
      <c r="N2086" s="89"/>
      <c r="O2086" s="89"/>
      <c r="P2086" s="89"/>
      <c r="Q2086" s="336"/>
      <c r="R2086" s="92"/>
      <c r="S2086" s="90"/>
      <c r="T2086" s="90"/>
    </row>
    <row r="2087" spans="1:20" x14ac:dyDescent="0.25">
      <c r="A2087" s="91"/>
      <c r="B2087" s="86"/>
      <c r="C2087" s="89"/>
      <c r="D2087" s="89"/>
      <c r="E2087" s="89"/>
      <c r="F2087" s="89"/>
      <c r="G2087" s="89"/>
      <c r="H2087" s="172"/>
      <c r="I2087" s="172"/>
      <c r="J2087" s="89"/>
      <c r="K2087" s="142"/>
      <c r="L2087" s="89"/>
      <c r="M2087" s="89"/>
      <c r="N2087" s="89"/>
      <c r="O2087" s="89"/>
      <c r="P2087" s="89"/>
      <c r="Q2087" s="336"/>
      <c r="R2087" s="92"/>
      <c r="S2087" s="90"/>
      <c r="T2087" s="90"/>
    </row>
    <row r="2088" spans="1:20" x14ac:dyDescent="0.25">
      <c r="A2088" s="91"/>
      <c r="B2088" s="86"/>
      <c r="C2088" s="89"/>
      <c r="D2088" s="89"/>
      <c r="E2088" s="89"/>
      <c r="F2088" s="89"/>
      <c r="G2088" s="89"/>
      <c r="H2088" s="172"/>
      <c r="I2088" s="172"/>
      <c r="J2088" s="89"/>
      <c r="K2088" s="142"/>
      <c r="L2088" s="89"/>
      <c r="M2088" s="89"/>
      <c r="N2088" s="89"/>
      <c r="O2088" s="89"/>
      <c r="P2088" s="89"/>
      <c r="Q2088" s="336"/>
      <c r="R2088" s="92"/>
      <c r="S2088" s="90"/>
      <c r="T2088" s="90"/>
    </row>
    <row r="2089" spans="1:20" x14ac:dyDescent="0.25">
      <c r="A2089" s="91"/>
      <c r="B2089" s="86"/>
      <c r="C2089" s="89"/>
      <c r="D2089" s="89"/>
      <c r="E2089" s="89"/>
      <c r="F2089" s="89"/>
      <c r="G2089" s="89"/>
      <c r="H2089" s="172"/>
      <c r="I2089" s="172"/>
      <c r="J2089" s="89"/>
      <c r="K2089" s="142"/>
      <c r="L2089" s="89"/>
      <c r="M2089" s="89"/>
      <c r="N2089" s="89"/>
      <c r="O2089" s="89"/>
      <c r="P2089" s="89"/>
      <c r="Q2089" s="336"/>
      <c r="R2089" s="92"/>
      <c r="S2089" s="90"/>
      <c r="T2089" s="90"/>
    </row>
    <row r="2090" spans="1:20" x14ac:dyDescent="0.25">
      <c r="A2090" s="91"/>
      <c r="B2090" s="86"/>
      <c r="C2090" s="89"/>
      <c r="D2090" s="89"/>
      <c r="E2090" s="89"/>
      <c r="F2090" s="89"/>
      <c r="G2090" s="89"/>
      <c r="H2090" s="172"/>
      <c r="I2090" s="172"/>
      <c r="J2090" s="89"/>
      <c r="K2090" s="142"/>
      <c r="L2090" s="89"/>
      <c r="M2090" s="89"/>
      <c r="N2090" s="89"/>
      <c r="O2090" s="89"/>
      <c r="P2090" s="89"/>
      <c r="Q2090" s="336"/>
      <c r="R2090" s="92"/>
      <c r="S2090" s="90"/>
      <c r="T2090" s="90"/>
    </row>
    <row r="2091" spans="1:20" x14ac:dyDescent="0.25">
      <c r="A2091" s="91"/>
      <c r="B2091" s="86"/>
      <c r="C2091" s="89"/>
      <c r="D2091" s="89"/>
      <c r="E2091" s="89"/>
      <c r="F2091" s="89"/>
      <c r="G2091" s="89"/>
      <c r="H2091" s="172"/>
      <c r="I2091" s="172"/>
      <c r="J2091" s="89"/>
      <c r="K2091" s="142"/>
      <c r="L2091" s="89"/>
      <c r="M2091" s="89"/>
      <c r="N2091" s="89"/>
      <c r="O2091" s="89"/>
      <c r="P2091" s="89"/>
      <c r="Q2091" s="336"/>
      <c r="R2091" s="92"/>
      <c r="S2091" s="90"/>
      <c r="T2091" s="90"/>
    </row>
    <row r="2092" spans="1:20" x14ac:dyDescent="0.25">
      <c r="A2092" s="91"/>
      <c r="B2092" s="86"/>
      <c r="C2092" s="89"/>
      <c r="D2092" s="89"/>
      <c r="E2092" s="89"/>
      <c r="F2092" s="89"/>
      <c r="G2092" s="89"/>
      <c r="H2092" s="172"/>
      <c r="I2092" s="172"/>
      <c r="J2092" s="89"/>
      <c r="K2092" s="142"/>
      <c r="L2092" s="89"/>
      <c r="M2092" s="89"/>
      <c r="N2092" s="89"/>
      <c r="O2092" s="89"/>
      <c r="P2092" s="89"/>
      <c r="Q2092" s="336"/>
      <c r="R2092" s="92"/>
      <c r="S2092" s="90"/>
      <c r="T2092" s="90"/>
    </row>
    <row r="2093" spans="1:20" x14ac:dyDescent="0.25">
      <c r="A2093" s="91"/>
      <c r="B2093" s="86"/>
      <c r="C2093" s="89"/>
      <c r="D2093" s="89"/>
      <c r="E2093" s="89"/>
      <c r="F2093" s="89"/>
      <c r="G2093" s="89"/>
      <c r="H2093" s="172"/>
      <c r="I2093" s="172"/>
      <c r="J2093" s="89"/>
      <c r="K2093" s="142"/>
      <c r="L2093" s="89"/>
      <c r="M2093" s="89"/>
      <c r="N2093" s="89"/>
      <c r="O2093" s="89"/>
      <c r="P2093" s="89"/>
      <c r="Q2093" s="336"/>
      <c r="R2093" s="92"/>
      <c r="S2093" s="90"/>
      <c r="T2093" s="90"/>
    </row>
    <row r="2094" spans="1:20" x14ac:dyDescent="0.25">
      <c r="A2094" s="91"/>
      <c r="B2094" s="86"/>
      <c r="C2094" s="89"/>
      <c r="D2094" s="89"/>
      <c r="E2094" s="89"/>
      <c r="F2094" s="89"/>
      <c r="G2094" s="89"/>
      <c r="H2094" s="172"/>
      <c r="I2094" s="172"/>
      <c r="J2094" s="89"/>
      <c r="K2094" s="142"/>
      <c r="L2094" s="89"/>
      <c r="M2094" s="89"/>
      <c r="N2094" s="89"/>
      <c r="O2094" s="89"/>
      <c r="P2094" s="89"/>
      <c r="Q2094" s="336"/>
      <c r="R2094" s="92"/>
      <c r="S2094" s="90"/>
      <c r="T2094" s="90"/>
    </row>
    <row r="2095" spans="1:20" x14ac:dyDescent="0.25">
      <c r="A2095" s="91"/>
      <c r="B2095" s="86"/>
      <c r="C2095" s="89"/>
      <c r="D2095" s="89"/>
      <c r="E2095" s="89"/>
      <c r="F2095" s="89"/>
      <c r="G2095" s="89"/>
      <c r="H2095" s="172"/>
      <c r="I2095" s="172"/>
      <c r="J2095" s="89"/>
      <c r="K2095" s="142"/>
      <c r="L2095" s="89"/>
      <c r="M2095" s="89"/>
      <c r="N2095" s="89"/>
      <c r="O2095" s="89"/>
      <c r="P2095" s="89"/>
      <c r="Q2095" s="336"/>
      <c r="R2095" s="92"/>
      <c r="S2095" s="90"/>
      <c r="T2095" s="90"/>
    </row>
    <row r="2096" spans="1:20" x14ac:dyDescent="0.25">
      <c r="A2096" s="91"/>
      <c r="B2096" s="86"/>
      <c r="C2096" s="89"/>
      <c r="D2096" s="89"/>
      <c r="E2096" s="89"/>
      <c r="F2096" s="89"/>
      <c r="G2096" s="89"/>
      <c r="H2096" s="172"/>
      <c r="I2096" s="172"/>
      <c r="J2096" s="89"/>
      <c r="K2096" s="142"/>
      <c r="L2096" s="89"/>
      <c r="M2096" s="89"/>
      <c r="N2096" s="89"/>
      <c r="O2096" s="89"/>
      <c r="P2096" s="89"/>
      <c r="Q2096" s="336"/>
      <c r="R2096" s="92"/>
      <c r="S2096" s="90"/>
      <c r="T2096" s="90"/>
    </row>
    <row r="2097" spans="1:20" x14ac:dyDescent="0.25">
      <c r="A2097" s="91"/>
      <c r="B2097" s="86"/>
      <c r="C2097" s="89"/>
      <c r="D2097" s="89"/>
      <c r="E2097" s="89"/>
      <c r="F2097" s="89"/>
      <c r="G2097" s="89"/>
      <c r="H2097" s="172"/>
      <c r="I2097" s="172"/>
      <c r="J2097" s="89"/>
      <c r="K2097" s="142"/>
      <c r="L2097" s="89"/>
      <c r="M2097" s="89"/>
      <c r="N2097" s="89"/>
      <c r="O2097" s="89"/>
      <c r="P2097" s="89"/>
      <c r="Q2097" s="336"/>
      <c r="R2097" s="92"/>
      <c r="S2097" s="90"/>
      <c r="T2097" s="90"/>
    </row>
    <row r="2098" spans="1:20" x14ac:dyDescent="0.25">
      <c r="A2098" s="91"/>
      <c r="B2098" s="86"/>
      <c r="C2098" s="89"/>
      <c r="D2098" s="89"/>
      <c r="E2098" s="89"/>
      <c r="F2098" s="89"/>
      <c r="G2098" s="89"/>
      <c r="H2098" s="172"/>
      <c r="I2098" s="172"/>
      <c r="J2098" s="89"/>
      <c r="K2098" s="142"/>
      <c r="L2098" s="89"/>
      <c r="M2098" s="89"/>
      <c r="N2098" s="89"/>
      <c r="O2098" s="89"/>
      <c r="P2098" s="89"/>
      <c r="Q2098" s="336"/>
      <c r="R2098" s="92"/>
      <c r="S2098" s="90"/>
      <c r="T2098" s="90"/>
    </row>
    <row r="2099" spans="1:20" x14ac:dyDescent="0.25">
      <c r="A2099" s="91"/>
      <c r="B2099" s="86"/>
      <c r="C2099" s="89"/>
      <c r="D2099" s="89"/>
      <c r="E2099" s="89"/>
      <c r="F2099" s="89"/>
      <c r="G2099" s="89"/>
      <c r="H2099" s="172"/>
      <c r="I2099" s="172"/>
      <c r="J2099" s="89"/>
      <c r="K2099" s="142"/>
      <c r="L2099" s="89"/>
      <c r="M2099" s="89"/>
      <c r="N2099" s="89"/>
      <c r="O2099" s="89"/>
      <c r="P2099" s="89"/>
      <c r="Q2099" s="336"/>
      <c r="R2099" s="92"/>
      <c r="S2099" s="90"/>
      <c r="T2099" s="90"/>
    </row>
    <row r="2100" spans="1:20" x14ac:dyDescent="0.25">
      <c r="A2100" s="91"/>
      <c r="B2100" s="86"/>
      <c r="C2100" s="89"/>
      <c r="D2100" s="89"/>
      <c r="E2100" s="89"/>
      <c r="F2100" s="89"/>
      <c r="G2100" s="89"/>
      <c r="H2100" s="172"/>
      <c r="I2100" s="172"/>
      <c r="J2100" s="89"/>
      <c r="K2100" s="142"/>
      <c r="L2100" s="89"/>
      <c r="M2100" s="89"/>
      <c r="N2100" s="89"/>
      <c r="O2100" s="89"/>
      <c r="P2100" s="89"/>
      <c r="Q2100" s="336"/>
      <c r="R2100" s="92"/>
      <c r="S2100" s="90"/>
      <c r="T2100" s="90"/>
    </row>
    <row r="2101" spans="1:20" x14ac:dyDescent="0.25">
      <c r="A2101" s="91"/>
      <c r="B2101" s="86"/>
      <c r="C2101" s="89"/>
      <c r="D2101" s="89"/>
      <c r="E2101" s="89"/>
      <c r="F2101" s="89"/>
      <c r="G2101" s="89"/>
      <c r="H2101" s="172"/>
      <c r="I2101" s="172"/>
      <c r="J2101" s="89"/>
      <c r="K2101" s="142"/>
      <c r="L2101" s="89"/>
      <c r="M2101" s="89"/>
      <c r="N2101" s="89"/>
      <c r="O2101" s="89"/>
      <c r="P2101" s="89"/>
      <c r="Q2101" s="336"/>
      <c r="R2101" s="92"/>
      <c r="S2101" s="90"/>
      <c r="T2101" s="90"/>
    </row>
    <row r="2102" spans="1:20" x14ac:dyDescent="0.25">
      <c r="A2102" s="91"/>
      <c r="B2102" s="86"/>
      <c r="C2102" s="89"/>
      <c r="D2102" s="89"/>
      <c r="E2102" s="89"/>
      <c r="F2102" s="89"/>
      <c r="G2102" s="89"/>
      <c r="H2102" s="172"/>
      <c r="I2102" s="172"/>
      <c r="J2102" s="89"/>
      <c r="K2102" s="142"/>
      <c r="L2102" s="89"/>
      <c r="M2102" s="89"/>
      <c r="N2102" s="89"/>
      <c r="O2102" s="89"/>
      <c r="P2102" s="89"/>
      <c r="Q2102" s="336"/>
      <c r="R2102" s="92"/>
      <c r="S2102" s="90"/>
      <c r="T2102" s="90"/>
    </row>
    <row r="2103" spans="1:20" x14ac:dyDescent="0.25">
      <c r="A2103" s="91"/>
      <c r="B2103" s="86"/>
      <c r="C2103" s="89"/>
      <c r="D2103" s="89"/>
      <c r="E2103" s="89"/>
      <c r="F2103" s="89"/>
      <c r="G2103" s="89"/>
      <c r="H2103" s="172"/>
      <c r="I2103" s="172"/>
      <c r="J2103" s="89"/>
      <c r="K2103" s="142"/>
      <c r="L2103" s="89"/>
      <c r="M2103" s="89"/>
      <c r="N2103" s="89"/>
      <c r="O2103" s="89"/>
      <c r="P2103" s="89"/>
      <c r="Q2103" s="336"/>
      <c r="R2103" s="92"/>
      <c r="S2103" s="90"/>
      <c r="T2103" s="90"/>
    </row>
    <row r="2104" spans="1:20" x14ac:dyDescent="0.25">
      <c r="A2104" s="91"/>
      <c r="B2104" s="86"/>
      <c r="C2104" s="89"/>
      <c r="D2104" s="89"/>
      <c r="E2104" s="89"/>
      <c r="F2104" s="89"/>
      <c r="G2104" s="89"/>
      <c r="H2104" s="172"/>
      <c r="I2104" s="172"/>
      <c r="J2104" s="89"/>
      <c r="K2104" s="142"/>
      <c r="L2104" s="89"/>
      <c r="M2104" s="89"/>
      <c r="N2104" s="89"/>
      <c r="O2104" s="89"/>
      <c r="P2104" s="89"/>
      <c r="Q2104" s="336"/>
      <c r="R2104" s="92"/>
      <c r="S2104" s="90"/>
      <c r="T2104" s="90"/>
    </row>
    <row r="2105" spans="1:20" x14ac:dyDescent="0.25">
      <c r="A2105" s="91"/>
      <c r="B2105" s="86"/>
      <c r="C2105" s="89"/>
      <c r="D2105" s="89"/>
      <c r="E2105" s="89"/>
      <c r="F2105" s="89"/>
      <c r="G2105" s="89"/>
      <c r="H2105" s="172"/>
      <c r="I2105" s="172"/>
      <c r="J2105" s="89"/>
      <c r="K2105" s="142"/>
      <c r="L2105" s="89"/>
      <c r="M2105" s="89"/>
      <c r="N2105" s="89"/>
      <c r="O2105" s="89"/>
      <c r="P2105" s="89"/>
      <c r="Q2105" s="336"/>
      <c r="R2105" s="92"/>
      <c r="S2105" s="90"/>
      <c r="T2105" s="90"/>
    </row>
    <row r="2106" spans="1:20" x14ac:dyDescent="0.25">
      <c r="A2106" s="91"/>
      <c r="B2106" s="86"/>
      <c r="C2106" s="89"/>
      <c r="D2106" s="89"/>
      <c r="E2106" s="89"/>
      <c r="F2106" s="89"/>
      <c r="G2106" s="89"/>
      <c r="H2106" s="172"/>
      <c r="I2106" s="172"/>
      <c r="J2106" s="89"/>
      <c r="K2106" s="142"/>
      <c r="L2106" s="89"/>
      <c r="M2106" s="89"/>
      <c r="N2106" s="89"/>
      <c r="O2106" s="89"/>
      <c r="P2106" s="89"/>
      <c r="Q2106" s="336"/>
      <c r="R2106" s="92"/>
      <c r="S2106" s="90"/>
      <c r="T2106" s="90"/>
    </row>
    <row r="2107" spans="1:20" x14ac:dyDescent="0.25">
      <c r="A2107" s="91"/>
      <c r="B2107" s="86"/>
      <c r="C2107" s="89"/>
      <c r="D2107" s="89"/>
      <c r="E2107" s="89"/>
      <c r="F2107" s="89"/>
      <c r="G2107" s="89"/>
      <c r="H2107" s="172"/>
      <c r="I2107" s="172"/>
      <c r="J2107" s="89"/>
      <c r="K2107" s="142"/>
      <c r="L2107" s="89"/>
      <c r="M2107" s="89"/>
      <c r="N2107" s="89"/>
      <c r="O2107" s="89"/>
      <c r="P2107" s="89"/>
      <c r="Q2107" s="336"/>
      <c r="R2107" s="92"/>
      <c r="S2107" s="90"/>
      <c r="T2107" s="90"/>
    </row>
    <row r="2108" spans="1:20" x14ac:dyDescent="0.25">
      <c r="A2108" s="91"/>
      <c r="B2108" s="86"/>
      <c r="C2108" s="89"/>
      <c r="D2108" s="89"/>
      <c r="E2108" s="89"/>
      <c r="F2108" s="89"/>
      <c r="G2108" s="89"/>
      <c r="H2108" s="172"/>
      <c r="I2108" s="172"/>
      <c r="J2108" s="89"/>
      <c r="K2108" s="142"/>
      <c r="L2108" s="89"/>
      <c r="M2108" s="89"/>
      <c r="N2108" s="89"/>
      <c r="O2108" s="89"/>
      <c r="P2108" s="89"/>
      <c r="Q2108" s="336"/>
      <c r="R2108" s="92"/>
      <c r="S2108" s="90"/>
      <c r="T2108" s="90"/>
    </row>
    <row r="2109" spans="1:20" x14ac:dyDescent="0.25">
      <c r="A2109" s="91"/>
      <c r="B2109" s="86"/>
      <c r="C2109" s="89"/>
      <c r="D2109" s="89"/>
      <c r="E2109" s="89"/>
      <c r="F2109" s="89"/>
      <c r="G2109" s="89"/>
      <c r="H2109" s="172"/>
      <c r="I2109" s="172"/>
      <c r="J2109" s="89"/>
      <c r="K2109" s="142"/>
      <c r="L2109" s="89"/>
      <c r="M2109" s="89"/>
      <c r="N2109" s="89"/>
      <c r="O2109" s="89"/>
      <c r="P2109" s="89"/>
      <c r="Q2109" s="336"/>
      <c r="R2109" s="92"/>
      <c r="S2109" s="90"/>
      <c r="T2109" s="90"/>
    </row>
    <row r="2110" spans="1:20" x14ac:dyDescent="0.25">
      <c r="A2110" s="91"/>
      <c r="B2110" s="86"/>
      <c r="C2110" s="89"/>
      <c r="D2110" s="89"/>
      <c r="E2110" s="89"/>
      <c r="F2110" s="89"/>
      <c r="G2110" s="89"/>
      <c r="H2110" s="172"/>
      <c r="I2110" s="172"/>
      <c r="J2110" s="89"/>
      <c r="K2110" s="142"/>
      <c r="L2110" s="89"/>
      <c r="M2110" s="89"/>
      <c r="N2110" s="89"/>
      <c r="O2110" s="89"/>
      <c r="P2110" s="89"/>
      <c r="Q2110" s="336"/>
      <c r="R2110" s="92"/>
      <c r="S2110" s="90"/>
      <c r="T2110" s="90"/>
    </row>
    <row r="2111" spans="1:20" x14ac:dyDescent="0.25">
      <c r="A2111" s="91"/>
      <c r="B2111" s="86"/>
      <c r="C2111" s="89"/>
      <c r="D2111" s="89"/>
      <c r="E2111" s="89"/>
      <c r="F2111" s="89"/>
      <c r="G2111" s="89"/>
      <c r="H2111" s="172"/>
      <c r="I2111" s="172"/>
      <c r="J2111" s="89"/>
      <c r="K2111" s="142"/>
      <c r="L2111" s="89"/>
      <c r="M2111" s="89"/>
      <c r="N2111" s="89"/>
      <c r="O2111" s="89"/>
      <c r="P2111" s="89"/>
      <c r="Q2111" s="336"/>
      <c r="R2111" s="92"/>
      <c r="S2111" s="90"/>
      <c r="T2111" s="90"/>
    </row>
    <row r="2112" spans="1:20" x14ac:dyDescent="0.25">
      <c r="A2112" s="91"/>
      <c r="B2112" s="86"/>
      <c r="C2112" s="89"/>
      <c r="D2112" s="89"/>
      <c r="E2112" s="89"/>
      <c r="F2112" s="89"/>
      <c r="G2112" s="89"/>
      <c r="H2112" s="172"/>
      <c r="I2112" s="172"/>
      <c r="J2112" s="89"/>
      <c r="K2112" s="142"/>
      <c r="L2112" s="89"/>
      <c r="M2112" s="89"/>
      <c r="N2112" s="89"/>
      <c r="O2112" s="89"/>
      <c r="P2112" s="89"/>
      <c r="Q2112" s="336"/>
      <c r="R2112" s="92"/>
      <c r="S2112" s="90"/>
      <c r="T2112" s="90"/>
    </row>
    <row r="2113" spans="1:20" x14ac:dyDescent="0.25">
      <c r="A2113" s="91"/>
      <c r="B2113" s="86"/>
      <c r="C2113" s="89"/>
      <c r="D2113" s="89"/>
      <c r="E2113" s="89"/>
      <c r="F2113" s="89"/>
      <c r="G2113" s="89"/>
      <c r="H2113" s="172"/>
      <c r="I2113" s="172"/>
      <c r="J2113" s="89"/>
      <c r="K2113" s="142"/>
      <c r="L2113" s="89"/>
      <c r="M2113" s="89"/>
      <c r="N2113" s="89"/>
      <c r="O2113" s="89"/>
      <c r="P2113" s="89"/>
      <c r="Q2113" s="336"/>
      <c r="R2113" s="92"/>
      <c r="S2113" s="90"/>
      <c r="T2113" s="90"/>
    </row>
    <row r="2114" spans="1:20" x14ac:dyDescent="0.25">
      <c r="A2114" s="91"/>
      <c r="B2114" s="86"/>
      <c r="C2114" s="89"/>
      <c r="D2114" s="89"/>
      <c r="E2114" s="89"/>
      <c r="F2114" s="89"/>
      <c r="G2114" s="89"/>
      <c r="H2114" s="172"/>
      <c r="I2114" s="172"/>
      <c r="J2114" s="89"/>
      <c r="K2114" s="142"/>
      <c r="L2114" s="89"/>
      <c r="M2114" s="89"/>
      <c r="N2114" s="89"/>
      <c r="O2114" s="89"/>
      <c r="P2114" s="89"/>
      <c r="Q2114" s="336"/>
      <c r="R2114" s="92"/>
      <c r="S2114" s="90"/>
      <c r="T2114" s="90"/>
    </row>
    <row r="2115" spans="1:20" x14ac:dyDescent="0.25">
      <c r="A2115" s="91"/>
      <c r="B2115" s="86"/>
      <c r="C2115" s="89"/>
      <c r="D2115" s="89"/>
      <c r="E2115" s="89"/>
      <c r="F2115" s="89"/>
      <c r="G2115" s="89"/>
      <c r="H2115" s="172"/>
      <c r="I2115" s="172"/>
      <c r="J2115" s="89"/>
      <c r="K2115" s="142"/>
      <c r="L2115" s="89"/>
      <c r="M2115" s="89"/>
      <c r="N2115" s="89"/>
      <c r="O2115" s="89"/>
      <c r="P2115" s="89"/>
      <c r="Q2115" s="336"/>
      <c r="R2115" s="92"/>
      <c r="S2115" s="90"/>
      <c r="T2115" s="90"/>
    </row>
    <row r="2116" spans="1:20" x14ac:dyDescent="0.25">
      <c r="A2116" s="91"/>
      <c r="B2116" s="86"/>
      <c r="C2116" s="89"/>
      <c r="D2116" s="89"/>
      <c r="E2116" s="89"/>
      <c r="F2116" s="89"/>
      <c r="G2116" s="89"/>
      <c r="H2116" s="172"/>
      <c r="I2116" s="172"/>
      <c r="J2116" s="89"/>
      <c r="K2116" s="142"/>
      <c r="L2116" s="89"/>
      <c r="M2116" s="89"/>
      <c r="N2116" s="89"/>
      <c r="O2116" s="89"/>
      <c r="P2116" s="89"/>
      <c r="Q2116" s="336"/>
      <c r="R2116" s="92"/>
      <c r="S2116" s="90"/>
      <c r="T2116" s="90"/>
    </row>
    <row r="2117" spans="1:20" x14ac:dyDescent="0.25">
      <c r="A2117" s="91"/>
      <c r="B2117" s="86"/>
      <c r="C2117" s="89"/>
      <c r="D2117" s="89"/>
      <c r="E2117" s="89"/>
      <c r="F2117" s="89"/>
      <c r="G2117" s="89"/>
      <c r="H2117" s="172"/>
      <c r="I2117" s="172"/>
      <c r="J2117" s="89"/>
      <c r="K2117" s="142"/>
      <c r="L2117" s="89"/>
      <c r="M2117" s="89"/>
      <c r="N2117" s="89"/>
      <c r="O2117" s="89"/>
      <c r="P2117" s="89"/>
      <c r="Q2117" s="336"/>
      <c r="R2117" s="92"/>
      <c r="S2117" s="90"/>
      <c r="T2117" s="90"/>
    </row>
    <row r="2118" spans="1:20" x14ac:dyDescent="0.25">
      <c r="A2118" s="91"/>
      <c r="B2118" s="86"/>
      <c r="C2118" s="89"/>
      <c r="D2118" s="89"/>
      <c r="E2118" s="89"/>
      <c r="F2118" s="89"/>
      <c r="G2118" s="89"/>
      <c r="H2118" s="172"/>
      <c r="I2118" s="172"/>
      <c r="J2118" s="89"/>
      <c r="K2118" s="142"/>
      <c r="L2118" s="89"/>
      <c r="M2118" s="89"/>
      <c r="N2118" s="89"/>
      <c r="O2118" s="89"/>
      <c r="P2118" s="89"/>
      <c r="Q2118" s="336"/>
      <c r="R2118" s="92"/>
      <c r="S2118" s="90"/>
      <c r="T2118" s="90"/>
    </row>
    <row r="2119" spans="1:20" x14ac:dyDescent="0.25">
      <c r="A2119" s="91"/>
      <c r="B2119" s="86"/>
      <c r="C2119" s="89"/>
      <c r="D2119" s="89"/>
      <c r="E2119" s="89"/>
      <c r="F2119" s="89"/>
      <c r="G2119" s="89"/>
      <c r="H2119" s="172"/>
      <c r="I2119" s="172"/>
      <c r="J2119" s="89"/>
      <c r="K2119" s="142"/>
      <c r="L2119" s="89"/>
      <c r="M2119" s="89"/>
      <c r="N2119" s="89"/>
      <c r="O2119" s="89"/>
      <c r="P2119" s="89"/>
      <c r="Q2119" s="336"/>
      <c r="R2119" s="92"/>
      <c r="S2119" s="90"/>
      <c r="T2119" s="90"/>
    </row>
    <row r="2120" spans="1:20" x14ac:dyDescent="0.25">
      <c r="A2120" s="91"/>
      <c r="B2120" s="86"/>
      <c r="C2120" s="89"/>
      <c r="D2120" s="89"/>
      <c r="E2120" s="89"/>
      <c r="F2120" s="89"/>
      <c r="G2120" s="89"/>
      <c r="H2120" s="172"/>
      <c r="I2120" s="172"/>
      <c r="J2120" s="89"/>
      <c r="K2120" s="142"/>
      <c r="L2120" s="89"/>
      <c r="M2120" s="89"/>
      <c r="N2120" s="89"/>
      <c r="O2120" s="89"/>
      <c r="P2120" s="89"/>
      <c r="Q2120" s="336"/>
      <c r="R2120" s="92"/>
      <c r="S2120" s="90"/>
      <c r="T2120" s="90"/>
    </row>
    <row r="2121" spans="1:20" x14ac:dyDescent="0.25">
      <c r="A2121" s="91"/>
      <c r="B2121" s="86"/>
      <c r="C2121" s="89"/>
      <c r="D2121" s="89"/>
      <c r="E2121" s="89"/>
      <c r="F2121" s="89"/>
      <c r="G2121" s="89"/>
      <c r="H2121" s="172"/>
      <c r="I2121" s="172"/>
      <c r="J2121" s="89"/>
      <c r="K2121" s="142"/>
      <c r="L2121" s="89"/>
      <c r="M2121" s="89"/>
      <c r="N2121" s="89"/>
      <c r="O2121" s="89"/>
      <c r="P2121" s="89"/>
      <c r="Q2121" s="336"/>
      <c r="R2121" s="92"/>
      <c r="S2121" s="90"/>
      <c r="T2121" s="90"/>
    </row>
    <row r="2122" spans="1:20" x14ac:dyDescent="0.25">
      <c r="A2122" s="91"/>
      <c r="B2122" s="86"/>
      <c r="C2122" s="89"/>
      <c r="D2122" s="89"/>
      <c r="E2122" s="89"/>
      <c r="F2122" s="89"/>
      <c r="G2122" s="89"/>
      <c r="H2122" s="172"/>
      <c r="I2122" s="172"/>
      <c r="J2122" s="89"/>
      <c r="K2122" s="142"/>
      <c r="L2122" s="89"/>
      <c r="M2122" s="89"/>
      <c r="N2122" s="89"/>
      <c r="O2122" s="89"/>
      <c r="P2122" s="89"/>
      <c r="Q2122" s="336"/>
      <c r="R2122" s="92"/>
      <c r="S2122" s="90"/>
      <c r="T2122" s="90"/>
    </row>
    <row r="2123" spans="1:20" x14ac:dyDescent="0.25">
      <c r="A2123" s="91"/>
      <c r="B2123" s="86"/>
      <c r="C2123" s="89"/>
      <c r="D2123" s="89"/>
      <c r="E2123" s="89"/>
      <c r="F2123" s="89"/>
      <c r="G2123" s="89"/>
      <c r="H2123" s="172"/>
      <c r="I2123" s="172"/>
      <c r="J2123" s="89"/>
      <c r="K2123" s="142"/>
      <c r="L2123" s="89"/>
      <c r="M2123" s="89"/>
      <c r="N2123" s="89"/>
      <c r="O2123" s="89"/>
      <c r="P2123" s="89"/>
      <c r="Q2123" s="336"/>
      <c r="R2123" s="92"/>
      <c r="S2123" s="90"/>
      <c r="T2123" s="90"/>
    </row>
    <row r="2124" spans="1:20" x14ac:dyDescent="0.25">
      <c r="A2124" s="91"/>
      <c r="B2124" s="86"/>
      <c r="C2124" s="89"/>
      <c r="D2124" s="89"/>
      <c r="E2124" s="89"/>
      <c r="F2124" s="89"/>
      <c r="G2124" s="89"/>
      <c r="H2124" s="172"/>
      <c r="I2124" s="172"/>
      <c r="J2124" s="89"/>
      <c r="K2124" s="142"/>
      <c r="L2124" s="89"/>
      <c r="M2124" s="89"/>
      <c r="N2124" s="89"/>
      <c r="O2124" s="89"/>
      <c r="P2124" s="89"/>
      <c r="Q2124" s="336"/>
      <c r="R2124" s="92"/>
      <c r="S2124" s="90"/>
      <c r="T2124" s="90"/>
    </row>
    <row r="2125" spans="1:20" x14ac:dyDescent="0.25">
      <c r="A2125" s="91"/>
      <c r="B2125" s="86"/>
      <c r="C2125" s="89"/>
      <c r="D2125" s="89"/>
      <c r="E2125" s="89"/>
      <c r="F2125" s="89"/>
      <c r="G2125" s="89"/>
      <c r="H2125" s="172"/>
      <c r="I2125" s="172"/>
      <c r="J2125" s="89"/>
      <c r="K2125" s="142"/>
      <c r="L2125" s="89"/>
      <c r="M2125" s="89"/>
      <c r="N2125" s="89"/>
      <c r="O2125" s="89"/>
      <c r="P2125" s="89"/>
      <c r="Q2125" s="336"/>
      <c r="R2125" s="92"/>
      <c r="S2125" s="90"/>
      <c r="T2125" s="90"/>
    </row>
    <row r="2126" spans="1:20" x14ac:dyDescent="0.25">
      <c r="A2126" s="91"/>
      <c r="B2126" s="86"/>
      <c r="C2126" s="89"/>
      <c r="D2126" s="89"/>
      <c r="E2126" s="89"/>
      <c r="F2126" s="89"/>
      <c r="G2126" s="89"/>
      <c r="H2126" s="172"/>
      <c r="I2126" s="172"/>
      <c r="J2126" s="89"/>
      <c r="K2126" s="142"/>
      <c r="L2126" s="89"/>
      <c r="M2126" s="89"/>
      <c r="N2126" s="89"/>
      <c r="O2126" s="89"/>
      <c r="P2126" s="89"/>
      <c r="Q2126" s="336"/>
      <c r="R2126" s="92"/>
      <c r="S2126" s="90"/>
      <c r="T2126" s="90"/>
    </row>
    <row r="2127" spans="1:20" x14ac:dyDescent="0.25">
      <c r="A2127" s="91"/>
      <c r="B2127" s="86"/>
      <c r="C2127" s="89"/>
      <c r="D2127" s="89"/>
      <c r="E2127" s="89"/>
      <c r="F2127" s="89"/>
      <c r="G2127" s="89"/>
      <c r="H2127" s="172"/>
      <c r="I2127" s="172"/>
      <c r="J2127" s="89"/>
      <c r="K2127" s="142"/>
      <c r="L2127" s="89"/>
      <c r="M2127" s="89"/>
      <c r="N2127" s="89"/>
      <c r="O2127" s="89"/>
      <c r="P2127" s="89"/>
      <c r="Q2127" s="336"/>
      <c r="R2127" s="92"/>
      <c r="S2127" s="90"/>
      <c r="T2127" s="90"/>
    </row>
    <row r="2128" spans="1:20" x14ac:dyDescent="0.25">
      <c r="A2128" s="91"/>
      <c r="B2128" s="86"/>
      <c r="C2128" s="89"/>
      <c r="D2128" s="89"/>
      <c r="E2128" s="89"/>
      <c r="F2128" s="89"/>
      <c r="G2128" s="89"/>
      <c r="H2128" s="172"/>
      <c r="I2128" s="172"/>
      <c r="J2128" s="89"/>
      <c r="K2128" s="142"/>
      <c r="L2128" s="89"/>
      <c r="M2128" s="89"/>
      <c r="N2128" s="89"/>
      <c r="O2128" s="89"/>
      <c r="P2128" s="89"/>
      <c r="Q2128" s="336"/>
      <c r="R2128" s="92"/>
      <c r="S2128" s="90"/>
      <c r="T2128" s="90"/>
    </row>
    <row r="2129" spans="1:20" x14ac:dyDescent="0.25">
      <c r="A2129" s="91"/>
      <c r="B2129" s="86"/>
      <c r="C2129" s="89"/>
      <c r="D2129" s="89"/>
      <c r="E2129" s="89"/>
      <c r="F2129" s="89"/>
      <c r="G2129" s="89"/>
      <c r="H2129" s="172"/>
      <c r="I2129" s="172"/>
      <c r="J2129" s="89"/>
      <c r="K2129" s="142"/>
      <c r="L2129" s="89"/>
      <c r="M2129" s="89"/>
      <c r="N2129" s="89"/>
      <c r="O2129" s="89"/>
      <c r="P2129" s="89"/>
      <c r="Q2129" s="336"/>
      <c r="R2129" s="92"/>
      <c r="S2129" s="90"/>
      <c r="T2129" s="90"/>
    </row>
    <row r="2130" spans="1:20" x14ac:dyDescent="0.25">
      <c r="A2130" s="91"/>
      <c r="B2130" s="86"/>
      <c r="C2130" s="89"/>
      <c r="D2130" s="89"/>
      <c r="E2130" s="89"/>
      <c r="F2130" s="89"/>
      <c r="G2130" s="89"/>
      <c r="H2130" s="172"/>
      <c r="I2130" s="172"/>
      <c r="J2130" s="89"/>
      <c r="K2130" s="142"/>
      <c r="L2130" s="89"/>
      <c r="M2130" s="89"/>
      <c r="N2130" s="89"/>
      <c r="O2130" s="89"/>
      <c r="P2130" s="89"/>
      <c r="Q2130" s="336"/>
      <c r="R2130" s="92"/>
      <c r="S2130" s="90"/>
      <c r="T2130" s="90"/>
    </row>
    <row r="2131" spans="1:20" x14ac:dyDescent="0.25">
      <c r="A2131" s="91"/>
      <c r="B2131" s="86"/>
      <c r="C2131" s="89"/>
      <c r="D2131" s="89"/>
      <c r="E2131" s="89"/>
      <c r="F2131" s="89"/>
      <c r="G2131" s="89"/>
      <c r="H2131" s="172"/>
      <c r="I2131" s="172"/>
      <c r="J2131" s="89"/>
      <c r="K2131" s="142"/>
      <c r="L2131" s="89"/>
      <c r="M2131" s="89"/>
      <c r="N2131" s="89"/>
      <c r="O2131" s="89"/>
      <c r="P2131" s="89"/>
      <c r="Q2131" s="336"/>
      <c r="R2131" s="92"/>
      <c r="S2131" s="90"/>
      <c r="T2131" s="90"/>
    </row>
    <row r="2132" spans="1:20" x14ac:dyDescent="0.25">
      <c r="A2132" s="91"/>
      <c r="B2132" s="86"/>
      <c r="C2132" s="89"/>
      <c r="D2132" s="89"/>
      <c r="E2132" s="89"/>
      <c r="F2132" s="89"/>
      <c r="G2132" s="89"/>
      <c r="H2132" s="172"/>
      <c r="I2132" s="172"/>
      <c r="J2132" s="89"/>
      <c r="K2132" s="142"/>
      <c r="L2132" s="89"/>
      <c r="M2132" s="89"/>
      <c r="N2132" s="89"/>
      <c r="O2132" s="89"/>
      <c r="P2132" s="89"/>
      <c r="Q2132" s="336"/>
      <c r="R2132" s="92"/>
      <c r="S2132" s="90"/>
      <c r="T2132" s="90"/>
    </row>
    <row r="2133" spans="1:20" x14ac:dyDescent="0.25">
      <c r="A2133" s="91"/>
      <c r="B2133" s="86"/>
      <c r="C2133" s="89"/>
      <c r="D2133" s="89"/>
      <c r="E2133" s="89"/>
      <c r="F2133" s="89"/>
      <c r="G2133" s="89"/>
      <c r="H2133" s="172"/>
      <c r="I2133" s="172"/>
      <c r="J2133" s="89"/>
      <c r="K2133" s="142"/>
      <c r="L2133" s="89"/>
      <c r="M2133" s="89"/>
      <c r="N2133" s="89"/>
      <c r="O2133" s="89"/>
      <c r="P2133" s="89"/>
      <c r="Q2133" s="336"/>
      <c r="R2133" s="92"/>
      <c r="S2133" s="90"/>
      <c r="T2133" s="90"/>
    </row>
    <row r="2134" spans="1:20" x14ac:dyDescent="0.25">
      <c r="A2134" s="91"/>
      <c r="B2134" s="86"/>
      <c r="C2134" s="89"/>
      <c r="D2134" s="89"/>
      <c r="E2134" s="89"/>
      <c r="F2134" s="89"/>
      <c r="G2134" s="89"/>
      <c r="H2134" s="172"/>
      <c r="I2134" s="172"/>
      <c r="J2134" s="89"/>
      <c r="K2134" s="142"/>
      <c r="L2134" s="89"/>
      <c r="M2134" s="89"/>
      <c r="N2134" s="89"/>
      <c r="O2134" s="89"/>
      <c r="P2134" s="89"/>
      <c r="Q2134" s="336"/>
      <c r="R2134" s="92"/>
      <c r="S2134" s="90"/>
      <c r="T2134" s="90"/>
    </row>
    <row r="2135" spans="1:20" x14ac:dyDescent="0.25">
      <c r="A2135" s="91"/>
      <c r="B2135" s="86"/>
      <c r="C2135" s="89"/>
      <c r="D2135" s="89"/>
      <c r="E2135" s="89"/>
      <c r="F2135" s="89"/>
      <c r="G2135" s="89"/>
      <c r="H2135" s="172"/>
      <c r="I2135" s="172"/>
      <c r="J2135" s="89"/>
      <c r="K2135" s="142"/>
      <c r="L2135" s="89"/>
      <c r="M2135" s="89"/>
      <c r="N2135" s="89"/>
      <c r="O2135" s="89"/>
      <c r="P2135" s="89"/>
      <c r="Q2135" s="336"/>
      <c r="R2135" s="92"/>
      <c r="S2135" s="90"/>
      <c r="T2135" s="90"/>
    </row>
    <row r="2136" spans="1:20" x14ac:dyDescent="0.25">
      <c r="A2136" s="91"/>
      <c r="B2136" s="86"/>
      <c r="C2136" s="89"/>
      <c r="D2136" s="89"/>
      <c r="E2136" s="89"/>
      <c r="F2136" s="89"/>
      <c r="G2136" s="89"/>
      <c r="H2136" s="172"/>
      <c r="I2136" s="172"/>
      <c r="J2136" s="89"/>
      <c r="K2136" s="142"/>
      <c r="L2136" s="89"/>
      <c r="M2136" s="89"/>
      <c r="N2136" s="89"/>
      <c r="O2136" s="89"/>
      <c r="P2136" s="89"/>
      <c r="Q2136" s="336"/>
      <c r="R2136" s="92"/>
      <c r="S2136" s="90"/>
      <c r="T2136" s="90"/>
    </row>
    <row r="2137" spans="1:20" x14ac:dyDescent="0.25">
      <c r="A2137" s="91"/>
      <c r="B2137" s="86"/>
      <c r="C2137" s="89"/>
      <c r="D2137" s="89"/>
      <c r="E2137" s="89"/>
      <c r="F2137" s="89"/>
      <c r="G2137" s="89"/>
      <c r="H2137" s="172"/>
      <c r="I2137" s="172"/>
      <c r="J2137" s="89"/>
      <c r="K2137" s="142"/>
      <c r="L2137" s="89"/>
      <c r="M2137" s="89"/>
      <c r="N2137" s="89"/>
      <c r="O2137" s="89"/>
      <c r="P2137" s="89"/>
      <c r="Q2137" s="336"/>
      <c r="R2137" s="92"/>
      <c r="S2137" s="90"/>
      <c r="T2137" s="90"/>
    </row>
    <row r="2138" spans="1:20" x14ac:dyDescent="0.25">
      <c r="A2138" s="91"/>
      <c r="B2138" s="86"/>
      <c r="C2138" s="89"/>
      <c r="D2138" s="89"/>
      <c r="E2138" s="89"/>
      <c r="F2138" s="89"/>
      <c r="G2138" s="89"/>
      <c r="H2138" s="172"/>
      <c r="I2138" s="172"/>
      <c r="J2138" s="89"/>
      <c r="K2138" s="142"/>
      <c r="L2138" s="89"/>
      <c r="M2138" s="89"/>
      <c r="N2138" s="89"/>
      <c r="O2138" s="89"/>
      <c r="P2138" s="89"/>
      <c r="Q2138" s="336"/>
      <c r="R2138" s="92"/>
      <c r="S2138" s="90"/>
      <c r="T2138" s="90"/>
    </row>
    <row r="2139" spans="1:20" x14ac:dyDescent="0.25">
      <c r="A2139" s="91"/>
      <c r="B2139" s="86"/>
      <c r="C2139" s="89"/>
      <c r="D2139" s="89"/>
      <c r="E2139" s="89"/>
      <c r="F2139" s="89"/>
      <c r="G2139" s="89"/>
      <c r="H2139" s="172"/>
      <c r="I2139" s="172"/>
      <c r="J2139" s="89"/>
      <c r="K2139" s="142"/>
      <c r="L2139" s="89"/>
      <c r="M2139" s="89"/>
      <c r="N2139" s="89"/>
      <c r="O2139" s="89"/>
      <c r="P2139" s="89"/>
      <c r="Q2139" s="336"/>
      <c r="R2139" s="92"/>
      <c r="S2139" s="90"/>
      <c r="T2139" s="90"/>
    </row>
    <row r="2140" spans="1:20" x14ac:dyDescent="0.25">
      <c r="A2140" s="91"/>
      <c r="B2140" s="86"/>
      <c r="C2140" s="89"/>
      <c r="D2140" s="89"/>
      <c r="E2140" s="89"/>
      <c r="F2140" s="89"/>
      <c r="G2140" s="89"/>
      <c r="H2140" s="172"/>
      <c r="I2140" s="172"/>
      <c r="J2140" s="89"/>
      <c r="K2140" s="142"/>
      <c r="L2140" s="89"/>
      <c r="M2140" s="89"/>
      <c r="N2140" s="89"/>
      <c r="O2140" s="89"/>
      <c r="P2140" s="89"/>
      <c r="Q2140" s="336"/>
      <c r="R2140" s="92"/>
      <c r="S2140" s="90"/>
      <c r="T2140" s="90"/>
    </row>
    <row r="2141" spans="1:20" x14ac:dyDescent="0.25">
      <c r="A2141" s="91"/>
      <c r="B2141" s="86"/>
      <c r="C2141" s="89"/>
      <c r="D2141" s="89"/>
      <c r="E2141" s="89"/>
      <c r="F2141" s="89"/>
      <c r="G2141" s="89"/>
      <c r="H2141" s="172"/>
      <c r="I2141" s="172"/>
      <c r="J2141" s="89"/>
      <c r="K2141" s="142"/>
      <c r="L2141" s="89"/>
      <c r="M2141" s="89"/>
      <c r="N2141" s="89"/>
      <c r="O2141" s="89"/>
      <c r="P2141" s="89"/>
      <c r="Q2141" s="336"/>
      <c r="R2141" s="92"/>
      <c r="S2141" s="90"/>
      <c r="T2141" s="90"/>
    </row>
    <row r="2142" spans="1:20" x14ac:dyDescent="0.25">
      <c r="A2142" s="91"/>
      <c r="B2142" s="86"/>
      <c r="C2142" s="89"/>
      <c r="D2142" s="89"/>
      <c r="E2142" s="89"/>
      <c r="F2142" s="89"/>
      <c r="G2142" s="89"/>
      <c r="H2142" s="172"/>
      <c r="I2142" s="172"/>
      <c r="J2142" s="89"/>
      <c r="K2142" s="142"/>
      <c r="L2142" s="89"/>
      <c r="M2142" s="89"/>
      <c r="N2142" s="89"/>
      <c r="O2142" s="89"/>
      <c r="P2142" s="89"/>
      <c r="Q2142" s="336"/>
      <c r="R2142" s="92"/>
      <c r="S2142" s="90"/>
      <c r="T2142" s="90"/>
    </row>
    <row r="2143" spans="1:20" x14ac:dyDescent="0.25">
      <c r="A2143" s="91"/>
      <c r="B2143" s="86"/>
      <c r="C2143" s="89"/>
      <c r="D2143" s="89"/>
      <c r="E2143" s="89"/>
      <c r="F2143" s="89"/>
      <c r="G2143" s="89"/>
      <c r="H2143" s="172"/>
      <c r="I2143" s="172"/>
      <c r="J2143" s="89"/>
      <c r="K2143" s="142"/>
      <c r="L2143" s="89"/>
      <c r="M2143" s="89"/>
      <c r="N2143" s="89"/>
      <c r="O2143" s="89"/>
      <c r="P2143" s="89"/>
      <c r="Q2143" s="336"/>
      <c r="R2143" s="92"/>
      <c r="S2143" s="90"/>
      <c r="T2143" s="90"/>
    </row>
    <row r="2144" spans="1:20" x14ac:dyDescent="0.25">
      <c r="A2144" s="91"/>
      <c r="B2144" s="86"/>
      <c r="C2144" s="89"/>
      <c r="D2144" s="89"/>
      <c r="E2144" s="89"/>
      <c r="F2144" s="89"/>
      <c r="G2144" s="89"/>
      <c r="H2144" s="172"/>
      <c r="I2144" s="172"/>
      <c r="J2144" s="89"/>
      <c r="K2144" s="142"/>
      <c r="L2144" s="89"/>
      <c r="M2144" s="89"/>
      <c r="N2144" s="89"/>
      <c r="O2144" s="89"/>
      <c r="P2144" s="89"/>
      <c r="Q2144" s="336"/>
      <c r="R2144" s="92"/>
      <c r="S2144" s="90"/>
      <c r="T2144" s="90"/>
    </row>
    <row r="2145" spans="1:20" x14ac:dyDescent="0.25">
      <c r="A2145" s="91"/>
      <c r="B2145" s="86"/>
      <c r="C2145" s="89"/>
      <c r="D2145" s="89"/>
      <c r="E2145" s="89"/>
      <c r="F2145" s="89"/>
      <c r="G2145" s="89"/>
      <c r="H2145" s="172"/>
      <c r="I2145" s="172"/>
      <c r="J2145" s="89"/>
      <c r="K2145" s="142"/>
      <c r="L2145" s="89"/>
      <c r="M2145" s="89"/>
      <c r="N2145" s="89"/>
      <c r="O2145" s="89"/>
      <c r="P2145" s="89"/>
      <c r="Q2145" s="336"/>
      <c r="R2145" s="92"/>
      <c r="S2145" s="90"/>
      <c r="T2145" s="90"/>
    </row>
    <row r="2146" spans="1:20" x14ac:dyDescent="0.25">
      <c r="A2146" s="91"/>
      <c r="B2146" s="86"/>
      <c r="C2146" s="89"/>
      <c r="D2146" s="89"/>
      <c r="E2146" s="89"/>
      <c r="F2146" s="89"/>
      <c r="G2146" s="89"/>
      <c r="H2146" s="172"/>
      <c r="I2146" s="172"/>
      <c r="J2146" s="89"/>
      <c r="K2146" s="142"/>
      <c r="L2146" s="89"/>
      <c r="M2146" s="89"/>
      <c r="N2146" s="89"/>
      <c r="O2146" s="89"/>
      <c r="P2146" s="89"/>
      <c r="Q2146" s="336"/>
      <c r="R2146" s="92"/>
      <c r="S2146" s="90"/>
      <c r="T2146" s="90"/>
    </row>
    <row r="2147" spans="1:20" x14ac:dyDescent="0.25">
      <c r="A2147" s="91"/>
      <c r="B2147" s="86"/>
      <c r="C2147" s="89"/>
      <c r="D2147" s="89"/>
      <c r="E2147" s="89"/>
      <c r="F2147" s="89"/>
      <c r="G2147" s="89"/>
      <c r="H2147" s="172"/>
      <c r="I2147" s="172"/>
      <c r="J2147" s="89"/>
      <c r="K2147" s="142"/>
      <c r="L2147" s="89"/>
      <c r="M2147" s="89"/>
      <c r="N2147" s="89"/>
      <c r="O2147" s="89"/>
      <c r="P2147" s="89"/>
      <c r="Q2147" s="336"/>
      <c r="R2147" s="92"/>
      <c r="S2147" s="90"/>
      <c r="T2147" s="90"/>
    </row>
    <row r="2148" spans="1:20" x14ac:dyDescent="0.25">
      <c r="A2148" s="91"/>
      <c r="B2148" s="86"/>
      <c r="C2148" s="89"/>
      <c r="D2148" s="89"/>
      <c r="E2148" s="89"/>
      <c r="F2148" s="89"/>
      <c r="G2148" s="89"/>
      <c r="H2148" s="172"/>
      <c r="I2148" s="172"/>
      <c r="J2148" s="89"/>
      <c r="K2148" s="142"/>
      <c r="L2148" s="89"/>
      <c r="M2148" s="89"/>
      <c r="N2148" s="89"/>
      <c r="O2148" s="89"/>
      <c r="P2148" s="89"/>
      <c r="Q2148" s="336"/>
      <c r="R2148" s="92"/>
      <c r="S2148" s="90"/>
      <c r="T2148" s="90"/>
    </row>
    <row r="2149" spans="1:20" x14ac:dyDescent="0.25">
      <c r="A2149" s="91"/>
      <c r="B2149" s="86"/>
      <c r="C2149" s="89"/>
      <c r="D2149" s="89"/>
      <c r="E2149" s="89"/>
      <c r="F2149" s="89"/>
      <c r="G2149" s="89"/>
      <c r="H2149" s="172"/>
      <c r="I2149" s="172"/>
      <c r="J2149" s="89"/>
      <c r="K2149" s="142"/>
      <c r="L2149" s="89"/>
      <c r="M2149" s="89"/>
      <c r="N2149" s="89"/>
      <c r="O2149" s="89"/>
      <c r="P2149" s="89"/>
      <c r="Q2149" s="336"/>
      <c r="R2149" s="92"/>
      <c r="S2149" s="90"/>
      <c r="T2149" s="90"/>
    </row>
    <row r="2150" spans="1:20" x14ac:dyDescent="0.25">
      <c r="A2150" s="91"/>
      <c r="B2150" s="86"/>
      <c r="C2150" s="89"/>
      <c r="D2150" s="89"/>
      <c r="E2150" s="89"/>
      <c r="F2150" s="89"/>
      <c r="G2150" s="89"/>
      <c r="H2150" s="172"/>
      <c r="I2150" s="172"/>
      <c r="J2150" s="89"/>
      <c r="K2150" s="142"/>
      <c r="L2150" s="89"/>
      <c r="M2150" s="89"/>
      <c r="N2150" s="89"/>
      <c r="O2150" s="89"/>
      <c r="P2150" s="89"/>
      <c r="Q2150" s="336"/>
      <c r="R2150" s="92"/>
      <c r="S2150" s="90"/>
      <c r="T2150" s="90"/>
    </row>
    <row r="2151" spans="1:20" x14ac:dyDescent="0.25">
      <c r="A2151" s="91"/>
      <c r="B2151" s="86"/>
      <c r="C2151" s="89"/>
      <c r="D2151" s="89"/>
      <c r="E2151" s="89"/>
      <c r="F2151" s="89"/>
      <c r="G2151" s="89"/>
      <c r="H2151" s="172"/>
      <c r="I2151" s="172"/>
      <c r="J2151" s="89"/>
      <c r="K2151" s="142"/>
      <c r="L2151" s="89"/>
      <c r="M2151" s="89"/>
      <c r="N2151" s="89"/>
      <c r="O2151" s="89"/>
      <c r="P2151" s="89"/>
      <c r="Q2151" s="336"/>
      <c r="R2151" s="92"/>
      <c r="S2151" s="90"/>
      <c r="T2151" s="90"/>
    </row>
    <row r="2152" spans="1:20" x14ac:dyDescent="0.25">
      <c r="A2152" s="91"/>
      <c r="B2152" s="86"/>
      <c r="C2152" s="89"/>
      <c r="D2152" s="89"/>
      <c r="E2152" s="89"/>
      <c r="F2152" s="89"/>
      <c r="G2152" s="89"/>
      <c r="H2152" s="172"/>
      <c r="I2152" s="172"/>
      <c r="J2152" s="89"/>
      <c r="K2152" s="142"/>
      <c r="L2152" s="89"/>
      <c r="M2152" s="89"/>
      <c r="N2152" s="89"/>
      <c r="O2152" s="89"/>
      <c r="P2152" s="89"/>
      <c r="Q2152" s="336"/>
      <c r="R2152" s="92"/>
      <c r="S2152" s="90"/>
      <c r="T2152" s="90"/>
    </row>
    <row r="2153" spans="1:20" x14ac:dyDescent="0.25">
      <c r="A2153" s="91"/>
      <c r="B2153" s="86"/>
      <c r="C2153" s="89"/>
      <c r="D2153" s="89"/>
      <c r="E2153" s="89"/>
      <c r="F2153" s="89"/>
      <c r="G2153" s="89"/>
      <c r="H2153" s="172"/>
      <c r="I2153" s="172"/>
      <c r="J2153" s="89"/>
      <c r="K2153" s="142"/>
      <c r="L2153" s="89"/>
      <c r="M2153" s="89"/>
      <c r="N2153" s="89"/>
      <c r="O2153" s="89"/>
      <c r="P2153" s="89"/>
      <c r="Q2153" s="336"/>
      <c r="R2153" s="92"/>
      <c r="S2153" s="90"/>
      <c r="T2153" s="90"/>
    </row>
    <row r="2154" spans="1:20" x14ac:dyDescent="0.25">
      <c r="A2154" s="91"/>
      <c r="B2154" s="86"/>
      <c r="C2154" s="89"/>
      <c r="D2154" s="89"/>
      <c r="E2154" s="89"/>
      <c r="F2154" s="89"/>
      <c r="G2154" s="89"/>
      <c r="H2154" s="172"/>
      <c r="I2154" s="172"/>
      <c r="J2154" s="89"/>
      <c r="K2154" s="142"/>
      <c r="L2154" s="89"/>
      <c r="M2154" s="89"/>
      <c r="N2154" s="89"/>
      <c r="O2154" s="89"/>
      <c r="P2154" s="89"/>
      <c r="Q2154" s="336"/>
      <c r="R2154" s="92"/>
      <c r="S2154" s="90"/>
      <c r="T2154" s="90"/>
    </row>
    <row r="2155" spans="1:20" x14ac:dyDescent="0.25">
      <c r="A2155" s="91"/>
      <c r="B2155" s="86"/>
      <c r="C2155" s="89"/>
      <c r="D2155" s="89"/>
      <c r="E2155" s="89"/>
      <c r="F2155" s="89"/>
      <c r="G2155" s="89"/>
      <c r="H2155" s="172"/>
      <c r="I2155" s="172"/>
      <c r="J2155" s="89"/>
      <c r="K2155" s="142"/>
      <c r="L2155" s="89"/>
      <c r="M2155" s="89"/>
      <c r="N2155" s="89"/>
      <c r="O2155" s="89"/>
      <c r="P2155" s="89"/>
      <c r="Q2155" s="336"/>
      <c r="R2155" s="92"/>
      <c r="S2155" s="90"/>
      <c r="T2155" s="90"/>
    </row>
    <row r="2156" spans="1:20" x14ac:dyDescent="0.25">
      <c r="A2156" s="91"/>
      <c r="B2156" s="86"/>
      <c r="C2156" s="89"/>
      <c r="D2156" s="89"/>
      <c r="E2156" s="89"/>
      <c r="F2156" s="89"/>
      <c r="G2156" s="89"/>
      <c r="H2156" s="172"/>
      <c r="I2156" s="172"/>
      <c r="J2156" s="89"/>
      <c r="K2156" s="142"/>
      <c r="L2156" s="89"/>
      <c r="M2156" s="89"/>
      <c r="N2156" s="89"/>
      <c r="O2156" s="89"/>
      <c r="P2156" s="89"/>
      <c r="Q2156" s="336"/>
      <c r="R2156" s="92"/>
      <c r="S2156" s="90"/>
      <c r="T2156" s="90"/>
    </row>
    <row r="2157" spans="1:20" x14ac:dyDescent="0.25">
      <c r="A2157" s="91"/>
      <c r="B2157" s="86"/>
      <c r="C2157" s="89"/>
      <c r="D2157" s="89"/>
      <c r="E2157" s="89"/>
      <c r="F2157" s="89"/>
      <c r="G2157" s="89"/>
      <c r="H2157" s="172"/>
      <c r="I2157" s="172"/>
      <c r="J2157" s="89"/>
      <c r="K2157" s="142"/>
      <c r="L2157" s="89"/>
      <c r="M2157" s="89"/>
      <c r="N2157" s="89"/>
      <c r="O2157" s="89"/>
      <c r="P2157" s="89"/>
      <c r="Q2157" s="336"/>
      <c r="R2157" s="92"/>
      <c r="S2157" s="90"/>
      <c r="T2157" s="90"/>
    </row>
    <row r="2158" spans="1:20" x14ac:dyDescent="0.25">
      <c r="A2158" s="91"/>
      <c r="B2158" s="86"/>
      <c r="C2158" s="89"/>
      <c r="D2158" s="89"/>
      <c r="E2158" s="89"/>
      <c r="F2158" s="89"/>
      <c r="G2158" s="89"/>
      <c r="H2158" s="172"/>
      <c r="I2158" s="172"/>
      <c r="J2158" s="89"/>
      <c r="K2158" s="142"/>
      <c r="L2158" s="89"/>
      <c r="M2158" s="89"/>
      <c r="N2158" s="89"/>
      <c r="O2158" s="89"/>
      <c r="P2158" s="89"/>
      <c r="Q2158" s="336"/>
      <c r="R2158" s="92"/>
      <c r="S2158" s="90"/>
      <c r="T2158" s="90"/>
    </row>
    <row r="2159" spans="1:20" x14ac:dyDescent="0.25">
      <c r="A2159" s="91"/>
      <c r="B2159" s="86"/>
      <c r="C2159" s="89"/>
      <c r="D2159" s="89"/>
      <c r="E2159" s="89"/>
      <c r="F2159" s="89"/>
      <c r="G2159" s="89"/>
      <c r="H2159" s="172"/>
      <c r="I2159" s="172"/>
      <c r="J2159" s="89"/>
      <c r="K2159" s="142"/>
      <c r="L2159" s="89"/>
      <c r="M2159" s="89"/>
      <c r="N2159" s="89"/>
      <c r="O2159" s="89"/>
      <c r="P2159" s="89"/>
      <c r="Q2159" s="336"/>
      <c r="R2159" s="92"/>
      <c r="S2159" s="90"/>
      <c r="T2159" s="90"/>
    </row>
    <row r="2160" spans="1:20" x14ac:dyDescent="0.25">
      <c r="A2160" s="91"/>
      <c r="B2160" s="86"/>
      <c r="C2160" s="89"/>
      <c r="D2160" s="89"/>
      <c r="E2160" s="89"/>
      <c r="F2160" s="89"/>
      <c r="G2160" s="89"/>
      <c r="H2160" s="172"/>
      <c r="I2160" s="172"/>
      <c r="J2160" s="89"/>
      <c r="K2160" s="142"/>
      <c r="L2160" s="89"/>
      <c r="M2160" s="89"/>
      <c r="N2160" s="89"/>
      <c r="O2160" s="89"/>
      <c r="P2160" s="89"/>
      <c r="Q2160" s="336"/>
      <c r="R2160" s="92"/>
      <c r="S2160" s="90"/>
      <c r="T2160" s="90"/>
    </row>
    <row r="2161" spans="1:20" x14ac:dyDescent="0.25">
      <c r="A2161" s="91"/>
      <c r="B2161" s="86"/>
      <c r="C2161" s="89"/>
      <c r="D2161" s="89"/>
      <c r="E2161" s="89"/>
      <c r="F2161" s="89"/>
      <c r="G2161" s="89"/>
      <c r="H2161" s="172"/>
      <c r="I2161" s="172"/>
      <c r="J2161" s="89"/>
      <c r="K2161" s="142"/>
      <c r="L2161" s="89"/>
      <c r="M2161" s="89"/>
      <c r="N2161" s="89"/>
      <c r="O2161" s="89"/>
      <c r="P2161" s="89"/>
      <c r="Q2161" s="336"/>
      <c r="R2161" s="92"/>
      <c r="S2161" s="90"/>
      <c r="T2161" s="90"/>
    </row>
    <row r="2162" spans="1:20" x14ac:dyDescent="0.25">
      <c r="A2162" s="91"/>
      <c r="B2162" s="86"/>
      <c r="C2162" s="89"/>
      <c r="D2162" s="89"/>
      <c r="E2162" s="89"/>
      <c r="F2162" s="89"/>
      <c r="G2162" s="89"/>
      <c r="H2162" s="172"/>
      <c r="I2162" s="172"/>
      <c r="J2162" s="89"/>
      <c r="K2162" s="142"/>
      <c r="L2162" s="89"/>
      <c r="M2162" s="89"/>
      <c r="N2162" s="89"/>
      <c r="O2162" s="89"/>
      <c r="P2162" s="89"/>
      <c r="Q2162" s="336"/>
      <c r="R2162" s="92"/>
      <c r="S2162" s="90"/>
      <c r="T2162" s="90"/>
    </row>
    <row r="2163" spans="1:20" x14ac:dyDescent="0.25">
      <c r="A2163" s="91"/>
      <c r="B2163" s="86"/>
      <c r="C2163" s="89"/>
      <c r="D2163" s="89"/>
      <c r="E2163" s="89"/>
      <c r="F2163" s="89"/>
      <c r="G2163" s="89"/>
      <c r="H2163" s="172"/>
      <c r="I2163" s="172"/>
      <c r="J2163" s="89"/>
      <c r="K2163" s="142"/>
      <c r="L2163" s="89"/>
      <c r="M2163" s="89"/>
      <c r="N2163" s="89"/>
      <c r="O2163" s="89"/>
      <c r="P2163" s="89"/>
      <c r="Q2163" s="336"/>
      <c r="R2163" s="92"/>
      <c r="S2163" s="90"/>
      <c r="T2163" s="90"/>
    </row>
    <row r="2164" spans="1:20" x14ac:dyDescent="0.25">
      <c r="A2164" s="91"/>
      <c r="B2164" s="86"/>
      <c r="C2164" s="89"/>
      <c r="D2164" s="89"/>
      <c r="E2164" s="89"/>
      <c r="F2164" s="89"/>
      <c r="G2164" s="89"/>
      <c r="H2164" s="172"/>
      <c r="I2164" s="172"/>
      <c r="J2164" s="89"/>
      <c r="K2164" s="142"/>
      <c r="L2164" s="89"/>
      <c r="M2164" s="89"/>
      <c r="N2164" s="89"/>
      <c r="O2164" s="89"/>
      <c r="P2164" s="89"/>
      <c r="Q2164" s="336"/>
      <c r="R2164" s="92"/>
      <c r="S2164" s="90"/>
      <c r="T2164" s="90"/>
    </row>
    <row r="2165" spans="1:20" x14ac:dyDescent="0.25">
      <c r="A2165" s="91"/>
      <c r="B2165" s="86"/>
      <c r="C2165" s="89"/>
      <c r="D2165" s="89"/>
      <c r="E2165" s="89"/>
      <c r="F2165" s="89"/>
      <c r="G2165" s="89"/>
      <c r="H2165" s="172"/>
      <c r="I2165" s="172"/>
      <c r="J2165" s="89"/>
      <c r="K2165" s="142"/>
      <c r="L2165" s="89"/>
      <c r="M2165" s="89"/>
      <c r="N2165" s="89"/>
      <c r="O2165" s="89"/>
      <c r="P2165" s="89"/>
      <c r="Q2165" s="336"/>
      <c r="R2165" s="92"/>
      <c r="S2165" s="90"/>
      <c r="T2165" s="90"/>
    </row>
    <row r="2166" spans="1:20" x14ac:dyDescent="0.25">
      <c r="A2166" s="91"/>
      <c r="B2166" s="86"/>
      <c r="C2166" s="89"/>
      <c r="D2166" s="89"/>
      <c r="E2166" s="89"/>
      <c r="F2166" s="89"/>
      <c r="G2166" s="89"/>
      <c r="H2166" s="172"/>
      <c r="I2166" s="172"/>
      <c r="J2166" s="89"/>
      <c r="K2166" s="142"/>
      <c r="L2166" s="89"/>
      <c r="M2166" s="89"/>
      <c r="N2166" s="89"/>
      <c r="O2166" s="89"/>
      <c r="P2166" s="89"/>
      <c r="Q2166" s="336"/>
      <c r="R2166" s="92"/>
      <c r="S2166" s="90"/>
      <c r="T2166" s="90"/>
    </row>
    <row r="2167" spans="1:20" x14ac:dyDescent="0.25">
      <c r="A2167" s="91"/>
      <c r="B2167" s="86"/>
      <c r="C2167" s="89"/>
      <c r="D2167" s="89"/>
      <c r="E2167" s="89"/>
      <c r="F2167" s="89"/>
      <c r="G2167" s="89"/>
      <c r="H2167" s="172"/>
      <c r="I2167" s="172"/>
      <c r="J2167" s="89"/>
      <c r="K2167" s="142"/>
      <c r="L2167" s="89"/>
      <c r="M2167" s="89"/>
      <c r="N2167" s="89"/>
      <c r="O2167" s="89"/>
      <c r="P2167" s="89"/>
      <c r="Q2167" s="336"/>
      <c r="R2167" s="92"/>
      <c r="S2167" s="90"/>
      <c r="T2167" s="90"/>
    </row>
    <row r="2168" spans="1:20" x14ac:dyDescent="0.25">
      <c r="A2168" s="91"/>
      <c r="B2168" s="86"/>
      <c r="C2168" s="89"/>
      <c r="D2168" s="89"/>
      <c r="E2168" s="89"/>
      <c r="F2168" s="89"/>
      <c r="G2168" s="89"/>
      <c r="H2168" s="172"/>
      <c r="I2168" s="172"/>
      <c r="J2168" s="89"/>
      <c r="K2168" s="142"/>
      <c r="L2168" s="89"/>
      <c r="M2168" s="89"/>
      <c r="N2168" s="89"/>
      <c r="O2168" s="89"/>
      <c r="P2168" s="89"/>
      <c r="Q2168" s="336"/>
      <c r="R2168" s="92"/>
      <c r="S2168" s="90"/>
      <c r="T2168" s="90"/>
    </row>
    <row r="2169" spans="1:20" x14ac:dyDescent="0.25">
      <c r="A2169" s="91"/>
      <c r="B2169" s="86"/>
      <c r="C2169" s="89"/>
      <c r="D2169" s="89"/>
      <c r="E2169" s="89"/>
      <c r="F2169" s="89"/>
      <c r="G2169" s="89"/>
      <c r="H2169" s="172"/>
      <c r="I2169" s="172"/>
      <c r="J2169" s="89"/>
      <c r="K2169" s="142"/>
      <c r="L2169" s="89"/>
      <c r="M2169" s="89"/>
      <c r="N2169" s="89"/>
      <c r="O2169" s="89"/>
      <c r="P2169" s="89"/>
      <c r="Q2169" s="336"/>
      <c r="R2169" s="92"/>
      <c r="S2169" s="90"/>
      <c r="T2169" s="90"/>
    </row>
    <row r="2170" spans="1:20" x14ac:dyDescent="0.25">
      <c r="A2170" s="91"/>
      <c r="B2170" s="86"/>
      <c r="C2170" s="89"/>
      <c r="D2170" s="89"/>
      <c r="E2170" s="89"/>
      <c r="F2170" s="89"/>
      <c r="G2170" s="89"/>
      <c r="H2170" s="172"/>
      <c r="I2170" s="172"/>
      <c r="J2170" s="89"/>
      <c r="K2170" s="142"/>
      <c r="L2170" s="89"/>
      <c r="M2170" s="89"/>
      <c r="N2170" s="89"/>
      <c r="O2170" s="89"/>
      <c r="P2170" s="89"/>
      <c r="Q2170" s="336"/>
      <c r="R2170" s="92"/>
      <c r="S2170" s="90"/>
      <c r="T2170" s="90"/>
    </row>
    <row r="2171" spans="1:20" x14ac:dyDescent="0.25">
      <c r="A2171" s="91"/>
      <c r="B2171" s="86"/>
      <c r="C2171" s="89"/>
      <c r="D2171" s="89"/>
      <c r="E2171" s="89"/>
      <c r="F2171" s="89"/>
      <c r="G2171" s="89"/>
      <c r="H2171" s="172"/>
      <c r="I2171" s="172"/>
      <c r="J2171" s="89"/>
      <c r="K2171" s="142"/>
      <c r="L2171" s="89"/>
      <c r="M2171" s="89"/>
      <c r="N2171" s="89"/>
      <c r="O2171" s="89"/>
      <c r="P2171" s="89"/>
      <c r="Q2171" s="336"/>
      <c r="R2171" s="92"/>
      <c r="S2171" s="90"/>
      <c r="T2171" s="90"/>
    </row>
    <row r="2172" spans="1:20" x14ac:dyDescent="0.25">
      <c r="A2172" s="91"/>
      <c r="B2172" s="86"/>
      <c r="C2172" s="89"/>
      <c r="D2172" s="89"/>
      <c r="E2172" s="89"/>
      <c r="F2172" s="89"/>
      <c r="G2172" s="89"/>
      <c r="H2172" s="172"/>
      <c r="I2172" s="172"/>
      <c r="J2172" s="89"/>
      <c r="K2172" s="142"/>
      <c r="L2172" s="89"/>
      <c r="M2172" s="89"/>
      <c r="N2172" s="89"/>
      <c r="O2172" s="89"/>
      <c r="P2172" s="89"/>
      <c r="Q2172" s="336"/>
      <c r="R2172" s="92"/>
      <c r="S2172" s="90"/>
      <c r="T2172" s="90"/>
    </row>
    <row r="2173" spans="1:20" x14ac:dyDescent="0.25">
      <c r="A2173" s="91"/>
      <c r="B2173" s="86"/>
      <c r="C2173" s="89"/>
      <c r="D2173" s="89"/>
      <c r="E2173" s="89"/>
      <c r="F2173" s="89"/>
      <c r="G2173" s="89"/>
      <c r="H2173" s="172"/>
      <c r="I2173" s="172"/>
      <c r="J2173" s="89"/>
      <c r="K2173" s="142"/>
      <c r="L2173" s="89"/>
      <c r="M2173" s="89"/>
      <c r="N2173" s="89"/>
      <c r="O2173" s="89"/>
      <c r="P2173" s="89"/>
      <c r="Q2173" s="336"/>
      <c r="R2173" s="92"/>
      <c r="S2173" s="90"/>
      <c r="T2173" s="90"/>
    </row>
    <row r="2174" spans="1:20" x14ac:dyDescent="0.25">
      <c r="A2174" s="91"/>
      <c r="B2174" s="86"/>
      <c r="C2174" s="89"/>
      <c r="D2174" s="89"/>
      <c r="E2174" s="89"/>
      <c r="F2174" s="89"/>
      <c r="G2174" s="89"/>
      <c r="H2174" s="172"/>
      <c r="I2174" s="172"/>
      <c r="J2174" s="89"/>
      <c r="K2174" s="142"/>
      <c r="L2174" s="89"/>
      <c r="M2174" s="89"/>
      <c r="N2174" s="89"/>
      <c r="O2174" s="89"/>
      <c r="P2174" s="89"/>
      <c r="Q2174" s="336"/>
      <c r="R2174" s="92"/>
      <c r="S2174" s="90"/>
      <c r="T2174" s="90"/>
    </row>
    <row r="2175" spans="1:20" x14ac:dyDescent="0.25">
      <c r="A2175" s="91"/>
      <c r="B2175" s="86"/>
      <c r="C2175" s="89"/>
      <c r="D2175" s="89"/>
      <c r="E2175" s="89"/>
      <c r="F2175" s="89"/>
      <c r="G2175" s="89"/>
      <c r="H2175" s="172"/>
      <c r="I2175" s="172"/>
      <c r="J2175" s="89"/>
      <c r="K2175" s="142"/>
      <c r="L2175" s="89"/>
      <c r="M2175" s="89"/>
      <c r="N2175" s="89"/>
      <c r="O2175" s="89"/>
      <c r="P2175" s="89"/>
      <c r="Q2175" s="336"/>
      <c r="R2175" s="92"/>
      <c r="S2175" s="90"/>
      <c r="T2175" s="90"/>
    </row>
    <row r="2176" spans="1:20" x14ac:dyDescent="0.25">
      <c r="A2176" s="91"/>
      <c r="B2176" s="86"/>
      <c r="C2176" s="89"/>
      <c r="D2176" s="89"/>
      <c r="E2176" s="89"/>
      <c r="F2176" s="89"/>
      <c r="G2176" s="89"/>
      <c r="H2176" s="172"/>
      <c r="I2176" s="172"/>
      <c r="J2176" s="89"/>
      <c r="K2176" s="142"/>
      <c r="L2176" s="89"/>
      <c r="M2176" s="89"/>
      <c r="N2176" s="89"/>
      <c r="O2176" s="89"/>
      <c r="P2176" s="89"/>
      <c r="Q2176" s="336"/>
      <c r="R2176" s="92"/>
      <c r="S2176" s="90"/>
      <c r="T2176" s="90"/>
    </row>
    <row r="2177" spans="1:20" x14ac:dyDescent="0.25">
      <c r="A2177" s="91"/>
      <c r="B2177" s="86"/>
      <c r="C2177" s="89"/>
      <c r="D2177" s="89"/>
      <c r="E2177" s="89"/>
      <c r="F2177" s="89"/>
      <c r="G2177" s="89"/>
      <c r="H2177" s="172"/>
      <c r="I2177" s="172"/>
      <c r="J2177" s="89"/>
      <c r="K2177" s="142"/>
      <c r="L2177" s="89"/>
      <c r="M2177" s="89"/>
      <c r="N2177" s="89"/>
      <c r="O2177" s="89"/>
      <c r="P2177" s="89"/>
      <c r="Q2177" s="336"/>
      <c r="R2177" s="92"/>
      <c r="S2177" s="90"/>
      <c r="T2177" s="90"/>
    </row>
    <row r="2178" spans="1:20" x14ac:dyDescent="0.25">
      <c r="A2178" s="91"/>
      <c r="B2178" s="86"/>
      <c r="C2178" s="89"/>
      <c r="D2178" s="89"/>
      <c r="E2178" s="89"/>
      <c r="F2178" s="89"/>
      <c r="G2178" s="89"/>
      <c r="H2178" s="172"/>
      <c r="I2178" s="172"/>
      <c r="J2178" s="89"/>
      <c r="K2178" s="142"/>
      <c r="L2178" s="89"/>
      <c r="M2178" s="89"/>
      <c r="N2178" s="89"/>
      <c r="O2178" s="89"/>
      <c r="P2178" s="89"/>
      <c r="Q2178" s="336"/>
      <c r="R2178" s="92"/>
      <c r="S2178" s="90"/>
      <c r="T2178" s="90"/>
    </row>
    <row r="2179" spans="1:20" x14ac:dyDescent="0.25">
      <c r="A2179" s="91"/>
      <c r="B2179" s="86"/>
      <c r="C2179" s="89"/>
      <c r="D2179" s="89"/>
      <c r="E2179" s="89"/>
      <c r="F2179" s="89"/>
      <c r="G2179" s="89"/>
      <c r="H2179" s="172"/>
      <c r="I2179" s="172"/>
      <c r="J2179" s="89"/>
      <c r="K2179" s="142"/>
      <c r="L2179" s="89"/>
      <c r="M2179" s="89"/>
      <c r="N2179" s="89"/>
      <c r="O2179" s="89"/>
      <c r="P2179" s="89"/>
      <c r="Q2179" s="336"/>
      <c r="R2179" s="92"/>
      <c r="S2179" s="90"/>
      <c r="T2179" s="90"/>
    </row>
    <row r="2180" spans="1:20" x14ac:dyDescent="0.25">
      <c r="A2180" s="91"/>
      <c r="B2180" s="86"/>
      <c r="C2180" s="89"/>
      <c r="D2180" s="89"/>
      <c r="E2180" s="89"/>
      <c r="F2180" s="89"/>
      <c r="G2180" s="89"/>
      <c r="H2180" s="172"/>
      <c r="I2180" s="172"/>
      <c r="J2180" s="89"/>
      <c r="K2180" s="142"/>
      <c r="L2180" s="89"/>
      <c r="M2180" s="89"/>
      <c r="N2180" s="89"/>
      <c r="O2180" s="89"/>
      <c r="P2180" s="89"/>
      <c r="Q2180" s="336"/>
      <c r="R2180" s="92"/>
      <c r="S2180" s="90"/>
      <c r="T2180" s="90"/>
    </row>
    <row r="2181" spans="1:20" x14ac:dyDescent="0.25">
      <c r="A2181" s="91"/>
      <c r="B2181" s="86"/>
      <c r="C2181" s="89"/>
      <c r="D2181" s="89"/>
      <c r="E2181" s="89"/>
      <c r="F2181" s="89"/>
      <c r="G2181" s="89"/>
      <c r="H2181" s="172"/>
      <c r="I2181" s="172"/>
      <c r="J2181" s="89"/>
      <c r="K2181" s="142"/>
      <c r="L2181" s="89"/>
      <c r="M2181" s="89"/>
      <c r="N2181" s="89"/>
      <c r="O2181" s="89"/>
      <c r="P2181" s="89"/>
      <c r="Q2181" s="336"/>
      <c r="R2181" s="92"/>
      <c r="S2181" s="90"/>
      <c r="T2181" s="90"/>
    </row>
    <row r="2182" spans="1:20" x14ac:dyDescent="0.25">
      <c r="A2182" s="91"/>
      <c r="B2182" s="86"/>
      <c r="C2182" s="89"/>
      <c r="D2182" s="89"/>
      <c r="E2182" s="89"/>
      <c r="F2182" s="89"/>
      <c r="G2182" s="89"/>
      <c r="H2182" s="172"/>
      <c r="I2182" s="172"/>
      <c r="J2182" s="89"/>
      <c r="K2182" s="142"/>
      <c r="L2182" s="89"/>
      <c r="M2182" s="89"/>
      <c r="N2182" s="89"/>
      <c r="O2182" s="89"/>
      <c r="P2182" s="89"/>
      <c r="Q2182" s="336"/>
      <c r="R2182" s="92"/>
      <c r="S2182" s="90"/>
      <c r="T2182" s="90"/>
    </row>
    <row r="2183" spans="1:20" x14ac:dyDescent="0.25">
      <c r="A2183" s="91"/>
      <c r="B2183" s="86"/>
      <c r="C2183" s="89"/>
      <c r="D2183" s="89"/>
      <c r="E2183" s="89"/>
      <c r="F2183" s="89"/>
      <c r="G2183" s="89"/>
      <c r="H2183" s="172"/>
      <c r="I2183" s="172"/>
      <c r="J2183" s="89"/>
      <c r="K2183" s="142"/>
      <c r="L2183" s="89"/>
      <c r="M2183" s="89"/>
      <c r="N2183" s="89"/>
      <c r="O2183" s="89"/>
      <c r="P2183" s="89"/>
      <c r="Q2183" s="336"/>
      <c r="R2183" s="92"/>
      <c r="S2183" s="90"/>
      <c r="T2183" s="90"/>
    </row>
    <row r="2184" spans="1:20" x14ac:dyDescent="0.25">
      <c r="A2184" s="91"/>
      <c r="B2184" s="86"/>
      <c r="C2184" s="89"/>
      <c r="D2184" s="89"/>
      <c r="E2184" s="89"/>
      <c r="F2184" s="89"/>
      <c r="G2184" s="89"/>
      <c r="H2184" s="172"/>
      <c r="I2184" s="172"/>
      <c r="J2184" s="89"/>
      <c r="K2184" s="142"/>
      <c r="L2184" s="89"/>
      <c r="M2184" s="89"/>
      <c r="N2184" s="89"/>
      <c r="O2184" s="89"/>
      <c r="P2184" s="89"/>
      <c r="Q2184" s="336"/>
      <c r="R2184" s="92"/>
      <c r="S2184" s="90"/>
      <c r="T2184" s="90"/>
    </row>
    <row r="2185" spans="1:20" x14ac:dyDescent="0.25">
      <c r="A2185" s="91"/>
      <c r="B2185" s="86"/>
      <c r="C2185" s="89"/>
      <c r="D2185" s="89"/>
      <c r="E2185" s="89"/>
      <c r="F2185" s="89"/>
      <c r="G2185" s="89"/>
      <c r="H2185" s="172"/>
      <c r="I2185" s="172"/>
      <c r="J2185" s="89"/>
      <c r="K2185" s="142"/>
      <c r="L2185" s="89"/>
      <c r="M2185" s="89"/>
      <c r="N2185" s="89"/>
      <c r="O2185" s="89"/>
      <c r="P2185" s="89"/>
      <c r="Q2185" s="336"/>
      <c r="R2185" s="92"/>
      <c r="S2185" s="90"/>
      <c r="T2185" s="90"/>
    </row>
    <row r="2186" spans="1:20" x14ac:dyDescent="0.25">
      <c r="A2186" s="91"/>
      <c r="B2186" s="86"/>
      <c r="C2186" s="89"/>
      <c r="D2186" s="89"/>
      <c r="E2186" s="89"/>
      <c r="F2186" s="89"/>
      <c r="G2186" s="89"/>
      <c r="H2186" s="172"/>
      <c r="I2186" s="172"/>
      <c r="J2186" s="89"/>
      <c r="K2186" s="142"/>
      <c r="L2186" s="89"/>
      <c r="M2186" s="89"/>
      <c r="N2186" s="89"/>
      <c r="O2186" s="89"/>
      <c r="P2186" s="89"/>
      <c r="Q2186" s="336"/>
      <c r="R2186" s="92"/>
      <c r="S2186" s="90"/>
      <c r="T2186" s="90"/>
    </row>
    <row r="2187" spans="1:20" x14ac:dyDescent="0.25">
      <c r="A2187" s="91"/>
      <c r="B2187" s="86"/>
      <c r="C2187" s="89"/>
      <c r="D2187" s="89"/>
      <c r="E2187" s="89"/>
      <c r="F2187" s="89"/>
      <c r="G2187" s="89"/>
      <c r="H2187" s="172"/>
      <c r="I2187" s="172"/>
      <c r="J2187" s="89"/>
      <c r="K2187" s="142"/>
      <c r="L2187" s="89"/>
      <c r="M2187" s="89"/>
      <c r="N2187" s="89"/>
      <c r="O2187" s="89"/>
      <c r="P2187" s="89"/>
      <c r="Q2187" s="336"/>
      <c r="R2187" s="92"/>
      <c r="S2187" s="90"/>
      <c r="T2187" s="90"/>
    </row>
    <row r="2188" spans="1:20" x14ac:dyDescent="0.25">
      <c r="A2188" s="91"/>
      <c r="B2188" s="86"/>
      <c r="C2188" s="89"/>
      <c r="D2188" s="89"/>
      <c r="E2188" s="89"/>
      <c r="F2188" s="89"/>
      <c r="G2188" s="89"/>
      <c r="H2188" s="172"/>
      <c r="I2188" s="172"/>
      <c r="J2188" s="89"/>
      <c r="K2188" s="142"/>
      <c r="L2188" s="89"/>
      <c r="M2188" s="89"/>
      <c r="N2188" s="89"/>
      <c r="O2188" s="89"/>
      <c r="P2188" s="89"/>
      <c r="Q2188" s="336"/>
      <c r="R2188" s="92"/>
      <c r="S2188" s="90"/>
      <c r="T2188" s="90"/>
    </row>
    <row r="2189" spans="1:20" x14ac:dyDescent="0.25">
      <c r="A2189" s="91"/>
      <c r="B2189" s="86"/>
      <c r="C2189" s="89"/>
      <c r="D2189" s="89"/>
      <c r="E2189" s="89"/>
      <c r="F2189" s="89"/>
      <c r="G2189" s="89"/>
      <c r="H2189" s="172"/>
      <c r="I2189" s="172"/>
      <c r="J2189" s="89"/>
      <c r="K2189" s="142"/>
      <c r="L2189" s="89"/>
      <c r="M2189" s="89"/>
      <c r="N2189" s="89"/>
      <c r="O2189" s="89"/>
      <c r="P2189" s="89"/>
      <c r="Q2189" s="336"/>
      <c r="R2189" s="92"/>
      <c r="S2189" s="90"/>
      <c r="T2189" s="90"/>
    </row>
    <row r="2190" spans="1:20" x14ac:dyDescent="0.25">
      <c r="A2190" s="91"/>
      <c r="B2190" s="86"/>
      <c r="C2190" s="89"/>
      <c r="D2190" s="89"/>
      <c r="E2190" s="89"/>
      <c r="F2190" s="89"/>
      <c r="G2190" s="89"/>
      <c r="H2190" s="172"/>
      <c r="I2190" s="172"/>
      <c r="J2190" s="89"/>
      <c r="K2190" s="142"/>
      <c r="L2190" s="89"/>
      <c r="M2190" s="89"/>
      <c r="N2190" s="89"/>
      <c r="O2190" s="89"/>
      <c r="P2190" s="89"/>
      <c r="Q2190" s="336"/>
      <c r="R2190" s="92"/>
      <c r="S2190" s="90"/>
      <c r="T2190" s="90"/>
    </row>
    <row r="2191" spans="1:20" x14ac:dyDescent="0.25">
      <c r="A2191" s="91"/>
      <c r="B2191" s="86"/>
      <c r="C2191" s="89"/>
      <c r="D2191" s="89"/>
      <c r="E2191" s="89"/>
      <c r="F2191" s="89"/>
      <c r="G2191" s="89"/>
      <c r="H2191" s="172"/>
      <c r="I2191" s="172"/>
      <c r="J2191" s="89"/>
      <c r="K2191" s="142"/>
      <c r="L2191" s="89"/>
      <c r="M2191" s="89"/>
      <c r="N2191" s="89"/>
      <c r="O2191" s="89"/>
      <c r="P2191" s="89"/>
      <c r="Q2191" s="336"/>
      <c r="R2191" s="92"/>
      <c r="S2191" s="90"/>
      <c r="T2191" s="90"/>
    </row>
    <row r="2192" spans="1:20" x14ac:dyDescent="0.25">
      <c r="A2192" s="91"/>
      <c r="B2192" s="86"/>
      <c r="C2192" s="89"/>
      <c r="D2192" s="89"/>
      <c r="E2192" s="89"/>
      <c r="F2192" s="89"/>
      <c r="G2192" s="89"/>
      <c r="H2192" s="172"/>
      <c r="I2192" s="172"/>
      <c r="J2192" s="89"/>
      <c r="K2192" s="142"/>
      <c r="L2192" s="89"/>
      <c r="M2192" s="89"/>
      <c r="N2192" s="89"/>
      <c r="O2192" s="89"/>
      <c r="P2192" s="89"/>
      <c r="Q2192" s="336"/>
      <c r="R2192" s="92"/>
      <c r="S2192" s="90"/>
      <c r="T2192" s="90"/>
    </row>
    <row r="2193" spans="1:20" x14ac:dyDescent="0.25">
      <c r="A2193" s="91"/>
      <c r="B2193" s="86"/>
      <c r="C2193" s="89"/>
      <c r="D2193" s="89"/>
      <c r="E2193" s="89"/>
      <c r="F2193" s="89"/>
      <c r="G2193" s="89"/>
      <c r="H2193" s="172"/>
      <c r="I2193" s="172"/>
      <c r="J2193" s="89"/>
      <c r="K2193" s="142"/>
      <c r="L2193" s="89"/>
      <c r="M2193" s="89"/>
      <c r="N2193" s="89"/>
      <c r="O2193" s="89"/>
      <c r="P2193" s="89"/>
      <c r="Q2193" s="336"/>
      <c r="R2193" s="92"/>
      <c r="S2193" s="90"/>
      <c r="T2193" s="90"/>
    </row>
    <row r="2194" spans="1:20" x14ac:dyDescent="0.25">
      <c r="A2194" s="91"/>
      <c r="B2194" s="86"/>
      <c r="C2194" s="89"/>
      <c r="D2194" s="89"/>
      <c r="E2194" s="89"/>
      <c r="F2194" s="89"/>
      <c r="G2194" s="89"/>
      <c r="H2194" s="172"/>
      <c r="I2194" s="172"/>
      <c r="J2194" s="89"/>
      <c r="K2194" s="142"/>
      <c r="L2194" s="89"/>
      <c r="M2194" s="89"/>
      <c r="N2194" s="89"/>
      <c r="O2194" s="89"/>
      <c r="P2194" s="89"/>
      <c r="Q2194" s="336"/>
      <c r="R2194" s="92"/>
      <c r="S2194" s="90"/>
      <c r="T2194" s="90"/>
    </row>
    <row r="2195" spans="1:20" x14ac:dyDescent="0.25">
      <c r="A2195" s="91"/>
      <c r="B2195" s="86"/>
      <c r="C2195" s="89"/>
      <c r="D2195" s="89"/>
      <c r="E2195" s="89"/>
      <c r="F2195" s="89"/>
      <c r="G2195" s="89"/>
      <c r="H2195" s="172"/>
      <c r="I2195" s="172"/>
      <c r="J2195" s="89"/>
      <c r="K2195" s="142"/>
      <c r="L2195" s="89"/>
      <c r="M2195" s="89"/>
      <c r="N2195" s="89"/>
      <c r="O2195" s="89"/>
      <c r="P2195" s="89"/>
      <c r="Q2195" s="336"/>
      <c r="R2195" s="92"/>
      <c r="S2195" s="90"/>
      <c r="T2195" s="90"/>
    </row>
    <row r="2196" spans="1:20" x14ac:dyDescent="0.25">
      <c r="A2196" s="91"/>
      <c r="B2196" s="86"/>
      <c r="C2196" s="89"/>
      <c r="D2196" s="89"/>
      <c r="E2196" s="89"/>
      <c r="F2196" s="89"/>
      <c r="G2196" s="89"/>
      <c r="H2196" s="172"/>
      <c r="I2196" s="172"/>
      <c r="J2196" s="89"/>
      <c r="K2196" s="142"/>
      <c r="L2196" s="89"/>
      <c r="M2196" s="89"/>
      <c r="N2196" s="89"/>
      <c r="O2196" s="89"/>
      <c r="P2196" s="89"/>
      <c r="Q2196" s="336"/>
      <c r="R2196" s="92"/>
      <c r="S2196" s="90"/>
      <c r="T2196" s="90"/>
    </row>
    <row r="2197" spans="1:20" x14ac:dyDescent="0.25">
      <c r="A2197" s="91"/>
      <c r="B2197" s="86"/>
      <c r="C2197" s="89"/>
      <c r="D2197" s="89"/>
      <c r="E2197" s="89"/>
      <c r="F2197" s="89"/>
      <c r="G2197" s="89"/>
      <c r="H2197" s="172"/>
      <c r="I2197" s="172"/>
      <c r="J2197" s="89"/>
      <c r="K2197" s="142"/>
      <c r="L2197" s="89"/>
      <c r="M2197" s="89"/>
      <c r="N2197" s="89"/>
      <c r="O2197" s="89"/>
      <c r="P2197" s="89"/>
      <c r="Q2197" s="336"/>
      <c r="R2197" s="92"/>
      <c r="S2197" s="90"/>
      <c r="T2197" s="90"/>
    </row>
    <row r="2198" spans="1:20" x14ac:dyDescent="0.25">
      <c r="A2198" s="91"/>
      <c r="B2198" s="86"/>
      <c r="C2198" s="89"/>
      <c r="D2198" s="89"/>
      <c r="E2198" s="89"/>
      <c r="F2198" s="89"/>
      <c r="G2198" s="89"/>
      <c r="H2198" s="172"/>
      <c r="I2198" s="172"/>
      <c r="J2198" s="89"/>
      <c r="K2198" s="142"/>
      <c r="L2198" s="89"/>
      <c r="M2198" s="89"/>
      <c r="N2198" s="89"/>
      <c r="O2198" s="89"/>
      <c r="P2198" s="89"/>
      <c r="Q2198" s="336"/>
      <c r="R2198" s="92"/>
      <c r="S2198" s="90"/>
      <c r="T2198" s="90"/>
    </row>
    <row r="2199" spans="1:20" x14ac:dyDescent="0.25">
      <c r="A2199" s="91"/>
      <c r="B2199" s="86"/>
      <c r="C2199" s="89"/>
      <c r="D2199" s="89"/>
      <c r="E2199" s="89"/>
      <c r="F2199" s="89"/>
      <c r="G2199" s="89"/>
      <c r="H2199" s="172"/>
      <c r="I2199" s="172"/>
      <c r="J2199" s="89"/>
      <c r="K2199" s="142"/>
      <c r="L2199" s="89"/>
      <c r="M2199" s="89"/>
      <c r="N2199" s="89"/>
      <c r="O2199" s="89"/>
      <c r="P2199" s="89"/>
      <c r="Q2199" s="336"/>
      <c r="R2199" s="92"/>
      <c r="S2199" s="90"/>
      <c r="T2199" s="90"/>
    </row>
    <row r="2200" spans="1:20" x14ac:dyDescent="0.25">
      <c r="A2200" s="91"/>
      <c r="B2200" s="86"/>
      <c r="C2200" s="89"/>
      <c r="D2200" s="89"/>
      <c r="E2200" s="89"/>
      <c r="F2200" s="89"/>
      <c r="G2200" s="89"/>
      <c r="H2200" s="172"/>
      <c r="I2200" s="172"/>
      <c r="J2200" s="89"/>
      <c r="K2200" s="142"/>
      <c r="L2200" s="89"/>
      <c r="M2200" s="89"/>
      <c r="N2200" s="89"/>
      <c r="O2200" s="89"/>
      <c r="P2200" s="89"/>
      <c r="Q2200" s="336"/>
      <c r="R2200" s="92"/>
      <c r="S2200" s="90"/>
      <c r="T2200" s="90"/>
    </row>
    <row r="2201" spans="1:20" x14ac:dyDescent="0.25">
      <c r="A2201" s="91"/>
      <c r="B2201" s="86"/>
      <c r="C2201" s="89"/>
      <c r="D2201" s="89"/>
      <c r="E2201" s="89"/>
      <c r="F2201" s="89"/>
      <c r="G2201" s="89"/>
      <c r="H2201" s="172"/>
      <c r="I2201" s="172"/>
      <c r="J2201" s="89"/>
      <c r="K2201" s="142"/>
      <c r="L2201" s="89"/>
      <c r="M2201" s="89"/>
      <c r="N2201" s="89"/>
      <c r="O2201" s="89"/>
      <c r="P2201" s="89"/>
      <c r="Q2201" s="336"/>
      <c r="R2201" s="92"/>
      <c r="S2201" s="90"/>
      <c r="T2201" s="90"/>
    </row>
    <row r="2202" spans="1:20" x14ac:dyDescent="0.25">
      <c r="A2202" s="91"/>
      <c r="B2202" s="86"/>
      <c r="C2202" s="89"/>
      <c r="D2202" s="89"/>
      <c r="E2202" s="89"/>
      <c r="F2202" s="89"/>
      <c r="G2202" s="89"/>
      <c r="H2202" s="172"/>
      <c r="I2202" s="172"/>
      <c r="J2202" s="89"/>
      <c r="K2202" s="142"/>
      <c r="L2202" s="89"/>
      <c r="M2202" s="89"/>
      <c r="N2202" s="89"/>
      <c r="O2202" s="89"/>
      <c r="P2202" s="89"/>
      <c r="Q2202" s="336"/>
      <c r="R2202" s="92"/>
      <c r="S2202" s="90"/>
      <c r="T2202" s="90"/>
    </row>
    <row r="2203" spans="1:20" x14ac:dyDescent="0.25">
      <c r="A2203" s="91"/>
      <c r="B2203" s="86"/>
      <c r="C2203" s="89"/>
      <c r="D2203" s="89"/>
      <c r="E2203" s="89"/>
      <c r="F2203" s="89"/>
      <c r="G2203" s="89"/>
      <c r="H2203" s="172"/>
      <c r="I2203" s="172"/>
      <c r="J2203" s="89"/>
      <c r="K2203" s="142"/>
      <c r="L2203" s="89"/>
      <c r="M2203" s="89"/>
      <c r="N2203" s="89"/>
      <c r="O2203" s="89"/>
      <c r="P2203" s="89"/>
      <c r="Q2203" s="336"/>
      <c r="R2203" s="92"/>
      <c r="S2203" s="90"/>
      <c r="T2203" s="90"/>
    </row>
    <row r="2204" spans="1:20" x14ac:dyDescent="0.25">
      <c r="A2204" s="91"/>
      <c r="B2204" s="86"/>
      <c r="C2204" s="89"/>
      <c r="D2204" s="89"/>
      <c r="E2204" s="89"/>
      <c r="F2204" s="89"/>
      <c r="G2204" s="89"/>
      <c r="H2204" s="172"/>
      <c r="I2204" s="172"/>
      <c r="J2204" s="89"/>
      <c r="K2204" s="142"/>
      <c r="L2204" s="89"/>
      <c r="M2204" s="89"/>
      <c r="N2204" s="89"/>
      <c r="O2204" s="89"/>
      <c r="P2204" s="89"/>
      <c r="Q2204" s="336"/>
      <c r="R2204" s="92"/>
      <c r="S2204" s="90"/>
      <c r="T2204" s="90"/>
    </row>
    <row r="2205" spans="1:20" x14ac:dyDescent="0.25">
      <c r="A2205" s="91"/>
      <c r="B2205" s="86"/>
      <c r="C2205" s="89"/>
      <c r="D2205" s="89"/>
      <c r="E2205" s="89"/>
      <c r="F2205" s="89"/>
      <c r="G2205" s="89"/>
      <c r="H2205" s="172"/>
      <c r="I2205" s="172"/>
      <c r="J2205" s="89"/>
      <c r="K2205" s="142"/>
      <c r="L2205" s="89"/>
      <c r="M2205" s="89"/>
      <c r="N2205" s="89"/>
      <c r="O2205" s="89"/>
      <c r="P2205" s="89"/>
      <c r="Q2205" s="336"/>
      <c r="R2205" s="92"/>
      <c r="S2205" s="90"/>
      <c r="T2205" s="90"/>
    </row>
    <row r="2206" spans="1:20" x14ac:dyDescent="0.25">
      <c r="A2206" s="91"/>
      <c r="B2206" s="86"/>
      <c r="C2206" s="89"/>
      <c r="D2206" s="89"/>
      <c r="E2206" s="89"/>
      <c r="F2206" s="89"/>
      <c r="G2206" s="89"/>
      <c r="H2206" s="172"/>
      <c r="I2206" s="172"/>
      <c r="J2206" s="89"/>
      <c r="K2206" s="142"/>
      <c r="L2206" s="89"/>
      <c r="M2206" s="89"/>
      <c r="N2206" s="89"/>
      <c r="O2206" s="89"/>
      <c r="P2206" s="89"/>
      <c r="Q2206" s="336"/>
      <c r="R2206" s="92"/>
      <c r="S2206" s="90"/>
      <c r="T2206" s="90"/>
    </row>
    <row r="2207" spans="1:20" x14ac:dyDescent="0.25">
      <c r="A2207" s="91"/>
      <c r="B2207" s="86"/>
      <c r="C2207" s="89"/>
      <c r="D2207" s="89"/>
      <c r="E2207" s="89"/>
      <c r="F2207" s="89"/>
      <c r="G2207" s="89"/>
      <c r="H2207" s="172"/>
      <c r="I2207" s="172"/>
      <c r="J2207" s="89"/>
      <c r="K2207" s="142"/>
      <c r="L2207" s="89"/>
      <c r="M2207" s="89"/>
      <c r="N2207" s="89"/>
      <c r="O2207" s="89"/>
      <c r="P2207" s="89"/>
      <c r="Q2207" s="336"/>
      <c r="R2207" s="92"/>
      <c r="S2207" s="90"/>
      <c r="T2207" s="90"/>
    </row>
    <row r="2208" spans="1:20" x14ac:dyDescent="0.25">
      <c r="A2208" s="91"/>
      <c r="B2208" s="86"/>
      <c r="C2208" s="89"/>
      <c r="D2208" s="89"/>
      <c r="E2208" s="89"/>
      <c r="F2208" s="89"/>
      <c r="G2208" s="89"/>
      <c r="H2208" s="172"/>
      <c r="I2208" s="172"/>
      <c r="J2208" s="89"/>
      <c r="K2208" s="142"/>
      <c r="L2208" s="89"/>
      <c r="M2208" s="89"/>
      <c r="N2208" s="89"/>
      <c r="O2208" s="89"/>
      <c r="P2208" s="89"/>
      <c r="Q2208" s="336"/>
      <c r="R2208" s="92"/>
      <c r="S2208" s="90"/>
      <c r="T2208" s="90"/>
    </row>
    <row r="2209" spans="1:20" x14ac:dyDescent="0.25">
      <c r="A2209" s="91"/>
      <c r="B2209" s="86"/>
      <c r="C2209" s="89"/>
      <c r="D2209" s="89"/>
      <c r="E2209" s="89"/>
      <c r="F2209" s="89"/>
      <c r="G2209" s="89"/>
      <c r="H2209" s="172"/>
      <c r="I2209" s="172"/>
      <c r="J2209" s="89"/>
      <c r="K2209" s="142"/>
      <c r="L2209" s="89"/>
      <c r="M2209" s="89"/>
      <c r="N2209" s="89"/>
      <c r="O2209" s="89"/>
      <c r="P2209" s="89"/>
      <c r="Q2209" s="336"/>
      <c r="R2209" s="92"/>
      <c r="S2209" s="90"/>
      <c r="T2209" s="90"/>
    </row>
    <row r="2210" spans="1:20" x14ac:dyDescent="0.25">
      <c r="A2210" s="91"/>
      <c r="B2210" s="86"/>
      <c r="C2210" s="89"/>
      <c r="D2210" s="89"/>
      <c r="E2210" s="89"/>
      <c r="F2210" s="89"/>
      <c r="G2210" s="89"/>
      <c r="H2210" s="172"/>
      <c r="I2210" s="172"/>
      <c r="J2210" s="89"/>
      <c r="K2210" s="142"/>
      <c r="L2210" s="89"/>
      <c r="M2210" s="89"/>
      <c r="N2210" s="89"/>
      <c r="O2210" s="89"/>
      <c r="P2210" s="89"/>
      <c r="Q2210" s="336"/>
      <c r="R2210" s="92"/>
      <c r="S2210" s="90"/>
      <c r="T2210" s="90"/>
    </row>
    <row r="2211" spans="1:20" x14ac:dyDescent="0.25">
      <c r="A2211" s="91"/>
      <c r="B2211" s="86"/>
      <c r="C2211" s="89"/>
      <c r="D2211" s="89"/>
      <c r="E2211" s="89"/>
      <c r="F2211" s="89"/>
      <c r="G2211" s="89"/>
      <c r="H2211" s="172"/>
      <c r="I2211" s="172"/>
      <c r="J2211" s="89"/>
      <c r="K2211" s="142"/>
      <c r="L2211" s="89"/>
      <c r="M2211" s="89"/>
      <c r="N2211" s="89"/>
      <c r="O2211" s="89"/>
      <c r="P2211" s="89"/>
      <c r="Q2211" s="336"/>
      <c r="R2211" s="92"/>
      <c r="S2211" s="90"/>
      <c r="T2211" s="90"/>
    </row>
    <row r="2212" spans="1:20" x14ac:dyDescent="0.25">
      <c r="A2212" s="91"/>
      <c r="B2212" s="86"/>
      <c r="C2212" s="89"/>
      <c r="D2212" s="89"/>
      <c r="E2212" s="89"/>
      <c r="F2212" s="89"/>
      <c r="G2212" s="89"/>
      <c r="H2212" s="172"/>
      <c r="I2212" s="172"/>
      <c r="J2212" s="89"/>
      <c r="K2212" s="142"/>
      <c r="L2212" s="89"/>
      <c r="M2212" s="89"/>
      <c r="N2212" s="89"/>
      <c r="O2212" s="89"/>
      <c r="P2212" s="89"/>
      <c r="Q2212" s="336"/>
      <c r="R2212" s="92"/>
      <c r="S2212" s="90"/>
      <c r="T2212" s="90"/>
    </row>
    <row r="2213" spans="1:20" x14ac:dyDescent="0.25">
      <c r="A2213" s="91"/>
      <c r="B2213" s="86"/>
      <c r="C2213" s="89"/>
      <c r="D2213" s="89"/>
      <c r="E2213" s="89"/>
      <c r="F2213" s="89"/>
      <c r="G2213" s="89"/>
      <c r="H2213" s="172"/>
      <c r="I2213" s="172"/>
      <c r="J2213" s="89"/>
      <c r="K2213" s="142"/>
      <c r="L2213" s="89"/>
      <c r="M2213" s="89"/>
      <c r="N2213" s="89"/>
      <c r="O2213" s="89"/>
      <c r="P2213" s="89"/>
      <c r="Q2213" s="336"/>
      <c r="R2213" s="92"/>
      <c r="S2213" s="90"/>
      <c r="T2213" s="90"/>
    </row>
    <row r="2214" spans="1:20" x14ac:dyDescent="0.25">
      <c r="A2214" s="91"/>
      <c r="B2214" s="86"/>
      <c r="C2214" s="89"/>
      <c r="D2214" s="89"/>
      <c r="E2214" s="89"/>
      <c r="F2214" s="89"/>
      <c r="G2214" s="89"/>
      <c r="H2214" s="172"/>
      <c r="I2214" s="172"/>
      <c r="J2214" s="89"/>
      <c r="K2214" s="142"/>
      <c r="L2214" s="89"/>
      <c r="M2214" s="89"/>
      <c r="N2214" s="89"/>
      <c r="O2214" s="89"/>
      <c r="P2214" s="89"/>
      <c r="Q2214" s="336"/>
      <c r="R2214" s="92"/>
      <c r="S2214" s="90"/>
      <c r="T2214" s="90"/>
    </row>
    <row r="2215" spans="1:20" x14ac:dyDescent="0.25">
      <c r="A2215" s="91"/>
      <c r="B2215" s="86"/>
      <c r="C2215" s="89"/>
      <c r="D2215" s="89"/>
      <c r="E2215" s="89"/>
      <c r="F2215" s="89"/>
      <c r="G2215" s="89"/>
      <c r="H2215" s="172"/>
      <c r="I2215" s="172"/>
      <c r="J2215" s="89"/>
      <c r="K2215" s="142"/>
      <c r="L2215" s="89"/>
      <c r="M2215" s="89"/>
      <c r="N2215" s="89"/>
      <c r="O2215" s="89"/>
      <c r="P2215" s="89"/>
      <c r="Q2215" s="336"/>
      <c r="R2215" s="92"/>
      <c r="S2215" s="90"/>
      <c r="T2215" s="90"/>
    </row>
    <row r="2216" spans="1:20" x14ac:dyDescent="0.25">
      <c r="A2216" s="91"/>
      <c r="B2216" s="86"/>
      <c r="C2216" s="89"/>
      <c r="D2216" s="89"/>
      <c r="E2216" s="89"/>
      <c r="F2216" s="89"/>
      <c r="G2216" s="89"/>
      <c r="H2216" s="172"/>
      <c r="I2216" s="172"/>
      <c r="J2216" s="89"/>
      <c r="K2216" s="142"/>
      <c r="L2216" s="89"/>
      <c r="M2216" s="89"/>
      <c r="N2216" s="89"/>
      <c r="O2216" s="89"/>
      <c r="P2216" s="89"/>
      <c r="Q2216" s="336"/>
      <c r="R2216" s="92"/>
      <c r="S2216" s="90"/>
      <c r="T2216" s="90"/>
    </row>
    <row r="2217" spans="1:20" x14ac:dyDescent="0.25">
      <c r="A2217" s="91"/>
      <c r="B2217" s="86"/>
      <c r="C2217" s="89"/>
      <c r="D2217" s="89"/>
      <c r="E2217" s="89"/>
      <c r="F2217" s="89"/>
      <c r="G2217" s="89"/>
      <c r="H2217" s="172"/>
      <c r="I2217" s="172"/>
      <c r="J2217" s="89"/>
      <c r="K2217" s="142"/>
      <c r="L2217" s="89"/>
      <c r="M2217" s="89"/>
      <c r="N2217" s="89"/>
      <c r="O2217" s="89"/>
      <c r="P2217" s="89"/>
      <c r="Q2217" s="336"/>
      <c r="R2217" s="92"/>
      <c r="S2217" s="90"/>
      <c r="T2217" s="90"/>
    </row>
    <row r="2218" spans="1:20" x14ac:dyDescent="0.25">
      <c r="A2218" s="91"/>
      <c r="B2218" s="86"/>
      <c r="C2218" s="89"/>
      <c r="D2218" s="89"/>
      <c r="E2218" s="89"/>
      <c r="F2218" s="89"/>
      <c r="G2218" s="89"/>
      <c r="H2218" s="172"/>
      <c r="I2218" s="172"/>
      <c r="J2218" s="89"/>
      <c r="K2218" s="142"/>
      <c r="L2218" s="89"/>
      <c r="M2218" s="89"/>
      <c r="N2218" s="89"/>
      <c r="O2218" s="89"/>
      <c r="P2218" s="89"/>
      <c r="Q2218" s="336"/>
      <c r="R2218" s="92"/>
      <c r="S2218" s="90"/>
      <c r="T2218" s="90"/>
    </row>
    <row r="2219" spans="1:20" x14ac:dyDescent="0.25">
      <c r="A2219" s="91"/>
      <c r="B2219" s="86"/>
      <c r="C2219" s="89"/>
      <c r="D2219" s="89"/>
      <c r="E2219" s="89"/>
      <c r="F2219" s="89"/>
      <c r="G2219" s="89"/>
      <c r="H2219" s="172"/>
      <c r="I2219" s="172"/>
      <c r="J2219" s="89"/>
      <c r="K2219" s="142"/>
      <c r="L2219" s="89"/>
      <c r="M2219" s="89"/>
      <c r="N2219" s="89"/>
      <c r="O2219" s="89"/>
      <c r="P2219" s="89"/>
      <c r="Q2219" s="336"/>
      <c r="R2219" s="92"/>
      <c r="S2219" s="90"/>
      <c r="T2219" s="90"/>
    </row>
    <row r="2220" spans="1:20" x14ac:dyDescent="0.25">
      <c r="A2220" s="91"/>
      <c r="B2220" s="86"/>
      <c r="C2220" s="89"/>
      <c r="D2220" s="89"/>
      <c r="E2220" s="89"/>
      <c r="F2220" s="89"/>
      <c r="G2220" s="89"/>
      <c r="H2220" s="172"/>
      <c r="I2220" s="172"/>
      <c r="J2220" s="89"/>
      <c r="K2220" s="142"/>
      <c r="L2220" s="89"/>
      <c r="M2220" s="89"/>
      <c r="N2220" s="89"/>
      <c r="O2220" s="89"/>
      <c r="P2220" s="89"/>
      <c r="Q2220" s="336"/>
      <c r="R2220" s="92"/>
      <c r="S2220" s="90"/>
      <c r="T2220" s="90"/>
    </row>
    <row r="2221" spans="1:20" x14ac:dyDescent="0.25">
      <c r="A2221" s="91"/>
      <c r="B2221" s="86"/>
      <c r="C2221" s="89"/>
      <c r="D2221" s="89"/>
      <c r="E2221" s="89"/>
      <c r="F2221" s="89"/>
      <c r="G2221" s="89"/>
      <c r="H2221" s="172"/>
      <c r="I2221" s="172"/>
      <c r="J2221" s="89"/>
      <c r="K2221" s="142"/>
      <c r="L2221" s="89"/>
      <c r="M2221" s="89"/>
      <c r="N2221" s="89"/>
      <c r="O2221" s="89"/>
      <c r="P2221" s="89"/>
      <c r="Q2221" s="336"/>
      <c r="R2221" s="92"/>
      <c r="S2221" s="90"/>
      <c r="T2221" s="90"/>
    </row>
    <row r="2222" spans="1:20" x14ac:dyDescent="0.25">
      <c r="A2222" s="91"/>
      <c r="B2222" s="86"/>
      <c r="C2222" s="89"/>
      <c r="D2222" s="89"/>
      <c r="E2222" s="89"/>
      <c r="F2222" s="89"/>
      <c r="G2222" s="89"/>
      <c r="H2222" s="172"/>
      <c r="I2222" s="172"/>
      <c r="J2222" s="89"/>
      <c r="K2222" s="142"/>
      <c r="L2222" s="89"/>
      <c r="M2222" s="89"/>
      <c r="N2222" s="89"/>
      <c r="O2222" s="89"/>
      <c r="P2222" s="89"/>
      <c r="Q2222" s="336"/>
      <c r="R2222" s="92"/>
      <c r="S2222" s="90"/>
      <c r="T2222" s="90"/>
    </row>
    <row r="2223" spans="1:20" x14ac:dyDescent="0.25">
      <c r="A2223" s="91"/>
      <c r="B2223" s="86"/>
      <c r="C2223" s="89"/>
      <c r="D2223" s="89"/>
      <c r="E2223" s="89"/>
      <c r="F2223" s="89"/>
      <c r="G2223" s="89"/>
      <c r="H2223" s="172"/>
      <c r="I2223" s="172"/>
      <c r="J2223" s="89"/>
      <c r="K2223" s="142"/>
      <c r="L2223" s="89"/>
      <c r="M2223" s="89"/>
      <c r="N2223" s="89"/>
      <c r="O2223" s="89"/>
      <c r="P2223" s="89"/>
      <c r="Q2223" s="336"/>
      <c r="R2223" s="92"/>
      <c r="S2223" s="90"/>
      <c r="T2223" s="90"/>
    </row>
    <row r="2224" spans="1:20" x14ac:dyDescent="0.25">
      <c r="A2224" s="91"/>
      <c r="B2224" s="86"/>
      <c r="C2224" s="89"/>
      <c r="D2224" s="89"/>
      <c r="E2224" s="89"/>
      <c r="F2224" s="89"/>
      <c r="G2224" s="89"/>
      <c r="H2224" s="172"/>
      <c r="I2224" s="172"/>
      <c r="J2224" s="89"/>
      <c r="K2224" s="142"/>
      <c r="L2224" s="89"/>
      <c r="M2224" s="89"/>
      <c r="N2224" s="89"/>
      <c r="O2224" s="89"/>
      <c r="P2224" s="89"/>
      <c r="Q2224" s="336"/>
      <c r="R2224" s="92"/>
      <c r="S2224" s="90"/>
      <c r="T2224" s="90"/>
    </row>
    <row r="2225" spans="1:20" x14ac:dyDescent="0.25">
      <c r="A2225" s="91"/>
      <c r="B2225" s="86"/>
      <c r="C2225" s="89"/>
      <c r="D2225" s="89"/>
      <c r="E2225" s="89"/>
      <c r="F2225" s="89"/>
      <c r="G2225" s="89"/>
      <c r="H2225" s="172"/>
      <c r="I2225" s="172"/>
      <c r="J2225" s="89"/>
      <c r="K2225" s="142"/>
      <c r="L2225" s="89"/>
      <c r="M2225" s="89"/>
      <c r="N2225" s="89"/>
      <c r="O2225" s="89"/>
      <c r="P2225" s="89"/>
      <c r="Q2225" s="336"/>
      <c r="R2225" s="92"/>
      <c r="S2225" s="90"/>
      <c r="T2225" s="90"/>
    </row>
    <row r="2226" spans="1:20" x14ac:dyDescent="0.25">
      <c r="A2226" s="91"/>
      <c r="B2226" s="86"/>
      <c r="C2226" s="89"/>
      <c r="D2226" s="89"/>
      <c r="E2226" s="89"/>
      <c r="F2226" s="89"/>
      <c r="G2226" s="89"/>
      <c r="H2226" s="172"/>
      <c r="I2226" s="172"/>
      <c r="J2226" s="89"/>
      <c r="K2226" s="142"/>
      <c r="L2226" s="89"/>
      <c r="M2226" s="89"/>
      <c r="N2226" s="89"/>
      <c r="O2226" s="89"/>
      <c r="P2226" s="89"/>
      <c r="Q2226" s="336"/>
      <c r="R2226" s="92"/>
      <c r="S2226" s="90"/>
      <c r="T2226" s="90"/>
    </row>
    <row r="2227" spans="1:20" x14ac:dyDescent="0.25">
      <c r="A2227" s="91"/>
      <c r="B2227" s="86"/>
      <c r="C2227" s="89"/>
      <c r="D2227" s="89"/>
      <c r="E2227" s="89"/>
      <c r="F2227" s="89"/>
      <c r="G2227" s="89"/>
      <c r="H2227" s="172"/>
      <c r="I2227" s="172"/>
      <c r="J2227" s="89"/>
      <c r="K2227" s="142"/>
      <c r="L2227" s="89"/>
      <c r="M2227" s="89"/>
      <c r="N2227" s="89"/>
      <c r="O2227" s="89"/>
      <c r="P2227" s="89"/>
      <c r="Q2227" s="336"/>
      <c r="R2227" s="92"/>
      <c r="S2227" s="90"/>
      <c r="T2227" s="90"/>
    </row>
    <row r="2228" spans="1:20" x14ac:dyDescent="0.25">
      <c r="A2228" s="91"/>
      <c r="B2228" s="86"/>
      <c r="C2228" s="89"/>
      <c r="D2228" s="89"/>
      <c r="E2228" s="89"/>
      <c r="F2228" s="89"/>
      <c r="G2228" s="89"/>
      <c r="H2228" s="172"/>
      <c r="I2228" s="172"/>
      <c r="J2228" s="89"/>
      <c r="K2228" s="142"/>
      <c r="L2228" s="89"/>
      <c r="M2228" s="89"/>
      <c r="N2228" s="89"/>
      <c r="O2228" s="89"/>
      <c r="P2228" s="89"/>
      <c r="Q2228" s="336"/>
      <c r="R2228" s="92"/>
      <c r="S2228" s="90"/>
      <c r="T2228" s="90"/>
    </row>
    <row r="2229" spans="1:20" x14ac:dyDescent="0.25">
      <c r="A2229" s="91"/>
      <c r="B2229" s="86"/>
      <c r="C2229" s="89"/>
      <c r="D2229" s="89"/>
      <c r="E2229" s="89"/>
      <c r="F2229" s="89"/>
      <c r="G2229" s="89"/>
      <c r="H2229" s="172"/>
      <c r="I2229" s="172"/>
      <c r="J2229" s="89"/>
      <c r="K2229" s="142"/>
      <c r="L2229" s="89"/>
      <c r="M2229" s="89"/>
      <c r="N2229" s="89"/>
      <c r="O2229" s="89"/>
      <c r="P2229" s="89"/>
      <c r="Q2229" s="336"/>
      <c r="R2229" s="92"/>
      <c r="S2229" s="90"/>
      <c r="T2229" s="90"/>
    </row>
    <row r="2230" spans="1:20" x14ac:dyDescent="0.25">
      <c r="A2230" s="91"/>
      <c r="B2230" s="86"/>
      <c r="C2230" s="89"/>
      <c r="D2230" s="89"/>
      <c r="E2230" s="89"/>
      <c r="F2230" s="89"/>
      <c r="G2230" s="89"/>
      <c r="H2230" s="172"/>
      <c r="I2230" s="172"/>
      <c r="J2230" s="89"/>
      <c r="K2230" s="142"/>
      <c r="L2230" s="89"/>
      <c r="M2230" s="89"/>
      <c r="N2230" s="89"/>
      <c r="O2230" s="89"/>
      <c r="P2230" s="89"/>
      <c r="Q2230" s="336"/>
      <c r="R2230" s="92"/>
      <c r="S2230" s="90"/>
      <c r="T2230" s="90"/>
    </row>
    <row r="2231" spans="1:20" x14ac:dyDescent="0.25">
      <c r="A2231" s="91"/>
      <c r="B2231" s="86"/>
      <c r="C2231" s="89"/>
      <c r="D2231" s="89"/>
      <c r="E2231" s="89"/>
      <c r="F2231" s="89"/>
      <c r="G2231" s="89"/>
      <c r="H2231" s="172"/>
      <c r="I2231" s="172"/>
      <c r="J2231" s="89"/>
      <c r="K2231" s="142"/>
      <c r="L2231" s="89"/>
      <c r="M2231" s="89"/>
      <c r="N2231" s="89"/>
      <c r="O2231" s="89"/>
      <c r="P2231" s="89"/>
      <c r="Q2231" s="336"/>
      <c r="R2231" s="92"/>
      <c r="S2231" s="90"/>
      <c r="T2231" s="90"/>
    </row>
    <row r="2232" spans="1:20" x14ac:dyDescent="0.25">
      <c r="A2232" s="91"/>
      <c r="B2232" s="86"/>
      <c r="C2232" s="89"/>
      <c r="D2232" s="89"/>
      <c r="E2232" s="89"/>
      <c r="F2232" s="89"/>
      <c r="G2232" s="89"/>
      <c r="H2232" s="172"/>
      <c r="I2232" s="172"/>
      <c r="J2232" s="89"/>
      <c r="K2232" s="142"/>
      <c r="L2232" s="89"/>
      <c r="M2232" s="89"/>
      <c r="N2232" s="89"/>
      <c r="O2232" s="89"/>
      <c r="P2232" s="89"/>
      <c r="Q2232" s="336"/>
      <c r="R2232" s="92"/>
      <c r="S2232" s="90"/>
      <c r="T2232" s="90"/>
    </row>
    <row r="2233" spans="1:20" x14ac:dyDescent="0.25">
      <c r="A2233" s="91"/>
      <c r="B2233" s="86"/>
      <c r="C2233" s="89"/>
      <c r="D2233" s="89"/>
      <c r="E2233" s="89"/>
      <c r="F2233" s="89"/>
      <c r="G2233" s="89"/>
      <c r="H2233" s="172"/>
      <c r="I2233" s="172"/>
      <c r="J2233" s="89"/>
      <c r="K2233" s="142"/>
      <c r="L2233" s="89"/>
      <c r="M2233" s="89"/>
      <c r="N2233" s="89"/>
      <c r="O2233" s="89"/>
      <c r="P2233" s="89"/>
      <c r="Q2233" s="336"/>
      <c r="R2233" s="92"/>
      <c r="S2233" s="90"/>
      <c r="T2233" s="90"/>
    </row>
    <row r="2234" spans="1:20" x14ac:dyDescent="0.25">
      <c r="A2234" s="91"/>
      <c r="B2234" s="86"/>
      <c r="C2234" s="89"/>
      <c r="D2234" s="89"/>
      <c r="E2234" s="89"/>
      <c r="F2234" s="89"/>
      <c r="G2234" s="89"/>
      <c r="H2234" s="172"/>
      <c r="I2234" s="172"/>
      <c r="J2234" s="89"/>
      <c r="K2234" s="142"/>
      <c r="L2234" s="89"/>
      <c r="M2234" s="89"/>
      <c r="N2234" s="89"/>
      <c r="O2234" s="89"/>
      <c r="P2234" s="89"/>
      <c r="Q2234" s="336"/>
      <c r="R2234" s="92"/>
      <c r="S2234" s="90"/>
      <c r="T2234" s="90"/>
    </row>
    <row r="2235" spans="1:20" x14ac:dyDescent="0.25">
      <c r="A2235" s="91"/>
      <c r="B2235" s="86"/>
      <c r="C2235" s="89"/>
      <c r="D2235" s="89"/>
      <c r="E2235" s="89"/>
      <c r="F2235" s="89"/>
      <c r="G2235" s="89"/>
      <c r="H2235" s="172"/>
      <c r="I2235" s="172"/>
      <c r="J2235" s="89"/>
      <c r="K2235" s="142"/>
      <c r="L2235" s="89"/>
      <c r="M2235" s="89"/>
      <c r="N2235" s="89"/>
      <c r="O2235" s="89"/>
      <c r="P2235" s="89"/>
      <c r="Q2235" s="336"/>
      <c r="R2235" s="92"/>
      <c r="S2235" s="90"/>
      <c r="T2235" s="90"/>
    </row>
    <row r="2236" spans="1:20" x14ac:dyDescent="0.25">
      <c r="A2236" s="91"/>
      <c r="B2236" s="86"/>
      <c r="C2236" s="89"/>
      <c r="D2236" s="89"/>
      <c r="E2236" s="89"/>
      <c r="F2236" s="89"/>
      <c r="G2236" s="89"/>
      <c r="H2236" s="172"/>
      <c r="I2236" s="172"/>
      <c r="J2236" s="89"/>
      <c r="K2236" s="142"/>
      <c r="L2236" s="89"/>
      <c r="M2236" s="89"/>
      <c r="N2236" s="89"/>
      <c r="O2236" s="89"/>
      <c r="P2236" s="89"/>
      <c r="Q2236" s="336"/>
      <c r="R2236" s="92"/>
      <c r="S2236" s="90"/>
      <c r="T2236" s="90"/>
    </row>
    <row r="2237" spans="1:20" x14ac:dyDescent="0.25">
      <c r="A2237" s="91"/>
      <c r="B2237" s="86"/>
      <c r="C2237" s="89"/>
      <c r="D2237" s="89"/>
      <c r="E2237" s="89"/>
      <c r="F2237" s="89"/>
      <c r="G2237" s="89"/>
      <c r="H2237" s="172"/>
      <c r="I2237" s="172"/>
      <c r="J2237" s="89"/>
      <c r="K2237" s="142"/>
      <c r="L2237" s="89"/>
      <c r="M2237" s="89"/>
      <c r="N2237" s="89"/>
      <c r="O2237" s="89"/>
      <c r="P2237" s="89"/>
      <c r="Q2237" s="336"/>
      <c r="R2237" s="92"/>
      <c r="S2237" s="90"/>
      <c r="T2237" s="90"/>
    </row>
    <row r="2238" spans="1:20" x14ac:dyDescent="0.25">
      <c r="A2238" s="91"/>
      <c r="B2238" s="86"/>
      <c r="C2238" s="89"/>
      <c r="D2238" s="89"/>
      <c r="E2238" s="89"/>
      <c r="F2238" s="89"/>
      <c r="G2238" s="89"/>
      <c r="H2238" s="172"/>
      <c r="I2238" s="172"/>
      <c r="J2238" s="89"/>
      <c r="K2238" s="142"/>
      <c r="L2238" s="89"/>
      <c r="M2238" s="89"/>
      <c r="N2238" s="89"/>
      <c r="O2238" s="89"/>
      <c r="P2238" s="89"/>
      <c r="Q2238" s="336"/>
      <c r="R2238" s="92"/>
      <c r="S2238" s="90"/>
      <c r="T2238" s="90"/>
    </row>
    <row r="2239" spans="1:20" x14ac:dyDescent="0.25">
      <c r="A2239" s="91"/>
      <c r="B2239" s="86"/>
      <c r="C2239" s="89"/>
      <c r="D2239" s="89"/>
      <c r="E2239" s="89"/>
      <c r="F2239" s="89"/>
      <c r="G2239" s="89"/>
      <c r="H2239" s="172"/>
      <c r="I2239" s="172"/>
      <c r="J2239" s="89"/>
      <c r="K2239" s="142"/>
      <c r="L2239" s="89"/>
      <c r="M2239" s="89"/>
      <c r="N2239" s="89"/>
      <c r="O2239" s="89"/>
      <c r="P2239" s="89"/>
      <c r="Q2239" s="336"/>
      <c r="R2239" s="92"/>
      <c r="S2239" s="90"/>
      <c r="T2239" s="90"/>
    </row>
    <row r="2240" spans="1:20" x14ac:dyDescent="0.25">
      <c r="A2240" s="91"/>
      <c r="B2240" s="86"/>
      <c r="C2240" s="89"/>
      <c r="D2240" s="89"/>
      <c r="E2240" s="89"/>
      <c r="F2240" s="89"/>
      <c r="G2240" s="89"/>
      <c r="H2240" s="172"/>
      <c r="I2240" s="172"/>
      <c r="J2240" s="89"/>
      <c r="K2240" s="142"/>
      <c r="L2240" s="89"/>
      <c r="M2240" s="89"/>
      <c r="N2240" s="89"/>
      <c r="O2240" s="89"/>
      <c r="P2240" s="89"/>
      <c r="Q2240" s="336"/>
      <c r="R2240" s="92"/>
      <c r="S2240" s="90"/>
      <c r="T2240" s="90"/>
    </row>
    <row r="2241" spans="1:20" x14ac:dyDescent="0.25">
      <c r="A2241" s="91"/>
      <c r="B2241" s="86"/>
      <c r="C2241" s="89"/>
      <c r="D2241" s="89"/>
      <c r="E2241" s="89"/>
      <c r="F2241" s="89"/>
      <c r="G2241" s="89"/>
      <c r="H2241" s="172"/>
      <c r="I2241" s="172"/>
      <c r="J2241" s="89"/>
      <c r="K2241" s="142"/>
      <c r="L2241" s="89"/>
      <c r="M2241" s="89"/>
      <c r="N2241" s="89"/>
      <c r="O2241" s="89"/>
      <c r="P2241" s="89"/>
      <c r="Q2241" s="336"/>
      <c r="R2241" s="92"/>
      <c r="S2241" s="90"/>
      <c r="T2241" s="90"/>
    </row>
    <row r="2242" spans="1:20" x14ac:dyDescent="0.25">
      <c r="A2242" s="91"/>
      <c r="B2242" s="86"/>
      <c r="C2242" s="89"/>
      <c r="D2242" s="89"/>
      <c r="E2242" s="89"/>
      <c r="F2242" s="89"/>
      <c r="G2242" s="89"/>
      <c r="H2242" s="172"/>
      <c r="I2242" s="172"/>
      <c r="J2242" s="89"/>
      <c r="K2242" s="142"/>
      <c r="L2242" s="89"/>
      <c r="M2242" s="89"/>
      <c r="N2242" s="89"/>
      <c r="O2242" s="89"/>
      <c r="P2242" s="89"/>
      <c r="Q2242" s="336"/>
      <c r="R2242" s="92"/>
      <c r="S2242" s="90"/>
      <c r="T2242" s="90"/>
    </row>
    <row r="2243" spans="1:20" x14ac:dyDescent="0.25">
      <c r="A2243" s="91"/>
      <c r="B2243" s="86"/>
      <c r="C2243" s="89"/>
      <c r="D2243" s="89"/>
      <c r="E2243" s="89"/>
      <c r="F2243" s="89"/>
      <c r="G2243" s="89"/>
      <c r="H2243" s="172"/>
      <c r="I2243" s="172"/>
      <c r="J2243" s="89"/>
      <c r="K2243" s="142"/>
      <c r="L2243" s="89"/>
      <c r="M2243" s="89"/>
      <c r="N2243" s="89"/>
      <c r="O2243" s="89"/>
      <c r="P2243" s="89"/>
      <c r="Q2243" s="336"/>
      <c r="R2243" s="92"/>
      <c r="S2243" s="90"/>
      <c r="T2243" s="90"/>
    </row>
    <row r="2244" spans="1:20" x14ac:dyDescent="0.25">
      <c r="A2244" s="91"/>
      <c r="B2244" s="86"/>
      <c r="C2244" s="89"/>
      <c r="D2244" s="89"/>
      <c r="E2244" s="89"/>
      <c r="F2244" s="89"/>
      <c r="G2244" s="89"/>
      <c r="H2244" s="172"/>
      <c r="I2244" s="172"/>
      <c r="J2244" s="89"/>
      <c r="K2244" s="142"/>
      <c r="L2244" s="89"/>
      <c r="M2244" s="89"/>
      <c r="N2244" s="89"/>
      <c r="O2244" s="89"/>
      <c r="P2244" s="89"/>
      <c r="Q2244" s="336"/>
      <c r="R2244" s="92"/>
      <c r="S2244" s="90"/>
      <c r="T2244" s="90"/>
    </row>
    <row r="2245" spans="1:20" x14ac:dyDescent="0.25">
      <c r="A2245" s="91"/>
      <c r="B2245" s="86"/>
      <c r="C2245" s="89"/>
      <c r="D2245" s="89"/>
      <c r="E2245" s="89"/>
      <c r="F2245" s="89"/>
      <c r="G2245" s="89"/>
      <c r="H2245" s="172"/>
      <c r="I2245" s="172"/>
      <c r="J2245" s="89"/>
      <c r="K2245" s="142"/>
      <c r="L2245" s="89"/>
      <c r="M2245" s="89"/>
      <c r="N2245" s="89"/>
      <c r="O2245" s="89"/>
      <c r="P2245" s="89"/>
      <c r="Q2245" s="336"/>
      <c r="R2245" s="92"/>
      <c r="S2245" s="90"/>
      <c r="T2245" s="90"/>
    </row>
    <row r="2246" spans="1:20" x14ac:dyDescent="0.25">
      <c r="A2246" s="91"/>
      <c r="B2246" s="86"/>
      <c r="C2246" s="89"/>
      <c r="D2246" s="89"/>
      <c r="E2246" s="89"/>
      <c r="F2246" s="89"/>
      <c r="G2246" s="89"/>
      <c r="H2246" s="172"/>
      <c r="I2246" s="172"/>
      <c r="J2246" s="89"/>
      <c r="K2246" s="142"/>
      <c r="L2246" s="89"/>
      <c r="M2246" s="89"/>
      <c r="N2246" s="89"/>
      <c r="O2246" s="89"/>
      <c r="P2246" s="89"/>
      <c r="Q2246" s="336"/>
      <c r="R2246" s="92"/>
      <c r="S2246" s="90"/>
      <c r="T2246" s="90"/>
    </row>
    <row r="2247" spans="1:20" x14ac:dyDescent="0.25">
      <c r="A2247" s="91"/>
      <c r="B2247" s="86"/>
      <c r="C2247" s="89"/>
      <c r="D2247" s="89"/>
      <c r="E2247" s="89"/>
      <c r="F2247" s="89"/>
      <c r="G2247" s="89"/>
      <c r="H2247" s="172"/>
      <c r="I2247" s="172"/>
      <c r="J2247" s="89"/>
      <c r="K2247" s="142"/>
      <c r="L2247" s="89"/>
      <c r="M2247" s="89"/>
      <c r="N2247" s="89"/>
      <c r="O2247" s="89"/>
      <c r="P2247" s="89"/>
      <c r="Q2247" s="336"/>
      <c r="R2247" s="92"/>
      <c r="S2247" s="90"/>
      <c r="T2247" s="90"/>
    </row>
    <row r="2248" spans="1:20" x14ac:dyDescent="0.25">
      <c r="A2248" s="91"/>
      <c r="B2248" s="86"/>
      <c r="C2248" s="89"/>
      <c r="D2248" s="89"/>
      <c r="E2248" s="89"/>
      <c r="F2248" s="89"/>
      <c r="G2248" s="89"/>
      <c r="H2248" s="172"/>
      <c r="I2248" s="172"/>
      <c r="J2248" s="89"/>
      <c r="K2248" s="142"/>
      <c r="L2248" s="89"/>
      <c r="M2248" s="89"/>
      <c r="N2248" s="89"/>
      <c r="O2248" s="89"/>
      <c r="P2248" s="89"/>
      <c r="Q2248" s="336"/>
      <c r="R2248" s="92"/>
      <c r="S2248" s="90"/>
      <c r="T2248" s="90"/>
    </row>
    <row r="2249" spans="1:20" x14ac:dyDescent="0.25">
      <c r="A2249" s="91"/>
      <c r="B2249" s="86"/>
      <c r="C2249" s="89"/>
      <c r="D2249" s="89"/>
      <c r="E2249" s="89"/>
      <c r="F2249" s="89"/>
      <c r="G2249" s="89"/>
      <c r="H2249" s="172"/>
      <c r="I2249" s="172"/>
      <c r="J2249" s="89"/>
      <c r="K2249" s="142"/>
      <c r="L2249" s="89"/>
      <c r="M2249" s="89"/>
      <c r="N2249" s="89"/>
      <c r="O2249" s="89"/>
      <c r="P2249" s="89"/>
      <c r="Q2249" s="336"/>
      <c r="R2249" s="92"/>
      <c r="S2249" s="90"/>
      <c r="T2249" s="90"/>
    </row>
    <row r="2250" spans="1:20" x14ac:dyDescent="0.25">
      <c r="A2250" s="91"/>
      <c r="B2250" s="86"/>
      <c r="C2250" s="89"/>
      <c r="D2250" s="89"/>
      <c r="E2250" s="89"/>
      <c r="F2250" s="89"/>
      <c r="G2250" s="89"/>
      <c r="H2250" s="172"/>
      <c r="I2250" s="172"/>
      <c r="J2250" s="89"/>
      <c r="K2250" s="142"/>
      <c r="L2250" s="89"/>
      <c r="M2250" s="89"/>
      <c r="N2250" s="89"/>
      <c r="O2250" s="89"/>
      <c r="P2250" s="89"/>
      <c r="Q2250" s="336"/>
      <c r="R2250" s="92"/>
      <c r="S2250" s="90"/>
      <c r="T2250" s="90"/>
    </row>
    <row r="2251" spans="1:20" x14ac:dyDescent="0.25">
      <c r="A2251" s="91"/>
      <c r="B2251" s="86"/>
      <c r="C2251" s="89"/>
      <c r="D2251" s="89"/>
      <c r="E2251" s="89"/>
      <c r="F2251" s="89"/>
      <c r="G2251" s="89"/>
      <c r="H2251" s="172"/>
      <c r="I2251" s="172"/>
      <c r="J2251" s="89"/>
      <c r="K2251" s="142"/>
      <c r="L2251" s="89"/>
      <c r="M2251" s="89"/>
      <c r="N2251" s="89"/>
      <c r="O2251" s="89"/>
      <c r="P2251" s="89"/>
      <c r="Q2251" s="336"/>
      <c r="R2251" s="92"/>
      <c r="S2251" s="90"/>
      <c r="T2251" s="90"/>
    </row>
    <row r="2252" spans="1:20" x14ac:dyDescent="0.25">
      <c r="A2252" s="91"/>
      <c r="B2252" s="86"/>
      <c r="C2252" s="89"/>
      <c r="D2252" s="89"/>
      <c r="E2252" s="89"/>
      <c r="F2252" s="89"/>
      <c r="G2252" s="89"/>
      <c r="H2252" s="172"/>
      <c r="I2252" s="172"/>
      <c r="J2252" s="89"/>
      <c r="K2252" s="142"/>
      <c r="L2252" s="89"/>
      <c r="M2252" s="89"/>
      <c r="N2252" s="89"/>
      <c r="O2252" s="89"/>
      <c r="P2252" s="89"/>
      <c r="Q2252" s="336"/>
      <c r="R2252" s="92"/>
      <c r="S2252" s="90"/>
      <c r="T2252" s="90"/>
    </row>
    <row r="2253" spans="1:20" x14ac:dyDescent="0.25">
      <c r="A2253" s="91"/>
      <c r="B2253" s="86"/>
      <c r="C2253" s="89"/>
      <c r="D2253" s="89"/>
      <c r="E2253" s="89"/>
      <c r="F2253" s="89"/>
      <c r="G2253" s="89"/>
      <c r="H2253" s="172"/>
      <c r="I2253" s="172"/>
      <c r="J2253" s="89"/>
      <c r="K2253" s="142"/>
      <c r="L2253" s="89"/>
      <c r="M2253" s="89"/>
      <c r="N2253" s="89"/>
      <c r="O2253" s="89"/>
      <c r="P2253" s="89"/>
      <c r="Q2253" s="336"/>
      <c r="R2253" s="92"/>
      <c r="S2253" s="90"/>
      <c r="T2253" s="90"/>
    </row>
    <row r="2254" spans="1:20" x14ac:dyDescent="0.25">
      <c r="A2254" s="91"/>
      <c r="B2254" s="86"/>
      <c r="C2254" s="89"/>
      <c r="D2254" s="89"/>
      <c r="E2254" s="89"/>
      <c r="F2254" s="89"/>
      <c r="G2254" s="89"/>
      <c r="H2254" s="172"/>
      <c r="I2254" s="172"/>
      <c r="J2254" s="89"/>
      <c r="K2254" s="142"/>
      <c r="L2254" s="89"/>
      <c r="M2254" s="89"/>
      <c r="N2254" s="89"/>
      <c r="O2254" s="89"/>
      <c r="P2254" s="89"/>
      <c r="Q2254" s="336"/>
      <c r="R2254" s="92"/>
      <c r="S2254" s="90"/>
      <c r="T2254" s="90"/>
    </row>
    <row r="2255" spans="1:20" x14ac:dyDescent="0.25">
      <c r="A2255" s="91"/>
      <c r="B2255" s="86"/>
      <c r="C2255" s="89"/>
      <c r="D2255" s="89"/>
      <c r="E2255" s="89"/>
      <c r="F2255" s="89"/>
      <c r="G2255" s="89"/>
      <c r="H2255" s="172"/>
      <c r="I2255" s="172"/>
      <c r="J2255" s="89"/>
      <c r="K2255" s="142"/>
      <c r="L2255" s="89"/>
      <c r="M2255" s="89"/>
      <c r="N2255" s="89"/>
      <c r="O2255" s="89"/>
      <c r="P2255" s="89"/>
      <c r="Q2255" s="336"/>
      <c r="R2255" s="92"/>
      <c r="S2255" s="90"/>
      <c r="T2255" s="90"/>
    </row>
    <row r="2256" spans="1:20" x14ac:dyDescent="0.25">
      <c r="A2256" s="91"/>
      <c r="B2256" s="86"/>
      <c r="C2256" s="89"/>
      <c r="D2256" s="89"/>
      <c r="E2256" s="89"/>
      <c r="F2256" s="89"/>
      <c r="G2256" s="89"/>
      <c r="H2256" s="172"/>
      <c r="I2256" s="172"/>
      <c r="J2256" s="89"/>
      <c r="K2256" s="142"/>
      <c r="L2256" s="89"/>
      <c r="M2256" s="89"/>
      <c r="N2256" s="89"/>
      <c r="O2256" s="89"/>
      <c r="P2256" s="89"/>
      <c r="Q2256" s="336"/>
      <c r="R2256" s="92"/>
      <c r="S2256" s="90"/>
      <c r="T2256" s="90"/>
    </row>
    <row r="2257" spans="1:20" x14ac:dyDescent="0.25">
      <c r="A2257" s="91"/>
      <c r="B2257" s="86"/>
      <c r="C2257" s="89"/>
      <c r="D2257" s="89"/>
      <c r="E2257" s="89"/>
      <c r="F2257" s="89"/>
      <c r="G2257" s="89"/>
      <c r="H2257" s="172"/>
      <c r="I2257" s="172"/>
      <c r="J2257" s="89"/>
      <c r="K2257" s="142"/>
      <c r="L2257" s="89"/>
      <c r="M2257" s="89"/>
      <c r="N2257" s="89"/>
      <c r="O2257" s="89"/>
      <c r="P2257" s="89"/>
      <c r="Q2257" s="336"/>
      <c r="R2257" s="92"/>
      <c r="S2257" s="90"/>
      <c r="T2257" s="90"/>
    </row>
    <row r="2258" spans="1:20" x14ac:dyDescent="0.25">
      <c r="A2258" s="91"/>
      <c r="B2258" s="86"/>
      <c r="C2258" s="89"/>
      <c r="D2258" s="89"/>
      <c r="E2258" s="89"/>
      <c r="F2258" s="89"/>
      <c r="G2258" s="89"/>
      <c r="H2258" s="172"/>
      <c r="I2258" s="172"/>
      <c r="J2258" s="89"/>
      <c r="K2258" s="142"/>
      <c r="L2258" s="89"/>
      <c r="M2258" s="89"/>
      <c r="N2258" s="89"/>
      <c r="O2258" s="89"/>
      <c r="P2258" s="89"/>
      <c r="Q2258" s="336"/>
      <c r="R2258" s="92"/>
      <c r="S2258" s="90"/>
      <c r="T2258" s="90"/>
    </row>
    <row r="2259" spans="1:20" x14ac:dyDescent="0.25">
      <c r="A2259" s="91"/>
      <c r="B2259" s="86"/>
      <c r="C2259" s="89"/>
      <c r="D2259" s="89"/>
      <c r="E2259" s="89"/>
      <c r="F2259" s="89"/>
      <c r="G2259" s="89"/>
      <c r="H2259" s="172"/>
      <c r="I2259" s="172"/>
      <c r="J2259" s="89"/>
      <c r="K2259" s="142"/>
      <c r="L2259" s="89"/>
      <c r="M2259" s="89"/>
      <c r="N2259" s="89"/>
      <c r="O2259" s="89"/>
      <c r="P2259" s="89"/>
      <c r="Q2259" s="336"/>
      <c r="R2259" s="92"/>
      <c r="S2259" s="90"/>
      <c r="T2259" s="90"/>
    </row>
    <row r="2260" spans="1:20" x14ac:dyDescent="0.25">
      <c r="A2260" s="91"/>
      <c r="B2260" s="86"/>
      <c r="C2260" s="89"/>
      <c r="D2260" s="89"/>
      <c r="E2260" s="89"/>
      <c r="F2260" s="89"/>
      <c r="G2260" s="89"/>
      <c r="H2260" s="172"/>
      <c r="I2260" s="172"/>
      <c r="J2260" s="89"/>
      <c r="K2260" s="142"/>
      <c r="L2260" s="89"/>
      <c r="M2260" s="89"/>
      <c r="N2260" s="89"/>
      <c r="O2260" s="89"/>
      <c r="P2260" s="89"/>
      <c r="Q2260" s="336"/>
      <c r="R2260" s="92"/>
      <c r="S2260" s="90"/>
      <c r="T2260" s="90"/>
    </row>
    <row r="2261" spans="1:20" x14ac:dyDescent="0.25">
      <c r="A2261" s="91"/>
      <c r="B2261" s="86"/>
      <c r="C2261" s="89"/>
      <c r="D2261" s="89"/>
      <c r="E2261" s="89"/>
      <c r="F2261" s="89"/>
      <c r="G2261" s="89"/>
      <c r="H2261" s="172"/>
      <c r="I2261" s="172"/>
      <c r="J2261" s="89"/>
      <c r="K2261" s="142"/>
      <c r="L2261" s="89"/>
      <c r="M2261" s="89"/>
      <c r="N2261" s="89"/>
      <c r="O2261" s="89"/>
      <c r="P2261" s="89"/>
      <c r="Q2261" s="336"/>
      <c r="R2261" s="92"/>
      <c r="S2261" s="90"/>
      <c r="T2261" s="90"/>
    </row>
    <row r="2262" spans="1:20" x14ac:dyDescent="0.25">
      <c r="A2262" s="91"/>
      <c r="B2262" s="86"/>
      <c r="C2262" s="89"/>
      <c r="D2262" s="89"/>
      <c r="E2262" s="89"/>
      <c r="F2262" s="89"/>
      <c r="G2262" s="89"/>
      <c r="H2262" s="172"/>
      <c r="I2262" s="172"/>
      <c r="J2262" s="89"/>
      <c r="K2262" s="142"/>
      <c r="L2262" s="89"/>
      <c r="M2262" s="89"/>
      <c r="N2262" s="89"/>
      <c r="O2262" s="89"/>
      <c r="P2262" s="89"/>
      <c r="Q2262" s="336"/>
      <c r="R2262" s="92"/>
      <c r="S2262" s="90"/>
      <c r="T2262" s="90"/>
    </row>
    <row r="2263" spans="1:20" x14ac:dyDescent="0.25">
      <c r="A2263" s="91"/>
      <c r="B2263" s="86"/>
      <c r="C2263" s="89"/>
      <c r="D2263" s="89"/>
      <c r="E2263" s="89"/>
      <c r="F2263" s="89"/>
      <c r="G2263" s="89"/>
      <c r="H2263" s="172"/>
      <c r="I2263" s="172"/>
      <c r="J2263" s="89"/>
      <c r="K2263" s="142"/>
      <c r="L2263" s="89"/>
      <c r="M2263" s="89"/>
      <c r="N2263" s="89"/>
      <c r="O2263" s="89"/>
      <c r="P2263" s="89"/>
      <c r="Q2263" s="336"/>
      <c r="R2263" s="92"/>
      <c r="S2263" s="90"/>
      <c r="T2263" s="90"/>
    </row>
    <row r="2264" spans="1:20" x14ac:dyDescent="0.25">
      <c r="A2264" s="91"/>
      <c r="B2264" s="86"/>
      <c r="C2264" s="89"/>
      <c r="D2264" s="89"/>
      <c r="E2264" s="89"/>
      <c r="F2264" s="89"/>
      <c r="G2264" s="89"/>
      <c r="H2264" s="172"/>
      <c r="I2264" s="172"/>
      <c r="J2264" s="89"/>
      <c r="K2264" s="142"/>
      <c r="L2264" s="89"/>
      <c r="M2264" s="89"/>
      <c r="N2264" s="89"/>
      <c r="O2264" s="89"/>
      <c r="P2264" s="89"/>
      <c r="Q2264" s="336"/>
      <c r="R2264" s="92"/>
      <c r="S2264" s="90"/>
      <c r="T2264" s="90"/>
    </row>
    <row r="2265" spans="1:20" x14ac:dyDescent="0.25">
      <c r="A2265" s="91"/>
      <c r="B2265" s="86"/>
      <c r="C2265" s="89"/>
      <c r="D2265" s="89"/>
      <c r="E2265" s="89"/>
      <c r="F2265" s="89"/>
      <c r="G2265" s="89"/>
      <c r="H2265" s="172"/>
      <c r="I2265" s="172"/>
      <c r="J2265" s="89"/>
      <c r="K2265" s="142"/>
      <c r="L2265" s="89"/>
      <c r="M2265" s="89"/>
      <c r="N2265" s="89"/>
      <c r="O2265" s="89"/>
      <c r="P2265" s="89"/>
      <c r="Q2265" s="336"/>
      <c r="R2265" s="92"/>
      <c r="S2265" s="90"/>
      <c r="T2265" s="90"/>
    </row>
    <row r="2266" spans="1:20" x14ac:dyDescent="0.25">
      <c r="A2266" s="91"/>
      <c r="B2266" s="86"/>
      <c r="C2266" s="89"/>
      <c r="D2266" s="89"/>
      <c r="E2266" s="89"/>
      <c r="F2266" s="89"/>
      <c r="G2266" s="89"/>
      <c r="H2266" s="172"/>
      <c r="I2266" s="172"/>
      <c r="J2266" s="89"/>
      <c r="K2266" s="142"/>
      <c r="L2266" s="89"/>
      <c r="M2266" s="89"/>
      <c r="N2266" s="89"/>
      <c r="O2266" s="89"/>
      <c r="P2266" s="89"/>
      <c r="Q2266" s="336"/>
      <c r="R2266" s="92"/>
      <c r="S2266" s="90"/>
      <c r="T2266" s="90"/>
    </row>
    <row r="2267" spans="1:20" x14ac:dyDescent="0.25">
      <c r="A2267" s="91"/>
      <c r="B2267" s="86"/>
      <c r="C2267" s="89"/>
      <c r="D2267" s="89"/>
      <c r="E2267" s="89"/>
      <c r="F2267" s="89"/>
      <c r="G2267" s="89"/>
      <c r="H2267" s="172"/>
      <c r="I2267" s="172"/>
      <c r="J2267" s="89"/>
      <c r="K2267" s="142"/>
      <c r="L2267" s="89"/>
      <c r="M2267" s="89"/>
      <c r="N2267" s="89"/>
      <c r="O2267" s="89"/>
      <c r="P2267" s="89"/>
      <c r="Q2267" s="336"/>
      <c r="R2267" s="92"/>
      <c r="S2267" s="90"/>
      <c r="T2267" s="90"/>
    </row>
    <row r="2268" spans="1:20" x14ac:dyDescent="0.25">
      <c r="A2268" s="91"/>
      <c r="B2268" s="86"/>
      <c r="C2268" s="89"/>
      <c r="D2268" s="89"/>
      <c r="E2268" s="89"/>
      <c r="F2268" s="89"/>
      <c r="G2268" s="89"/>
      <c r="H2268" s="172"/>
      <c r="I2268" s="172"/>
      <c r="J2268" s="89"/>
      <c r="K2268" s="142"/>
      <c r="L2268" s="89"/>
      <c r="M2268" s="89"/>
      <c r="N2268" s="89"/>
      <c r="O2268" s="89"/>
      <c r="P2268" s="89"/>
      <c r="Q2268" s="336"/>
      <c r="R2268" s="92"/>
      <c r="S2268" s="90"/>
      <c r="T2268" s="90"/>
    </row>
    <row r="2269" spans="1:20" x14ac:dyDescent="0.25">
      <c r="A2269" s="91"/>
      <c r="B2269" s="86"/>
      <c r="C2269" s="89"/>
      <c r="D2269" s="89"/>
      <c r="E2269" s="89"/>
      <c r="F2269" s="89"/>
      <c r="G2269" s="89"/>
      <c r="H2269" s="172"/>
      <c r="I2269" s="172"/>
      <c r="J2269" s="89"/>
      <c r="K2269" s="142"/>
      <c r="L2269" s="89"/>
      <c r="M2269" s="89"/>
      <c r="N2269" s="89"/>
      <c r="O2269" s="89"/>
      <c r="P2269" s="89"/>
      <c r="Q2269" s="336"/>
      <c r="R2269" s="92"/>
      <c r="S2269" s="90"/>
      <c r="T2269" s="90"/>
    </row>
    <row r="2270" spans="1:20" x14ac:dyDescent="0.25">
      <c r="A2270" s="91"/>
      <c r="B2270" s="86"/>
      <c r="C2270" s="89"/>
      <c r="D2270" s="89"/>
      <c r="E2270" s="89"/>
      <c r="F2270" s="89"/>
      <c r="G2270" s="89"/>
      <c r="H2270" s="172"/>
      <c r="I2270" s="172"/>
      <c r="J2270" s="89"/>
      <c r="K2270" s="142"/>
      <c r="L2270" s="89"/>
      <c r="M2270" s="89"/>
      <c r="N2270" s="89"/>
      <c r="O2270" s="89"/>
      <c r="P2270" s="89"/>
      <c r="Q2270" s="336"/>
      <c r="R2270" s="92"/>
      <c r="S2270" s="90"/>
      <c r="T2270" s="90"/>
    </row>
    <row r="2271" spans="1:20" x14ac:dyDescent="0.25">
      <c r="A2271" s="91"/>
      <c r="B2271" s="86"/>
      <c r="C2271" s="89"/>
      <c r="D2271" s="89"/>
      <c r="E2271" s="89"/>
      <c r="F2271" s="89"/>
      <c r="G2271" s="89"/>
      <c r="H2271" s="172"/>
      <c r="I2271" s="172"/>
      <c r="J2271" s="89"/>
      <c r="K2271" s="142"/>
      <c r="L2271" s="89"/>
      <c r="M2271" s="89"/>
      <c r="N2271" s="89"/>
      <c r="O2271" s="89"/>
      <c r="P2271" s="89"/>
      <c r="Q2271" s="336"/>
      <c r="R2271" s="92"/>
      <c r="S2271" s="90"/>
      <c r="T2271" s="90"/>
    </row>
    <row r="2272" spans="1:20" x14ac:dyDescent="0.25">
      <c r="A2272" s="91"/>
      <c r="B2272" s="86"/>
      <c r="C2272" s="89"/>
      <c r="D2272" s="89"/>
      <c r="E2272" s="89"/>
      <c r="F2272" s="89"/>
      <c r="G2272" s="89"/>
      <c r="H2272" s="172"/>
      <c r="I2272" s="172"/>
      <c r="J2272" s="89"/>
      <c r="K2272" s="142"/>
      <c r="L2272" s="89"/>
      <c r="M2272" s="89"/>
      <c r="N2272" s="89"/>
      <c r="O2272" s="89"/>
      <c r="P2272" s="89"/>
      <c r="Q2272" s="336"/>
      <c r="R2272" s="92"/>
      <c r="S2272" s="90"/>
      <c r="T2272" s="90"/>
    </row>
    <row r="2273" spans="1:20" x14ac:dyDescent="0.25">
      <c r="A2273" s="91"/>
      <c r="B2273" s="86"/>
      <c r="C2273" s="89"/>
      <c r="D2273" s="89"/>
      <c r="E2273" s="89"/>
      <c r="F2273" s="89"/>
      <c r="G2273" s="89"/>
      <c r="H2273" s="172"/>
      <c r="I2273" s="172"/>
      <c r="J2273" s="89"/>
      <c r="K2273" s="142"/>
      <c r="L2273" s="89"/>
      <c r="M2273" s="89"/>
      <c r="N2273" s="89"/>
      <c r="O2273" s="89"/>
      <c r="P2273" s="89"/>
      <c r="Q2273" s="336"/>
      <c r="R2273" s="92"/>
      <c r="S2273" s="90"/>
      <c r="T2273" s="90"/>
    </row>
    <row r="2274" spans="1:20" x14ac:dyDescent="0.25">
      <c r="A2274" s="91"/>
      <c r="B2274" s="86"/>
      <c r="C2274" s="89"/>
      <c r="D2274" s="89"/>
      <c r="E2274" s="89"/>
      <c r="F2274" s="89"/>
      <c r="G2274" s="89"/>
      <c r="H2274" s="172"/>
      <c r="I2274" s="172"/>
      <c r="J2274" s="89"/>
      <c r="K2274" s="142"/>
      <c r="L2274" s="89"/>
      <c r="M2274" s="89"/>
      <c r="N2274" s="89"/>
      <c r="O2274" s="89"/>
      <c r="P2274" s="89"/>
      <c r="Q2274" s="336"/>
      <c r="R2274" s="92"/>
      <c r="S2274" s="90"/>
      <c r="T2274" s="90"/>
    </row>
    <row r="2275" spans="1:20" x14ac:dyDescent="0.25">
      <c r="A2275" s="91"/>
      <c r="B2275" s="86"/>
      <c r="C2275" s="89"/>
      <c r="D2275" s="89"/>
      <c r="E2275" s="89"/>
      <c r="F2275" s="89"/>
      <c r="G2275" s="89"/>
      <c r="H2275" s="172"/>
      <c r="I2275" s="172"/>
      <c r="J2275" s="89"/>
      <c r="K2275" s="142"/>
      <c r="L2275" s="89"/>
      <c r="M2275" s="89"/>
      <c r="N2275" s="89"/>
      <c r="O2275" s="89"/>
      <c r="P2275" s="89"/>
      <c r="Q2275" s="336"/>
      <c r="R2275" s="92"/>
      <c r="S2275" s="90"/>
      <c r="T2275" s="90"/>
    </row>
    <row r="2276" spans="1:20" x14ac:dyDescent="0.25">
      <c r="A2276" s="91"/>
      <c r="B2276" s="86"/>
      <c r="C2276" s="89"/>
      <c r="D2276" s="89"/>
      <c r="E2276" s="89"/>
      <c r="F2276" s="89"/>
      <c r="G2276" s="89"/>
      <c r="H2276" s="172"/>
      <c r="I2276" s="172"/>
      <c r="J2276" s="89"/>
      <c r="K2276" s="142"/>
      <c r="L2276" s="89"/>
      <c r="M2276" s="89"/>
      <c r="N2276" s="89"/>
      <c r="O2276" s="89"/>
      <c r="P2276" s="89"/>
      <c r="Q2276" s="336"/>
      <c r="R2276" s="92"/>
      <c r="S2276" s="90"/>
      <c r="T2276" s="90"/>
    </row>
    <row r="2277" spans="1:20" x14ac:dyDescent="0.25">
      <c r="A2277" s="91"/>
      <c r="B2277" s="86"/>
      <c r="C2277" s="89"/>
      <c r="D2277" s="89"/>
      <c r="E2277" s="89"/>
      <c r="F2277" s="89"/>
      <c r="G2277" s="89"/>
      <c r="H2277" s="172"/>
      <c r="I2277" s="172"/>
      <c r="J2277" s="89"/>
      <c r="K2277" s="142"/>
      <c r="L2277" s="89"/>
      <c r="M2277" s="89"/>
      <c r="N2277" s="89"/>
      <c r="O2277" s="89"/>
      <c r="P2277" s="89"/>
      <c r="Q2277" s="336"/>
      <c r="R2277" s="92"/>
      <c r="S2277" s="90"/>
      <c r="T2277" s="90"/>
    </row>
    <row r="2278" spans="1:20" x14ac:dyDescent="0.25">
      <c r="A2278" s="91"/>
      <c r="B2278" s="86"/>
      <c r="C2278" s="89"/>
      <c r="D2278" s="89"/>
      <c r="E2278" s="89"/>
      <c r="F2278" s="89"/>
      <c r="G2278" s="89"/>
      <c r="H2278" s="172"/>
      <c r="I2278" s="172"/>
      <c r="J2278" s="89"/>
      <c r="K2278" s="142"/>
      <c r="L2278" s="89"/>
      <c r="M2278" s="89"/>
      <c r="N2278" s="89"/>
      <c r="O2278" s="89"/>
      <c r="P2278" s="89"/>
      <c r="Q2278" s="336"/>
      <c r="R2278" s="92"/>
      <c r="S2278" s="90"/>
      <c r="T2278" s="90"/>
    </row>
    <row r="2279" spans="1:20" x14ac:dyDescent="0.25">
      <c r="A2279" s="91"/>
      <c r="B2279" s="86"/>
      <c r="C2279" s="89"/>
      <c r="D2279" s="89"/>
      <c r="E2279" s="89"/>
      <c r="F2279" s="89"/>
      <c r="G2279" s="89"/>
      <c r="H2279" s="172"/>
      <c r="I2279" s="172"/>
      <c r="J2279" s="89"/>
      <c r="K2279" s="142"/>
      <c r="L2279" s="89"/>
      <c r="M2279" s="89"/>
      <c r="N2279" s="89"/>
      <c r="O2279" s="89"/>
      <c r="P2279" s="89"/>
      <c r="Q2279" s="336"/>
      <c r="R2279" s="92"/>
      <c r="S2279" s="90"/>
      <c r="T2279" s="90"/>
    </row>
    <row r="2280" spans="1:20" x14ac:dyDescent="0.25">
      <c r="A2280" s="91"/>
      <c r="B2280" s="86"/>
      <c r="C2280" s="89"/>
      <c r="D2280" s="89"/>
      <c r="E2280" s="89"/>
      <c r="F2280" s="89"/>
      <c r="G2280" s="89"/>
      <c r="H2280" s="172"/>
      <c r="I2280" s="172"/>
      <c r="J2280" s="89"/>
      <c r="K2280" s="142"/>
      <c r="L2280" s="89"/>
      <c r="M2280" s="89"/>
      <c r="N2280" s="89"/>
      <c r="O2280" s="89"/>
      <c r="P2280" s="89"/>
      <c r="Q2280" s="336"/>
      <c r="R2280" s="92"/>
      <c r="S2280" s="90"/>
      <c r="T2280" s="90"/>
    </row>
    <row r="2281" spans="1:20" x14ac:dyDescent="0.25">
      <c r="A2281" s="91"/>
      <c r="B2281" s="86"/>
      <c r="C2281" s="89"/>
      <c r="D2281" s="89"/>
      <c r="E2281" s="89"/>
      <c r="F2281" s="89"/>
      <c r="G2281" s="89"/>
      <c r="H2281" s="172"/>
      <c r="I2281" s="172"/>
      <c r="J2281" s="89"/>
      <c r="K2281" s="142"/>
      <c r="L2281" s="89"/>
      <c r="M2281" s="89"/>
      <c r="N2281" s="89"/>
      <c r="O2281" s="89"/>
      <c r="P2281" s="89"/>
      <c r="Q2281" s="336"/>
      <c r="R2281" s="92"/>
      <c r="S2281" s="90"/>
      <c r="T2281" s="90"/>
    </row>
    <row r="2282" spans="1:20" x14ac:dyDescent="0.25">
      <c r="A2282" s="91"/>
      <c r="B2282" s="86"/>
      <c r="C2282" s="89"/>
      <c r="D2282" s="89"/>
      <c r="E2282" s="89"/>
      <c r="F2282" s="89"/>
      <c r="G2282" s="89"/>
      <c r="H2282" s="172"/>
      <c r="I2282" s="172"/>
      <c r="J2282" s="89"/>
      <c r="K2282" s="142"/>
      <c r="L2282" s="89"/>
      <c r="M2282" s="89"/>
      <c r="N2282" s="89"/>
      <c r="O2282" s="89"/>
      <c r="P2282" s="89"/>
      <c r="Q2282" s="336"/>
      <c r="R2282" s="92"/>
      <c r="S2282" s="90"/>
      <c r="T2282" s="90"/>
    </row>
    <row r="2283" spans="1:20" x14ac:dyDescent="0.25">
      <c r="A2283" s="91"/>
      <c r="B2283" s="86"/>
      <c r="C2283" s="89"/>
      <c r="D2283" s="89"/>
      <c r="E2283" s="89"/>
      <c r="F2283" s="89"/>
      <c r="G2283" s="89"/>
      <c r="H2283" s="172"/>
      <c r="I2283" s="172"/>
      <c r="J2283" s="89"/>
      <c r="K2283" s="142"/>
      <c r="L2283" s="89"/>
      <c r="M2283" s="89"/>
      <c r="N2283" s="89"/>
      <c r="O2283" s="89"/>
      <c r="P2283" s="89"/>
      <c r="Q2283" s="336"/>
      <c r="R2283" s="92"/>
      <c r="S2283" s="90"/>
      <c r="T2283" s="90"/>
    </row>
    <row r="2284" spans="1:20" x14ac:dyDescent="0.25">
      <c r="A2284" s="91"/>
      <c r="B2284" s="86"/>
      <c r="C2284" s="89"/>
      <c r="D2284" s="89"/>
      <c r="E2284" s="89"/>
      <c r="F2284" s="89"/>
      <c r="G2284" s="89"/>
      <c r="H2284" s="172"/>
      <c r="I2284" s="172"/>
      <c r="J2284" s="89"/>
      <c r="K2284" s="142"/>
      <c r="L2284" s="89"/>
      <c r="M2284" s="89"/>
      <c r="N2284" s="89"/>
      <c r="O2284" s="89"/>
      <c r="P2284" s="89"/>
      <c r="Q2284" s="336"/>
      <c r="R2284" s="92"/>
      <c r="S2284" s="90"/>
      <c r="T2284" s="90"/>
    </row>
    <row r="2285" spans="1:20" x14ac:dyDescent="0.25">
      <c r="A2285" s="91"/>
      <c r="B2285" s="86"/>
      <c r="C2285" s="89"/>
      <c r="D2285" s="89"/>
      <c r="E2285" s="89"/>
      <c r="F2285" s="89"/>
      <c r="G2285" s="89"/>
      <c r="H2285" s="172"/>
      <c r="I2285" s="172"/>
      <c r="J2285" s="89"/>
      <c r="K2285" s="142"/>
      <c r="L2285" s="89"/>
      <c r="M2285" s="89"/>
      <c r="N2285" s="89"/>
      <c r="O2285" s="89"/>
      <c r="P2285" s="89"/>
      <c r="Q2285" s="336"/>
      <c r="R2285" s="92"/>
      <c r="S2285" s="90"/>
      <c r="T2285" s="90"/>
    </row>
    <row r="2286" spans="1:20" x14ac:dyDescent="0.25">
      <c r="A2286" s="91"/>
      <c r="B2286" s="86"/>
      <c r="C2286" s="89"/>
      <c r="D2286" s="89"/>
      <c r="E2286" s="89"/>
      <c r="F2286" s="89"/>
      <c r="G2286" s="89"/>
      <c r="H2286" s="172"/>
      <c r="I2286" s="172"/>
      <c r="J2286" s="89"/>
      <c r="K2286" s="142"/>
      <c r="L2286" s="89"/>
      <c r="M2286" s="89"/>
      <c r="N2286" s="89"/>
      <c r="O2286" s="89"/>
      <c r="P2286" s="89"/>
      <c r="Q2286" s="336"/>
      <c r="R2286" s="92"/>
      <c r="S2286" s="90"/>
      <c r="T2286" s="90"/>
    </row>
    <row r="2287" spans="1:20" x14ac:dyDescent="0.25">
      <c r="A2287" s="91"/>
      <c r="B2287" s="86"/>
      <c r="C2287" s="89"/>
      <c r="D2287" s="89"/>
      <c r="E2287" s="89"/>
      <c r="F2287" s="89"/>
      <c r="G2287" s="89"/>
      <c r="H2287" s="172"/>
      <c r="I2287" s="172"/>
      <c r="J2287" s="89"/>
      <c r="K2287" s="142"/>
      <c r="L2287" s="89"/>
      <c r="M2287" s="89"/>
      <c r="N2287" s="89"/>
      <c r="O2287" s="89"/>
      <c r="P2287" s="89"/>
      <c r="Q2287" s="336"/>
      <c r="R2287" s="92"/>
      <c r="S2287" s="90"/>
      <c r="T2287" s="90"/>
    </row>
    <row r="2288" spans="1:20" x14ac:dyDescent="0.25">
      <c r="A2288" s="91"/>
      <c r="B2288" s="86"/>
      <c r="C2288" s="89"/>
      <c r="D2288" s="89"/>
      <c r="E2288" s="89"/>
      <c r="F2288" s="89"/>
      <c r="G2288" s="89"/>
      <c r="H2288" s="172"/>
      <c r="I2288" s="172"/>
      <c r="J2288" s="89"/>
      <c r="K2288" s="142"/>
      <c r="L2288" s="89"/>
      <c r="M2288" s="89"/>
      <c r="N2288" s="89"/>
      <c r="O2288" s="89"/>
      <c r="P2288" s="89"/>
      <c r="Q2288" s="336"/>
      <c r="R2288" s="92"/>
      <c r="S2288" s="90"/>
      <c r="T2288" s="90"/>
    </row>
    <row r="2289" spans="1:20" x14ac:dyDescent="0.25">
      <c r="A2289" s="91"/>
      <c r="B2289" s="86"/>
      <c r="C2289" s="89"/>
      <c r="D2289" s="89"/>
      <c r="E2289" s="89"/>
      <c r="F2289" s="89"/>
      <c r="G2289" s="89"/>
      <c r="H2289" s="172"/>
      <c r="I2289" s="172"/>
      <c r="J2289" s="89"/>
      <c r="K2289" s="142"/>
      <c r="L2289" s="89"/>
      <c r="M2289" s="89"/>
      <c r="N2289" s="89"/>
      <c r="O2289" s="89"/>
      <c r="P2289" s="89"/>
      <c r="Q2289" s="336"/>
      <c r="R2289" s="92"/>
      <c r="S2289" s="90"/>
      <c r="T2289" s="90"/>
    </row>
    <row r="2290" spans="1:20" x14ac:dyDescent="0.25">
      <c r="A2290" s="91"/>
      <c r="B2290" s="86"/>
      <c r="C2290" s="89"/>
      <c r="D2290" s="89"/>
      <c r="E2290" s="89"/>
      <c r="F2290" s="89"/>
      <c r="G2290" s="89"/>
      <c r="H2290" s="172"/>
      <c r="I2290" s="172"/>
      <c r="J2290" s="89"/>
      <c r="K2290" s="142"/>
      <c r="L2290" s="89"/>
      <c r="M2290" s="89"/>
      <c r="N2290" s="89"/>
      <c r="O2290" s="89"/>
      <c r="P2290" s="89"/>
      <c r="Q2290" s="336"/>
      <c r="R2290" s="92"/>
      <c r="S2290" s="90"/>
      <c r="T2290" s="90"/>
    </row>
    <row r="2291" spans="1:20" x14ac:dyDescent="0.25">
      <c r="A2291" s="91"/>
      <c r="B2291" s="86"/>
      <c r="C2291" s="89"/>
      <c r="D2291" s="89"/>
      <c r="E2291" s="89"/>
      <c r="F2291" s="89"/>
      <c r="G2291" s="89"/>
      <c r="H2291" s="172"/>
      <c r="I2291" s="172"/>
      <c r="J2291" s="89"/>
      <c r="K2291" s="142"/>
      <c r="L2291" s="89"/>
      <c r="M2291" s="89"/>
      <c r="N2291" s="89"/>
      <c r="O2291" s="89"/>
      <c r="P2291" s="89"/>
      <c r="Q2291" s="336"/>
      <c r="R2291" s="92"/>
      <c r="S2291" s="90"/>
      <c r="T2291" s="90"/>
    </row>
    <row r="2292" spans="1:20" x14ac:dyDescent="0.25">
      <c r="A2292" s="91"/>
      <c r="B2292" s="86"/>
      <c r="C2292" s="89"/>
      <c r="D2292" s="89"/>
      <c r="E2292" s="89"/>
      <c r="F2292" s="89"/>
      <c r="G2292" s="89"/>
      <c r="H2292" s="172"/>
      <c r="I2292" s="172"/>
      <c r="J2292" s="89"/>
      <c r="K2292" s="142"/>
      <c r="L2292" s="89"/>
      <c r="M2292" s="89"/>
      <c r="N2292" s="89"/>
      <c r="O2292" s="89"/>
      <c r="P2292" s="89"/>
      <c r="Q2292" s="336"/>
      <c r="R2292" s="92"/>
      <c r="S2292" s="90"/>
      <c r="T2292" s="90"/>
    </row>
    <row r="2293" spans="1:20" x14ac:dyDescent="0.25">
      <c r="A2293" s="91"/>
      <c r="B2293" s="86"/>
      <c r="C2293" s="89"/>
      <c r="D2293" s="89"/>
      <c r="E2293" s="89"/>
      <c r="F2293" s="89"/>
      <c r="G2293" s="89"/>
      <c r="H2293" s="172"/>
      <c r="I2293" s="172"/>
      <c r="J2293" s="89"/>
      <c r="K2293" s="142"/>
      <c r="L2293" s="89"/>
      <c r="M2293" s="89"/>
      <c r="N2293" s="89"/>
      <c r="O2293" s="89"/>
      <c r="P2293" s="89"/>
      <c r="Q2293" s="336"/>
      <c r="R2293" s="92"/>
      <c r="S2293" s="90"/>
      <c r="T2293" s="90"/>
    </row>
    <row r="2294" spans="1:20" x14ac:dyDescent="0.25">
      <c r="A2294" s="91"/>
      <c r="B2294" s="86"/>
      <c r="C2294" s="89"/>
      <c r="D2294" s="89"/>
      <c r="E2294" s="89"/>
      <c r="F2294" s="89"/>
      <c r="G2294" s="89"/>
      <c r="H2294" s="172"/>
      <c r="I2294" s="172"/>
      <c r="J2294" s="89"/>
      <c r="K2294" s="142"/>
      <c r="L2294" s="89"/>
      <c r="M2294" s="89"/>
      <c r="N2294" s="89"/>
      <c r="O2294" s="89"/>
      <c r="P2294" s="89"/>
      <c r="Q2294" s="336"/>
      <c r="R2294" s="92"/>
      <c r="S2294" s="90"/>
      <c r="T2294" s="90"/>
    </row>
    <row r="2295" spans="1:20" x14ac:dyDescent="0.25">
      <c r="A2295" s="91"/>
      <c r="B2295" s="86"/>
      <c r="C2295" s="89"/>
      <c r="D2295" s="89"/>
      <c r="E2295" s="89"/>
      <c r="F2295" s="89"/>
      <c r="G2295" s="89"/>
      <c r="H2295" s="172"/>
      <c r="I2295" s="172"/>
      <c r="J2295" s="89"/>
      <c r="K2295" s="142"/>
      <c r="L2295" s="89"/>
      <c r="M2295" s="89"/>
      <c r="N2295" s="89"/>
      <c r="O2295" s="89"/>
      <c r="P2295" s="89"/>
      <c r="Q2295" s="336"/>
      <c r="R2295" s="92"/>
      <c r="S2295" s="90"/>
      <c r="T2295" s="90"/>
    </row>
    <row r="2296" spans="1:20" x14ac:dyDescent="0.25">
      <c r="A2296" s="91"/>
      <c r="B2296" s="86"/>
      <c r="C2296" s="89"/>
      <c r="D2296" s="89"/>
      <c r="E2296" s="89"/>
      <c r="F2296" s="89"/>
      <c r="G2296" s="89"/>
      <c r="H2296" s="172"/>
      <c r="I2296" s="172"/>
      <c r="J2296" s="89"/>
      <c r="K2296" s="142"/>
      <c r="L2296" s="89"/>
      <c r="M2296" s="89"/>
      <c r="N2296" s="89"/>
      <c r="O2296" s="89"/>
      <c r="P2296" s="89"/>
      <c r="Q2296" s="336"/>
      <c r="R2296" s="92"/>
      <c r="S2296" s="90"/>
      <c r="T2296" s="90"/>
    </row>
    <row r="2297" spans="1:20" x14ac:dyDescent="0.25">
      <c r="A2297" s="91"/>
      <c r="B2297" s="86"/>
      <c r="C2297" s="89"/>
      <c r="D2297" s="89"/>
      <c r="E2297" s="89"/>
      <c r="F2297" s="89"/>
      <c r="G2297" s="89"/>
      <c r="H2297" s="172"/>
      <c r="I2297" s="172"/>
      <c r="J2297" s="89"/>
      <c r="K2297" s="142"/>
      <c r="L2297" s="89"/>
      <c r="M2297" s="89"/>
      <c r="N2297" s="89"/>
      <c r="O2297" s="89"/>
      <c r="P2297" s="89"/>
      <c r="Q2297" s="336"/>
      <c r="R2297" s="92"/>
      <c r="S2297" s="90"/>
      <c r="T2297" s="90"/>
    </row>
    <row r="2298" spans="1:20" x14ac:dyDescent="0.25">
      <c r="A2298" s="91"/>
      <c r="B2298" s="86"/>
      <c r="C2298" s="89"/>
      <c r="D2298" s="89"/>
      <c r="E2298" s="89"/>
      <c r="F2298" s="89"/>
      <c r="G2298" s="89"/>
      <c r="H2298" s="172"/>
      <c r="I2298" s="172"/>
      <c r="J2298" s="89"/>
      <c r="K2298" s="142"/>
      <c r="L2298" s="89"/>
      <c r="M2298" s="89"/>
      <c r="N2298" s="89"/>
      <c r="O2298" s="89"/>
      <c r="P2298" s="89"/>
      <c r="Q2298" s="336"/>
      <c r="R2298" s="92"/>
      <c r="S2298" s="90"/>
      <c r="T2298" s="90"/>
    </row>
    <row r="2299" spans="1:20" x14ac:dyDescent="0.25">
      <c r="A2299" s="91"/>
      <c r="B2299" s="86"/>
      <c r="C2299" s="89"/>
      <c r="D2299" s="89"/>
      <c r="E2299" s="89"/>
      <c r="F2299" s="89"/>
      <c r="G2299" s="89"/>
      <c r="H2299" s="172"/>
      <c r="I2299" s="172"/>
      <c r="J2299" s="89"/>
      <c r="K2299" s="142"/>
      <c r="L2299" s="89"/>
      <c r="M2299" s="89"/>
      <c r="N2299" s="89"/>
      <c r="O2299" s="89"/>
      <c r="P2299" s="89"/>
      <c r="Q2299" s="336"/>
      <c r="R2299" s="92"/>
      <c r="S2299" s="90"/>
      <c r="T2299" s="90"/>
    </row>
    <row r="2300" spans="1:20" x14ac:dyDescent="0.25">
      <c r="A2300" s="91"/>
      <c r="B2300" s="86"/>
      <c r="C2300" s="89"/>
      <c r="D2300" s="89"/>
      <c r="E2300" s="89"/>
      <c r="F2300" s="89"/>
      <c r="G2300" s="89"/>
      <c r="H2300" s="172"/>
      <c r="I2300" s="172"/>
      <c r="J2300" s="89"/>
      <c r="K2300" s="142"/>
      <c r="L2300" s="89"/>
      <c r="M2300" s="89"/>
      <c r="N2300" s="89"/>
      <c r="O2300" s="89"/>
      <c r="P2300" s="89"/>
      <c r="Q2300" s="336"/>
      <c r="R2300" s="92"/>
      <c r="S2300" s="90"/>
      <c r="T2300" s="90"/>
    </row>
    <row r="2301" spans="1:20" x14ac:dyDescent="0.25">
      <c r="A2301" s="91"/>
      <c r="B2301" s="86"/>
      <c r="C2301" s="89"/>
      <c r="D2301" s="89"/>
      <c r="E2301" s="89"/>
      <c r="F2301" s="89"/>
      <c r="G2301" s="89"/>
      <c r="H2301" s="172"/>
      <c r="I2301" s="172"/>
      <c r="J2301" s="89"/>
      <c r="K2301" s="142"/>
      <c r="L2301" s="89"/>
      <c r="M2301" s="89"/>
      <c r="N2301" s="89"/>
      <c r="O2301" s="89"/>
      <c r="P2301" s="89"/>
      <c r="Q2301" s="336"/>
      <c r="R2301" s="92"/>
      <c r="S2301" s="90"/>
      <c r="T2301" s="90"/>
    </row>
    <row r="2302" spans="1:20" x14ac:dyDescent="0.25">
      <c r="A2302" s="91"/>
      <c r="B2302" s="86"/>
      <c r="C2302" s="89"/>
      <c r="D2302" s="89"/>
      <c r="E2302" s="89"/>
      <c r="F2302" s="89"/>
      <c r="G2302" s="89"/>
      <c r="H2302" s="172"/>
      <c r="I2302" s="172"/>
      <c r="J2302" s="89"/>
      <c r="K2302" s="142"/>
      <c r="L2302" s="89"/>
      <c r="M2302" s="89"/>
      <c r="N2302" s="89"/>
      <c r="O2302" s="89"/>
      <c r="P2302" s="89"/>
      <c r="Q2302" s="336"/>
      <c r="R2302" s="92"/>
      <c r="S2302" s="90"/>
      <c r="T2302" s="90"/>
    </row>
    <row r="2303" spans="1:20" x14ac:dyDescent="0.25">
      <c r="A2303" s="91"/>
      <c r="B2303" s="86"/>
      <c r="C2303" s="89"/>
      <c r="D2303" s="89"/>
      <c r="E2303" s="89"/>
      <c r="F2303" s="89"/>
      <c r="G2303" s="89"/>
      <c r="H2303" s="172"/>
      <c r="I2303" s="172"/>
      <c r="J2303" s="89"/>
      <c r="K2303" s="142"/>
      <c r="L2303" s="89"/>
      <c r="M2303" s="89"/>
      <c r="N2303" s="89"/>
      <c r="O2303" s="89"/>
      <c r="P2303" s="89"/>
      <c r="Q2303" s="336"/>
      <c r="R2303" s="92"/>
      <c r="S2303" s="90"/>
      <c r="T2303" s="90"/>
    </row>
    <row r="2304" spans="1:20" x14ac:dyDescent="0.25">
      <c r="A2304" s="91"/>
      <c r="B2304" s="86"/>
      <c r="C2304" s="89"/>
      <c r="D2304" s="89"/>
      <c r="E2304" s="89"/>
      <c r="F2304" s="89"/>
      <c r="G2304" s="89"/>
      <c r="H2304" s="172"/>
      <c r="I2304" s="172"/>
      <c r="J2304" s="89"/>
      <c r="K2304" s="142"/>
      <c r="L2304" s="89"/>
      <c r="M2304" s="89"/>
      <c r="N2304" s="89"/>
      <c r="O2304" s="89"/>
      <c r="P2304" s="89"/>
      <c r="Q2304" s="336"/>
      <c r="R2304" s="92"/>
      <c r="S2304" s="90"/>
      <c r="T2304" s="90"/>
    </row>
    <row r="2305" spans="1:20" x14ac:dyDescent="0.25">
      <c r="A2305" s="91"/>
      <c r="B2305" s="86"/>
      <c r="C2305" s="89"/>
      <c r="D2305" s="89"/>
      <c r="E2305" s="89"/>
      <c r="F2305" s="89"/>
      <c r="G2305" s="89"/>
      <c r="H2305" s="172"/>
      <c r="I2305" s="172"/>
      <c r="J2305" s="89"/>
      <c r="K2305" s="142"/>
      <c r="L2305" s="89"/>
      <c r="M2305" s="89"/>
      <c r="N2305" s="89"/>
      <c r="O2305" s="89"/>
      <c r="P2305" s="89"/>
      <c r="Q2305" s="336"/>
      <c r="R2305" s="92"/>
      <c r="S2305" s="90"/>
      <c r="T2305" s="90"/>
    </row>
    <row r="2306" spans="1:20" x14ac:dyDescent="0.25">
      <c r="A2306" s="91"/>
      <c r="B2306" s="86"/>
      <c r="C2306" s="89"/>
      <c r="D2306" s="89"/>
      <c r="E2306" s="89"/>
      <c r="F2306" s="89"/>
      <c r="G2306" s="89"/>
      <c r="H2306" s="172"/>
      <c r="I2306" s="172"/>
      <c r="J2306" s="89"/>
      <c r="K2306" s="142"/>
      <c r="L2306" s="89"/>
      <c r="M2306" s="89"/>
      <c r="N2306" s="89"/>
      <c r="O2306" s="89"/>
      <c r="P2306" s="89"/>
      <c r="Q2306" s="336"/>
      <c r="R2306" s="92"/>
      <c r="S2306" s="90"/>
      <c r="T2306" s="90"/>
    </row>
    <row r="2307" spans="1:20" x14ac:dyDescent="0.25">
      <c r="A2307" s="91"/>
      <c r="B2307" s="86"/>
      <c r="C2307" s="89"/>
      <c r="D2307" s="89"/>
      <c r="E2307" s="89"/>
      <c r="F2307" s="89"/>
      <c r="G2307" s="89"/>
      <c r="H2307" s="172"/>
      <c r="I2307" s="172"/>
      <c r="J2307" s="89"/>
      <c r="K2307" s="142"/>
      <c r="L2307" s="89"/>
      <c r="M2307" s="89"/>
      <c r="N2307" s="89"/>
      <c r="O2307" s="89"/>
      <c r="P2307" s="89"/>
      <c r="Q2307" s="336"/>
      <c r="R2307" s="92"/>
      <c r="S2307" s="90"/>
      <c r="T2307" s="90"/>
    </row>
    <row r="2308" spans="1:20" x14ac:dyDescent="0.25">
      <c r="A2308" s="91"/>
      <c r="B2308" s="86"/>
      <c r="C2308" s="89"/>
      <c r="D2308" s="89"/>
      <c r="E2308" s="89"/>
      <c r="F2308" s="89"/>
      <c r="G2308" s="89"/>
      <c r="H2308" s="172"/>
      <c r="I2308" s="172"/>
      <c r="J2308" s="89"/>
      <c r="K2308" s="142"/>
      <c r="L2308" s="89"/>
      <c r="M2308" s="89"/>
      <c r="N2308" s="89"/>
      <c r="O2308" s="89"/>
      <c r="P2308" s="89"/>
      <c r="Q2308" s="336"/>
      <c r="R2308" s="92"/>
      <c r="S2308" s="90"/>
      <c r="T2308" s="90"/>
    </row>
    <row r="2309" spans="1:20" x14ac:dyDescent="0.25">
      <c r="A2309" s="91"/>
      <c r="B2309" s="86"/>
      <c r="C2309" s="89"/>
      <c r="D2309" s="89"/>
      <c r="E2309" s="89"/>
      <c r="F2309" s="89"/>
      <c r="G2309" s="89"/>
      <c r="H2309" s="172"/>
      <c r="I2309" s="172"/>
      <c r="J2309" s="89"/>
      <c r="K2309" s="142"/>
      <c r="L2309" s="89"/>
      <c r="M2309" s="89"/>
      <c r="N2309" s="89"/>
      <c r="O2309" s="89"/>
      <c r="P2309" s="89"/>
      <c r="Q2309" s="336"/>
      <c r="R2309" s="92"/>
      <c r="S2309" s="90"/>
      <c r="T2309" s="90"/>
    </row>
    <row r="2310" spans="1:20" x14ac:dyDescent="0.25">
      <c r="A2310" s="91"/>
      <c r="B2310" s="86"/>
      <c r="C2310" s="89"/>
      <c r="D2310" s="89"/>
      <c r="E2310" s="89"/>
      <c r="F2310" s="89"/>
      <c r="G2310" s="89"/>
      <c r="H2310" s="172"/>
      <c r="I2310" s="172"/>
      <c r="J2310" s="89"/>
      <c r="K2310" s="142"/>
      <c r="L2310" s="89"/>
      <c r="M2310" s="89"/>
      <c r="N2310" s="89"/>
      <c r="O2310" s="89"/>
      <c r="P2310" s="89"/>
      <c r="Q2310" s="336"/>
      <c r="R2310" s="92"/>
      <c r="S2310" s="90"/>
      <c r="T2310" s="90"/>
    </row>
    <row r="2311" spans="1:20" x14ac:dyDescent="0.25">
      <c r="A2311" s="91"/>
      <c r="B2311" s="86"/>
      <c r="C2311" s="89"/>
      <c r="D2311" s="89"/>
      <c r="E2311" s="89"/>
      <c r="F2311" s="89"/>
      <c r="G2311" s="89"/>
      <c r="H2311" s="172"/>
      <c r="I2311" s="172"/>
      <c r="J2311" s="89"/>
      <c r="K2311" s="142"/>
      <c r="L2311" s="89"/>
      <c r="M2311" s="89"/>
      <c r="N2311" s="89"/>
      <c r="O2311" s="89"/>
      <c r="P2311" s="89"/>
      <c r="Q2311" s="336"/>
      <c r="R2311" s="92"/>
      <c r="S2311" s="90"/>
      <c r="T2311" s="90"/>
    </row>
    <row r="2312" spans="1:20" x14ac:dyDescent="0.25">
      <c r="A2312" s="91"/>
      <c r="B2312" s="86"/>
      <c r="C2312" s="89"/>
      <c r="D2312" s="89"/>
      <c r="E2312" s="89"/>
      <c r="F2312" s="89"/>
      <c r="G2312" s="89"/>
      <c r="H2312" s="172"/>
      <c r="I2312" s="172"/>
      <c r="J2312" s="89"/>
      <c r="K2312" s="142"/>
      <c r="L2312" s="89"/>
      <c r="M2312" s="89"/>
      <c r="N2312" s="89"/>
      <c r="O2312" s="89"/>
      <c r="P2312" s="89"/>
      <c r="Q2312" s="336"/>
      <c r="R2312" s="92"/>
      <c r="S2312" s="90"/>
      <c r="T2312" s="90"/>
    </row>
    <row r="2313" spans="1:20" x14ac:dyDescent="0.25">
      <c r="A2313" s="91"/>
      <c r="B2313" s="86"/>
      <c r="C2313" s="89"/>
      <c r="D2313" s="89"/>
      <c r="E2313" s="89"/>
      <c r="F2313" s="89"/>
      <c r="G2313" s="89"/>
      <c r="H2313" s="172"/>
      <c r="I2313" s="172"/>
      <c r="J2313" s="89"/>
      <c r="K2313" s="142"/>
      <c r="L2313" s="89"/>
      <c r="M2313" s="89"/>
      <c r="N2313" s="89"/>
      <c r="O2313" s="89"/>
      <c r="P2313" s="89"/>
      <c r="Q2313" s="336"/>
      <c r="R2313" s="92"/>
      <c r="S2313" s="90"/>
      <c r="T2313" s="90"/>
    </row>
    <row r="2314" spans="1:20" x14ac:dyDescent="0.25">
      <c r="A2314" s="91"/>
      <c r="B2314" s="86"/>
      <c r="C2314" s="89"/>
      <c r="D2314" s="89"/>
      <c r="E2314" s="89"/>
      <c r="F2314" s="89"/>
      <c r="G2314" s="89"/>
      <c r="H2314" s="172"/>
      <c r="I2314" s="172"/>
      <c r="J2314" s="89"/>
      <c r="K2314" s="142"/>
      <c r="L2314" s="89"/>
      <c r="M2314" s="89"/>
      <c r="N2314" s="89"/>
      <c r="O2314" s="89"/>
      <c r="P2314" s="89"/>
      <c r="Q2314" s="336"/>
      <c r="R2314" s="92"/>
      <c r="S2314" s="90"/>
      <c r="T2314" s="90"/>
    </row>
    <row r="2315" spans="1:20" x14ac:dyDescent="0.25">
      <c r="A2315" s="91"/>
      <c r="B2315" s="86"/>
      <c r="C2315" s="89"/>
      <c r="D2315" s="89"/>
      <c r="E2315" s="89"/>
      <c r="F2315" s="89"/>
      <c r="G2315" s="89"/>
      <c r="H2315" s="172"/>
      <c r="I2315" s="172"/>
      <c r="J2315" s="89"/>
      <c r="K2315" s="142"/>
      <c r="L2315" s="89"/>
      <c r="M2315" s="89"/>
      <c r="N2315" s="89"/>
      <c r="O2315" s="89"/>
      <c r="P2315" s="89"/>
      <c r="Q2315" s="336"/>
      <c r="R2315" s="92"/>
      <c r="S2315" s="90"/>
      <c r="T2315" s="90"/>
    </row>
    <row r="2316" spans="1:20" x14ac:dyDescent="0.25">
      <c r="A2316" s="91"/>
      <c r="B2316" s="86"/>
      <c r="C2316" s="89"/>
      <c r="D2316" s="89"/>
      <c r="E2316" s="89"/>
      <c r="F2316" s="89"/>
      <c r="G2316" s="89"/>
      <c r="H2316" s="172"/>
      <c r="I2316" s="172"/>
      <c r="J2316" s="89"/>
      <c r="K2316" s="142"/>
      <c r="L2316" s="89"/>
      <c r="M2316" s="89"/>
      <c r="N2316" s="89"/>
      <c r="O2316" s="89"/>
      <c r="P2316" s="89"/>
      <c r="Q2316" s="336"/>
      <c r="R2316" s="92"/>
      <c r="S2316" s="90"/>
      <c r="T2316" s="90"/>
    </row>
    <row r="2317" spans="1:20" x14ac:dyDescent="0.25">
      <c r="A2317" s="91"/>
      <c r="B2317" s="86"/>
      <c r="C2317" s="89"/>
      <c r="D2317" s="89"/>
      <c r="E2317" s="89"/>
      <c r="F2317" s="89"/>
      <c r="G2317" s="89"/>
      <c r="H2317" s="172"/>
      <c r="I2317" s="172"/>
      <c r="J2317" s="89"/>
      <c r="K2317" s="142"/>
      <c r="L2317" s="89"/>
      <c r="M2317" s="89"/>
      <c r="N2317" s="89"/>
      <c r="O2317" s="89"/>
      <c r="P2317" s="89"/>
      <c r="Q2317" s="336"/>
      <c r="R2317" s="92"/>
      <c r="S2317" s="90"/>
      <c r="T2317" s="90"/>
    </row>
    <row r="2318" spans="1:20" x14ac:dyDescent="0.25">
      <c r="A2318" s="91"/>
      <c r="B2318" s="86"/>
      <c r="C2318" s="89"/>
      <c r="D2318" s="89"/>
      <c r="E2318" s="89"/>
      <c r="F2318" s="89"/>
      <c r="G2318" s="89"/>
      <c r="H2318" s="172"/>
      <c r="I2318" s="172"/>
      <c r="J2318" s="89"/>
      <c r="K2318" s="142"/>
      <c r="L2318" s="89"/>
      <c r="M2318" s="89"/>
      <c r="N2318" s="89"/>
      <c r="O2318" s="89"/>
      <c r="P2318" s="89"/>
      <c r="Q2318" s="336"/>
      <c r="R2318" s="92"/>
      <c r="S2318" s="90"/>
      <c r="T2318" s="90"/>
    </row>
    <row r="2319" spans="1:20" x14ac:dyDescent="0.25">
      <c r="A2319" s="91"/>
      <c r="B2319" s="86"/>
      <c r="C2319" s="89"/>
      <c r="D2319" s="89"/>
      <c r="E2319" s="89"/>
      <c r="F2319" s="89"/>
      <c r="G2319" s="89"/>
      <c r="H2319" s="172"/>
      <c r="I2319" s="172"/>
      <c r="J2319" s="89"/>
      <c r="K2319" s="142"/>
      <c r="L2319" s="89"/>
      <c r="M2319" s="89"/>
      <c r="N2319" s="89"/>
      <c r="O2319" s="89"/>
      <c r="P2319" s="89"/>
      <c r="Q2319" s="336"/>
      <c r="R2319" s="92"/>
      <c r="S2319" s="90"/>
      <c r="T2319" s="90"/>
    </row>
    <row r="2320" spans="1:20" x14ac:dyDescent="0.25">
      <c r="A2320" s="91"/>
      <c r="B2320" s="86"/>
      <c r="C2320" s="89"/>
      <c r="D2320" s="89"/>
      <c r="E2320" s="89"/>
      <c r="F2320" s="89"/>
      <c r="G2320" s="89"/>
      <c r="H2320" s="172"/>
      <c r="I2320" s="172"/>
      <c r="J2320" s="89"/>
      <c r="K2320" s="142"/>
      <c r="L2320" s="89"/>
      <c r="M2320" s="89"/>
      <c r="N2320" s="89"/>
      <c r="O2320" s="89"/>
      <c r="P2320" s="89"/>
      <c r="Q2320" s="336"/>
      <c r="R2320" s="92"/>
      <c r="S2320" s="90"/>
      <c r="T2320" s="90"/>
    </row>
    <row r="2321" spans="1:20" x14ac:dyDescent="0.25">
      <c r="A2321" s="91"/>
      <c r="B2321" s="86"/>
      <c r="C2321" s="89"/>
      <c r="D2321" s="89"/>
      <c r="E2321" s="89"/>
      <c r="F2321" s="89"/>
      <c r="G2321" s="89"/>
      <c r="H2321" s="172"/>
      <c r="I2321" s="172"/>
      <c r="J2321" s="89"/>
      <c r="K2321" s="142"/>
      <c r="L2321" s="89"/>
      <c r="M2321" s="89"/>
      <c r="N2321" s="89"/>
      <c r="O2321" s="89"/>
      <c r="P2321" s="89"/>
      <c r="Q2321" s="336"/>
      <c r="R2321" s="92"/>
      <c r="S2321" s="90"/>
      <c r="T2321" s="90"/>
    </row>
    <row r="2322" spans="1:20" x14ac:dyDescent="0.25">
      <c r="A2322" s="91"/>
      <c r="B2322" s="86"/>
      <c r="C2322" s="89"/>
      <c r="D2322" s="89"/>
      <c r="E2322" s="89"/>
      <c r="F2322" s="89"/>
      <c r="G2322" s="89"/>
      <c r="H2322" s="172"/>
      <c r="I2322" s="172"/>
      <c r="J2322" s="89"/>
      <c r="K2322" s="142"/>
      <c r="L2322" s="89"/>
      <c r="M2322" s="89"/>
      <c r="N2322" s="89"/>
      <c r="O2322" s="89"/>
      <c r="P2322" s="89"/>
      <c r="Q2322" s="336"/>
      <c r="R2322" s="92"/>
      <c r="S2322" s="90"/>
      <c r="T2322" s="90"/>
    </row>
    <row r="2323" spans="1:20" x14ac:dyDescent="0.25">
      <c r="A2323" s="91"/>
      <c r="B2323" s="86"/>
      <c r="C2323" s="89"/>
      <c r="D2323" s="89"/>
      <c r="E2323" s="89"/>
      <c r="F2323" s="89"/>
      <c r="G2323" s="89"/>
      <c r="H2323" s="172"/>
      <c r="I2323" s="172"/>
      <c r="J2323" s="89"/>
      <c r="K2323" s="142"/>
      <c r="L2323" s="89"/>
      <c r="M2323" s="89"/>
      <c r="N2323" s="89"/>
      <c r="O2323" s="89"/>
      <c r="P2323" s="89"/>
      <c r="Q2323" s="336"/>
      <c r="R2323" s="92"/>
      <c r="S2323" s="90"/>
      <c r="T2323" s="90"/>
    </row>
    <row r="2324" spans="1:20" x14ac:dyDescent="0.25">
      <c r="A2324" s="91"/>
      <c r="B2324" s="86"/>
      <c r="C2324" s="89"/>
      <c r="D2324" s="89"/>
      <c r="E2324" s="89"/>
      <c r="F2324" s="89"/>
      <c r="G2324" s="89"/>
      <c r="H2324" s="172"/>
      <c r="I2324" s="172"/>
      <c r="J2324" s="89"/>
      <c r="K2324" s="142"/>
      <c r="L2324" s="89"/>
      <c r="M2324" s="89"/>
      <c r="N2324" s="89"/>
      <c r="O2324" s="89"/>
      <c r="P2324" s="89"/>
      <c r="Q2324" s="336"/>
      <c r="R2324" s="92"/>
      <c r="S2324" s="90"/>
      <c r="T2324" s="90"/>
    </row>
    <row r="2325" spans="1:20" x14ac:dyDescent="0.25">
      <c r="A2325" s="91"/>
      <c r="B2325" s="86"/>
      <c r="C2325" s="89"/>
      <c r="D2325" s="89"/>
      <c r="E2325" s="89"/>
      <c r="F2325" s="89"/>
      <c r="G2325" s="89"/>
      <c r="H2325" s="172"/>
      <c r="I2325" s="172"/>
      <c r="J2325" s="89"/>
      <c r="K2325" s="142"/>
      <c r="L2325" s="89"/>
      <c r="M2325" s="89"/>
      <c r="N2325" s="89"/>
      <c r="O2325" s="89"/>
      <c r="P2325" s="89"/>
      <c r="Q2325" s="336"/>
      <c r="R2325" s="92"/>
      <c r="S2325" s="90"/>
      <c r="T2325" s="90"/>
    </row>
    <row r="2326" spans="1:20" x14ac:dyDescent="0.25">
      <c r="A2326" s="91"/>
      <c r="B2326" s="86"/>
      <c r="C2326" s="89"/>
      <c r="D2326" s="89"/>
      <c r="E2326" s="89"/>
      <c r="F2326" s="89"/>
      <c r="G2326" s="89"/>
      <c r="H2326" s="172"/>
      <c r="I2326" s="172"/>
      <c r="J2326" s="89"/>
      <c r="K2326" s="142"/>
      <c r="L2326" s="89"/>
      <c r="M2326" s="89"/>
      <c r="N2326" s="89"/>
      <c r="O2326" s="89"/>
      <c r="P2326" s="89"/>
      <c r="Q2326" s="336"/>
      <c r="R2326" s="92"/>
      <c r="S2326" s="90"/>
      <c r="T2326" s="90"/>
    </row>
    <row r="2327" spans="1:20" x14ac:dyDescent="0.25">
      <c r="A2327" s="91"/>
      <c r="B2327" s="86"/>
      <c r="C2327" s="89"/>
      <c r="D2327" s="89"/>
      <c r="E2327" s="89"/>
      <c r="F2327" s="89"/>
      <c r="G2327" s="89"/>
      <c r="H2327" s="172"/>
      <c r="I2327" s="172"/>
      <c r="J2327" s="89"/>
      <c r="K2327" s="142"/>
      <c r="L2327" s="89"/>
      <c r="M2327" s="89"/>
      <c r="N2327" s="89"/>
      <c r="O2327" s="89"/>
      <c r="P2327" s="89"/>
      <c r="Q2327" s="336"/>
      <c r="R2327" s="92"/>
      <c r="S2327" s="90"/>
      <c r="T2327" s="90"/>
    </row>
    <row r="2328" spans="1:20" x14ac:dyDescent="0.25">
      <c r="A2328" s="91"/>
      <c r="B2328" s="86"/>
      <c r="C2328" s="89"/>
      <c r="D2328" s="89"/>
      <c r="E2328" s="89"/>
      <c r="F2328" s="89"/>
      <c r="G2328" s="89"/>
      <c r="H2328" s="172"/>
      <c r="I2328" s="172"/>
      <c r="J2328" s="89"/>
      <c r="K2328" s="142"/>
      <c r="L2328" s="89"/>
      <c r="M2328" s="89"/>
      <c r="N2328" s="89"/>
      <c r="O2328" s="89"/>
      <c r="P2328" s="89"/>
      <c r="Q2328" s="336"/>
      <c r="R2328" s="92"/>
      <c r="S2328" s="90"/>
      <c r="T2328" s="90"/>
    </row>
    <row r="2329" spans="1:20" x14ac:dyDescent="0.25">
      <c r="A2329" s="91"/>
      <c r="B2329" s="86"/>
      <c r="C2329" s="89"/>
      <c r="D2329" s="89"/>
      <c r="E2329" s="89"/>
      <c r="F2329" s="89"/>
      <c r="G2329" s="89"/>
      <c r="H2329" s="172"/>
      <c r="I2329" s="172"/>
      <c r="J2329" s="89"/>
      <c r="K2329" s="142"/>
      <c r="L2329" s="89"/>
      <c r="M2329" s="89"/>
      <c r="N2329" s="89"/>
      <c r="O2329" s="89"/>
      <c r="P2329" s="89"/>
      <c r="Q2329" s="336"/>
      <c r="R2329" s="92"/>
      <c r="S2329" s="90"/>
      <c r="T2329" s="90"/>
    </row>
    <row r="2330" spans="1:20" x14ac:dyDescent="0.25">
      <c r="A2330" s="91"/>
      <c r="B2330" s="86"/>
      <c r="C2330" s="89"/>
      <c r="D2330" s="89"/>
      <c r="E2330" s="89"/>
      <c r="F2330" s="89"/>
      <c r="G2330" s="89"/>
      <c r="H2330" s="172"/>
      <c r="I2330" s="172"/>
      <c r="J2330" s="89"/>
      <c r="K2330" s="142"/>
      <c r="L2330" s="89"/>
      <c r="M2330" s="89"/>
      <c r="N2330" s="89"/>
      <c r="O2330" s="89"/>
      <c r="P2330" s="89"/>
      <c r="Q2330" s="336"/>
      <c r="R2330" s="92"/>
      <c r="S2330" s="90"/>
      <c r="T2330" s="90"/>
    </row>
    <row r="2331" spans="1:20" x14ac:dyDescent="0.25">
      <c r="A2331" s="91"/>
      <c r="B2331" s="86"/>
      <c r="C2331" s="89"/>
      <c r="D2331" s="89"/>
      <c r="E2331" s="89"/>
      <c r="F2331" s="89"/>
      <c r="G2331" s="89"/>
      <c r="H2331" s="172"/>
      <c r="I2331" s="172"/>
      <c r="J2331" s="89"/>
      <c r="K2331" s="142"/>
      <c r="L2331" s="89"/>
      <c r="M2331" s="89"/>
      <c r="N2331" s="89"/>
      <c r="O2331" s="89"/>
      <c r="P2331" s="89"/>
      <c r="Q2331" s="336"/>
      <c r="R2331" s="92"/>
      <c r="S2331" s="90"/>
      <c r="T2331" s="90"/>
    </row>
    <row r="2332" spans="1:20" x14ac:dyDescent="0.25">
      <c r="A2332" s="91"/>
      <c r="B2332" s="86"/>
      <c r="C2332" s="89"/>
      <c r="D2332" s="89"/>
      <c r="E2332" s="89"/>
      <c r="F2332" s="89"/>
      <c r="G2332" s="89"/>
      <c r="H2332" s="172"/>
      <c r="I2332" s="172"/>
      <c r="J2332" s="89"/>
      <c r="K2332" s="142"/>
      <c r="L2332" s="89"/>
      <c r="M2332" s="89"/>
      <c r="N2332" s="89"/>
      <c r="O2332" s="89"/>
      <c r="P2332" s="89"/>
      <c r="Q2332" s="336"/>
      <c r="R2332" s="92"/>
      <c r="S2332" s="90"/>
      <c r="T2332" s="90"/>
    </row>
    <row r="2333" spans="1:20" x14ac:dyDescent="0.25">
      <c r="A2333" s="91"/>
      <c r="B2333" s="86"/>
      <c r="C2333" s="89"/>
      <c r="D2333" s="89"/>
      <c r="E2333" s="89"/>
      <c r="F2333" s="89"/>
      <c r="G2333" s="89"/>
      <c r="H2333" s="172"/>
      <c r="I2333" s="172"/>
      <c r="J2333" s="89"/>
      <c r="K2333" s="142"/>
      <c r="L2333" s="89"/>
      <c r="M2333" s="89"/>
      <c r="N2333" s="89"/>
      <c r="O2333" s="89"/>
      <c r="P2333" s="89"/>
      <c r="Q2333" s="336"/>
      <c r="R2333" s="92"/>
      <c r="S2333" s="90"/>
      <c r="T2333" s="90"/>
    </row>
    <row r="2334" spans="1:20" x14ac:dyDescent="0.25">
      <c r="A2334" s="91"/>
      <c r="B2334" s="86"/>
      <c r="C2334" s="89"/>
      <c r="D2334" s="89"/>
      <c r="E2334" s="89"/>
      <c r="F2334" s="89"/>
      <c r="G2334" s="89"/>
      <c r="H2334" s="172"/>
      <c r="I2334" s="172"/>
      <c r="J2334" s="89"/>
      <c r="K2334" s="142"/>
      <c r="L2334" s="89"/>
      <c r="M2334" s="89"/>
      <c r="N2334" s="89"/>
      <c r="O2334" s="89"/>
      <c r="P2334" s="89"/>
      <c r="Q2334" s="336"/>
      <c r="R2334" s="92"/>
      <c r="S2334" s="90"/>
      <c r="T2334" s="90"/>
    </row>
    <row r="2335" spans="1:20" x14ac:dyDescent="0.25">
      <c r="A2335" s="91"/>
      <c r="B2335" s="86"/>
      <c r="C2335" s="89"/>
      <c r="D2335" s="89"/>
      <c r="E2335" s="89"/>
      <c r="F2335" s="89"/>
      <c r="G2335" s="89"/>
      <c r="H2335" s="172"/>
      <c r="I2335" s="172"/>
      <c r="J2335" s="89"/>
      <c r="K2335" s="142"/>
      <c r="L2335" s="89"/>
      <c r="M2335" s="89"/>
      <c r="N2335" s="89"/>
      <c r="O2335" s="89"/>
      <c r="P2335" s="89"/>
      <c r="Q2335" s="336"/>
      <c r="R2335" s="92"/>
      <c r="S2335" s="90"/>
      <c r="T2335" s="90"/>
    </row>
    <row r="2336" spans="1:20" x14ac:dyDescent="0.25">
      <c r="A2336" s="91"/>
      <c r="B2336" s="86"/>
      <c r="C2336" s="89"/>
      <c r="D2336" s="89"/>
      <c r="E2336" s="89"/>
      <c r="F2336" s="89"/>
      <c r="G2336" s="89"/>
      <c r="H2336" s="172"/>
      <c r="I2336" s="172"/>
      <c r="J2336" s="89"/>
      <c r="K2336" s="142"/>
      <c r="L2336" s="89"/>
      <c r="M2336" s="89"/>
      <c r="N2336" s="89"/>
      <c r="O2336" s="89"/>
      <c r="P2336" s="89"/>
      <c r="Q2336" s="336"/>
      <c r="R2336" s="92"/>
      <c r="S2336" s="90"/>
      <c r="T2336" s="90"/>
    </row>
    <row r="2337" spans="1:20" x14ac:dyDescent="0.25">
      <c r="A2337" s="91"/>
      <c r="B2337" s="86"/>
      <c r="C2337" s="89"/>
      <c r="D2337" s="89"/>
      <c r="E2337" s="89"/>
      <c r="F2337" s="89"/>
      <c r="G2337" s="89"/>
      <c r="H2337" s="172"/>
      <c r="I2337" s="172"/>
      <c r="J2337" s="89"/>
      <c r="K2337" s="142"/>
      <c r="L2337" s="89"/>
      <c r="M2337" s="89"/>
      <c r="N2337" s="89"/>
      <c r="O2337" s="89"/>
      <c r="P2337" s="89"/>
      <c r="Q2337" s="336"/>
      <c r="R2337" s="92"/>
      <c r="S2337" s="90"/>
      <c r="T2337" s="90"/>
    </row>
    <row r="2338" spans="1:20" x14ac:dyDescent="0.25">
      <c r="A2338" s="91"/>
      <c r="B2338" s="86"/>
      <c r="C2338" s="89"/>
      <c r="D2338" s="89"/>
      <c r="E2338" s="89"/>
      <c r="F2338" s="89"/>
      <c r="G2338" s="89"/>
      <c r="H2338" s="172"/>
      <c r="I2338" s="172"/>
      <c r="J2338" s="89"/>
      <c r="K2338" s="142"/>
      <c r="L2338" s="89"/>
      <c r="M2338" s="89"/>
      <c r="N2338" s="89"/>
      <c r="O2338" s="89"/>
      <c r="P2338" s="89"/>
      <c r="Q2338" s="336"/>
      <c r="R2338" s="92"/>
      <c r="S2338" s="90"/>
      <c r="T2338" s="90"/>
    </row>
    <row r="2339" spans="1:20" x14ac:dyDescent="0.25">
      <c r="A2339" s="91"/>
      <c r="B2339" s="86"/>
      <c r="C2339" s="89"/>
      <c r="D2339" s="89"/>
      <c r="E2339" s="89"/>
      <c r="F2339" s="89"/>
      <c r="G2339" s="89"/>
      <c r="H2339" s="172"/>
      <c r="I2339" s="172"/>
      <c r="J2339" s="89"/>
      <c r="K2339" s="142"/>
      <c r="L2339" s="89"/>
      <c r="M2339" s="89"/>
      <c r="N2339" s="89"/>
      <c r="O2339" s="89"/>
      <c r="P2339" s="89"/>
      <c r="Q2339" s="336"/>
      <c r="R2339" s="92"/>
      <c r="S2339" s="90"/>
      <c r="T2339" s="90"/>
    </row>
    <row r="2340" spans="1:20" x14ac:dyDescent="0.25">
      <c r="A2340" s="91"/>
      <c r="B2340" s="86"/>
      <c r="C2340" s="89"/>
      <c r="D2340" s="89"/>
      <c r="E2340" s="89"/>
      <c r="F2340" s="89"/>
      <c r="G2340" s="89"/>
      <c r="H2340" s="172"/>
      <c r="I2340" s="172"/>
      <c r="J2340" s="89"/>
      <c r="K2340" s="142"/>
      <c r="L2340" s="89"/>
      <c r="M2340" s="89"/>
      <c r="N2340" s="89"/>
      <c r="O2340" s="89"/>
      <c r="P2340" s="89"/>
      <c r="Q2340" s="336"/>
      <c r="R2340" s="92"/>
      <c r="S2340" s="90"/>
      <c r="T2340" s="90"/>
    </row>
    <row r="2341" spans="1:20" x14ac:dyDescent="0.25">
      <c r="A2341" s="91"/>
      <c r="B2341" s="86"/>
      <c r="C2341" s="89"/>
      <c r="D2341" s="89"/>
      <c r="E2341" s="89"/>
      <c r="F2341" s="89"/>
      <c r="G2341" s="89"/>
      <c r="H2341" s="172"/>
      <c r="I2341" s="172"/>
      <c r="J2341" s="89"/>
      <c r="K2341" s="142"/>
      <c r="L2341" s="89"/>
      <c r="M2341" s="89"/>
      <c r="N2341" s="89"/>
      <c r="O2341" s="89"/>
      <c r="P2341" s="89"/>
      <c r="Q2341" s="336"/>
      <c r="R2341" s="92"/>
      <c r="S2341" s="90"/>
      <c r="T2341" s="90"/>
    </row>
    <row r="2342" spans="1:20" x14ac:dyDescent="0.25">
      <c r="A2342" s="91"/>
      <c r="B2342" s="86"/>
      <c r="C2342" s="89"/>
      <c r="D2342" s="89"/>
      <c r="E2342" s="89"/>
      <c r="F2342" s="89"/>
      <c r="G2342" s="89"/>
      <c r="H2342" s="172"/>
      <c r="I2342" s="172"/>
      <c r="J2342" s="89"/>
      <c r="K2342" s="142"/>
      <c r="L2342" s="89"/>
      <c r="M2342" s="89"/>
      <c r="N2342" s="89"/>
      <c r="O2342" s="89"/>
      <c r="P2342" s="89"/>
      <c r="Q2342" s="336"/>
      <c r="R2342" s="92"/>
      <c r="S2342" s="90"/>
      <c r="T2342" s="90"/>
    </row>
    <row r="2343" spans="1:20" x14ac:dyDescent="0.25">
      <c r="A2343" s="91"/>
      <c r="B2343" s="86"/>
      <c r="C2343" s="89"/>
      <c r="D2343" s="89"/>
      <c r="E2343" s="89"/>
      <c r="F2343" s="89"/>
      <c r="G2343" s="89"/>
      <c r="H2343" s="172"/>
      <c r="I2343" s="172"/>
      <c r="J2343" s="89"/>
      <c r="K2343" s="142"/>
      <c r="L2343" s="89"/>
      <c r="M2343" s="89"/>
      <c r="N2343" s="89"/>
      <c r="O2343" s="89"/>
      <c r="P2343" s="89"/>
      <c r="Q2343" s="336"/>
      <c r="R2343" s="92"/>
      <c r="S2343" s="90"/>
      <c r="T2343" s="90"/>
    </row>
    <row r="2344" spans="1:20" x14ac:dyDescent="0.25">
      <c r="A2344" s="91"/>
      <c r="B2344" s="86"/>
      <c r="C2344" s="89"/>
      <c r="D2344" s="89"/>
      <c r="E2344" s="89"/>
      <c r="F2344" s="89"/>
      <c r="G2344" s="89"/>
      <c r="H2344" s="172"/>
      <c r="I2344" s="172"/>
      <c r="J2344" s="89"/>
      <c r="K2344" s="142"/>
      <c r="L2344" s="89"/>
      <c r="M2344" s="89"/>
      <c r="N2344" s="89"/>
      <c r="O2344" s="89"/>
      <c r="P2344" s="89"/>
      <c r="Q2344" s="336"/>
      <c r="R2344" s="92"/>
      <c r="S2344" s="90"/>
      <c r="T2344" s="90"/>
    </row>
    <row r="2345" spans="1:20" x14ac:dyDescent="0.25">
      <c r="A2345" s="91"/>
      <c r="B2345" s="86"/>
      <c r="C2345" s="89"/>
      <c r="D2345" s="89"/>
      <c r="E2345" s="89"/>
      <c r="F2345" s="89"/>
      <c r="G2345" s="89"/>
      <c r="H2345" s="172"/>
      <c r="I2345" s="172"/>
      <c r="J2345" s="89"/>
      <c r="K2345" s="142"/>
      <c r="L2345" s="89"/>
      <c r="M2345" s="89"/>
      <c r="N2345" s="89"/>
      <c r="O2345" s="89"/>
      <c r="P2345" s="89"/>
      <c r="Q2345" s="336"/>
      <c r="R2345" s="92"/>
      <c r="S2345" s="90"/>
      <c r="T2345" s="90"/>
    </row>
    <row r="2346" spans="1:20" x14ac:dyDescent="0.25">
      <c r="A2346" s="91"/>
      <c r="B2346" s="86"/>
      <c r="C2346" s="89"/>
      <c r="D2346" s="89"/>
      <c r="E2346" s="89"/>
      <c r="F2346" s="89"/>
      <c r="G2346" s="89"/>
      <c r="H2346" s="172"/>
      <c r="I2346" s="172"/>
      <c r="J2346" s="89"/>
      <c r="K2346" s="142"/>
      <c r="L2346" s="89"/>
      <c r="M2346" s="89"/>
      <c r="N2346" s="89"/>
      <c r="O2346" s="89"/>
      <c r="P2346" s="89"/>
      <c r="Q2346" s="336"/>
      <c r="R2346" s="92"/>
      <c r="S2346" s="90"/>
      <c r="T2346" s="90"/>
    </row>
    <row r="2347" spans="1:20" x14ac:dyDescent="0.25">
      <c r="A2347" s="91"/>
      <c r="B2347" s="86"/>
      <c r="C2347" s="89"/>
      <c r="D2347" s="89"/>
      <c r="E2347" s="89"/>
      <c r="F2347" s="89"/>
      <c r="G2347" s="89"/>
      <c r="H2347" s="172"/>
      <c r="I2347" s="172"/>
      <c r="J2347" s="89"/>
      <c r="K2347" s="142"/>
      <c r="L2347" s="89"/>
      <c r="M2347" s="89"/>
      <c r="N2347" s="89"/>
      <c r="O2347" s="89"/>
      <c r="P2347" s="89"/>
      <c r="Q2347" s="336"/>
      <c r="R2347" s="92"/>
      <c r="S2347" s="90"/>
      <c r="T2347" s="90"/>
    </row>
    <row r="2348" spans="1:20" x14ac:dyDescent="0.25">
      <c r="A2348" s="91"/>
      <c r="B2348" s="86"/>
      <c r="C2348" s="89"/>
      <c r="D2348" s="89"/>
      <c r="E2348" s="89"/>
      <c r="F2348" s="89"/>
      <c r="G2348" s="89"/>
      <c r="H2348" s="172"/>
      <c r="I2348" s="172"/>
      <c r="J2348" s="89"/>
      <c r="K2348" s="142"/>
      <c r="L2348" s="89"/>
      <c r="M2348" s="89"/>
      <c r="N2348" s="89"/>
      <c r="O2348" s="89"/>
      <c r="P2348" s="89"/>
      <c r="Q2348" s="336"/>
      <c r="R2348" s="92"/>
      <c r="S2348" s="90"/>
      <c r="T2348" s="90"/>
    </row>
    <row r="2349" spans="1:20" x14ac:dyDescent="0.25">
      <c r="A2349" s="91"/>
      <c r="B2349" s="86"/>
      <c r="C2349" s="89"/>
      <c r="D2349" s="89"/>
      <c r="E2349" s="89"/>
      <c r="F2349" s="89"/>
      <c r="G2349" s="89"/>
      <c r="H2349" s="172"/>
      <c r="I2349" s="172"/>
      <c r="J2349" s="89"/>
      <c r="K2349" s="142"/>
      <c r="L2349" s="89"/>
      <c r="M2349" s="89"/>
      <c r="N2349" s="89"/>
      <c r="O2349" s="89"/>
      <c r="P2349" s="89"/>
      <c r="Q2349" s="336"/>
      <c r="R2349" s="92"/>
      <c r="S2349" s="90"/>
      <c r="T2349" s="90"/>
    </row>
    <row r="2350" spans="1:20" x14ac:dyDescent="0.25">
      <c r="A2350" s="91"/>
      <c r="B2350" s="86"/>
      <c r="C2350" s="89"/>
      <c r="D2350" s="89"/>
      <c r="E2350" s="89"/>
      <c r="F2350" s="89"/>
      <c r="G2350" s="89"/>
      <c r="H2350" s="172"/>
      <c r="I2350" s="172"/>
      <c r="J2350" s="89"/>
      <c r="K2350" s="142"/>
      <c r="L2350" s="89"/>
      <c r="M2350" s="89"/>
      <c r="N2350" s="89"/>
      <c r="O2350" s="89"/>
      <c r="P2350" s="89"/>
      <c r="Q2350" s="336"/>
      <c r="R2350" s="92"/>
      <c r="S2350" s="90"/>
      <c r="T2350" s="90"/>
    </row>
    <row r="2351" spans="1:20" x14ac:dyDescent="0.25">
      <c r="A2351" s="91"/>
      <c r="B2351" s="86"/>
      <c r="C2351" s="89"/>
      <c r="D2351" s="89"/>
      <c r="E2351" s="89"/>
      <c r="F2351" s="89"/>
      <c r="G2351" s="89"/>
      <c r="H2351" s="172"/>
      <c r="I2351" s="172"/>
      <c r="J2351" s="89"/>
      <c r="K2351" s="142"/>
      <c r="L2351" s="89"/>
      <c r="M2351" s="89"/>
      <c r="N2351" s="89"/>
      <c r="O2351" s="89"/>
      <c r="P2351" s="89"/>
      <c r="Q2351" s="336"/>
      <c r="R2351" s="92"/>
      <c r="S2351" s="90"/>
      <c r="T2351" s="90"/>
    </row>
    <row r="2352" spans="1:20" x14ac:dyDescent="0.25">
      <c r="A2352" s="91"/>
      <c r="B2352" s="86"/>
      <c r="C2352" s="89"/>
      <c r="D2352" s="89"/>
      <c r="E2352" s="89"/>
      <c r="F2352" s="89"/>
      <c r="G2352" s="89"/>
      <c r="H2352" s="172"/>
      <c r="I2352" s="172"/>
      <c r="J2352" s="89"/>
      <c r="K2352" s="142"/>
      <c r="L2352" s="89"/>
      <c r="M2352" s="89"/>
      <c r="N2352" s="89"/>
      <c r="O2352" s="89"/>
      <c r="P2352" s="89"/>
      <c r="Q2352" s="336"/>
      <c r="R2352" s="92"/>
      <c r="S2352" s="90"/>
      <c r="T2352" s="90"/>
    </row>
    <row r="2353" spans="1:20" x14ac:dyDescent="0.25">
      <c r="A2353" s="91"/>
      <c r="B2353" s="86"/>
      <c r="C2353" s="89"/>
      <c r="D2353" s="89"/>
      <c r="E2353" s="89"/>
      <c r="F2353" s="89"/>
      <c r="G2353" s="89"/>
      <c r="H2353" s="172"/>
      <c r="I2353" s="172"/>
      <c r="J2353" s="89"/>
      <c r="K2353" s="142"/>
      <c r="L2353" s="89"/>
      <c r="M2353" s="89"/>
      <c r="N2353" s="89"/>
      <c r="O2353" s="89"/>
      <c r="P2353" s="89"/>
      <c r="Q2353" s="336"/>
      <c r="R2353" s="92"/>
      <c r="S2353" s="90"/>
      <c r="T2353" s="90"/>
    </row>
    <row r="2354" spans="1:20" x14ac:dyDescent="0.25">
      <c r="A2354" s="91"/>
      <c r="B2354" s="86"/>
      <c r="C2354" s="89"/>
      <c r="D2354" s="89"/>
      <c r="E2354" s="89"/>
      <c r="F2354" s="89"/>
      <c r="G2354" s="89"/>
      <c r="H2354" s="172"/>
      <c r="I2354" s="172"/>
      <c r="J2354" s="89"/>
      <c r="K2354" s="142"/>
      <c r="L2354" s="89"/>
      <c r="M2354" s="89"/>
      <c r="N2354" s="89"/>
      <c r="O2354" s="89"/>
      <c r="P2354" s="89"/>
      <c r="Q2354" s="336"/>
      <c r="R2354" s="92"/>
      <c r="S2354" s="90"/>
      <c r="T2354" s="90"/>
    </row>
    <row r="2355" spans="1:20" x14ac:dyDescent="0.25">
      <c r="A2355" s="91"/>
      <c r="B2355" s="86"/>
      <c r="C2355" s="89"/>
      <c r="D2355" s="89"/>
      <c r="E2355" s="89"/>
      <c r="F2355" s="89"/>
      <c r="G2355" s="89"/>
      <c r="H2355" s="172"/>
      <c r="I2355" s="172"/>
      <c r="J2355" s="89"/>
      <c r="K2355" s="142"/>
      <c r="L2355" s="89"/>
      <c r="M2355" s="89"/>
      <c r="N2355" s="89"/>
      <c r="O2355" s="89"/>
      <c r="P2355" s="89"/>
      <c r="Q2355" s="336"/>
      <c r="R2355" s="92"/>
      <c r="S2355" s="90"/>
      <c r="T2355" s="90"/>
    </row>
    <row r="2356" spans="1:20" x14ac:dyDescent="0.25">
      <c r="A2356" s="91"/>
      <c r="B2356" s="86"/>
      <c r="C2356" s="89"/>
      <c r="D2356" s="89"/>
      <c r="E2356" s="89"/>
      <c r="F2356" s="89"/>
      <c r="G2356" s="89"/>
      <c r="H2356" s="172"/>
      <c r="I2356" s="172"/>
      <c r="J2356" s="89"/>
      <c r="K2356" s="142"/>
      <c r="L2356" s="89"/>
      <c r="M2356" s="89"/>
      <c r="N2356" s="89"/>
      <c r="O2356" s="89"/>
      <c r="P2356" s="89"/>
      <c r="Q2356" s="336"/>
      <c r="R2356" s="92"/>
      <c r="S2356" s="90"/>
      <c r="T2356" s="90"/>
    </row>
    <row r="2357" spans="1:20" x14ac:dyDescent="0.25">
      <c r="A2357" s="91"/>
      <c r="B2357" s="86"/>
      <c r="C2357" s="89"/>
      <c r="D2357" s="89"/>
      <c r="E2357" s="89"/>
      <c r="F2357" s="89"/>
      <c r="G2357" s="89"/>
      <c r="H2357" s="172"/>
      <c r="I2357" s="172"/>
      <c r="J2357" s="89"/>
      <c r="K2357" s="142"/>
      <c r="L2357" s="89"/>
      <c r="M2357" s="89"/>
      <c r="N2357" s="89"/>
      <c r="O2357" s="89"/>
      <c r="P2357" s="89"/>
      <c r="Q2357" s="336"/>
      <c r="R2357" s="92"/>
      <c r="S2357" s="90"/>
      <c r="T2357" s="90"/>
    </row>
    <row r="2358" spans="1:20" x14ac:dyDescent="0.25">
      <c r="A2358" s="91"/>
      <c r="B2358" s="86"/>
      <c r="C2358" s="89"/>
      <c r="D2358" s="89"/>
      <c r="E2358" s="89"/>
      <c r="F2358" s="89"/>
      <c r="G2358" s="89"/>
      <c r="H2358" s="172"/>
      <c r="I2358" s="172"/>
      <c r="J2358" s="89"/>
      <c r="K2358" s="142"/>
      <c r="L2358" s="89"/>
      <c r="M2358" s="89"/>
      <c r="N2358" s="89"/>
      <c r="O2358" s="89"/>
      <c r="P2358" s="89"/>
      <c r="Q2358" s="336"/>
      <c r="R2358" s="92"/>
      <c r="S2358" s="90"/>
      <c r="T2358" s="90"/>
    </row>
    <row r="2359" spans="1:20" x14ac:dyDescent="0.25">
      <c r="A2359" s="91"/>
      <c r="B2359" s="86"/>
      <c r="C2359" s="89"/>
      <c r="D2359" s="89"/>
      <c r="E2359" s="89"/>
      <c r="F2359" s="89"/>
      <c r="G2359" s="89"/>
      <c r="H2359" s="172"/>
      <c r="I2359" s="172"/>
      <c r="J2359" s="89"/>
      <c r="K2359" s="142"/>
      <c r="L2359" s="89"/>
      <c r="M2359" s="89"/>
      <c r="N2359" s="89"/>
      <c r="O2359" s="89"/>
      <c r="P2359" s="89"/>
      <c r="Q2359" s="336"/>
      <c r="R2359" s="92"/>
      <c r="S2359" s="90"/>
      <c r="T2359" s="90"/>
    </row>
    <row r="2360" spans="1:20" x14ac:dyDescent="0.25">
      <c r="A2360" s="91"/>
      <c r="B2360" s="86"/>
      <c r="C2360" s="89"/>
      <c r="D2360" s="89"/>
      <c r="E2360" s="89"/>
      <c r="F2360" s="89"/>
      <c r="G2360" s="89"/>
      <c r="H2360" s="172"/>
      <c r="I2360" s="172"/>
      <c r="J2360" s="89"/>
      <c r="K2360" s="142"/>
      <c r="L2360" s="89"/>
      <c r="M2360" s="89"/>
      <c r="N2360" s="89"/>
      <c r="O2360" s="89"/>
      <c r="P2360" s="89"/>
      <c r="Q2360" s="336"/>
      <c r="R2360" s="92"/>
      <c r="S2360" s="90"/>
      <c r="T2360" s="90"/>
    </row>
    <row r="2361" spans="1:20" x14ac:dyDescent="0.25">
      <c r="A2361" s="91"/>
      <c r="B2361" s="86"/>
      <c r="C2361" s="89"/>
      <c r="D2361" s="89"/>
      <c r="E2361" s="89"/>
      <c r="F2361" s="89"/>
      <c r="G2361" s="89"/>
      <c r="H2361" s="172"/>
      <c r="I2361" s="172"/>
      <c r="J2361" s="89"/>
      <c r="K2361" s="142"/>
      <c r="L2361" s="89"/>
      <c r="M2361" s="89"/>
      <c r="N2361" s="89"/>
      <c r="O2361" s="89"/>
      <c r="P2361" s="89"/>
      <c r="Q2361" s="336"/>
      <c r="R2361" s="92"/>
      <c r="S2361" s="90"/>
      <c r="T2361" s="90"/>
    </row>
    <row r="2362" spans="1:20" x14ac:dyDescent="0.25">
      <c r="A2362" s="91"/>
      <c r="B2362" s="86"/>
      <c r="C2362" s="89"/>
      <c r="D2362" s="89"/>
      <c r="E2362" s="89"/>
      <c r="F2362" s="89"/>
      <c r="G2362" s="89"/>
      <c r="H2362" s="172"/>
      <c r="I2362" s="172"/>
      <c r="J2362" s="89"/>
      <c r="K2362" s="142"/>
      <c r="L2362" s="89"/>
      <c r="M2362" s="89"/>
      <c r="N2362" s="89"/>
      <c r="O2362" s="89"/>
      <c r="P2362" s="89"/>
      <c r="Q2362" s="336"/>
      <c r="R2362" s="92"/>
      <c r="S2362" s="90"/>
      <c r="T2362" s="90"/>
    </row>
    <row r="2363" spans="1:20" x14ac:dyDescent="0.25">
      <c r="A2363" s="91"/>
      <c r="B2363" s="86"/>
      <c r="C2363" s="89"/>
      <c r="D2363" s="89"/>
      <c r="E2363" s="89"/>
      <c r="F2363" s="89"/>
      <c r="G2363" s="89"/>
      <c r="H2363" s="172"/>
      <c r="I2363" s="172"/>
      <c r="J2363" s="89"/>
      <c r="K2363" s="142"/>
      <c r="L2363" s="89"/>
      <c r="M2363" s="89"/>
      <c r="N2363" s="89"/>
      <c r="O2363" s="89"/>
      <c r="P2363" s="89"/>
      <c r="Q2363" s="336"/>
      <c r="R2363" s="92"/>
      <c r="S2363" s="90"/>
      <c r="T2363" s="90"/>
    </row>
    <row r="2364" spans="1:20" x14ac:dyDescent="0.25">
      <c r="A2364" s="91"/>
      <c r="B2364" s="86"/>
      <c r="C2364" s="89"/>
      <c r="D2364" s="89"/>
      <c r="E2364" s="89"/>
      <c r="F2364" s="89"/>
      <c r="G2364" s="89"/>
      <c r="H2364" s="172"/>
      <c r="I2364" s="172"/>
      <c r="J2364" s="89"/>
      <c r="K2364" s="142"/>
      <c r="L2364" s="89"/>
      <c r="M2364" s="89"/>
      <c r="N2364" s="89"/>
      <c r="O2364" s="89"/>
      <c r="P2364" s="89"/>
      <c r="Q2364" s="336"/>
      <c r="R2364" s="92"/>
      <c r="S2364" s="90"/>
      <c r="T2364" s="90"/>
    </row>
    <row r="2365" spans="1:20" x14ac:dyDescent="0.25">
      <c r="A2365" s="91"/>
      <c r="B2365" s="86"/>
      <c r="C2365" s="89"/>
      <c r="D2365" s="89"/>
      <c r="E2365" s="89"/>
      <c r="F2365" s="89"/>
      <c r="G2365" s="89"/>
      <c r="H2365" s="172"/>
      <c r="I2365" s="172"/>
      <c r="J2365" s="89"/>
      <c r="K2365" s="142"/>
      <c r="L2365" s="89"/>
      <c r="M2365" s="89"/>
      <c r="N2365" s="89"/>
      <c r="O2365" s="89"/>
      <c r="P2365" s="89"/>
      <c r="Q2365" s="336"/>
      <c r="R2365" s="92"/>
      <c r="S2365" s="90"/>
      <c r="T2365" s="90"/>
    </row>
    <row r="2366" spans="1:20" x14ac:dyDescent="0.25">
      <c r="A2366" s="91"/>
      <c r="B2366" s="86"/>
      <c r="C2366" s="89"/>
      <c r="D2366" s="89"/>
      <c r="E2366" s="89"/>
      <c r="F2366" s="89"/>
      <c r="G2366" s="89"/>
      <c r="H2366" s="172"/>
      <c r="I2366" s="172"/>
      <c r="J2366" s="89"/>
      <c r="K2366" s="142"/>
      <c r="L2366" s="89"/>
      <c r="M2366" s="89"/>
      <c r="N2366" s="89"/>
      <c r="O2366" s="89"/>
      <c r="P2366" s="89"/>
      <c r="Q2366" s="336"/>
      <c r="R2366" s="92"/>
      <c r="S2366" s="90"/>
      <c r="T2366" s="90"/>
    </row>
    <row r="2367" spans="1:20" x14ac:dyDescent="0.25">
      <c r="A2367" s="91"/>
      <c r="B2367" s="86"/>
      <c r="C2367" s="89"/>
      <c r="D2367" s="89"/>
      <c r="E2367" s="89"/>
      <c r="F2367" s="89"/>
      <c r="G2367" s="89"/>
      <c r="H2367" s="172"/>
      <c r="I2367" s="172"/>
      <c r="J2367" s="89"/>
      <c r="K2367" s="142"/>
      <c r="L2367" s="89"/>
      <c r="M2367" s="89"/>
      <c r="N2367" s="89"/>
      <c r="O2367" s="89"/>
      <c r="P2367" s="89"/>
      <c r="Q2367" s="336"/>
      <c r="R2367" s="92"/>
      <c r="S2367" s="90"/>
      <c r="T2367" s="90"/>
    </row>
    <row r="2368" spans="1:20" x14ac:dyDescent="0.25">
      <c r="A2368" s="91"/>
      <c r="B2368" s="86"/>
      <c r="C2368" s="89"/>
      <c r="D2368" s="89"/>
      <c r="E2368" s="89"/>
      <c r="F2368" s="89"/>
      <c r="G2368" s="89"/>
      <c r="H2368" s="172"/>
      <c r="I2368" s="172"/>
      <c r="J2368" s="89"/>
      <c r="K2368" s="142"/>
      <c r="L2368" s="89"/>
      <c r="M2368" s="89"/>
      <c r="N2368" s="89"/>
      <c r="O2368" s="89"/>
      <c r="P2368" s="89"/>
      <c r="Q2368" s="336"/>
      <c r="R2368" s="92"/>
      <c r="S2368" s="90"/>
      <c r="T2368" s="90"/>
    </row>
    <row r="2369" spans="1:20" x14ac:dyDescent="0.25">
      <c r="A2369" s="91"/>
      <c r="B2369" s="86"/>
      <c r="C2369" s="89"/>
      <c r="D2369" s="89"/>
      <c r="E2369" s="89"/>
      <c r="F2369" s="89"/>
      <c r="G2369" s="89"/>
      <c r="H2369" s="172"/>
      <c r="I2369" s="172"/>
      <c r="J2369" s="89"/>
      <c r="K2369" s="142"/>
      <c r="L2369" s="89"/>
      <c r="M2369" s="89"/>
      <c r="N2369" s="89"/>
      <c r="O2369" s="89"/>
      <c r="P2369" s="89"/>
      <c r="Q2369" s="336"/>
      <c r="R2369" s="92"/>
      <c r="S2369" s="90"/>
      <c r="T2369" s="90"/>
    </row>
    <row r="2370" spans="1:20" x14ac:dyDescent="0.25">
      <c r="A2370" s="91"/>
      <c r="B2370" s="86"/>
      <c r="C2370" s="89"/>
      <c r="D2370" s="89"/>
      <c r="E2370" s="89"/>
      <c r="F2370" s="89"/>
      <c r="G2370" s="89"/>
      <c r="H2370" s="172"/>
      <c r="I2370" s="172"/>
      <c r="J2370" s="89"/>
      <c r="K2370" s="142"/>
      <c r="L2370" s="89"/>
      <c r="M2370" s="89"/>
      <c r="N2370" s="89"/>
      <c r="O2370" s="89"/>
      <c r="P2370" s="89"/>
      <c r="Q2370" s="336"/>
      <c r="R2370" s="92"/>
      <c r="S2370" s="90"/>
      <c r="T2370" s="90"/>
    </row>
    <row r="2371" spans="1:20" x14ac:dyDescent="0.25">
      <c r="A2371" s="91"/>
      <c r="B2371" s="86"/>
      <c r="C2371" s="89"/>
      <c r="D2371" s="89"/>
      <c r="E2371" s="89"/>
      <c r="F2371" s="89"/>
      <c r="G2371" s="89"/>
      <c r="H2371" s="172"/>
      <c r="I2371" s="172"/>
      <c r="J2371" s="89"/>
      <c r="K2371" s="142"/>
      <c r="L2371" s="89"/>
      <c r="M2371" s="89"/>
      <c r="N2371" s="89"/>
      <c r="O2371" s="89"/>
      <c r="P2371" s="89"/>
      <c r="Q2371" s="336"/>
      <c r="R2371" s="92"/>
      <c r="S2371" s="90"/>
      <c r="T2371" s="90"/>
    </row>
    <row r="2372" spans="1:20" x14ac:dyDescent="0.25">
      <c r="A2372" s="91"/>
      <c r="B2372" s="86"/>
      <c r="C2372" s="89"/>
      <c r="D2372" s="89"/>
      <c r="E2372" s="89"/>
      <c r="F2372" s="89"/>
      <c r="G2372" s="89"/>
      <c r="H2372" s="172"/>
      <c r="I2372" s="172"/>
      <c r="J2372" s="89"/>
      <c r="K2372" s="142"/>
      <c r="L2372" s="89"/>
      <c r="M2372" s="89"/>
      <c r="N2372" s="89"/>
      <c r="O2372" s="89"/>
      <c r="P2372" s="89"/>
      <c r="Q2372" s="336"/>
      <c r="R2372" s="92"/>
      <c r="S2372" s="90"/>
      <c r="T2372" s="90"/>
    </row>
    <row r="2373" spans="1:20" x14ac:dyDescent="0.25">
      <c r="A2373" s="91"/>
      <c r="B2373" s="86"/>
      <c r="C2373" s="89"/>
      <c r="D2373" s="89"/>
      <c r="E2373" s="89"/>
      <c r="F2373" s="89"/>
      <c r="G2373" s="89"/>
      <c r="H2373" s="172"/>
      <c r="I2373" s="172"/>
      <c r="J2373" s="89"/>
      <c r="K2373" s="142"/>
      <c r="L2373" s="89"/>
      <c r="M2373" s="89"/>
      <c r="N2373" s="89"/>
      <c r="O2373" s="89"/>
      <c r="P2373" s="89"/>
      <c r="Q2373" s="336"/>
      <c r="R2373" s="92"/>
      <c r="S2373" s="90"/>
      <c r="T2373" s="90"/>
    </row>
    <row r="2374" spans="1:20" x14ac:dyDescent="0.25">
      <c r="A2374" s="91"/>
      <c r="B2374" s="86"/>
      <c r="C2374" s="89"/>
      <c r="D2374" s="89"/>
      <c r="E2374" s="89"/>
      <c r="F2374" s="89"/>
      <c r="G2374" s="89"/>
      <c r="H2374" s="172"/>
      <c r="I2374" s="172"/>
      <c r="J2374" s="89"/>
      <c r="K2374" s="142"/>
      <c r="L2374" s="89"/>
      <c r="M2374" s="89"/>
      <c r="N2374" s="89"/>
      <c r="O2374" s="89"/>
      <c r="P2374" s="89"/>
      <c r="Q2374" s="336"/>
      <c r="R2374" s="92"/>
      <c r="S2374" s="90"/>
      <c r="T2374" s="90"/>
    </row>
    <row r="2375" spans="1:20" x14ac:dyDescent="0.25">
      <c r="A2375" s="91"/>
      <c r="B2375" s="86"/>
      <c r="C2375" s="89"/>
      <c r="D2375" s="89"/>
      <c r="E2375" s="89"/>
      <c r="F2375" s="89"/>
      <c r="G2375" s="89"/>
      <c r="H2375" s="172"/>
      <c r="I2375" s="172"/>
      <c r="J2375" s="89"/>
      <c r="K2375" s="142"/>
      <c r="L2375" s="89"/>
      <c r="M2375" s="89"/>
      <c r="N2375" s="89"/>
      <c r="O2375" s="89"/>
      <c r="P2375" s="89"/>
      <c r="Q2375" s="336"/>
      <c r="R2375" s="92"/>
      <c r="S2375" s="90"/>
      <c r="T2375" s="90"/>
    </row>
    <row r="2376" spans="1:20" x14ac:dyDescent="0.25">
      <c r="A2376" s="91"/>
      <c r="B2376" s="86"/>
      <c r="C2376" s="89"/>
      <c r="D2376" s="89"/>
      <c r="E2376" s="89"/>
      <c r="F2376" s="89"/>
      <c r="G2376" s="89"/>
      <c r="H2376" s="172"/>
      <c r="I2376" s="172"/>
      <c r="J2376" s="89"/>
      <c r="K2376" s="142"/>
      <c r="L2376" s="89"/>
      <c r="M2376" s="89"/>
      <c r="N2376" s="89"/>
      <c r="O2376" s="89"/>
      <c r="P2376" s="89"/>
      <c r="Q2376" s="336"/>
      <c r="R2376" s="92"/>
      <c r="S2376" s="90"/>
      <c r="T2376" s="90"/>
    </row>
    <row r="2377" spans="1:20" x14ac:dyDescent="0.25">
      <c r="A2377" s="91"/>
      <c r="B2377" s="86"/>
      <c r="C2377" s="89"/>
      <c r="D2377" s="89"/>
      <c r="E2377" s="89"/>
      <c r="F2377" s="89"/>
      <c r="G2377" s="89"/>
      <c r="H2377" s="172"/>
      <c r="I2377" s="172"/>
      <c r="J2377" s="89"/>
      <c r="K2377" s="142"/>
      <c r="L2377" s="89"/>
      <c r="M2377" s="89"/>
      <c r="N2377" s="89"/>
      <c r="O2377" s="89"/>
      <c r="P2377" s="89"/>
      <c r="Q2377" s="336"/>
      <c r="R2377" s="92"/>
      <c r="S2377" s="90"/>
      <c r="T2377" s="90"/>
    </row>
    <row r="2378" spans="1:20" x14ac:dyDescent="0.25">
      <c r="A2378" s="91"/>
      <c r="B2378" s="86"/>
      <c r="C2378" s="89"/>
      <c r="D2378" s="89"/>
      <c r="E2378" s="89"/>
      <c r="F2378" s="89"/>
      <c r="G2378" s="89"/>
      <c r="H2378" s="172"/>
      <c r="I2378" s="172"/>
      <c r="J2378" s="89"/>
      <c r="K2378" s="142"/>
      <c r="L2378" s="89"/>
      <c r="M2378" s="89"/>
      <c r="N2378" s="89"/>
      <c r="O2378" s="89"/>
      <c r="P2378" s="89"/>
      <c r="Q2378" s="336"/>
      <c r="R2378" s="92"/>
      <c r="S2378" s="90"/>
      <c r="T2378" s="90"/>
    </row>
    <row r="2379" spans="1:20" x14ac:dyDescent="0.25">
      <c r="A2379" s="91"/>
      <c r="B2379" s="86"/>
      <c r="C2379" s="89"/>
      <c r="D2379" s="89"/>
      <c r="E2379" s="89"/>
      <c r="F2379" s="89"/>
      <c r="G2379" s="89"/>
      <c r="H2379" s="172"/>
      <c r="I2379" s="172"/>
      <c r="J2379" s="89"/>
      <c r="K2379" s="142"/>
      <c r="L2379" s="89"/>
      <c r="M2379" s="89"/>
      <c r="N2379" s="89"/>
      <c r="O2379" s="89"/>
      <c r="P2379" s="89"/>
      <c r="Q2379" s="336"/>
      <c r="R2379" s="92"/>
      <c r="S2379" s="90"/>
      <c r="T2379" s="90"/>
    </row>
    <row r="2380" spans="1:20" x14ac:dyDescent="0.25">
      <c r="A2380" s="91"/>
      <c r="B2380" s="86"/>
      <c r="C2380" s="89"/>
      <c r="D2380" s="89"/>
      <c r="E2380" s="89"/>
      <c r="F2380" s="89"/>
      <c r="G2380" s="89"/>
      <c r="H2380" s="172"/>
      <c r="I2380" s="172"/>
      <c r="J2380" s="89"/>
      <c r="K2380" s="142"/>
      <c r="L2380" s="89"/>
      <c r="M2380" s="89"/>
      <c r="N2380" s="89"/>
      <c r="O2380" s="89"/>
      <c r="P2380" s="89"/>
      <c r="Q2380" s="336"/>
      <c r="R2380" s="92"/>
      <c r="S2380" s="90"/>
      <c r="T2380" s="90"/>
    </row>
    <row r="2381" spans="1:20" x14ac:dyDescent="0.25">
      <c r="A2381" s="91"/>
      <c r="B2381" s="86"/>
      <c r="C2381" s="89"/>
      <c r="D2381" s="89"/>
      <c r="E2381" s="89"/>
      <c r="F2381" s="89"/>
      <c r="G2381" s="89"/>
      <c r="H2381" s="172"/>
      <c r="I2381" s="172"/>
      <c r="J2381" s="89"/>
      <c r="K2381" s="142"/>
      <c r="L2381" s="89"/>
      <c r="M2381" s="89"/>
      <c r="N2381" s="89"/>
      <c r="O2381" s="89"/>
      <c r="P2381" s="89"/>
      <c r="Q2381" s="336"/>
      <c r="R2381" s="92"/>
      <c r="S2381" s="90"/>
      <c r="T2381" s="90"/>
    </row>
    <row r="2382" spans="1:20" x14ac:dyDescent="0.25">
      <c r="A2382" s="91"/>
      <c r="B2382" s="86"/>
      <c r="C2382" s="89"/>
      <c r="D2382" s="89"/>
      <c r="E2382" s="89"/>
      <c r="F2382" s="89"/>
      <c r="G2382" s="89"/>
      <c r="H2382" s="172"/>
      <c r="I2382" s="172"/>
      <c r="J2382" s="89"/>
      <c r="K2382" s="142"/>
      <c r="L2382" s="89"/>
      <c r="M2382" s="89"/>
      <c r="N2382" s="89"/>
      <c r="O2382" s="89"/>
      <c r="P2382" s="89"/>
      <c r="Q2382" s="336"/>
      <c r="R2382" s="92"/>
      <c r="S2382" s="90"/>
      <c r="T2382" s="90"/>
    </row>
    <row r="2383" spans="1:20" x14ac:dyDescent="0.25">
      <c r="A2383" s="91"/>
      <c r="B2383" s="86"/>
      <c r="C2383" s="89"/>
      <c r="D2383" s="89"/>
      <c r="E2383" s="89"/>
      <c r="F2383" s="89"/>
      <c r="G2383" s="89"/>
      <c r="H2383" s="172"/>
      <c r="I2383" s="172"/>
      <c r="J2383" s="89"/>
      <c r="K2383" s="142"/>
      <c r="L2383" s="89"/>
      <c r="M2383" s="89"/>
      <c r="N2383" s="89"/>
      <c r="O2383" s="89"/>
      <c r="P2383" s="89"/>
      <c r="Q2383" s="336"/>
      <c r="R2383" s="92"/>
      <c r="S2383" s="90"/>
      <c r="T2383" s="90"/>
    </row>
    <row r="2384" spans="1:20" x14ac:dyDescent="0.25">
      <c r="A2384" s="91"/>
      <c r="B2384" s="86"/>
      <c r="C2384" s="89"/>
      <c r="D2384" s="89"/>
      <c r="E2384" s="89"/>
      <c r="F2384" s="89"/>
      <c r="G2384" s="89"/>
      <c r="H2384" s="172"/>
      <c r="I2384" s="172"/>
      <c r="J2384" s="89"/>
      <c r="K2384" s="142"/>
      <c r="L2384" s="89"/>
      <c r="M2384" s="89"/>
      <c r="N2384" s="89"/>
      <c r="O2384" s="89"/>
      <c r="P2384" s="89"/>
      <c r="Q2384" s="336"/>
      <c r="R2384" s="92"/>
      <c r="S2384" s="90"/>
      <c r="T2384" s="90"/>
    </row>
    <row r="2385" spans="1:20" x14ac:dyDescent="0.25">
      <c r="A2385" s="91"/>
      <c r="B2385" s="86"/>
      <c r="C2385" s="89"/>
      <c r="D2385" s="89"/>
      <c r="E2385" s="89"/>
      <c r="F2385" s="89"/>
      <c r="G2385" s="89"/>
      <c r="H2385" s="172"/>
      <c r="I2385" s="172"/>
      <c r="J2385" s="89"/>
      <c r="K2385" s="142"/>
      <c r="L2385" s="89"/>
      <c r="M2385" s="89"/>
      <c r="N2385" s="89"/>
      <c r="O2385" s="89"/>
      <c r="P2385" s="89"/>
      <c r="Q2385" s="336"/>
      <c r="R2385" s="92"/>
      <c r="S2385" s="90"/>
      <c r="T2385" s="90"/>
    </row>
    <row r="2386" spans="1:20" x14ac:dyDescent="0.25">
      <c r="A2386" s="91"/>
      <c r="B2386" s="86"/>
      <c r="C2386" s="89"/>
      <c r="D2386" s="89"/>
      <c r="E2386" s="89"/>
      <c r="F2386" s="89"/>
      <c r="G2386" s="89"/>
      <c r="H2386" s="172"/>
      <c r="I2386" s="172"/>
      <c r="J2386" s="89"/>
      <c r="K2386" s="142"/>
      <c r="L2386" s="89"/>
      <c r="M2386" s="89"/>
      <c r="N2386" s="89"/>
      <c r="O2386" s="89"/>
      <c r="P2386" s="89"/>
      <c r="Q2386" s="336"/>
      <c r="R2386" s="92"/>
      <c r="S2386" s="90"/>
      <c r="T2386" s="90"/>
    </row>
    <row r="2387" spans="1:20" x14ac:dyDescent="0.25">
      <c r="A2387" s="91"/>
      <c r="B2387" s="86"/>
      <c r="C2387" s="89"/>
      <c r="D2387" s="89"/>
      <c r="E2387" s="89"/>
      <c r="F2387" s="89"/>
      <c r="G2387" s="89"/>
      <c r="H2387" s="172"/>
      <c r="I2387" s="172"/>
      <c r="J2387" s="89"/>
      <c r="K2387" s="142"/>
      <c r="L2387" s="89"/>
      <c r="M2387" s="89"/>
      <c r="N2387" s="89"/>
      <c r="O2387" s="89"/>
      <c r="P2387" s="89"/>
      <c r="Q2387" s="336"/>
      <c r="R2387" s="92"/>
      <c r="S2387" s="90"/>
      <c r="T2387" s="90"/>
    </row>
    <row r="2388" spans="1:20" x14ac:dyDescent="0.25">
      <c r="A2388" s="91"/>
      <c r="B2388" s="86"/>
      <c r="C2388" s="89"/>
      <c r="D2388" s="89"/>
      <c r="E2388" s="89"/>
      <c r="F2388" s="89"/>
      <c r="G2388" s="89"/>
      <c r="H2388" s="172"/>
      <c r="I2388" s="172"/>
      <c r="J2388" s="89"/>
      <c r="K2388" s="142"/>
      <c r="L2388" s="89"/>
      <c r="M2388" s="89"/>
      <c r="N2388" s="89"/>
      <c r="O2388" s="89"/>
      <c r="P2388" s="89"/>
      <c r="Q2388" s="336"/>
      <c r="R2388" s="92"/>
      <c r="S2388" s="90"/>
      <c r="T2388" s="90"/>
    </row>
    <row r="2389" spans="1:20" x14ac:dyDescent="0.25">
      <c r="A2389" s="91"/>
      <c r="B2389" s="86"/>
      <c r="C2389" s="89"/>
      <c r="D2389" s="89"/>
      <c r="E2389" s="89"/>
      <c r="F2389" s="89"/>
      <c r="G2389" s="89"/>
      <c r="H2389" s="172"/>
      <c r="I2389" s="172"/>
      <c r="J2389" s="89"/>
      <c r="K2389" s="142"/>
      <c r="L2389" s="89"/>
      <c r="M2389" s="89"/>
      <c r="N2389" s="89"/>
      <c r="O2389" s="89"/>
      <c r="P2389" s="89"/>
      <c r="Q2389" s="336"/>
      <c r="R2389" s="92"/>
      <c r="S2389" s="90"/>
      <c r="T2389" s="90"/>
    </row>
    <row r="2390" spans="1:20" x14ac:dyDescent="0.25">
      <c r="A2390" s="91"/>
      <c r="B2390" s="86"/>
      <c r="C2390" s="89"/>
      <c r="D2390" s="89"/>
      <c r="E2390" s="89"/>
      <c r="F2390" s="89"/>
      <c r="G2390" s="89"/>
      <c r="H2390" s="172"/>
      <c r="I2390" s="172"/>
      <c r="J2390" s="89"/>
      <c r="K2390" s="142"/>
      <c r="L2390" s="89"/>
      <c r="M2390" s="89"/>
      <c r="N2390" s="89"/>
      <c r="O2390" s="89"/>
      <c r="P2390" s="89"/>
      <c r="Q2390" s="336"/>
      <c r="R2390" s="92"/>
      <c r="S2390" s="90"/>
      <c r="T2390" s="90"/>
    </row>
    <row r="2391" spans="1:20" x14ac:dyDescent="0.25">
      <c r="A2391" s="91"/>
      <c r="B2391" s="86"/>
      <c r="C2391" s="89"/>
      <c r="D2391" s="89"/>
      <c r="E2391" s="89"/>
      <c r="F2391" s="89"/>
      <c r="G2391" s="89"/>
      <c r="H2391" s="172"/>
      <c r="I2391" s="172"/>
      <c r="J2391" s="89"/>
      <c r="K2391" s="142"/>
      <c r="L2391" s="89"/>
      <c r="M2391" s="89"/>
      <c r="N2391" s="89"/>
      <c r="O2391" s="89"/>
      <c r="P2391" s="89"/>
      <c r="Q2391" s="336"/>
      <c r="R2391" s="92"/>
      <c r="S2391" s="90"/>
      <c r="T2391" s="90"/>
    </row>
    <row r="2392" spans="1:20" x14ac:dyDescent="0.25">
      <c r="A2392" s="91"/>
      <c r="B2392" s="86"/>
      <c r="C2392" s="89"/>
      <c r="D2392" s="89"/>
      <c r="E2392" s="89"/>
      <c r="F2392" s="89"/>
      <c r="G2392" s="89"/>
      <c r="H2392" s="172"/>
      <c r="I2392" s="172"/>
      <c r="J2392" s="89"/>
      <c r="K2392" s="142"/>
      <c r="L2392" s="89"/>
      <c r="M2392" s="89"/>
      <c r="N2392" s="89"/>
      <c r="O2392" s="89"/>
      <c r="P2392" s="89"/>
      <c r="Q2392" s="336"/>
      <c r="R2392" s="92"/>
      <c r="S2392" s="90"/>
      <c r="T2392" s="90"/>
    </row>
    <row r="2393" spans="1:20" x14ac:dyDescent="0.25">
      <c r="A2393" s="91"/>
      <c r="B2393" s="86"/>
      <c r="C2393" s="89"/>
      <c r="D2393" s="89"/>
      <c r="E2393" s="89"/>
      <c r="F2393" s="89"/>
      <c r="G2393" s="89"/>
      <c r="H2393" s="172"/>
      <c r="I2393" s="172"/>
      <c r="J2393" s="89"/>
      <c r="K2393" s="142"/>
      <c r="L2393" s="89"/>
      <c r="M2393" s="89"/>
      <c r="N2393" s="89"/>
      <c r="O2393" s="89"/>
      <c r="P2393" s="89"/>
      <c r="Q2393" s="336"/>
      <c r="R2393" s="92"/>
      <c r="S2393" s="90"/>
      <c r="T2393" s="90"/>
    </row>
    <row r="2394" spans="1:20" x14ac:dyDescent="0.25">
      <c r="A2394" s="91"/>
      <c r="B2394" s="86"/>
      <c r="C2394" s="89"/>
      <c r="D2394" s="89"/>
      <c r="E2394" s="89"/>
      <c r="F2394" s="89"/>
      <c r="G2394" s="89"/>
      <c r="H2394" s="172"/>
      <c r="I2394" s="172"/>
      <c r="J2394" s="89"/>
      <c r="K2394" s="142"/>
      <c r="L2394" s="89"/>
      <c r="M2394" s="89"/>
      <c r="N2394" s="89"/>
      <c r="O2394" s="89"/>
      <c r="P2394" s="89"/>
      <c r="Q2394" s="336"/>
      <c r="R2394" s="92"/>
      <c r="S2394" s="90"/>
      <c r="T2394" s="90"/>
    </row>
    <row r="2395" spans="1:20" x14ac:dyDescent="0.25">
      <c r="A2395" s="91"/>
      <c r="B2395" s="86"/>
      <c r="C2395" s="89"/>
      <c r="D2395" s="89"/>
      <c r="E2395" s="89"/>
      <c r="F2395" s="89"/>
      <c r="G2395" s="89"/>
      <c r="H2395" s="172"/>
      <c r="I2395" s="172"/>
      <c r="J2395" s="89"/>
      <c r="K2395" s="142"/>
      <c r="L2395" s="89"/>
      <c r="M2395" s="89"/>
      <c r="N2395" s="89"/>
      <c r="O2395" s="89"/>
      <c r="P2395" s="89"/>
      <c r="Q2395" s="336"/>
      <c r="R2395" s="92"/>
      <c r="S2395" s="90"/>
      <c r="T2395" s="90"/>
    </row>
    <row r="2396" spans="1:20" x14ac:dyDescent="0.25">
      <c r="A2396" s="91"/>
      <c r="B2396" s="86"/>
      <c r="C2396" s="89"/>
      <c r="D2396" s="89"/>
      <c r="E2396" s="89"/>
      <c r="F2396" s="89"/>
      <c r="G2396" s="89"/>
      <c r="H2396" s="172"/>
      <c r="I2396" s="172"/>
      <c r="J2396" s="89"/>
      <c r="K2396" s="142"/>
      <c r="L2396" s="89"/>
      <c r="M2396" s="89"/>
      <c r="N2396" s="89"/>
      <c r="O2396" s="89"/>
      <c r="P2396" s="89"/>
      <c r="Q2396" s="336"/>
      <c r="R2396" s="92"/>
      <c r="S2396" s="90"/>
      <c r="T2396" s="90"/>
    </row>
    <row r="2397" spans="1:20" x14ac:dyDescent="0.25">
      <c r="A2397" s="91"/>
      <c r="B2397" s="86"/>
      <c r="C2397" s="89"/>
      <c r="D2397" s="89"/>
      <c r="E2397" s="89"/>
      <c r="F2397" s="89"/>
      <c r="G2397" s="89"/>
      <c r="H2397" s="172"/>
      <c r="I2397" s="172"/>
      <c r="J2397" s="89"/>
      <c r="K2397" s="142"/>
      <c r="L2397" s="89"/>
      <c r="M2397" s="89"/>
      <c r="N2397" s="89"/>
      <c r="O2397" s="89"/>
      <c r="P2397" s="89"/>
      <c r="Q2397" s="336"/>
      <c r="R2397" s="92"/>
      <c r="S2397" s="90"/>
      <c r="T2397" s="90"/>
    </row>
    <row r="2398" spans="1:20" x14ac:dyDescent="0.25">
      <c r="A2398" s="91"/>
      <c r="B2398" s="86"/>
      <c r="C2398" s="89"/>
      <c r="D2398" s="89"/>
      <c r="E2398" s="89"/>
      <c r="F2398" s="89"/>
      <c r="G2398" s="89"/>
      <c r="H2398" s="172"/>
      <c r="I2398" s="172"/>
      <c r="J2398" s="89"/>
      <c r="K2398" s="142"/>
      <c r="L2398" s="89"/>
      <c r="M2398" s="89"/>
      <c r="N2398" s="89"/>
      <c r="O2398" s="89"/>
      <c r="P2398" s="89"/>
      <c r="Q2398" s="336"/>
      <c r="R2398" s="92"/>
      <c r="S2398" s="90"/>
      <c r="T2398" s="90"/>
    </row>
    <row r="2399" spans="1:20" x14ac:dyDescent="0.25">
      <c r="A2399" s="91"/>
      <c r="B2399" s="86"/>
      <c r="C2399" s="89"/>
      <c r="D2399" s="89"/>
      <c r="E2399" s="89"/>
      <c r="F2399" s="89"/>
      <c r="G2399" s="89"/>
      <c r="H2399" s="172"/>
      <c r="I2399" s="172"/>
      <c r="J2399" s="89"/>
      <c r="K2399" s="142"/>
      <c r="L2399" s="89"/>
      <c r="M2399" s="89"/>
      <c r="N2399" s="89"/>
      <c r="O2399" s="89"/>
      <c r="P2399" s="89"/>
      <c r="Q2399" s="336"/>
      <c r="R2399" s="92"/>
      <c r="S2399" s="90"/>
      <c r="T2399" s="90"/>
    </row>
    <row r="2400" spans="1:20" x14ac:dyDescent="0.25">
      <c r="A2400" s="91"/>
      <c r="B2400" s="86"/>
      <c r="C2400" s="89"/>
      <c r="D2400" s="89"/>
      <c r="E2400" s="89"/>
      <c r="F2400" s="89"/>
      <c r="G2400" s="89"/>
      <c r="H2400" s="172"/>
      <c r="I2400" s="172"/>
      <c r="J2400" s="89"/>
      <c r="K2400" s="142"/>
      <c r="L2400" s="89"/>
      <c r="M2400" s="89"/>
      <c r="N2400" s="89"/>
      <c r="O2400" s="89"/>
      <c r="P2400" s="89"/>
      <c r="Q2400" s="336"/>
      <c r="R2400" s="92"/>
      <c r="S2400" s="90"/>
      <c r="T2400" s="90"/>
    </row>
    <row r="2401" spans="1:20" x14ac:dyDescent="0.25">
      <c r="A2401" s="91"/>
      <c r="B2401" s="86"/>
      <c r="C2401" s="89"/>
      <c r="D2401" s="89"/>
      <c r="E2401" s="89"/>
      <c r="F2401" s="89"/>
      <c r="G2401" s="89"/>
      <c r="H2401" s="172"/>
      <c r="I2401" s="172"/>
      <c r="J2401" s="89"/>
      <c r="K2401" s="142"/>
      <c r="L2401" s="89"/>
      <c r="M2401" s="89"/>
      <c r="N2401" s="89"/>
      <c r="O2401" s="89"/>
      <c r="P2401" s="89"/>
      <c r="Q2401" s="336"/>
      <c r="R2401" s="92"/>
      <c r="S2401" s="90"/>
      <c r="T2401" s="90"/>
    </row>
    <row r="2402" spans="1:20" x14ac:dyDescent="0.25">
      <c r="A2402" s="91"/>
      <c r="B2402" s="86"/>
      <c r="C2402" s="89"/>
      <c r="D2402" s="89"/>
      <c r="E2402" s="89"/>
      <c r="F2402" s="89"/>
      <c r="G2402" s="89"/>
      <c r="H2402" s="172"/>
      <c r="I2402" s="172"/>
      <c r="J2402" s="89"/>
      <c r="K2402" s="142"/>
      <c r="L2402" s="89"/>
      <c r="M2402" s="89"/>
      <c r="N2402" s="89"/>
      <c r="O2402" s="89"/>
      <c r="P2402" s="89"/>
      <c r="Q2402" s="336"/>
      <c r="R2402" s="92"/>
      <c r="S2402" s="90"/>
      <c r="T2402" s="90"/>
    </row>
    <row r="2403" spans="1:20" x14ac:dyDescent="0.25">
      <c r="A2403" s="91"/>
      <c r="B2403" s="86"/>
      <c r="C2403" s="89"/>
      <c r="D2403" s="89"/>
      <c r="E2403" s="89"/>
      <c r="F2403" s="89"/>
      <c r="G2403" s="89"/>
      <c r="H2403" s="172"/>
      <c r="I2403" s="172"/>
      <c r="J2403" s="89"/>
      <c r="K2403" s="142"/>
      <c r="L2403" s="89"/>
      <c r="M2403" s="89"/>
      <c r="N2403" s="89"/>
      <c r="O2403" s="89"/>
      <c r="P2403" s="89"/>
      <c r="Q2403" s="336"/>
      <c r="R2403" s="92"/>
      <c r="S2403" s="90"/>
      <c r="T2403" s="90"/>
    </row>
    <row r="2404" spans="1:20" x14ac:dyDescent="0.25">
      <c r="A2404" s="91"/>
      <c r="B2404" s="86"/>
      <c r="C2404" s="89"/>
      <c r="D2404" s="89"/>
      <c r="E2404" s="89"/>
      <c r="F2404" s="89"/>
      <c r="G2404" s="89"/>
      <c r="H2404" s="172"/>
      <c r="I2404" s="172"/>
      <c r="J2404" s="89"/>
      <c r="K2404" s="142"/>
      <c r="L2404" s="89"/>
      <c r="M2404" s="89"/>
      <c r="N2404" s="89"/>
      <c r="O2404" s="89"/>
      <c r="P2404" s="89"/>
      <c r="Q2404" s="336"/>
      <c r="R2404" s="92"/>
      <c r="S2404" s="90"/>
      <c r="T2404" s="90"/>
    </row>
    <row r="2405" spans="1:20" x14ac:dyDescent="0.25">
      <c r="A2405" s="91"/>
      <c r="B2405" s="86"/>
      <c r="C2405" s="89"/>
      <c r="D2405" s="89"/>
      <c r="E2405" s="89"/>
      <c r="F2405" s="89"/>
      <c r="G2405" s="89"/>
      <c r="H2405" s="172"/>
      <c r="I2405" s="172"/>
      <c r="J2405" s="89"/>
      <c r="K2405" s="142"/>
      <c r="L2405" s="89"/>
      <c r="M2405" s="89"/>
      <c r="N2405" s="89"/>
      <c r="O2405" s="89"/>
      <c r="P2405" s="89"/>
      <c r="Q2405" s="336"/>
      <c r="R2405" s="92"/>
      <c r="S2405" s="90"/>
      <c r="T2405" s="90"/>
    </row>
    <row r="2406" spans="1:20" x14ac:dyDescent="0.25">
      <c r="A2406" s="91"/>
      <c r="B2406" s="86"/>
      <c r="C2406" s="89"/>
      <c r="D2406" s="89"/>
      <c r="E2406" s="89"/>
      <c r="F2406" s="89"/>
      <c r="G2406" s="89"/>
      <c r="H2406" s="172"/>
      <c r="I2406" s="172"/>
      <c r="J2406" s="89"/>
      <c r="K2406" s="142"/>
      <c r="L2406" s="89"/>
      <c r="M2406" s="89"/>
      <c r="N2406" s="89"/>
      <c r="O2406" s="89"/>
      <c r="P2406" s="89"/>
      <c r="Q2406" s="336"/>
      <c r="R2406" s="92"/>
      <c r="S2406" s="90"/>
      <c r="T2406" s="90"/>
    </row>
    <row r="2407" spans="1:20" x14ac:dyDescent="0.25">
      <c r="A2407" s="91"/>
      <c r="B2407" s="86"/>
      <c r="C2407" s="89"/>
      <c r="D2407" s="89"/>
      <c r="E2407" s="89"/>
      <c r="F2407" s="89"/>
      <c r="G2407" s="89"/>
      <c r="H2407" s="172"/>
      <c r="I2407" s="172"/>
      <c r="J2407" s="89"/>
      <c r="K2407" s="142"/>
      <c r="L2407" s="89"/>
      <c r="M2407" s="89"/>
      <c r="N2407" s="89"/>
      <c r="O2407" s="89"/>
      <c r="P2407" s="89"/>
      <c r="Q2407" s="336"/>
      <c r="R2407" s="92"/>
      <c r="S2407" s="90"/>
      <c r="T2407" s="90"/>
    </row>
    <row r="2408" spans="1:20" x14ac:dyDescent="0.25">
      <c r="A2408" s="91"/>
      <c r="B2408" s="86"/>
      <c r="C2408" s="89"/>
      <c r="D2408" s="89"/>
      <c r="E2408" s="89"/>
      <c r="F2408" s="89"/>
      <c r="G2408" s="89"/>
      <c r="H2408" s="172"/>
      <c r="I2408" s="172"/>
      <c r="J2408" s="89"/>
      <c r="K2408" s="142"/>
      <c r="L2408" s="89"/>
      <c r="M2408" s="89"/>
      <c r="N2408" s="89"/>
      <c r="O2408" s="89"/>
      <c r="P2408" s="89"/>
      <c r="Q2408" s="336"/>
      <c r="R2408" s="92"/>
      <c r="S2408" s="90"/>
      <c r="T2408" s="90"/>
    </row>
    <row r="2409" spans="1:20" x14ac:dyDescent="0.25">
      <c r="A2409" s="91"/>
      <c r="B2409" s="86"/>
      <c r="C2409" s="89"/>
      <c r="D2409" s="89"/>
      <c r="E2409" s="89"/>
      <c r="F2409" s="89"/>
      <c r="G2409" s="89"/>
      <c r="H2409" s="172"/>
      <c r="I2409" s="172"/>
      <c r="J2409" s="89"/>
      <c r="K2409" s="142"/>
      <c r="L2409" s="89"/>
      <c r="M2409" s="89"/>
      <c r="N2409" s="89"/>
      <c r="O2409" s="89"/>
      <c r="P2409" s="89"/>
      <c r="Q2409" s="336"/>
      <c r="R2409" s="92"/>
      <c r="S2409" s="90"/>
      <c r="T2409" s="90"/>
    </row>
    <row r="2410" spans="1:20" x14ac:dyDescent="0.25">
      <c r="A2410" s="91"/>
      <c r="B2410" s="86"/>
      <c r="C2410" s="89"/>
      <c r="D2410" s="89"/>
      <c r="E2410" s="89"/>
      <c r="F2410" s="89"/>
      <c r="G2410" s="89"/>
      <c r="H2410" s="172"/>
      <c r="I2410" s="172"/>
      <c r="J2410" s="89"/>
      <c r="K2410" s="142"/>
      <c r="L2410" s="89"/>
      <c r="M2410" s="89"/>
      <c r="N2410" s="89"/>
      <c r="O2410" s="89"/>
      <c r="P2410" s="89"/>
      <c r="Q2410" s="336"/>
      <c r="R2410" s="92"/>
      <c r="S2410" s="90"/>
      <c r="T2410" s="90"/>
    </row>
    <row r="2411" spans="1:20" x14ac:dyDescent="0.25">
      <c r="A2411" s="91"/>
      <c r="B2411" s="86"/>
      <c r="C2411" s="89"/>
      <c r="D2411" s="89"/>
      <c r="E2411" s="89"/>
      <c r="F2411" s="89"/>
      <c r="G2411" s="89"/>
      <c r="H2411" s="172"/>
      <c r="I2411" s="172"/>
      <c r="J2411" s="89"/>
      <c r="K2411" s="142"/>
      <c r="L2411" s="89"/>
      <c r="M2411" s="89"/>
      <c r="N2411" s="89"/>
      <c r="O2411" s="89"/>
      <c r="P2411" s="89"/>
      <c r="Q2411" s="336"/>
      <c r="R2411" s="92"/>
      <c r="S2411" s="90"/>
      <c r="T2411" s="90"/>
    </row>
    <row r="2412" spans="1:20" x14ac:dyDescent="0.25">
      <c r="A2412" s="91"/>
      <c r="B2412" s="86"/>
      <c r="C2412" s="89"/>
      <c r="D2412" s="89"/>
      <c r="E2412" s="89"/>
      <c r="F2412" s="89"/>
      <c r="G2412" s="89"/>
      <c r="H2412" s="172"/>
      <c r="I2412" s="172"/>
      <c r="J2412" s="89"/>
      <c r="K2412" s="142"/>
      <c r="L2412" s="89"/>
      <c r="M2412" s="89"/>
      <c r="N2412" s="89"/>
      <c r="O2412" s="89"/>
      <c r="P2412" s="89"/>
      <c r="Q2412" s="336"/>
      <c r="R2412" s="92"/>
      <c r="S2412" s="90"/>
      <c r="T2412" s="90"/>
    </row>
    <row r="2413" spans="1:20" x14ac:dyDescent="0.25">
      <c r="A2413" s="91"/>
      <c r="B2413" s="86"/>
      <c r="C2413" s="89"/>
      <c r="D2413" s="89"/>
      <c r="E2413" s="89"/>
      <c r="F2413" s="89"/>
      <c r="G2413" s="89"/>
      <c r="H2413" s="172"/>
      <c r="I2413" s="172"/>
      <c r="J2413" s="89"/>
      <c r="K2413" s="142"/>
      <c r="L2413" s="89"/>
      <c r="M2413" s="89"/>
      <c r="N2413" s="89"/>
      <c r="O2413" s="89"/>
      <c r="P2413" s="89"/>
      <c r="Q2413" s="336"/>
      <c r="R2413" s="92"/>
      <c r="S2413" s="90"/>
      <c r="T2413" s="90"/>
    </row>
    <row r="2414" spans="1:20" x14ac:dyDescent="0.25">
      <c r="A2414" s="91"/>
      <c r="B2414" s="86"/>
      <c r="C2414" s="89"/>
      <c r="D2414" s="89"/>
      <c r="E2414" s="89"/>
      <c r="F2414" s="89"/>
      <c r="G2414" s="89"/>
      <c r="H2414" s="172"/>
      <c r="I2414" s="172"/>
      <c r="J2414" s="89"/>
      <c r="K2414" s="142"/>
      <c r="L2414" s="89"/>
      <c r="M2414" s="89"/>
      <c r="N2414" s="89"/>
      <c r="O2414" s="89"/>
      <c r="P2414" s="89"/>
      <c r="Q2414" s="336"/>
      <c r="R2414" s="92"/>
      <c r="S2414" s="90"/>
      <c r="T2414" s="90"/>
    </row>
    <row r="2415" spans="1:20" x14ac:dyDescent="0.25">
      <c r="A2415" s="91"/>
      <c r="B2415" s="86"/>
      <c r="C2415" s="89"/>
      <c r="D2415" s="89"/>
      <c r="E2415" s="89"/>
      <c r="F2415" s="89"/>
      <c r="G2415" s="89"/>
      <c r="H2415" s="172"/>
      <c r="I2415" s="172"/>
      <c r="J2415" s="89"/>
      <c r="K2415" s="142"/>
      <c r="L2415" s="89"/>
      <c r="M2415" s="89"/>
      <c r="N2415" s="89"/>
      <c r="O2415" s="89"/>
      <c r="P2415" s="89"/>
      <c r="Q2415" s="336"/>
      <c r="R2415" s="92"/>
      <c r="S2415" s="90"/>
      <c r="T2415" s="90"/>
    </row>
    <row r="2416" spans="1:20" x14ac:dyDescent="0.25">
      <c r="A2416" s="91"/>
      <c r="B2416" s="86"/>
      <c r="C2416" s="89"/>
      <c r="D2416" s="89"/>
      <c r="E2416" s="89"/>
      <c r="F2416" s="89"/>
      <c r="G2416" s="89"/>
      <c r="H2416" s="172"/>
      <c r="I2416" s="172"/>
      <c r="J2416" s="89"/>
      <c r="K2416" s="142"/>
      <c r="L2416" s="89"/>
      <c r="M2416" s="89"/>
      <c r="N2416" s="89"/>
      <c r="O2416" s="89"/>
      <c r="P2416" s="89"/>
      <c r="Q2416" s="336"/>
      <c r="R2416" s="92"/>
      <c r="S2416" s="90"/>
      <c r="T2416" s="90"/>
    </row>
    <row r="2417" spans="1:20" x14ac:dyDescent="0.25">
      <c r="A2417" s="91"/>
      <c r="B2417" s="86"/>
      <c r="C2417" s="89"/>
      <c r="D2417" s="89"/>
      <c r="E2417" s="89"/>
      <c r="F2417" s="89"/>
      <c r="G2417" s="89"/>
      <c r="H2417" s="172"/>
      <c r="I2417" s="172"/>
      <c r="J2417" s="89"/>
      <c r="K2417" s="142"/>
      <c r="L2417" s="89"/>
      <c r="M2417" s="89"/>
      <c r="N2417" s="89"/>
      <c r="O2417" s="89"/>
      <c r="P2417" s="89"/>
      <c r="Q2417" s="336"/>
      <c r="R2417" s="92"/>
      <c r="S2417" s="90"/>
      <c r="T2417" s="90"/>
    </row>
    <row r="2418" spans="1:20" x14ac:dyDescent="0.25">
      <c r="A2418" s="91"/>
      <c r="B2418" s="86"/>
      <c r="C2418" s="89"/>
      <c r="D2418" s="89"/>
      <c r="E2418" s="89"/>
      <c r="F2418" s="89"/>
      <c r="G2418" s="89"/>
      <c r="H2418" s="172"/>
      <c r="I2418" s="172"/>
      <c r="J2418" s="89"/>
      <c r="K2418" s="142"/>
      <c r="L2418" s="89"/>
      <c r="M2418" s="89"/>
      <c r="N2418" s="89"/>
      <c r="O2418" s="89"/>
      <c r="P2418" s="89"/>
      <c r="Q2418" s="336"/>
      <c r="R2418" s="92"/>
      <c r="S2418" s="90"/>
      <c r="T2418" s="90"/>
    </row>
    <row r="2419" spans="1:20" x14ac:dyDescent="0.25">
      <c r="A2419" s="91"/>
      <c r="B2419" s="86"/>
      <c r="C2419" s="89"/>
      <c r="D2419" s="89"/>
      <c r="E2419" s="89"/>
      <c r="F2419" s="89"/>
      <c r="G2419" s="89"/>
      <c r="H2419" s="172"/>
      <c r="I2419" s="172"/>
      <c r="J2419" s="89"/>
      <c r="K2419" s="142"/>
      <c r="L2419" s="89"/>
      <c r="M2419" s="89"/>
      <c r="N2419" s="89"/>
      <c r="O2419" s="89"/>
      <c r="P2419" s="89"/>
      <c r="Q2419" s="336"/>
      <c r="R2419" s="92"/>
      <c r="S2419" s="90"/>
      <c r="T2419" s="90"/>
    </row>
    <row r="2420" spans="1:20" x14ac:dyDescent="0.25">
      <c r="A2420" s="91"/>
      <c r="B2420" s="86"/>
      <c r="C2420" s="89"/>
      <c r="D2420" s="89"/>
      <c r="E2420" s="89"/>
      <c r="F2420" s="89"/>
      <c r="G2420" s="89"/>
      <c r="H2420" s="172"/>
      <c r="I2420" s="172"/>
      <c r="J2420" s="89"/>
      <c r="K2420" s="142"/>
      <c r="L2420" s="89"/>
      <c r="M2420" s="89"/>
      <c r="N2420" s="89"/>
      <c r="O2420" s="89"/>
      <c r="P2420" s="89"/>
      <c r="Q2420" s="336"/>
      <c r="R2420" s="92"/>
      <c r="S2420" s="90"/>
      <c r="T2420" s="90"/>
    </row>
    <row r="2421" spans="1:20" x14ac:dyDescent="0.25">
      <c r="A2421" s="91"/>
      <c r="B2421" s="86"/>
      <c r="C2421" s="89"/>
      <c r="D2421" s="89"/>
      <c r="E2421" s="89"/>
      <c r="F2421" s="89"/>
      <c r="G2421" s="89"/>
      <c r="H2421" s="172"/>
      <c r="I2421" s="172"/>
      <c r="J2421" s="89"/>
      <c r="K2421" s="142"/>
      <c r="L2421" s="89"/>
      <c r="M2421" s="89"/>
      <c r="N2421" s="89"/>
      <c r="O2421" s="89"/>
      <c r="P2421" s="89"/>
      <c r="Q2421" s="336"/>
      <c r="R2421" s="92"/>
      <c r="S2421" s="90"/>
      <c r="T2421" s="90"/>
    </row>
    <row r="2422" spans="1:20" x14ac:dyDescent="0.25">
      <c r="A2422" s="91"/>
      <c r="B2422" s="86"/>
      <c r="C2422" s="89"/>
      <c r="D2422" s="89"/>
      <c r="E2422" s="89"/>
      <c r="F2422" s="89"/>
      <c r="G2422" s="89"/>
      <c r="H2422" s="172"/>
      <c r="I2422" s="172"/>
      <c r="J2422" s="89"/>
      <c r="K2422" s="142"/>
      <c r="L2422" s="89"/>
      <c r="M2422" s="89"/>
      <c r="N2422" s="89"/>
      <c r="O2422" s="89"/>
      <c r="P2422" s="89"/>
      <c r="Q2422" s="336"/>
      <c r="R2422" s="92"/>
      <c r="S2422" s="90"/>
      <c r="T2422" s="90"/>
    </row>
    <row r="2423" spans="1:20" x14ac:dyDescent="0.25">
      <c r="A2423" s="91"/>
      <c r="B2423" s="86"/>
      <c r="C2423" s="89"/>
      <c r="D2423" s="89"/>
      <c r="E2423" s="89"/>
      <c r="F2423" s="89"/>
      <c r="G2423" s="89"/>
      <c r="H2423" s="172"/>
      <c r="I2423" s="172"/>
      <c r="J2423" s="89"/>
      <c r="K2423" s="142"/>
      <c r="L2423" s="89"/>
      <c r="M2423" s="89"/>
      <c r="N2423" s="89"/>
      <c r="O2423" s="89"/>
      <c r="P2423" s="89"/>
      <c r="Q2423" s="336"/>
      <c r="R2423" s="92"/>
      <c r="S2423" s="90"/>
      <c r="T2423" s="90"/>
    </row>
    <row r="2424" spans="1:20" x14ac:dyDescent="0.25">
      <c r="A2424" s="91"/>
      <c r="B2424" s="86"/>
      <c r="C2424" s="89"/>
      <c r="D2424" s="89"/>
      <c r="E2424" s="89"/>
      <c r="F2424" s="89"/>
      <c r="G2424" s="89"/>
      <c r="H2424" s="172"/>
      <c r="I2424" s="172"/>
      <c r="J2424" s="89"/>
      <c r="K2424" s="142"/>
      <c r="L2424" s="89"/>
      <c r="M2424" s="89"/>
      <c r="N2424" s="89"/>
      <c r="O2424" s="89"/>
      <c r="P2424" s="89"/>
      <c r="Q2424" s="336"/>
      <c r="R2424" s="92"/>
      <c r="S2424" s="90"/>
      <c r="T2424" s="90"/>
    </row>
    <row r="2425" spans="1:20" x14ac:dyDescent="0.25">
      <c r="A2425" s="91"/>
      <c r="B2425" s="86"/>
      <c r="C2425" s="89"/>
      <c r="D2425" s="89"/>
      <c r="E2425" s="89"/>
      <c r="F2425" s="89"/>
      <c r="G2425" s="89"/>
      <c r="H2425" s="172"/>
      <c r="I2425" s="172"/>
      <c r="J2425" s="89"/>
      <c r="K2425" s="142"/>
      <c r="L2425" s="89"/>
      <c r="M2425" s="89"/>
      <c r="N2425" s="89"/>
      <c r="O2425" s="89"/>
      <c r="P2425" s="89"/>
      <c r="Q2425" s="336"/>
      <c r="R2425" s="92"/>
      <c r="S2425" s="90"/>
      <c r="T2425" s="90"/>
    </row>
    <row r="2426" spans="1:20" x14ac:dyDescent="0.25">
      <c r="A2426" s="91"/>
      <c r="B2426" s="86"/>
      <c r="C2426" s="89"/>
      <c r="D2426" s="89"/>
      <c r="E2426" s="89"/>
      <c r="F2426" s="89"/>
      <c r="G2426" s="89"/>
      <c r="H2426" s="172"/>
      <c r="I2426" s="172"/>
      <c r="J2426" s="89"/>
      <c r="K2426" s="142"/>
      <c r="L2426" s="89"/>
      <c r="M2426" s="89"/>
      <c r="N2426" s="89"/>
      <c r="O2426" s="89"/>
      <c r="P2426" s="89"/>
      <c r="Q2426" s="336"/>
      <c r="R2426" s="92"/>
      <c r="S2426" s="90"/>
      <c r="T2426" s="90"/>
    </row>
    <row r="2427" spans="1:20" x14ac:dyDescent="0.25">
      <c r="A2427" s="91"/>
      <c r="B2427" s="86"/>
      <c r="C2427" s="89"/>
      <c r="D2427" s="89"/>
      <c r="E2427" s="89"/>
      <c r="F2427" s="89"/>
      <c r="G2427" s="89"/>
      <c r="H2427" s="172"/>
      <c r="I2427" s="172"/>
      <c r="J2427" s="89"/>
      <c r="K2427" s="142"/>
      <c r="L2427" s="89"/>
      <c r="M2427" s="89"/>
      <c r="N2427" s="89"/>
      <c r="O2427" s="89"/>
      <c r="P2427" s="89"/>
      <c r="Q2427" s="336"/>
      <c r="R2427" s="92"/>
      <c r="S2427" s="90"/>
      <c r="T2427" s="90"/>
    </row>
    <row r="2428" spans="1:20" x14ac:dyDescent="0.25">
      <c r="A2428" s="91"/>
      <c r="B2428" s="86"/>
      <c r="C2428" s="89"/>
      <c r="D2428" s="89"/>
      <c r="E2428" s="89"/>
      <c r="F2428" s="89"/>
      <c r="G2428" s="89"/>
      <c r="H2428" s="172"/>
      <c r="I2428" s="172"/>
      <c r="J2428" s="89"/>
      <c r="K2428" s="142"/>
      <c r="L2428" s="89"/>
      <c r="M2428" s="89"/>
      <c r="N2428" s="89"/>
      <c r="O2428" s="89"/>
      <c r="P2428" s="89"/>
      <c r="Q2428" s="336"/>
      <c r="R2428" s="92"/>
      <c r="S2428" s="90"/>
      <c r="T2428" s="90"/>
    </row>
    <row r="2429" spans="1:20" x14ac:dyDescent="0.25">
      <c r="A2429" s="91"/>
      <c r="B2429" s="86"/>
      <c r="C2429" s="89"/>
      <c r="D2429" s="89"/>
      <c r="E2429" s="89"/>
      <c r="F2429" s="89"/>
      <c r="G2429" s="89"/>
      <c r="H2429" s="172"/>
      <c r="I2429" s="172"/>
      <c r="J2429" s="89"/>
      <c r="K2429" s="142"/>
      <c r="L2429" s="89"/>
      <c r="M2429" s="89"/>
      <c r="N2429" s="89"/>
      <c r="O2429" s="89"/>
      <c r="P2429" s="89"/>
      <c r="Q2429" s="336"/>
      <c r="R2429" s="92"/>
      <c r="S2429" s="90"/>
      <c r="T2429" s="90"/>
    </row>
    <row r="2430" spans="1:20" x14ac:dyDescent="0.25">
      <c r="A2430" s="91"/>
      <c r="B2430" s="86"/>
      <c r="C2430" s="89"/>
      <c r="D2430" s="89"/>
      <c r="E2430" s="89"/>
      <c r="F2430" s="89"/>
      <c r="G2430" s="89"/>
      <c r="H2430" s="172"/>
      <c r="I2430" s="172"/>
      <c r="J2430" s="89"/>
      <c r="K2430" s="142"/>
      <c r="L2430" s="89"/>
      <c r="M2430" s="89"/>
      <c r="N2430" s="89"/>
      <c r="O2430" s="89"/>
      <c r="P2430" s="89"/>
      <c r="Q2430" s="336"/>
      <c r="R2430" s="92"/>
      <c r="S2430" s="90"/>
      <c r="T2430" s="90"/>
    </row>
    <row r="2431" spans="1:20" x14ac:dyDescent="0.25">
      <c r="A2431" s="91"/>
      <c r="B2431" s="86"/>
      <c r="C2431" s="89"/>
      <c r="D2431" s="89"/>
      <c r="E2431" s="89"/>
      <c r="F2431" s="89"/>
      <c r="G2431" s="89"/>
      <c r="H2431" s="172"/>
      <c r="I2431" s="172"/>
      <c r="J2431" s="89"/>
      <c r="K2431" s="142"/>
      <c r="L2431" s="89"/>
      <c r="M2431" s="89"/>
      <c r="N2431" s="89"/>
      <c r="O2431" s="89"/>
      <c r="P2431" s="89"/>
      <c r="Q2431" s="336"/>
      <c r="R2431" s="92"/>
      <c r="S2431" s="90"/>
      <c r="T2431" s="90"/>
    </row>
    <row r="2432" spans="1:20" x14ac:dyDescent="0.25">
      <c r="A2432" s="91"/>
      <c r="B2432" s="86"/>
      <c r="C2432" s="89"/>
      <c r="D2432" s="89"/>
      <c r="E2432" s="89"/>
      <c r="F2432" s="89"/>
      <c r="G2432" s="89"/>
      <c r="H2432" s="172"/>
      <c r="I2432" s="172"/>
      <c r="J2432" s="89"/>
      <c r="K2432" s="142"/>
      <c r="L2432" s="89"/>
      <c r="M2432" s="89"/>
      <c r="N2432" s="89"/>
      <c r="O2432" s="89"/>
      <c r="P2432" s="89"/>
      <c r="Q2432" s="336"/>
      <c r="R2432" s="92"/>
      <c r="S2432" s="90"/>
      <c r="T2432" s="90"/>
    </row>
    <row r="2433" spans="1:20" x14ac:dyDescent="0.25">
      <c r="A2433" s="91"/>
      <c r="B2433" s="86"/>
      <c r="C2433" s="89"/>
      <c r="D2433" s="89"/>
      <c r="E2433" s="89"/>
      <c r="F2433" s="89"/>
      <c r="G2433" s="89"/>
      <c r="H2433" s="172"/>
      <c r="I2433" s="172"/>
      <c r="J2433" s="89"/>
      <c r="K2433" s="142"/>
      <c r="L2433" s="89"/>
      <c r="M2433" s="89"/>
      <c r="N2433" s="89"/>
      <c r="O2433" s="89"/>
      <c r="P2433" s="89"/>
      <c r="Q2433" s="336"/>
      <c r="R2433" s="92"/>
      <c r="S2433" s="90"/>
      <c r="T2433" s="90"/>
    </row>
    <row r="2434" spans="1:20" x14ac:dyDescent="0.25">
      <c r="A2434" s="91"/>
      <c r="B2434" s="86"/>
      <c r="C2434" s="89"/>
      <c r="D2434" s="89"/>
      <c r="E2434" s="89"/>
      <c r="F2434" s="89"/>
      <c r="G2434" s="89"/>
      <c r="H2434" s="172"/>
      <c r="I2434" s="172"/>
      <c r="J2434" s="89"/>
      <c r="K2434" s="142"/>
      <c r="L2434" s="89"/>
      <c r="M2434" s="89"/>
      <c r="N2434" s="89"/>
      <c r="O2434" s="89"/>
      <c r="P2434" s="89"/>
      <c r="Q2434" s="336"/>
      <c r="R2434" s="92"/>
      <c r="S2434" s="90"/>
      <c r="T2434" s="90"/>
    </row>
    <row r="2435" spans="1:20" x14ac:dyDescent="0.25">
      <c r="A2435" s="91"/>
      <c r="B2435" s="86"/>
      <c r="C2435" s="89"/>
      <c r="D2435" s="89"/>
      <c r="E2435" s="89"/>
      <c r="F2435" s="89"/>
      <c r="G2435" s="89"/>
      <c r="H2435" s="172"/>
      <c r="I2435" s="172"/>
      <c r="J2435" s="89"/>
      <c r="K2435" s="142"/>
      <c r="L2435" s="89"/>
      <c r="M2435" s="89"/>
      <c r="N2435" s="89"/>
      <c r="O2435" s="89"/>
      <c r="P2435" s="89"/>
      <c r="Q2435" s="336"/>
      <c r="R2435" s="92"/>
      <c r="S2435" s="90"/>
      <c r="T2435" s="90"/>
    </row>
    <row r="2436" spans="1:20" x14ac:dyDescent="0.25">
      <c r="A2436" s="91"/>
      <c r="B2436" s="86"/>
      <c r="C2436" s="89"/>
      <c r="D2436" s="89"/>
      <c r="E2436" s="89"/>
      <c r="F2436" s="89"/>
      <c r="G2436" s="89"/>
      <c r="H2436" s="172"/>
      <c r="I2436" s="172"/>
      <c r="J2436" s="89"/>
      <c r="K2436" s="142"/>
      <c r="L2436" s="89"/>
      <c r="M2436" s="89"/>
      <c r="N2436" s="89"/>
      <c r="O2436" s="89"/>
      <c r="P2436" s="89"/>
      <c r="Q2436" s="336"/>
      <c r="R2436" s="92"/>
      <c r="S2436" s="90"/>
      <c r="T2436" s="90"/>
    </row>
    <row r="2437" spans="1:20" x14ac:dyDescent="0.25">
      <c r="A2437" s="91"/>
      <c r="B2437" s="86"/>
      <c r="C2437" s="89"/>
      <c r="D2437" s="89"/>
      <c r="E2437" s="89"/>
      <c r="F2437" s="89"/>
      <c r="G2437" s="89"/>
      <c r="H2437" s="172"/>
      <c r="I2437" s="172"/>
      <c r="J2437" s="89"/>
      <c r="K2437" s="142"/>
      <c r="L2437" s="89"/>
      <c r="M2437" s="89"/>
      <c r="N2437" s="89"/>
      <c r="O2437" s="89"/>
      <c r="P2437" s="89"/>
      <c r="Q2437" s="336"/>
      <c r="R2437" s="92"/>
      <c r="S2437" s="90"/>
      <c r="T2437" s="90"/>
    </row>
    <row r="2438" spans="1:20" x14ac:dyDescent="0.25">
      <c r="A2438" s="91"/>
      <c r="B2438" s="86"/>
      <c r="C2438" s="89"/>
      <c r="D2438" s="89"/>
      <c r="E2438" s="89"/>
      <c r="F2438" s="89"/>
      <c r="G2438" s="89"/>
      <c r="H2438" s="172"/>
      <c r="I2438" s="172"/>
      <c r="J2438" s="89"/>
      <c r="K2438" s="142"/>
      <c r="L2438" s="89"/>
      <c r="M2438" s="89"/>
      <c r="N2438" s="89"/>
      <c r="O2438" s="89"/>
      <c r="P2438" s="89"/>
      <c r="Q2438" s="336"/>
      <c r="R2438" s="92"/>
      <c r="S2438" s="90"/>
      <c r="T2438" s="90"/>
    </row>
    <row r="2439" spans="1:20" x14ac:dyDescent="0.25">
      <c r="A2439" s="91"/>
      <c r="B2439" s="86"/>
      <c r="C2439" s="89"/>
      <c r="D2439" s="89"/>
      <c r="E2439" s="89"/>
      <c r="F2439" s="89"/>
      <c r="G2439" s="89"/>
      <c r="H2439" s="172"/>
      <c r="I2439" s="172"/>
      <c r="J2439" s="89"/>
      <c r="K2439" s="142"/>
      <c r="L2439" s="89"/>
      <c r="M2439" s="89"/>
      <c r="N2439" s="89"/>
      <c r="O2439" s="89"/>
      <c r="P2439" s="89"/>
      <c r="Q2439" s="336"/>
      <c r="R2439" s="92"/>
      <c r="S2439" s="90"/>
      <c r="T2439" s="90"/>
    </row>
    <row r="2440" spans="1:20" x14ac:dyDescent="0.25">
      <c r="A2440" s="91"/>
      <c r="B2440" s="86"/>
      <c r="C2440" s="89"/>
      <c r="D2440" s="89"/>
      <c r="E2440" s="89"/>
      <c r="F2440" s="89"/>
      <c r="G2440" s="89"/>
      <c r="H2440" s="172"/>
      <c r="I2440" s="172"/>
      <c r="J2440" s="89"/>
      <c r="K2440" s="142"/>
      <c r="L2440" s="89"/>
      <c r="M2440" s="89"/>
      <c r="N2440" s="89"/>
      <c r="O2440" s="89"/>
      <c r="P2440" s="89"/>
      <c r="Q2440" s="336"/>
      <c r="R2440" s="92"/>
      <c r="S2440" s="90"/>
      <c r="T2440" s="90"/>
    </row>
    <row r="2441" spans="1:20" x14ac:dyDescent="0.25">
      <c r="A2441" s="91"/>
      <c r="B2441" s="86"/>
      <c r="C2441" s="89"/>
      <c r="D2441" s="89"/>
      <c r="E2441" s="89"/>
      <c r="F2441" s="89"/>
      <c r="G2441" s="89"/>
      <c r="H2441" s="172"/>
      <c r="I2441" s="172"/>
      <c r="J2441" s="89"/>
      <c r="K2441" s="142"/>
      <c r="L2441" s="89"/>
      <c r="M2441" s="89"/>
      <c r="N2441" s="89"/>
      <c r="O2441" s="89"/>
      <c r="P2441" s="89"/>
      <c r="Q2441" s="336"/>
      <c r="R2441" s="92"/>
      <c r="S2441" s="90"/>
      <c r="T2441" s="90"/>
    </row>
    <row r="2442" spans="1:20" x14ac:dyDescent="0.25">
      <c r="A2442" s="91"/>
      <c r="B2442" s="86"/>
      <c r="C2442" s="89"/>
      <c r="D2442" s="89"/>
      <c r="E2442" s="89"/>
      <c r="F2442" s="89"/>
      <c r="G2442" s="89"/>
      <c r="H2442" s="172"/>
      <c r="I2442" s="172"/>
      <c r="J2442" s="89"/>
      <c r="K2442" s="142"/>
      <c r="L2442" s="89"/>
      <c r="M2442" s="89"/>
      <c r="N2442" s="89"/>
      <c r="O2442" s="89"/>
      <c r="P2442" s="89"/>
      <c r="Q2442" s="336"/>
      <c r="R2442" s="92"/>
      <c r="S2442" s="90"/>
      <c r="T2442" s="90"/>
    </row>
    <row r="2443" spans="1:20" x14ac:dyDescent="0.25">
      <c r="A2443" s="91"/>
      <c r="B2443" s="86"/>
      <c r="C2443" s="89"/>
      <c r="D2443" s="89"/>
      <c r="E2443" s="89"/>
      <c r="F2443" s="89"/>
      <c r="G2443" s="89"/>
      <c r="H2443" s="172"/>
      <c r="I2443" s="172"/>
      <c r="J2443" s="89"/>
      <c r="K2443" s="142"/>
      <c r="L2443" s="89"/>
      <c r="M2443" s="89"/>
      <c r="N2443" s="89"/>
      <c r="O2443" s="89"/>
      <c r="P2443" s="89"/>
      <c r="Q2443" s="336"/>
      <c r="R2443" s="92"/>
      <c r="S2443" s="90"/>
      <c r="T2443" s="90"/>
    </row>
    <row r="2444" spans="1:20" x14ac:dyDescent="0.25">
      <c r="A2444" s="91"/>
      <c r="B2444" s="86"/>
      <c r="C2444" s="89"/>
      <c r="D2444" s="89"/>
      <c r="E2444" s="89"/>
      <c r="F2444" s="89"/>
      <c r="G2444" s="89"/>
      <c r="H2444" s="172"/>
      <c r="I2444" s="172"/>
      <c r="J2444" s="89"/>
      <c r="K2444" s="142"/>
      <c r="L2444" s="89"/>
      <c r="M2444" s="89"/>
      <c r="N2444" s="89"/>
      <c r="O2444" s="89"/>
      <c r="P2444" s="89"/>
      <c r="Q2444" s="336"/>
      <c r="R2444" s="92"/>
      <c r="S2444" s="90"/>
      <c r="T2444" s="90"/>
    </row>
    <row r="2445" spans="1:20" x14ac:dyDescent="0.25">
      <c r="A2445" s="91"/>
      <c r="B2445" s="86"/>
      <c r="C2445" s="89"/>
      <c r="D2445" s="89"/>
      <c r="E2445" s="89"/>
      <c r="F2445" s="89"/>
      <c r="G2445" s="89"/>
      <c r="H2445" s="172"/>
      <c r="I2445" s="172"/>
      <c r="J2445" s="89"/>
      <c r="K2445" s="142"/>
      <c r="L2445" s="89"/>
      <c r="M2445" s="89"/>
      <c r="N2445" s="89"/>
      <c r="O2445" s="89"/>
      <c r="P2445" s="89"/>
      <c r="Q2445" s="336"/>
      <c r="R2445" s="92"/>
      <c r="S2445" s="90"/>
      <c r="T2445" s="90"/>
    </row>
    <row r="2446" spans="1:20" x14ac:dyDescent="0.25">
      <c r="A2446" s="91"/>
      <c r="B2446" s="86"/>
      <c r="C2446" s="89"/>
      <c r="D2446" s="89"/>
      <c r="E2446" s="89"/>
      <c r="F2446" s="89"/>
      <c r="G2446" s="89"/>
      <c r="H2446" s="172"/>
      <c r="I2446" s="172"/>
      <c r="J2446" s="89"/>
      <c r="K2446" s="142"/>
      <c r="L2446" s="89"/>
      <c r="M2446" s="89"/>
      <c r="N2446" s="89"/>
      <c r="O2446" s="89"/>
      <c r="P2446" s="89"/>
      <c r="Q2446" s="336"/>
      <c r="R2446" s="92"/>
      <c r="S2446" s="90"/>
      <c r="T2446" s="90"/>
    </row>
    <row r="2447" spans="1:20" x14ac:dyDescent="0.25">
      <c r="A2447" s="91"/>
      <c r="B2447" s="86"/>
      <c r="C2447" s="89"/>
      <c r="D2447" s="89"/>
      <c r="E2447" s="89"/>
      <c r="F2447" s="89"/>
      <c r="G2447" s="89"/>
      <c r="H2447" s="172"/>
      <c r="I2447" s="172"/>
      <c r="J2447" s="89"/>
      <c r="K2447" s="142"/>
      <c r="L2447" s="89"/>
      <c r="M2447" s="89"/>
      <c r="N2447" s="89"/>
      <c r="O2447" s="89"/>
      <c r="P2447" s="89"/>
      <c r="Q2447" s="336"/>
      <c r="R2447" s="92"/>
      <c r="S2447" s="90"/>
      <c r="T2447" s="90"/>
    </row>
    <row r="2448" spans="1:20" x14ac:dyDescent="0.25">
      <c r="A2448" s="91"/>
      <c r="B2448" s="86"/>
      <c r="C2448" s="89"/>
      <c r="D2448" s="89"/>
      <c r="E2448" s="89"/>
      <c r="F2448" s="89"/>
      <c r="G2448" s="89"/>
      <c r="H2448" s="172"/>
      <c r="I2448" s="172"/>
      <c r="J2448" s="89"/>
      <c r="K2448" s="142"/>
      <c r="L2448" s="89"/>
      <c r="M2448" s="89"/>
      <c r="N2448" s="89"/>
      <c r="O2448" s="89"/>
      <c r="P2448" s="89"/>
      <c r="Q2448" s="336"/>
      <c r="R2448" s="92"/>
      <c r="S2448" s="90"/>
      <c r="T2448" s="90"/>
    </row>
    <row r="2449" spans="1:20" x14ac:dyDescent="0.25">
      <c r="A2449" s="91"/>
      <c r="B2449" s="86"/>
      <c r="C2449" s="89"/>
      <c r="D2449" s="89"/>
      <c r="E2449" s="89"/>
      <c r="F2449" s="89"/>
      <c r="G2449" s="89"/>
      <c r="H2449" s="172"/>
      <c r="I2449" s="172"/>
      <c r="J2449" s="89"/>
      <c r="K2449" s="142"/>
      <c r="L2449" s="89"/>
      <c r="M2449" s="89"/>
      <c r="N2449" s="89"/>
      <c r="O2449" s="89"/>
      <c r="P2449" s="89"/>
      <c r="Q2449" s="336"/>
      <c r="R2449" s="92"/>
      <c r="S2449" s="90"/>
      <c r="T2449" s="90"/>
    </row>
    <row r="2450" spans="1:20" x14ac:dyDescent="0.25">
      <c r="A2450" s="91"/>
      <c r="B2450" s="86"/>
      <c r="C2450" s="89"/>
      <c r="D2450" s="89"/>
      <c r="E2450" s="89"/>
      <c r="F2450" s="89"/>
      <c r="G2450" s="89"/>
      <c r="H2450" s="172"/>
      <c r="I2450" s="172"/>
      <c r="J2450" s="89"/>
      <c r="K2450" s="142"/>
      <c r="L2450" s="89"/>
      <c r="M2450" s="89"/>
      <c r="N2450" s="89"/>
      <c r="O2450" s="89"/>
      <c r="P2450" s="89"/>
      <c r="Q2450" s="336"/>
      <c r="R2450" s="92"/>
      <c r="S2450" s="90"/>
      <c r="T2450" s="90"/>
    </row>
    <row r="2451" spans="1:20" x14ac:dyDescent="0.25">
      <c r="A2451" s="91"/>
      <c r="B2451" s="86"/>
      <c r="C2451" s="89"/>
      <c r="D2451" s="89"/>
      <c r="E2451" s="89"/>
      <c r="F2451" s="89"/>
      <c r="G2451" s="89"/>
      <c r="H2451" s="172"/>
      <c r="I2451" s="172"/>
      <c r="J2451" s="89"/>
      <c r="K2451" s="142"/>
      <c r="L2451" s="89"/>
      <c r="M2451" s="89"/>
      <c r="N2451" s="89"/>
      <c r="O2451" s="89"/>
      <c r="P2451" s="89"/>
      <c r="Q2451" s="336"/>
      <c r="R2451" s="92"/>
      <c r="S2451" s="90"/>
      <c r="T2451" s="90"/>
    </row>
    <row r="2452" spans="1:20" x14ac:dyDescent="0.25">
      <c r="A2452" s="91"/>
      <c r="B2452" s="86"/>
      <c r="C2452" s="89"/>
      <c r="D2452" s="89"/>
      <c r="E2452" s="89"/>
      <c r="F2452" s="89"/>
      <c r="G2452" s="89"/>
      <c r="H2452" s="172"/>
      <c r="I2452" s="172"/>
      <c r="J2452" s="89"/>
      <c r="K2452" s="142"/>
      <c r="L2452" s="89"/>
      <c r="M2452" s="89"/>
      <c r="N2452" s="89"/>
      <c r="O2452" s="89"/>
      <c r="P2452" s="89"/>
      <c r="Q2452" s="336"/>
      <c r="R2452" s="92"/>
      <c r="S2452" s="90"/>
      <c r="T2452" s="90"/>
    </row>
    <row r="2453" spans="1:20" x14ac:dyDescent="0.25">
      <c r="A2453" s="91"/>
      <c r="B2453" s="86"/>
      <c r="C2453" s="89"/>
      <c r="D2453" s="89"/>
      <c r="E2453" s="89"/>
      <c r="F2453" s="89"/>
      <c r="G2453" s="89"/>
      <c r="H2453" s="172"/>
      <c r="I2453" s="172"/>
      <c r="J2453" s="89"/>
      <c r="K2453" s="142"/>
      <c r="L2453" s="89"/>
      <c r="M2453" s="89"/>
      <c r="N2453" s="89"/>
      <c r="O2453" s="89"/>
      <c r="P2453" s="89"/>
      <c r="Q2453" s="336"/>
      <c r="R2453" s="92"/>
      <c r="S2453" s="90"/>
      <c r="T2453" s="90"/>
    </row>
    <row r="2454" spans="1:20" x14ac:dyDescent="0.25">
      <c r="A2454" s="91"/>
      <c r="B2454" s="86"/>
      <c r="C2454" s="89"/>
      <c r="D2454" s="89"/>
      <c r="E2454" s="89"/>
      <c r="F2454" s="89"/>
      <c r="G2454" s="89"/>
      <c r="H2454" s="172"/>
      <c r="I2454" s="172"/>
      <c r="J2454" s="89"/>
      <c r="K2454" s="142"/>
      <c r="L2454" s="89"/>
      <c r="M2454" s="89"/>
      <c r="N2454" s="89"/>
      <c r="O2454" s="89"/>
      <c r="P2454" s="89"/>
      <c r="Q2454" s="336"/>
      <c r="R2454" s="92"/>
      <c r="S2454" s="90"/>
      <c r="T2454" s="90"/>
    </row>
    <row r="2455" spans="1:20" x14ac:dyDescent="0.25">
      <c r="A2455" s="91"/>
      <c r="B2455" s="86"/>
      <c r="C2455" s="89"/>
      <c r="D2455" s="89"/>
      <c r="E2455" s="89"/>
      <c r="F2455" s="89"/>
      <c r="G2455" s="89"/>
      <c r="H2455" s="172"/>
      <c r="I2455" s="172"/>
      <c r="J2455" s="89"/>
      <c r="K2455" s="142"/>
      <c r="L2455" s="89"/>
      <c r="M2455" s="89"/>
      <c r="N2455" s="89"/>
      <c r="O2455" s="89"/>
      <c r="P2455" s="89"/>
      <c r="Q2455" s="336"/>
      <c r="R2455" s="92"/>
      <c r="S2455" s="90"/>
      <c r="T2455" s="90"/>
    </row>
    <row r="2456" spans="1:20" x14ac:dyDescent="0.25">
      <c r="A2456" s="91"/>
      <c r="B2456" s="86"/>
      <c r="C2456" s="89"/>
      <c r="D2456" s="89"/>
      <c r="E2456" s="89"/>
      <c r="F2456" s="89"/>
      <c r="G2456" s="89"/>
      <c r="H2456" s="172"/>
      <c r="I2456" s="172"/>
      <c r="J2456" s="89"/>
      <c r="K2456" s="142"/>
      <c r="L2456" s="89"/>
      <c r="M2456" s="89"/>
      <c r="N2456" s="89"/>
      <c r="O2456" s="89"/>
      <c r="P2456" s="89"/>
      <c r="Q2456" s="336"/>
      <c r="R2456" s="92"/>
      <c r="S2456" s="90"/>
      <c r="T2456" s="90"/>
    </row>
    <row r="2457" spans="1:20" x14ac:dyDescent="0.25">
      <c r="A2457" s="91"/>
      <c r="B2457" s="86"/>
      <c r="C2457" s="89"/>
      <c r="D2457" s="89"/>
      <c r="E2457" s="89"/>
      <c r="F2457" s="89"/>
      <c r="G2457" s="89"/>
      <c r="H2457" s="172"/>
      <c r="I2457" s="172"/>
      <c r="J2457" s="89"/>
      <c r="K2457" s="142"/>
      <c r="L2457" s="89"/>
      <c r="M2457" s="89"/>
      <c r="N2457" s="89"/>
      <c r="O2457" s="89"/>
      <c r="P2457" s="89"/>
      <c r="Q2457" s="336"/>
      <c r="R2457" s="92"/>
      <c r="S2457" s="90"/>
      <c r="T2457" s="90"/>
    </row>
    <row r="2458" spans="1:20" x14ac:dyDescent="0.25">
      <c r="A2458" s="91"/>
      <c r="B2458" s="86"/>
      <c r="C2458" s="89"/>
      <c r="D2458" s="89"/>
      <c r="E2458" s="89"/>
      <c r="F2458" s="89"/>
      <c r="G2458" s="89"/>
      <c r="H2458" s="172"/>
      <c r="I2458" s="172"/>
      <c r="J2458" s="89"/>
      <c r="K2458" s="142"/>
      <c r="L2458" s="89"/>
      <c r="M2458" s="89"/>
      <c r="N2458" s="89"/>
      <c r="O2458" s="89"/>
      <c r="P2458" s="89"/>
      <c r="Q2458" s="336"/>
      <c r="R2458" s="92"/>
      <c r="S2458" s="90"/>
      <c r="T2458" s="90"/>
    </row>
    <row r="2459" spans="1:20" x14ac:dyDescent="0.25">
      <c r="A2459" s="91"/>
      <c r="B2459" s="86"/>
      <c r="C2459" s="89"/>
      <c r="D2459" s="89"/>
      <c r="E2459" s="89"/>
      <c r="F2459" s="89"/>
      <c r="G2459" s="89"/>
      <c r="H2459" s="172"/>
      <c r="I2459" s="172"/>
      <c r="J2459" s="89"/>
      <c r="K2459" s="142"/>
      <c r="L2459" s="89"/>
      <c r="M2459" s="89"/>
      <c r="N2459" s="89"/>
      <c r="O2459" s="89"/>
      <c r="P2459" s="89"/>
      <c r="Q2459" s="336"/>
      <c r="R2459" s="92"/>
      <c r="S2459" s="90"/>
      <c r="T2459" s="90"/>
    </row>
    <row r="2460" spans="1:20" x14ac:dyDescent="0.25">
      <c r="A2460" s="91"/>
      <c r="B2460" s="86"/>
      <c r="C2460" s="89"/>
      <c r="D2460" s="89"/>
      <c r="E2460" s="89"/>
      <c r="F2460" s="89"/>
      <c r="G2460" s="89"/>
      <c r="H2460" s="172"/>
      <c r="I2460" s="172"/>
      <c r="J2460" s="89"/>
      <c r="K2460" s="142"/>
      <c r="L2460" s="89"/>
      <c r="M2460" s="89"/>
      <c r="N2460" s="89"/>
      <c r="O2460" s="89"/>
      <c r="P2460" s="89"/>
      <c r="Q2460" s="336"/>
      <c r="R2460" s="92"/>
      <c r="S2460" s="90"/>
      <c r="T2460" s="90"/>
    </row>
    <row r="2461" spans="1:20" x14ac:dyDescent="0.25">
      <c r="A2461" s="91"/>
      <c r="B2461" s="86"/>
      <c r="C2461" s="89"/>
      <c r="D2461" s="89"/>
      <c r="E2461" s="89"/>
      <c r="F2461" s="89"/>
      <c r="G2461" s="89"/>
      <c r="H2461" s="172"/>
      <c r="I2461" s="172"/>
      <c r="J2461" s="89"/>
      <c r="K2461" s="142"/>
      <c r="L2461" s="89"/>
      <c r="M2461" s="89"/>
      <c r="N2461" s="89"/>
      <c r="O2461" s="89"/>
      <c r="P2461" s="89"/>
      <c r="Q2461" s="336"/>
      <c r="R2461" s="92"/>
      <c r="S2461" s="90"/>
      <c r="T2461" s="90"/>
    </row>
    <row r="2462" spans="1:20" x14ac:dyDescent="0.25">
      <c r="A2462" s="91"/>
      <c r="B2462" s="86"/>
      <c r="C2462" s="89"/>
      <c r="D2462" s="89"/>
      <c r="E2462" s="89"/>
      <c r="F2462" s="89"/>
      <c r="G2462" s="89"/>
      <c r="H2462" s="172"/>
      <c r="I2462" s="172"/>
      <c r="J2462" s="89"/>
      <c r="K2462" s="142"/>
      <c r="L2462" s="89"/>
      <c r="M2462" s="89"/>
      <c r="N2462" s="89"/>
      <c r="O2462" s="89"/>
      <c r="P2462" s="89"/>
      <c r="Q2462" s="336"/>
      <c r="R2462" s="92"/>
      <c r="S2462" s="90"/>
      <c r="T2462" s="90"/>
    </row>
    <row r="2463" spans="1:20" x14ac:dyDescent="0.25">
      <c r="A2463" s="91"/>
      <c r="B2463" s="86"/>
      <c r="C2463" s="89"/>
      <c r="D2463" s="89"/>
      <c r="E2463" s="89"/>
      <c r="F2463" s="89"/>
      <c r="G2463" s="89"/>
      <c r="H2463" s="172"/>
      <c r="I2463" s="172"/>
      <c r="J2463" s="89"/>
      <c r="K2463" s="142"/>
      <c r="L2463" s="89"/>
      <c r="M2463" s="89"/>
      <c r="N2463" s="89"/>
      <c r="O2463" s="89"/>
      <c r="P2463" s="89"/>
      <c r="Q2463" s="336"/>
      <c r="R2463" s="92"/>
      <c r="S2463" s="90"/>
      <c r="T2463" s="90"/>
    </row>
    <row r="2464" spans="1:20" x14ac:dyDescent="0.25">
      <c r="A2464" s="91"/>
      <c r="B2464" s="86"/>
      <c r="C2464" s="89"/>
      <c r="D2464" s="89"/>
      <c r="E2464" s="89"/>
      <c r="F2464" s="89"/>
      <c r="G2464" s="89"/>
      <c r="H2464" s="172"/>
      <c r="I2464" s="172"/>
      <c r="J2464" s="89"/>
      <c r="K2464" s="142"/>
      <c r="L2464" s="89"/>
      <c r="M2464" s="89"/>
      <c r="N2464" s="89"/>
      <c r="O2464" s="89"/>
      <c r="P2464" s="89"/>
      <c r="Q2464" s="336"/>
      <c r="R2464" s="92"/>
      <c r="S2464" s="90"/>
      <c r="T2464" s="90"/>
    </row>
    <row r="2465" spans="1:20" x14ac:dyDescent="0.25">
      <c r="A2465" s="91"/>
      <c r="B2465" s="86"/>
      <c r="C2465" s="89"/>
      <c r="D2465" s="89"/>
      <c r="E2465" s="89"/>
      <c r="F2465" s="89"/>
      <c r="G2465" s="89"/>
      <c r="H2465" s="172"/>
      <c r="I2465" s="172"/>
      <c r="J2465" s="89"/>
      <c r="K2465" s="142"/>
      <c r="L2465" s="89"/>
      <c r="M2465" s="89"/>
      <c r="N2465" s="89"/>
      <c r="O2465" s="89"/>
      <c r="P2465" s="89"/>
      <c r="Q2465" s="336"/>
      <c r="R2465" s="92"/>
      <c r="S2465" s="90"/>
      <c r="T2465" s="90"/>
    </row>
    <row r="2466" spans="1:20" x14ac:dyDescent="0.25">
      <c r="A2466" s="91"/>
      <c r="B2466" s="86"/>
      <c r="C2466" s="89"/>
      <c r="D2466" s="89"/>
      <c r="E2466" s="89"/>
      <c r="F2466" s="89"/>
      <c r="G2466" s="89"/>
      <c r="H2466" s="172"/>
      <c r="I2466" s="172"/>
      <c r="J2466" s="89"/>
      <c r="K2466" s="142"/>
      <c r="L2466" s="89"/>
      <c r="M2466" s="89"/>
      <c r="N2466" s="89"/>
      <c r="O2466" s="89"/>
      <c r="P2466" s="89"/>
      <c r="Q2466" s="336"/>
      <c r="R2466" s="92"/>
      <c r="S2466" s="90"/>
      <c r="T2466" s="90"/>
    </row>
    <row r="2467" spans="1:20" x14ac:dyDescent="0.25">
      <c r="A2467" s="91"/>
      <c r="B2467" s="86"/>
      <c r="C2467" s="89"/>
      <c r="D2467" s="89"/>
      <c r="E2467" s="89"/>
      <c r="F2467" s="89"/>
      <c r="G2467" s="89"/>
      <c r="H2467" s="172"/>
      <c r="I2467" s="172"/>
      <c r="J2467" s="89"/>
      <c r="K2467" s="142"/>
      <c r="L2467" s="89"/>
      <c r="M2467" s="89"/>
      <c r="N2467" s="89"/>
      <c r="O2467" s="89"/>
      <c r="P2467" s="89"/>
      <c r="Q2467" s="336"/>
      <c r="R2467" s="92"/>
      <c r="S2467" s="90"/>
      <c r="T2467" s="90"/>
    </row>
    <row r="2468" spans="1:20" x14ac:dyDescent="0.25">
      <c r="A2468" s="91"/>
      <c r="B2468" s="86"/>
      <c r="C2468" s="89"/>
      <c r="D2468" s="89"/>
      <c r="E2468" s="89"/>
      <c r="F2468" s="89"/>
      <c r="G2468" s="89"/>
      <c r="H2468" s="172"/>
      <c r="I2468" s="172"/>
      <c r="J2468" s="89"/>
      <c r="K2468" s="142"/>
      <c r="L2468" s="89"/>
      <c r="M2468" s="89"/>
      <c r="N2468" s="89"/>
      <c r="O2468" s="89"/>
      <c r="P2468" s="89"/>
      <c r="Q2468" s="336"/>
      <c r="R2468" s="92"/>
      <c r="S2468" s="90"/>
      <c r="T2468" s="90"/>
    </row>
    <row r="2469" spans="1:20" x14ac:dyDescent="0.25">
      <c r="A2469" s="91"/>
      <c r="B2469" s="86"/>
      <c r="C2469" s="89"/>
      <c r="D2469" s="89"/>
      <c r="E2469" s="89"/>
      <c r="F2469" s="89"/>
      <c r="G2469" s="89"/>
      <c r="H2469" s="172"/>
      <c r="I2469" s="172"/>
      <c r="J2469" s="89"/>
      <c r="K2469" s="142"/>
      <c r="L2469" s="89"/>
      <c r="M2469" s="89"/>
      <c r="N2469" s="89"/>
      <c r="O2469" s="89"/>
      <c r="P2469" s="89"/>
      <c r="Q2469" s="336"/>
      <c r="R2469" s="92"/>
      <c r="S2469" s="90"/>
      <c r="T2469" s="90"/>
    </row>
    <row r="2470" spans="1:20" x14ac:dyDescent="0.25">
      <c r="A2470" s="91"/>
      <c r="B2470" s="86"/>
      <c r="C2470" s="89"/>
      <c r="D2470" s="89"/>
      <c r="E2470" s="89"/>
      <c r="F2470" s="89"/>
      <c r="G2470" s="89"/>
      <c r="H2470" s="172"/>
      <c r="I2470" s="172"/>
      <c r="J2470" s="89"/>
      <c r="K2470" s="142"/>
      <c r="L2470" s="89"/>
      <c r="M2470" s="89"/>
      <c r="N2470" s="89"/>
      <c r="O2470" s="89"/>
      <c r="P2470" s="89"/>
      <c r="Q2470" s="336"/>
      <c r="R2470" s="92"/>
      <c r="S2470" s="90"/>
      <c r="T2470" s="90"/>
    </row>
    <row r="2471" spans="1:20" x14ac:dyDescent="0.25">
      <c r="A2471" s="91"/>
      <c r="B2471" s="86"/>
      <c r="C2471" s="89"/>
      <c r="D2471" s="89"/>
      <c r="E2471" s="89"/>
      <c r="F2471" s="89"/>
      <c r="G2471" s="89"/>
      <c r="H2471" s="172"/>
      <c r="I2471" s="172"/>
      <c r="J2471" s="89"/>
      <c r="K2471" s="142"/>
      <c r="L2471" s="89"/>
      <c r="M2471" s="89"/>
      <c r="N2471" s="89"/>
      <c r="O2471" s="89"/>
      <c r="P2471" s="89"/>
      <c r="Q2471" s="336"/>
      <c r="R2471" s="92"/>
      <c r="S2471" s="90"/>
      <c r="T2471" s="90"/>
    </row>
    <row r="2472" spans="1:20" x14ac:dyDescent="0.25">
      <c r="A2472" s="91"/>
      <c r="B2472" s="86"/>
      <c r="C2472" s="89"/>
      <c r="D2472" s="89"/>
      <c r="E2472" s="89"/>
      <c r="F2472" s="89"/>
      <c r="G2472" s="89"/>
      <c r="H2472" s="172"/>
      <c r="I2472" s="172"/>
      <c r="J2472" s="89"/>
      <c r="K2472" s="142"/>
      <c r="L2472" s="89"/>
      <c r="M2472" s="89"/>
      <c r="N2472" s="89"/>
      <c r="O2472" s="89"/>
      <c r="P2472" s="89"/>
      <c r="Q2472" s="336"/>
      <c r="R2472" s="92"/>
      <c r="S2472" s="90"/>
      <c r="T2472" s="90"/>
    </row>
    <row r="2473" spans="1:20" x14ac:dyDescent="0.25">
      <c r="A2473" s="91"/>
      <c r="B2473" s="86"/>
      <c r="C2473" s="89"/>
      <c r="D2473" s="89"/>
      <c r="E2473" s="89"/>
      <c r="F2473" s="89"/>
      <c r="G2473" s="89"/>
      <c r="H2473" s="172"/>
      <c r="I2473" s="172"/>
      <c r="J2473" s="89"/>
      <c r="K2473" s="142"/>
      <c r="L2473" s="89"/>
      <c r="M2473" s="89"/>
      <c r="N2473" s="89"/>
      <c r="O2473" s="89"/>
      <c r="P2473" s="89"/>
      <c r="Q2473" s="336"/>
      <c r="R2473" s="92"/>
      <c r="S2473" s="90"/>
      <c r="T2473" s="90"/>
    </row>
    <row r="2474" spans="1:20" x14ac:dyDescent="0.25">
      <c r="A2474" s="91"/>
      <c r="B2474" s="86"/>
      <c r="C2474" s="89"/>
      <c r="D2474" s="89"/>
      <c r="E2474" s="89"/>
      <c r="F2474" s="89"/>
      <c r="G2474" s="89"/>
      <c r="H2474" s="172"/>
      <c r="I2474" s="172"/>
      <c r="J2474" s="89"/>
      <c r="K2474" s="142"/>
      <c r="L2474" s="89"/>
      <c r="M2474" s="89"/>
      <c r="N2474" s="89"/>
      <c r="O2474" s="89"/>
      <c r="P2474" s="89"/>
      <c r="Q2474" s="336"/>
      <c r="R2474" s="92"/>
      <c r="S2474" s="90"/>
      <c r="T2474" s="90"/>
    </row>
    <row r="2475" spans="1:20" x14ac:dyDescent="0.25">
      <c r="A2475" s="91"/>
      <c r="B2475" s="86"/>
      <c r="C2475" s="89"/>
      <c r="D2475" s="89"/>
      <c r="E2475" s="89"/>
      <c r="F2475" s="89"/>
      <c r="G2475" s="89"/>
      <c r="H2475" s="172"/>
      <c r="I2475" s="172"/>
      <c r="J2475" s="89"/>
      <c r="K2475" s="142"/>
      <c r="L2475" s="89"/>
      <c r="M2475" s="89"/>
      <c r="N2475" s="89"/>
      <c r="O2475" s="89"/>
      <c r="P2475" s="89"/>
      <c r="Q2475" s="336"/>
      <c r="R2475" s="92"/>
      <c r="S2475" s="90"/>
      <c r="T2475" s="90"/>
    </row>
    <row r="2476" spans="1:20" x14ac:dyDescent="0.25">
      <c r="A2476" s="91"/>
      <c r="B2476" s="86"/>
      <c r="C2476" s="89"/>
      <c r="D2476" s="89"/>
      <c r="E2476" s="89"/>
      <c r="F2476" s="89"/>
      <c r="G2476" s="89"/>
      <c r="H2476" s="172"/>
      <c r="I2476" s="172"/>
      <c r="J2476" s="89"/>
      <c r="K2476" s="142"/>
      <c r="L2476" s="89"/>
      <c r="M2476" s="89"/>
      <c r="N2476" s="89"/>
      <c r="O2476" s="89"/>
      <c r="P2476" s="89"/>
      <c r="Q2476" s="336"/>
      <c r="R2476" s="92"/>
      <c r="S2476" s="90"/>
      <c r="T2476" s="90"/>
    </row>
    <row r="2477" spans="1:20" x14ac:dyDescent="0.25">
      <c r="A2477" s="91"/>
      <c r="B2477" s="86"/>
      <c r="C2477" s="89"/>
      <c r="D2477" s="89"/>
      <c r="E2477" s="89"/>
      <c r="F2477" s="89"/>
      <c r="G2477" s="89"/>
      <c r="H2477" s="172"/>
      <c r="I2477" s="172"/>
      <c r="J2477" s="89"/>
      <c r="K2477" s="142"/>
      <c r="L2477" s="89"/>
      <c r="M2477" s="89"/>
      <c r="N2477" s="89"/>
      <c r="O2477" s="89"/>
      <c r="P2477" s="89"/>
      <c r="Q2477" s="336"/>
      <c r="R2477" s="92"/>
      <c r="S2477" s="90"/>
      <c r="T2477" s="90"/>
    </row>
    <row r="2478" spans="1:20" x14ac:dyDescent="0.25">
      <c r="A2478" s="91"/>
      <c r="B2478" s="86"/>
      <c r="C2478" s="89"/>
      <c r="D2478" s="89"/>
      <c r="E2478" s="89"/>
      <c r="F2478" s="89"/>
      <c r="G2478" s="89"/>
      <c r="H2478" s="172"/>
      <c r="I2478" s="172"/>
      <c r="J2478" s="89"/>
      <c r="K2478" s="142"/>
      <c r="L2478" s="89"/>
      <c r="M2478" s="89"/>
      <c r="N2478" s="89"/>
      <c r="O2478" s="89"/>
      <c r="P2478" s="89"/>
      <c r="Q2478" s="336"/>
      <c r="R2478" s="92"/>
      <c r="S2478" s="90"/>
      <c r="T2478" s="90"/>
    </row>
    <row r="2479" spans="1:20" x14ac:dyDescent="0.25">
      <c r="A2479" s="91"/>
      <c r="B2479" s="86"/>
      <c r="C2479" s="89"/>
      <c r="D2479" s="89"/>
      <c r="E2479" s="89"/>
      <c r="F2479" s="89"/>
      <c r="G2479" s="89"/>
      <c r="H2479" s="172"/>
      <c r="I2479" s="172"/>
      <c r="J2479" s="89"/>
      <c r="K2479" s="142"/>
      <c r="L2479" s="89"/>
      <c r="M2479" s="89"/>
      <c r="N2479" s="89"/>
      <c r="O2479" s="89"/>
      <c r="P2479" s="89"/>
      <c r="Q2479" s="336"/>
      <c r="R2479" s="92"/>
      <c r="S2479" s="90"/>
      <c r="T2479" s="90"/>
    </row>
    <row r="2480" spans="1:20" x14ac:dyDescent="0.25">
      <c r="A2480" s="91"/>
      <c r="B2480" s="86"/>
      <c r="C2480" s="89"/>
      <c r="D2480" s="89"/>
      <c r="E2480" s="89"/>
      <c r="F2480" s="89"/>
      <c r="G2480" s="89"/>
      <c r="H2480" s="172"/>
      <c r="I2480" s="172"/>
      <c r="J2480" s="89"/>
      <c r="K2480" s="142"/>
      <c r="L2480" s="89"/>
      <c r="M2480" s="89"/>
      <c r="N2480" s="89"/>
      <c r="O2480" s="89"/>
      <c r="P2480" s="89"/>
      <c r="Q2480" s="336"/>
      <c r="R2480" s="92"/>
      <c r="S2480" s="90"/>
      <c r="T2480" s="90"/>
    </row>
    <row r="2481" spans="1:20" x14ac:dyDescent="0.25">
      <c r="A2481" s="91"/>
      <c r="B2481" s="86"/>
      <c r="C2481" s="89"/>
      <c r="D2481" s="89"/>
      <c r="E2481" s="89"/>
      <c r="F2481" s="89"/>
      <c r="G2481" s="89"/>
      <c r="H2481" s="172"/>
      <c r="I2481" s="172"/>
      <c r="J2481" s="89"/>
      <c r="K2481" s="142"/>
      <c r="L2481" s="89"/>
      <c r="M2481" s="89"/>
      <c r="N2481" s="89"/>
      <c r="O2481" s="89"/>
      <c r="P2481" s="89"/>
      <c r="Q2481" s="336"/>
      <c r="R2481" s="92"/>
      <c r="S2481" s="90"/>
      <c r="T2481" s="90"/>
    </row>
    <row r="2482" spans="1:20" x14ac:dyDescent="0.25">
      <c r="A2482" s="91"/>
      <c r="B2482" s="86"/>
      <c r="C2482" s="89"/>
      <c r="D2482" s="89"/>
      <c r="E2482" s="89"/>
      <c r="F2482" s="89"/>
      <c r="G2482" s="89"/>
      <c r="H2482" s="172"/>
      <c r="I2482" s="172"/>
      <c r="J2482" s="89"/>
      <c r="K2482" s="142"/>
      <c r="L2482" s="89"/>
      <c r="M2482" s="89"/>
      <c r="N2482" s="89"/>
      <c r="O2482" s="89"/>
      <c r="P2482" s="89"/>
      <c r="Q2482" s="336"/>
      <c r="R2482" s="92"/>
      <c r="S2482" s="90"/>
      <c r="T2482" s="90"/>
    </row>
    <row r="2483" spans="1:20" x14ac:dyDescent="0.25">
      <c r="A2483" s="91"/>
      <c r="B2483" s="86"/>
      <c r="C2483" s="89"/>
      <c r="D2483" s="89"/>
      <c r="E2483" s="89"/>
      <c r="F2483" s="89"/>
      <c r="G2483" s="89"/>
      <c r="H2483" s="172"/>
      <c r="I2483" s="172"/>
      <c r="J2483" s="89"/>
      <c r="K2483" s="142"/>
      <c r="L2483" s="89"/>
      <c r="M2483" s="89"/>
      <c r="N2483" s="89"/>
      <c r="O2483" s="89"/>
      <c r="P2483" s="89"/>
      <c r="Q2483" s="336"/>
      <c r="R2483" s="92"/>
      <c r="S2483" s="90"/>
      <c r="T2483" s="90"/>
    </row>
    <row r="2484" spans="1:20" x14ac:dyDescent="0.25">
      <c r="A2484" s="91"/>
      <c r="B2484" s="86"/>
      <c r="C2484" s="89"/>
      <c r="D2484" s="89"/>
      <c r="E2484" s="89"/>
      <c r="F2484" s="89"/>
      <c r="G2484" s="89"/>
      <c r="H2484" s="172"/>
      <c r="I2484" s="172"/>
      <c r="J2484" s="89"/>
      <c r="K2484" s="142"/>
      <c r="L2484" s="89"/>
      <c r="M2484" s="89"/>
      <c r="N2484" s="89"/>
      <c r="O2484" s="89"/>
      <c r="P2484" s="89"/>
      <c r="Q2484" s="336"/>
      <c r="R2484" s="92"/>
      <c r="S2484" s="90"/>
      <c r="T2484" s="90"/>
    </row>
    <row r="2485" spans="1:20" x14ac:dyDescent="0.25">
      <c r="A2485" s="91"/>
      <c r="B2485" s="86"/>
      <c r="C2485" s="89"/>
      <c r="D2485" s="89"/>
      <c r="E2485" s="89"/>
      <c r="F2485" s="89"/>
      <c r="G2485" s="89"/>
      <c r="H2485" s="172"/>
      <c r="I2485" s="172"/>
      <c r="J2485" s="89"/>
      <c r="K2485" s="142"/>
      <c r="L2485" s="89"/>
      <c r="M2485" s="89"/>
      <c r="N2485" s="89"/>
      <c r="O2485" s="89"/>
      <c r="P2485" s="89"/>
      <c r="Q2485" s="336"/>
      <c r="R2485" s="92"/>
      <c r="S2485" s="90"/>
      <c r="T2485" s="90"/>
    </row>
    <row r="2486" spans="1:20" x14ac:dyDescent="0.25">
      <c r="A2486" s="91"/>
      <c r="B2486" s="86"/>
      <c r="C2486" s="89"/>
      <c r="D2486" s="89"/>
      <c r="E2486" s="89"/>
      <c r="F2486" s="89"/>
      <c r="G2486" s="89"/>
      <c r="H2486" s="172"/>
      <c r="I2486" s="172"/>
      <c r="J2486" s="89"/>
      <c r="K2486" s="142"/>
      <c r="L2486" s="89"/>
      <c r="M2486" s="89"/>
      <c r="N2486" s="89"/>
      <c r="O2486" s="89"/>
      <c r="P2486" s="89"/>
      <c r="Q2486" s="336"/>
      <c r="R2486" s="92"/>
      <c r="S2486" s="90"/>
      <c r="T2486" s="90"/>
    </row>
    <row r="2487" spans="1:20" x14ac:dyDescent="0.25">
      <c r="A2487" s="91"/>
      <c r="B2487" s="86"/>
      <c r="C2487" s="89"/>
      <c r="D2487" s="89"/>
      <c r="E2487" s="89"/>
      <c r="F2487" s="89"/>
      <c r="G2487" s="89"/>
      <c r="H2487" s="172"/>
      <c r="I2487" s="172"/>
      <c r="J2487" s="89"/>
      <c r="K2487" s="142"/>
      <c r="L2487" s="89"/>
      <c r="M2487" s="89"/>
      <c r="N2487" s="89"/>
      <c r="O2487" s="89"/>
      <c r="P2487" s="89"/>
      <c r="Q2487" s="336"/>
      <c r="R2487" s="92"/>
      <c r="S2487" s="90"/>
      <c r="T2487" s="90"/>
    </row>
    <row r="2488" spans="1:20" x14ac:dyDescent="0.25">
      <c r="A2488" s="91"/>
      <c r="B2488" s="86"/>
      <c r="C2488" s="89"/>
      <c r="D2488" s="89"/>
      <c r="E2488" s="89"/>
      <c r="F2488" s="89"/>
      <c r="G2488" s="89"/>
      <c r="H2488" s="172"/>
      <c r="I2488" s="172"/>
      <c r="J2488" s="89"/>
      <c r="K2488" s="142"/>
      <c r="L2488" s="89"/>
      <c r="M2488" s="89"/>
      <c r="N2488" s="89"/>
      <c r="O2488" s="89"/>
      <c r="P2488" s="89"/>
      <c r="Q2488" s="336"/>
      <c r="R2488" s="92"/>
      <c r="S2488" s="90"/>
      <c r="T2488" s="90"/>
    </row>
    <row r="2489" spans="1:20" x14ac:dyDescent="0.25">
      <c r="A2489" s="91"/>
      <c r="B2489" s="86"/>
      <c r="C2489" s="89"/>
      <c r="D2489" s="89"/>
      <c r="E2489" s="89"/>
      <c r="F2489" s="89"/>
      <c r="G2489" s="89"/>
      <c r="H2489" s="172"/>
      <c r="I2489" s="172"/>
      <c r="J2489" s="89"/>
      <c r="K2489" s="142"/>
      <c r="L2489" s="89"/>
      <c r="M2489" s="89"/>
      <c r="N2489" s="89"/>
      <c r="O2489" s="89"/>
      <c r="P2489" s="89"/>
      <c r="Q2489" s="336"/>
      <c r="R2489" s="92"/>
      <c r="S2489" s="90"/>
      <c r="T2489" s="90"/>
    </row>
    <row r="2490" spans="1:20" x14ac:dyDescent="0.25">
      <c r="A2490" s="91"/>
      <c r="B2490" s="86"/>
      <c r="C2490" s="89"/>
      <c r="D2490" s="89"/>
      <c r="E2490" s="89"/>
      <c r="F2490" s="89"/>
      <c r="G2490" s="89"/>
      <c r="H2490" s="172"/>
      <c r="I2490" s="172"/>
      <c r="J2490" s="89"/>
      <c r="K2490" s="142"/>
      <c r="L2490" s="89"/>
      <c r="M2490" s="89"/>
      <c r="N2490" s="89"/>
      <c r="O2490" s="89"/>
      <c r="P2490" s="89"/>
      <c r="Q2490" s="336"/>
      <c r="R2490" s="92"/>
      <c r="S2490" s="90"/>
      <c r="T2490" s="90"/>
    </row>
    <row r="2491" spans="1:20" x14ac:dyDescent="0.25">
      <c r="A2491" s="91"/>
      <c r="B2491" s="86"/>
      <c r="C2491" s="89"/>
      <c r="D2491" s="89"/>
      <c r="E2491" s="89"/>
      <c r="F2491" s="89"/>
      <c r="G2491" s="89"/>
      <c r="H2491" s="172"/>
      <c r="I2491" s="172"/>
      <c r="J2491" s="89"/>
      <c r="K2491" s="142"/>
      <c r="L2491" s="89"/>
      <c r="M2491" s="89"/>
      <c r="N2491" s="89"/>
      <c r="O2491" s="89"/>
      <c r="P2491" s="89"/>
      <c r="Q2491" s="336"/>
      <c r="R2491" s="92"/>
      <c r="S2491" s="90"/>
      <c r="T2491" s="90"/>
    </row>
    <row r="2492" spans="1:20" x14ac:dyDescent="0.25">
      <c r="A2492" s="91"/>
      <c r="B2492" s="86"/>
      <c r="C2492" s="89"/>
      <c r="D2492" s="89"/>
      <c r="E2492" s="89"/>
      <c r="F2492" s="89"/>
      <c r="G2492" s="89"/>
      <c r="H2492" s="172"/>
      <c r="I2492" s="172"/>
      <c r="J2492" s="89"/>
      <c r="K2492" s="142"/>
      <c r="L2492" s="89"/>
      <c r="M2492" s="89"/>
      <c r="N2492" s="89"/>
      <c r="O2492" s="89"/>
      <c r="P2492" s="89"/>
      <c r="Q2492" s="336"/>
      <c r="R2492" s="92"/>
      <c r="S2492" s="90"/>
      <c r="T2492" s="90"/>
    </row>
    <row r="2493" spans="1:20" x14ac:dyDescent="0.25">
      <c r="A2493" s="91"/>
      <c r="B2493" s="86"/>
      <c r="C2493" s="89"/>
      <c r="D2493" s="89"/>
      <c r="E2493" s="89"/>
      <c r="F2493" s="89"/>
      <c r="G2493" s="89"/>
      <c r="H2493" s="172"/>
      <c r="I2493" s="172"/>
      <c r="J2493" s="89"/>
      <c r="K2493" s="142"/>
      <c r="L2493" s="89"/>
      <c r="M2493" s="89"/>
      <c r="N2493" s="89"/>
      <c r="O2493" s="89"/>
      <c r="P2493" s="89"/>
      <c r="Q2493" s="336"/>
      <c r="R2493" s="92"/>
      <c r="S2493" s="90"/>
      <c r="T2493" s="90"/>
    </row>
    <row r="2494" spans="1:20" x14ac:dyDescent="0.25">
      <c r="A2494" s="91"/>
      <c r="B2494" s="86"/>
      <c r="C2494" s="89"/>
      <c r="D2494" s="89"/>
      <c r="E2494" s="89"/>
      <c r="F2494" s="89"/>
      <c r="G2494" s="89"/>
      <c r="H2494" s="172"/>
      <c r="I2494" s="172"/>
      <c r="J2494" s="89"/>
      <c r="K2494" s="142"/>
      <c r="L2494" s="89"/>
      <c r="M2494" s="89"/>
      <c r="N2494" s="89"/>
      <c r="O2494" s="89"/>
      <c r="P2494" s="89"/>
      <c r="Q2494" s="336"/>
      <c r="R2494" s="92"/>
      <c r="S2494" s="90"/>
      <c r="T2494" s="90"/>
    </row>
    <row r="2495" spans="1:20" x14ac:dyDescent="0.25">
      <c r="A2495" s="91"/>
      <c r="B2495" s="86"/>
      <c r="C2495" s="89"/>
      <c r="D2495" s="89"/>
      <c r="E2495" s="89"/>
      <c r="F2495" s="89"/>
      <c r="G2495" s="89"/>
      <c r="H2495" s="172"/>
      <c r="I2495" s="172"/>
      <c r="J2495" s="89"/>
      <c r="K2495" s="142"/>
      <c r="L2495" s="89"/>
      <c r="M2495" s="89"/>
      <c r="N2495" s="89"/>
      <c r="O2495" s="89"/>
      <c r="P2495" s="89"/>
      <c r="Q2495" s="336"/>
      <c r="R2495" s="92"/>
      <c r="S2495" s="90"/>
      <c r="T2495" s="90"/>
    </row>
    <row r="2496" spans="1:20" x14ac:dyDescent="0.25">
      <c r="A2496" s="91"/>
      <c r="B2496" s="86"/>
      <c r="C2496" s="89"/>
      <c r="D2496" s="89"/>
      <c r="E2496" s="89"/>
      <c r="F2496" s="89"/>
      <c r="G2496" s="89"/>
      <c r="H2496" s="172"/>
      <c r="I2496" s="172"/>
      <c r="J2496" s="89"/>
      <c r="K2496" s="142"/>
      <c r="L2496" s="89"/>
      <c r="M2496" s="89"/>
      <c r="N2496" s="89"/>
      <c r="O2496" s="89"/>
      <c r="P2496" s="89"/>
      <c r="Q2496" s="336"/>
      <c r="R2496" s="92"/>
      <c r="S2496" s="90"/>
      <c r="T2496" s="90"/>
    </row>
    <row r="2497" spans="1:20" x14ac:dyDescent="0.25">
      <c r="A2497" s="91"/>
      <c r="B2497" s="86"/>
      <c r="C2497" s="89"/>
      <c r="D2497" s="89"/>
      <c r="E2497" s="89"/>
      <c r="F2497" s="89"/>
      <c r="G2497" s="89"/>
      <c r="H2497" s="172"/>
      <c r="I2497" s="172"/>
      <c r="J2497" s="89"/>
      <c r="K2497" s="142"/>
      <c r="L2497" s="89"/>
      <c r="M2497" s="89"/>
      <c r="N2497" s="89"/>
      <c r="O2497" s="89"/>
      <c r="P2497" s="89"/>
      <c r="Q2497" s="336"/>
      <c r="R2497" s="92"/>
      <c r="S2497" s="90"/>
      <c r="T2497" s="90"/>
    </row>
    <row r="2498" spans="1:20" x14ac:dyDescent="0.25">
      <c r="A2498" s="91"/>
      <c r="B2498" s="86"/>
      <c r="C2498" s="89"/>
      <c r="D2498" s="89"/>
      <c r="E2498" s="89"/>
      <c r="F2498" s="89"/>
      <c r="G2498" s="89"/>
      <c r="H2498" s="172"/>
      <c r="I2498" s="172"/>
      <c r="J2498" s="89"/>
      <c r="K2498" s="142"/>
      <c r="L2498" s="89"/>
      <c r="M2498" s="89"/>
      <c r="N2498" s="89"/>
      <c r="O2498" s="89"/>
      <c r="P2498" s="89"/>
      <c r="Q2498" s="336"/>
      <c r="R2498" s="92"/>
      <c r="S2498" s="90"/>
      <c r="T2498" s="90"/>
    </row>
    <row r="2499" spans="1:20" x14ac:dyDescent="0.25">
      <c r="A2499" s="91"/>
      <c r="B2499" s="86"/>
      <c r="C2499" s="89"/>
      <c r="D2499" s="89"/>
      <c r="E2499" s="89"/>
      <c r="F2499" s="89"/>
      <c r="G2499" s="89"/>
      <c r="H2499" s="172"/>
      <c r="I2499" s="172"/>
      <c r="J2499" s="89"/>
      <c r="K2499" s="142"/>
      <c r="L2499" s="89"/>
      <c r="M2499" s="89"/>
      <c r="N2499" s="89"/>
      <c r="O2499" s="89"/>
      <c r="P2499" s="89"/>
      <c r="Q2499" s="336"/>
      <c r="R2499" s="92"/>
      <c r="S2499" s="90"/>
      <c r="T2499" s="90"/>
    </row>
    <row r="2500" spans="1:20" x14ac:dyDescent="0.25">
      <c r="A2500" s="91"/>
      <c r="B2500" s="86"/>
      <c r="C2500" s="89"/>
      <c r="D2500" s="89"/>
      <c r="E2500" s="89"/>
      <c r="F2500" s="89"/>
      <c r="G2500" s="89"/>
      <c r="H2500" s="172"/>
      <c r="I2500" s="172"/>
      <c r="J2500" s="89"/>
      <c r="K2500" s="142"/>
      <c r="L2500" s="89"/>
      <c r="M2500" s="89"/>
      <c r="N2500" s="89"/>
      <c r="O2500" s="89"/>
      <c r="P2500" s="89"/>
      <c r="Q2500" s="336"/>
      <c r="R2500" s="92"/>
      <c r="S2500" s="90"/>
      <c r="T2500" s="90"/>
    </row>
    <row r="2501" spans="1:20" x14ac:dyDescent="0.25">
      <c r="A2501" s="91"/>
      <c r="B2501" s="86"/>
      <c r="C2501" s="89"/>
      <c r="D2501" s="89"/>
      <c r="E2501" s="89"/>
      <c r="F2501" s="89"/>
      <c r="G2501" s="89"/>
      <c r="H2501" s="172"/>
      <c r="I2501" s="172"/>
      <c r="J2501" s="89"/>
      <c r="K2501" s="142"/>
      <c r="L2501" s="89"/>
      <c r="M2501" s="89"/>
      <c r="N2501" s="89"/>
      <c r="O2501" s="89"/>
      <c r="P2501" s="89"/>
      <c r="Q2501" s="336"/>
      <c r="R2501" s="92"/>
      <c r="S2501" s="90"/>
      <c r="T2501" s="90"/>
    </row>
    <row r="2502" spans="1:20" x14ac:dyDescent="0.25">
      <c r="A2502" s="91"/>
      <c r="B2502" s="86"/>
      <c r="C2502" s="89"/>
      <c r="D2502" s="89"/>
      <c r="E2502" s="89"/>
      <c r="F2502" s="89"/>
      <c r="G2502" s="89"/>
      <c r="H2502" s="172"/>
      <c r="I2502" s="172"/>
      <c r="J2502" s="89"/>
      <c r="K2502" s="142"/>
      <c r="L2502" s="89"/>
      <c r="M2502" s="89"/>
      <c r="N2502" s="89"/>
      <c r="O2502" s="89"/>
      <c r="P2502" s="89"/>
      <c r="Q2502" s="336"/>
      <c r="R2502" s="92"/>
      <c r="S2502" s="90"/>
      <c r="T2502" s="90"/>
    </row>
    <row r="2503" spans="1:20" x14ac:dyDescent="0.25">
      <c r="A2503" s="91"/>
      <c r="B2503" s="86"/>
      <c r="C2503" s="89"/>
      <c r="D2503" s="89"/>
      <c r="E2503" s="89"/>
      <c r="F2503" s="89"/>
      <c r="G2503" s="89"/>
      <c r="H2503" s="172"/>
      <c r="I2503" s="172"/>
      <c r="J2503" s="89"/>
      <c r="K2503" s="142"/>
      <c r="L2503" s="89"/>
      <c r="M2503" s="89"/>
      <c r="N2503" s="89"/>
      <c r="O2503" s="89"/>
      <c r="P2503" s="89"/>
      <c r="Q2503" s="336"/>
      <c r="R2503" s="92"/>
      <c r="S2503" s="90"/>
      <c r="T2503" s="90"/>
    </row>
    <row r="2504" spans="1:20" x14ac:dyDescent="0.25">
      <c r="A2504" s="91"/>
      <c r="B2504" s="86"/>
      <c r="C2504" s="89"/>
      <c r="D2504" s="89"/>
      <c r="E2504" s="89"/>
      <c r="F2504" s="89"/>
      <c r="G2504" s="89"/>
      <c r="H2504" s="172"/>
      <c r="I2504" s="172"/>
      <c r="J2504" s="89"/>
      <c r="K2504" s="142"/>
      <c r="L2504" s="89"/>
      <c r="M2504" s="89"/>
      <c r="N2504" s="89"/>
      <c r="O2504" s="89"/>
      <c r="P2504" s="89"/>
      <c r="Q2504" s="336"/>
      <c r="R2504" s="92"/>
      <c r="S2504" s="90"/>
      <c r="T2504" s="90"/>
    </row>
    <row r="2505" spans="1:20" x14ac:dyDescent="0.25">
      <c r="A2505" s="91"/>
      <c r="B2505" s="86"/>
      <c r="C2505" s="89"/>
      <c r="D2505" s="89"/>
      <c r="E2505" s="89"/>
      <c r="F2505" s="89"/>
      <c r="G2505" s="89"/>
      <c r="H2505" s="172"/>
      <c r="I2505" s="172"/>
      <c r="J2505" s="89"/>
      <c r="K2505" s="142"/>
      <c r="L2505" s="89"/>
      <c r="M2505" s="89"/>
      <c r="N2505" s="89"/>
      <c r="O2505" s="89"/>
      <c r="P2505" s="89"/>
      <c r="Q2505" s="336"/>
      <c r="R2505" s="92"/>
      <c r="S2505" s="90"/>
      <c r="T2505" s="90"/>
    </row>
    <row r="2506" spans="1:20" x14ac:dyDescent="0.25">
      <c r="A2506" s="91"/>
      <c r="B2506" s="86"/>
      <c r="C2506" s="89"/>
      <c r="D2506" s="89"/>
      <c r="E2506" s="89"/>
      <c r="F2506" s="89"/>
      <c r="G2506" s="89"/>
      <c r="H2506" s="172"/>
      <c r="I2506" s="172"/>
      <c r="J2506" s="89"/>
      <c r="K2506" s="142"/>
      <c r="L2506" s="89"/>
      <c r="M2506" s="89"/>
      <c r="N2506" s="89"/>
      <c r="O2506" s="89"/>
      <c r="P2506" s="89"/>
      <c r="Q2506" s="336"/>
      <c r="R2506" s="92"/>
      <c r="S2506" s="90"/>
      <c r="T2506" s="90"/>
    </row>
    <row r="2507" spans="1:20" x14ac:dyDescent="0.25">
      <c r="A2507" s="91"/>
      <c r="B2507" s="86"/>
      <c r="C2507" s="89"/>
      <c r="D2507" s="89"/>
      <c r="E2507" s="89"/>
      <c r="F2507" s="89"/>
      <c r="G2507" s="89"/>
      <c r="H2507" s="172"/>
      <c r="I2507" s="172"/>
      <c r="J2507" s="89"/>
      <c r="K2507" s="142"/>
      <c r="L2507" s="89"/>
      <c r="M2507" s="89"/>
      <c r="N2507" s="89"/>
      <c r="O2507" s="89"/>
      <c r="P2507" s="89"/>
      <c r="Q2507" s="336"/>
      <c r="R2507" s="92"/>
      <c r="S2507" s="90"/>
      <c r="T2507" s="90"/>
    </row>
    <row r="2508" spans="1:20" x14ac:dyDescent="0.25">
      <c r="A2508" s="91"/>
      <c r="B2508" s="86"/>
      <c r="C2508" s="89"/>
      <c r="D2508" s="89"/>
      <c r="E2508" s="89"/>
      <c r="F2508" s="89"/>
      <c r="G2508" s="89"/>
      <c r="H2508" s="172"/>
      <c r="I2508" s="172"/>
      <c r="J2508" s="89"/>
      <c r="K2508" s="142"/>
      <c r="L2508" s="89"/>
      <c r="M2508" s="89"/>
      <c r="N2508" s="89"/>
      <c r="O2508" s="89"/>
      <c r="P2508" s="89"/>
      <c r="Q2508" s="336"/>
      <c r="R2508" s="92"/>
      <c r="S2508" s="90"/>
      <c r="T2508" s="90"/>
    </row>
    <row r="2509" spans="1:20" x14ac:dyDescent="0.25">
      <c r="A2509" s="91"/>
      <c r="B2509" s="86"/>
      <c r="C2509" s="89"/>
      <c r="D2509" s="89"/>
      <c r="E2509" s="89"/>
      <c r="F2509" s="89"/>
      <c r="G2509" s="89"/>
      <c r="H2509" s="172"/>
      <c r="I2509" s="172"/>
      <c r="J2509" s="89"/>
      <c r="K2509" s="142"/>
      <c r="L2509" s="89"/>
      <c r="M2509" s="89"/>
      <c r="N2509" s="89"/>
      <c r="O2509" s="89"/>
      <c r="P2509" s="89"/>
      <c r="Q2509" s="336"/>
      <c r="R2509" s="92"/>
      <c r="S2509" s="90"/>
      <c r="T2509" s="90"/>
    </row>
    <row r="2510" spans="1:20" x14ac:dyDescent="0.25">
      <c r="A2510" s="91"/>
      <c r="B2510" s="86"/>
      <c r="C2510" s="89"/>
      <c r="D2510" s="89"/>
      <c r="E2510" s="89"/>
      <c r="F2510" s="89"/>
      <c r="G2510" s="89"/>
      <c r="H2510" s="172"/>
      <c r="I2510" s="172"/>
      <c r="J2510" s="89"/>
      <c r="K2510" s="142"/>
      <c r="L2510" s="89"/>
      <c r="M2510" s="89"/>
      <c r="N2510" s="89"/>
      <c r="O2510" s="89"/>
      <c r="P2510" s="89"/>
      <c r="Q2510" s="336"/>
      <c r="R2510" s="92"/>
      <c r="S2510" s="90"/>
      <c r="T2510" s="90"/>
    </row>
    <row r="2511" spans="1:20" x14ac:dyDescent="0.25">
      <c r="A2511" s="91"/>
      <c r="B2511" s="86"/>
      <c r="C2511" s="89"/>
      <c r="D2511" s="89"/>
      <c r="E2511" s="89"/>
      <c r="F2511" s="89"/>
      <c r="G2511" s="89"/>
      <c r="H2511" s="172"/>
      <c r="I2511" s="172"/>
      <c r="J2511" s="89"/>
      <c r="K2511" s="142"/>
      <c r="L2511" s="89"/>
      <c r="M2511" s="89"/>
      <c r="N2511" s="89"/>
      <c r="O2511" s="89"/>
      <c r="P2511" s="89"/>
      <c r="Q2511" s="336"/>
      <c r="R2511" s="92"/>
      <c r="S2511" s="90"/>
      <c r="T2511" s="90"/>
    </row>
    <row r="2512" spans="1:20" x14ac:dyDescent="0.25">
      <c r="A2512" s="91"/>
      <c r="B2512" s="86"/>
      <c r="C2512" s="89"/>
      <c r="D2512" s="89"/>
      <c r="E2512" s="89"/>
      <c r="F2512" s="89"/>
      <c r="G2512" s="89"/>
      <c r="H2512" s="172"/>
      <c r="I2512" s="172"/>
      <c r="J2512" s="89"/>
      <c r="K2512" s="142"/>
      <c r="L2512" s="89"/>
      <c r="M2512" s="89"/>
      <c r="N2512" s="89"/>
      <c r="O2512" s="89"/>
      <c r="P2512" s="89"/>
      <c r="Q2512" s="336"/>
      <c r="R2512" s="92"/>
      <c r="S2512" s="90"/>
      <c r="T2512" s="90"/>
    </row>
    <row r="2513" spans="1:20" x14ac:dyDescent="0.25">
      <c r="A2513" s="91"/>
      <c r="B2513" s="86"/>
      <c r="C2513" s="89"/>
      <c r="D2513" s="89"/>
      <c r="E2513" s="89"/>
      <c r="F2513" s="89"/>
      <c r="G2513" s="89"/>
      <c r="H2513" s="172"/>
      <c r="I2513" s="172"/>
      <c r="J2513" s="89"/>
      <c r="K2513" s="142"/>
      <c r="L2513" s="89"/>
      <c r="M2513" s="89"/>
      <c r="N2513" s="89"/>
      <c r="O2513" s="89"/>
      <c r="P2513" s="89"/>
      <c r="Q2513" s="336"/>
      <c r="R2513" s="92"/>
      <c r="S2513" s="90"/>
      <c r="T2513" s="90"/>
    </row>
    <row r="2514" spans="1:20" x14ac:dyDescent="0.25">
      <c r="A2514" s="91"/>
      <c r="B2514" s="86"/>
      <c r="C2514" s="89"/>
      <c r="D2514" s="89"/>
      <c r="E2514" s="89"/>
      <c r="F2514" s="89"/>
      <c r="G2514" s="89"/>
      <c r="H2514" s="172"/>
      <c r="I2514" s="172"/>
      <c r="J2514" s="89"/>
      <c r="K2514" s="142"/>
      <c r="L2514" s="89"/>
      <c r="M2514" s="89"/>
      <c r="N2514" s="89"/>
      <c r="O2514" s="89"/>
      <c r="P2514" s="89"/>
      <c r="Q2514" s="336"/>
      <c r="R2514" s="92"/>
      <c r="S2514" s="90"/>
      <c r="T2514" s="90"/>
    </row>
    <row r="2515" spans="1:20" x14ac:dyDescent="0.25">
      <c r="A2515" s="91"/>
      <c r="B2515" s="86"/>
      <c r="C2515" s="89"/>
      <c r="D2515" s="89"/>
      <c r="E2515" s="89"/>
      <c r="F2515" s="89"/>
      <c r="G2515" s="89"/>
      <c r="H2515" s="172"/>
      <c r="I2515" s="172"/>
      <c r="J2515" s="89"/>
      <c r="K2515" s="142"/>
      <c r="L2515" s="89"/>
      <c r="M2515" s="89"/>
      <c r="N2515" s="89"/>
      <c r="O2515" s="89"/>
      <c r="P2515" s="89"/>
      <c r="Q2515" s="336"/>
      <c r="R2515" s="92"/>
      <c r="S2515" s="90"/>
      <c r="T2515" s="90"/>
    </row>
    <row r="2516" spans="1:20" x14ac:dyDescent="0.25">
      <c r="A2516" s="91"/>
      <c r="B2516" s="86"/>
      <c r="C2516" s="89"/>
      <c r="D2516" s="89"/>
      <c r="E2516" s="89"/>
      <c r="F2516" s="89"/>
      <c r="G2516" s="89"/>
      <c r="H2516" s="172"/>
      <c r="I2516" s="172"/>
      <c r="J2516" s="89"/>
      <c r="K2516" s="142"/>
      <c r="L2516" s="89"/>
      <c r="M2516" s="89"/>
      <c r="N2516" s="89"/>
      <c r="O2516" s="89"/>
      <c r="P2516" s="89"/>
      <c r="Q2516" s="336"/>
      <c r="R2516" s="92"/>
      <c r="S2516" s="90"/>
      <c r="T2516" s="90"/>
    </row>
    <row r="2517" spans="1:20" x14ac:dyDescent="0.25">
      <c r="A2517" s="91"/>
      <c r="B2517" s="86"/>
      <c r="C2517" s="89"/>
      <c r="D2517" s="89"/>
      <c r="E2517" s="89"/>
      <c r="F2517" s="89"/>
      <c r="G2517" s="89"/>
      <c r="H2517" s="172"/>
      <c r="I2517" s="172"/>
      <c r="J2517" s="89"/>
      <c r="K2517" s="142"/>
      <c r="L2517" s="89"/>
      <c r="M2517" s="89"/>
      <c r="N2517" s="89"/>
      <c r="O2517" s="89"/>
      <c r="P2517" s="89"/>
      <c r="Q2517" s="336"/>
      <c r="R2517" s="92"/>
      <c r="S2517" s="90"/>
      <c r="T2517" s="90"/>
    </row>
    <row r="2518" spans="1:20" x14ac:dyDescent="0.25">
      <c r="A2518" s="91"/>
      <c r="B2518" s="86"/>
      <c r="C2518" s="89"/>
      <c r="D2518" s="89"/>
      <c r="E2518" s="89"/>
      <c r="F2518" s="89"/>
      <c r="G2518" s="89"/>
      <c r="H2518" s="172"/>
      <c r="I2518" s="172"/>
      <c r="J2518" s="89"/>
      <c r="K2518" s="142"/>
      <c r="L2518" s="89"/>
      <c r="M2518" s="89"/>
      <c r="N2518" s="89"/>
      <c r="O2518" s="89"/>
      <c r="P2518" s="89"/>
      <c r="Q2518" s="336"/>
      <c r="R2518" s="92"/>
      <c r="S2518" s="90"/>
      <c r="T2518" s="90"/>
    </row>
    <row r="2519" spans="1:20" x14ac:dyDescent="0.25">
      <c r="A2519" s="91"/>
      <c r="B2519" s="86"/>
      <c r="C2519" s="89"/>
      <c r="D2519" s="89"/>
      <c r="E2519" s="89"/>
      <c r="F2519" s="89"/>
      <c r="G2519" s="89"/>
      <c r="H2519" s="172"/>
      <c r="I2519" s="172"/>
      <c r="J2519" s="89"/>
      <c r="K2519" s="142"/>
      <c r="L2519" s="89"/>
      <c r="M2519" s="89"/>
      <c r="N2519" s="89"/>
      <c r="O2519" s="89"/>
      <c r="P2519" s="89"/>
      <c r="Q2519" s="336"/>
      <c r="R2519" s="92"/>
      <c r="S2519" s="90"/>
      <c r="T2519" s="90"/>
    </row>
    <row r="2520" spans="1:20" x14ac:dyDescent="0.25">
      <c r="A2520" s="91"/>
      <c r="B2520" s="86"/>
      <c r="C2520" s="89"/>
      <c r="D2520" s="89"/>
      <c r="E2520" s="89"/>
      <c r="F2520" s="89"/>
      <c r="G2520" s="89"/>
      <c r="H2520" s="172"/>
      <c r="I2520" s="172"/>
      <c r="J2520" s="89"/>
      <c r="K2520" s="142"/>
      <c r="L2520" s="89"/>
      <c r="M2520" s="89"/>
      <c r="N2520" s="89"/>
      <c r="O2520" s="89"/>
      <c r="P2520" s="89"/>
      <c r="Q2520" s="336"/>
      <c r="R2520" s="92"/>
      <c r="S2520" s="90"/>
      <c r="T2520" s="90"/>
    </row>
    <row r="2521" spans="1:20" x14ac:dyDescent="0.25">
      <c r="A2521" s="91"/>
      <c r="B2521" s="86"/>
      <c r="C2521" s="89"/>
      <c r="D2521" s="89"/>
      <c r="E2521" s="89"/>
      <c r="F2521" s="89"/>
      <c r="G2521" s="89"/>
      <c r="H2521" s="172"/>
      <c r="I2521" s="172"/>
      <c r="J2521" s="89"/>
      <c r="K2521" s="142"/>
      <c r="L2521" s="89"/>
      <c r="M2521" s="89"/>
      <c r="N2521" s="89"/>
      <c r="O2521" s="89"/>
      <c r="P2521" s="89"/>
      <c r="Q2521" s="336"/>
      <c r="R2521" s="92"/>
      <c r="S2521" s="90"/>
      <c r="T2521" s="90"/>
    </row>
    <row r="2522" spans="1:20" x14ac:dyDescent="0.25">
      <c r="A2522" s="91"/>
      <c r="B2522" s="86"/>
      <c r="C2522" s="89"/>
      <c r="D2522" s="89"/>
      <c r="E2522" s="89"/>
      <c r="F2522" s="89"/>
      <c r="G2522" s="89"/>
      <c r="H2522" s="172"/>
      <c r="I2522" s="172"/>
      <c r="J2522" s="89"/>
      <c r="K2522" s="142"/>
      <c r="L2522" s="89"/>
      <c r="M2522" s="89"/>
      <c r="N2522" s="89"/>
      <c r="O2522" s="89"/>
      <c r="P2522" s="89"/>
      <c r="Q2522" s="336"/>
      <c r="R2522" s="92"/>
      <c r="S2522" s="90"/>
      <c r="T2522" s="90"/>
    </row>
    <row r="2523" spans="1:20" x14ac:dyDescent="0.25">
      <c r="A2523" s="91"/>
      <c r="B2523" s="86"/>
      <c r="C2523" s="89"/>
      <c r="D2523" s="89"/>
      <c r="E2523" s="89"/>
      <c r="F2523" s="89"/>
      <c r="G2523" s="89"/>
      <c r="H2523" s="172"/>
      <c r="I2523" s="172"/>
      <c r="J2523" s="89"/>
      <c r="K2523" s="142"/>
      <c r="L2523" s="89"/>
      <c r="M2523" s="89"/>
      <c r="N2523" s="89"/>
      <c r="O2523" s="89"/>
      <c r="P2523" s="89"/>
      <c r="Q2523" s="336"/>
      <c r="R2523" s="92"/>
      <c r="S2523" s="90"/>
      <c r="T2523" s="90"/>
    </row>
    <row r="2524" spans="1:20" x14ac:dyDescent="0.25">
      <c r="A2524" s="91"/>
      <c r="B2524" s="86"/>
      <c r="C2524" s="89"/>
      <c r="D2524" s="89"/>
      <c r="E2524" s="89"/>
      <c r="F2524" s="89"/>
      <c r="G2524" s="89"/>
      <c r="H2524" s="172"/>
      <c r="I2524" s="172"/>
      <c r="J2524" s="89"/>
      <c r="K2524" s="142"/>
      <c r="L2524" s="89"/>
      <c r="M2524" s="89"/>
      <c r="N2524" s="89"/>
      <c r="O2524" s="89"/>
      <c r="P2524" s="89"/>
      <c r="Q2524" s="336"/>
      <c r="R2524" s="92"/>
      <c r="S2524" s="90"/>
      <c r="T2524" s="90"/>
    </row>
    <row r="2525" spans="1:20" x14ac:dyDescent="0.25">
      <c r="A2525" s="91"/>
      <c r="B2525" s="86"/>
      <c r="C2525" s="89"/>
      <c r="D2525" s="89"/>
      <c r="E2525" s="89"/>
      <c r="F2525" s="89"/>
      <c r="G2525" s="89"/>
      <c r="H2525" s="172"/>
      <c r="I2525" s="172"/>
      <c r="J2525" s="89"/>
      <c r="K2525" s="142"/>
      <c r="L2525" s="89"/>
      <c r="M2525" s="89"/>
      <c r="N2525" s="89"/>
      <c r="O2525" s="89"/>
      <c r="P2525" s="89"/>
      <c r="Q2525" s="336"/>
      <c r="R2525" s="92"/>
      <c r="S2525" s="90"/>
      <c r="T2525" s="90"/>
    </row>
    <row r="2526" spans="1:20" x14ac:dyDescent="0.25">
      <c r="A2526" s="91"/>
      <c r="B2526" s="86"/>
      <c r="C2526" s="89"/>
      <c r="D2526" s="89"/>
      <c r="E2526" s="89"/>
      <c r="F2526" s="89"/>
      <c r="G2526" s="89"/>
      <c r="H2526" s="172"/>
      <c r="I2526" s="172"/>
      <c r="J2526" s="89"/>
      <c r="K2526" s="142"/>
      <c r="L2526" s="89"/>
      <c r="M2526" s="89"/>
      <c r="N2526" s="89"/>
      <c r="O2526" s="89"/>
      <c r="P2526" s="89"/>
      <c r="Q2526" s="336"/>
      <c r="R2526" s="92"/>
      <c r="S2526" s="90"/>
      <c r="T2526" s="90"/>
    </row>
    <row r="2527" spans="1:20" x14ac:dyDescent="0.25">
      <c r="A2527" s="91"/>
      <c r="B2527" s="86"/>
      <c r="C2527" s="89"/>
      <c r="D2527" s="89"/>
      <c r="E2527" s="89"/>
      <c r="F2527" s="89"/>
      <c r="G2527" s="89"/>
      <c r="H2527" s="172"/>
      <c r="I2527" s="172"/>
      <c r="J2527" s="89"/>
      <c r="K2527" s="142"/>
      <c r="L2527" s="89"/>
      <c r="M2527" s="89"/>
      <c r="N2527" s="89"/>
      <c r="O2527" s="89"/>
      <c r="P2527" s="89"/>
      <c r="Q2527" s="336"/>
      <c r="R2527" s="92"/>
      <c r="S2527" s="90"/>
      <c r="T2527" s="90"/>
    </row>
    <row r="2528" spans="1:20" x14ac:dyDescent="0.25">
      <c r="A2528" s="91"/>
      <c r="B2528" s="86"/>
      <c r="C2528" s="89"/>
      <c r="D2528" s="89"/>
      <c r="E2528" s="89"/>
      <c r="F2528" s="89"/>
      <c r="G2528" s="89"/>
      <c r="H2528" s="172"/>
      <c r="I2528" s="172"/>
      <c r="J2528" s="89"/>
      <c r="K2528" s="142"/>
      <c r="L2528" s="89"/>
      <c r="M2528" s="89"/>
      <c r="N2528" s="89"/>
      <c r="O2528" s="89"/>
      <c r="P2528" s="89"/>
      <c r="Q2528" s="336"/>
      <c r="R2528" s="92"/>
      <c r="S2528" s="90"/>
      <c r="T2528" s="90"/>
    </row>
    <row r="2529" spans="1:20" x14ac:dyDescent="0.25">
      <c r="A2529" s="91"/>
      <c r="B2529" s="86"/>
      <c r="C2529" s="89"/>
      <c r="D2529" s="89"/>
      <c r="E2529" s="89"/>
      <c r="F2529" s="89"/>
      <c r="G2529" s="89"/>
      <c r="H2529" s="172"/>
      <c r="I2529" s="172"/>
      <c r="J2529" s="89"/>
      <c r="K2529" s="142"/>
      <c r="L2529" s="89"/>
      <c r="M2529" s="89"/>
      <c r="N2529" s="89"/>
      <c r="O2529" s="89"/>
      <c r="P2529" s="89"/>
      <c r="Q2529" s="336"/>
      <c r="R2529" s="92"/>
      <c r="S2529" s="90"/>
      <c r="T2529" s="90"/>
    </row>
    <row r="2530" spans="1:20" x14ac:dyDescent="0.25">
      <c r="A2530" s="91"/>
      <c r="B2530" s="86"/>
      <c r="C2530" s="89"/>
      <c r="D2530" s="89"/>
      <c r="E2530" s="89"/>
      <c r="F2530" s="89"/>
      <c r="G2530" s="89"/>
      <c r="H2530" s="172"/>
      <c r="I2530" s="172"/>
      <c r="J2530" s="89"/>
      <c r="K2530" s="142"/>
      <c r="L2530" s="89"/>
      <c r="M2530" s="89"/>
      <c r="N2530" s="89"/>
      <c r="O2530" s="89"/>
      <c r="P2530" s="89"/>
      <c r="Q2530" s="336"/>
      <c r="R2530" s="92"/>
      <c r="S2530" s="90"/>
      <c r="T2530" s="90"/>
    </row>
    <row r="2531" spans="1:20" x14ac:dyDescent="0.25">
      <c r="A2531" s="91"/>
      <c r="B2531" s="86"/>
      <c r="C2531" s="89"/>
      <c r="D2531" s="89"/>
      <c r="E2531" s="89"/>
      <c r="F2531" s="89"/>
      <c r="G2531" s="89"/>
      <c r="H2531" s="172"/>
      <c r="I2531" s="172"/>
      <c r="J2531" s="89"/>
      <c r="K2531" s="142"/>
      <c r="L2531" s="89"/>
      <c r="M2531" s="89"/>
      <c r="N2531" s="89"/>
      <c r="O2531" s="89"/>
      <c r="P2531" s="89"/>
      <c r="Q2531" s="336"/>
      <c r="R2531" s="92"/>
      <c r="S2531" s="90"/>
      <c r="T2531" s="90"/>
    </row>
    <row r="2532" spans="1:20" x14ac:dyDescent="0.25">
      <c r="A2532" s="91"/>
      <c r="B2532" s="86"/>
      <c r="C2532" s="89"/>
      <c r="D2532" s="89"/>
      <c r="E2532" s="89"/>
      <c r="F2532" s="89"/>
      <c r="G2532" s="89"/>
      <c r="H2532" s="172"/>
      <c r="I2532" s="172"/>
      <c r="J2532" s="89"/>
      <c r="K2532" s="142"/>
      <c r="L2532" s="89"/>
      <c r="M2532" s="89"/>
      <c r="N2532" s="89"/>
      <c r="O2532" s="89"/>
      <c r="P2532" s="89"/>
      <c r="Q2532" s="336"/>
      <c r="R2532" s="92"/>
      <c r="S2532" s="90"/>
      <c r="T2532" s="90"/>
    </row>
    <row r="2533" spans="1:20" x14ac:dyDescent="0.25">
      <c r="A2533" s="91"/>
      <c r="B2533" s="86"/>
      <c r="C2533" s="89"/>
      <c r="D2533" s="89"/>
      <c r="E2533" s="89"/>
      <c r="F2533" s="89"/>
      <c r="G2533" s="89"/>
      <c r="H2533" s="172"/>
      <c r="I2533" s="172"/>
      <c r="J2533" s="89"/>
      <c r="K2533" s="142"/>
      <c r="L2533" s="89"/>
      <c r="M2533" s="89"/>
      <c r="N2533" s="89"/>
      <c r="O2533" s="89"/>
      <c r="P2533" s="89"/>
      <c r="Q2533" s="336"/>
      <c r="R2533" s="92"/>
      <c r="S2533" s="90"/>
      <c r="T2533" s="90"/>
    </row>
    <row r="2534" spans="1:20" x14ac:dyDescent="0.25">
      <c r="A2534" s="91"/>
      <c r="B2534" s="86"/>
      <c r="C2534" s="89"/>
      <c r="D2534" s="89"/>
      <c r="E2534" s="89"/>
      <c r="F2534" s="89"/>
      <c r="G2534" s="89"/>
      <c r="H2534" s="172"/>
      <c r="I2534" s="172"/>
      <c r="J2534" s="89"/>
      <c r="K2534" s="142"/>
      <c r="L2534" s="89"/>
      <c r="M2534" s="89"/>
      <c r="N2534" s="89"/>
      <c r="O2534" s="89"/>
      <c r="P2534" s="89"/>
      <c r="Q2534" s="336"/>
      <c r="R2534" s="92"/>
      <c r="S2534" s="90"/>
      <c r="T2534" s="90"/>
    </row>
    <row r="2535" spans="1:20" x14ac:dyDescent="0.25">
      <c r="A2535" s="91"/>
      <c r="B2535" s="86"/>
      <c r="C2535" s="89"/>
      <c r="D2535" s="89"/>
      <c r="E2535" s="89"/>
      <c r="F2535" s="89"/>
      <c r="G2535" s="89"/>
      <c r="H2535" s="172"/>
      <c r="I2535" s="172"/>
      <c r="J2535" s="89"/>
      <c r="K2535" s="142"/>
      <c r="L2535" s="89"/>
      <c r="M2535" s="89"/>
      <c r="N2535" s="89"/>
      <c r="O2535" s="89"/>
      <c r="P2535" s="89"/>
      <c r="Q2535" s="336"/>
      <c r="R2535" s="92"/>
      <c r="S2535" s="90"/>
      <c r="T2535" s="90"/>
    </row>
    <row r="2536" spans="1:20" x14ac:dyDescent="0.25">
      <c r="A2536" s="91"/>
      <c r="B2536" s="86"/>
      <c r="C2536" s="89"/>
      <c r="D2536" s="89"/>
      <c r="E2536" s="89"/>
      <c r="F2536" s="89"/>
      <c r="G2536" s="89"/>
      <c r="H2536" s="172"/>
      <c r="I2536" s="172"/>
      <c r="J2536" s="89"/>
      <c r="K2536" s="142"/>
      <c r="L2536" s="89"/>
      <c r="M2536" s="89"/>
      <c r="N2536" s="89"/>
      <c r="O2536" s="89"/>
      <c r="P2536" s="89"/>
      <c r="Q2536" s="336"/>
      <c r="R2536" s="92"/>
      <c r="S2536" s="90"/>
      <c r="T2536" s="90"/>
    </row>
    <row r="2537" spans="1:20" x14ac:dyDescent="0.25">
      <c r="A2537" s="91"/>
      <c r="B2537" s="86"/>
      <c r="C2537" s="89"/>
      <c r="D2537" s="89"/>
      <c r="E2537" s="89"/>
      <c r="F2537" s="89"/>
      <c r="G2537" s="89"/>
      <c r="H2537" s="172"/>
      <c r="I2537" s="172"/>
      <c r="J2537" s="89"/>
      <c r="K2537" s="142"/>
      <c r="L2537" s="89"/>
      <c r="M2537" s="89"/>
      <c r="N2537" s="89"/>
      <c r="O2537" s="89"/>
      <c r="P2537" s="89"/>
      <c r="Q2537" s="336"/>
      <c r="R2537" s="92"/>
      <c r="S2537" s="90"/>
      <c r="T2537" s="90"/>
    </row>
    <row r="2538" spans="1:20" x14ac:dyDescent="0.25">
      <c r="A2538" s="91"/>
      <c r="B2538" s="86"/>
      <c r="C2538" s="89"/>
      <c r="D2538" s="89"/>
      <c r="E2538" s="89"/>
      <c r="F2538" s="89"/>
      <c r="G2538" s="89"/>
      <c r="H2538" s="172"/>
      <c r="I2538" s="172"/>
      <c r="J2538" s="89"/>
      <c r="K2538" s="142"/>
      <c r="L2538" s="89"/>
      <c r="M2538" s="89"/>
      <c r="N2538" s="89"/>
      <c r="O2538" s="89"/>
      <c r="P2538" s="89"/>
      <c r="Q2538" s="336"/>
      <c r="R2538" s="92"/>
      <c r="S2538" s="90"/>
      <c r="T2538" s="90"/>
    </row>
    <row r="2539" spans="1:20" x14ac:dyDescent="0.25">
      <c r="A2539" s="91"/>
      <c r="B2539" s="86"/>
      <c r="C2539" s="89"/>
      <c r="D2539" s="89"/>
      <c r="E2539" s="89"/>
      <c r="F2539" s="89"/>
      <c r="G2539" s="89"/>
      <c r="H2539" s="172"/>
      <c r="I2539" s="172"/>
      <c r="J2539" s="89"/>
      <c r="K2539" s="142"/>
      <c r="L2539" s="89"/>
      <c r="M2539" s="89"/>
      <c r="N2539" s="89"/>
      <c r="O2539" s="89"/>
      <c r="P2539" s="89"/>
      <c r="Q2539" s="336"/>
      <c r="R2539" s="92"/>
      <c r="S2539" s="90"/>
      <c r="T2539" s="90"/>
    </row>
    <row r="2540" spans="1:20" x14ac:dyDescent="0.25">
      <c r="A2540" s="91"/>
      <c r="B2540" s="86"/>
      <c r="C2540" s="89"/>
      <c r="D2540" s="89"/>
      <c r="E2540" s="89"/>
      <c r="F2540" s="89"/>
      <c r="G2540" s="89"/>
      <c r="H2540" s="172"/>
      <c r="I2540" s="172"/>
      <c r="J2540" s="89"/>
      <c r="K2540" s="142"/>
      <c r="L2540" s="89"/>
      <c r="M2540" s="89"/>
      <c r="N2540" s="89"/>
      <c r="O2540" s="89"/>
      <c r="P2540" s="89"/>
      <c r="Q2540" s="336"/>
      <c r="R2540" s="92"/>
      <c r="S2540" s="90"/>
      <c r="T2540" s="90"/>
    </row>
    <row r="2541" spans="1:20" x14ac:dyDescent="0.25">
      <c r="A2541" s="91"/>
      <c r="B2541" s="86"/>
      <c r="C2541" s="89"/>
      <c r="D2541" s="89"/>
      <c r="E2541" s="89"/>
      <c r="F2541" s="89"/>
      <c r="G2541" s="89"/>
      <c r="H2541" s="172"/>
      <c r="I2541" s="172"/>
      <c r="J2541" s="89"/>
      <c r="K2541" s="142"/>
      <c r="L2541" s="89"/>
      <c r="M2541" s="89"/>
      <c r="N2541" s="89"/>
      <c r="O2541" s="89"/>
      <c r="P2541" s="89"/>
      <c r="Q2541" s="336"/>
      <c r="R2541" s="92"/>
      <c r="S2541" s="90"/>
      <c r="T2541" s="90"/>
    </row>
    <row r="2542" spans="1:20" x14ac:dyDescent="0.25">
      <c r="A2542" s="91"/>
      <c r="B2542" s="86"/>
      <c r="C2542" s="89"/>
      <c r="D2542" s="89"/>
      <c r="E2542" s="89"/>
      <c r="F2542" s="89"/>
      <c r="G2542" s="89"/>
      <c r="H2542" s="172"/>
      <c r="I2542" s="172"/>
      <c r="J2542" s="89"/>
      <c r="K2542" s="142"/>
      <c r="L2542" s="89"/>
      <c r="M2542" s="89"/>
      <c r="N2542" s="89"/>
      <c r="O2542" s="89"/>
      <c r="P2542" s="89"/>
      <c r="Q2542" s="336"/>
      <c r="R2542" s="92"/>
      <c r="S2542" s="90"/>
      <c r="T2542" s="90"/>
    </row>
    <row r="2543" spans="1:20" x14ac:dyDescent="0.25">
      <c r="A2543" s="91"/>
      <c r="B2543" s="86"/>
      <c r="C2543" s="89"/>
      <c r="D2543" s="89"/>
      <c r="E2543" s="89"/>
      <c r="F2543" s="89"/>
      <c r="G2543" s="89"/>
      <c r="H2543" s="172"/>
      <c r="I2543" s="172"/>
      <c r="J2543" s="89"/>
      <c r="K2543" s="142"/>
      <c r="L2543" s="89"/>
      <c r="M2543" s="89"/>
      <c r="N2543" s="89"/>
      <c r="O2543" s="89"/>
      <c r="P2543" s="89"/>
      <c r="Q2543" s="336"/>
      <c r="R2543" s="92"/>
      <c r="S2543" s="90"/>
      <c r="T2543" s="90"/>
    </row>
    <row r="2544" spans="1:20" x14ac:dyDescent="0.25">
      <c r="A2544" s="91"/>
      <c r="B2544" s="86"/>
      <c r="C2544" s="89"/>
      <c r="D2544" s="89"/>
      <c r="E2544" s="89"/>
      <c r="F2544" s="89"/>
      <c r="G2544" s="89"/>
      <c r="H2544" s="172"/>
      <c r="I2544" s="172"/>
      <c r="J2544" s="89"/>
      <c r="K2544" s="142"/>
      <c r="L2544" s="89"/>
      <c r="M2544" s="89"/>
      <c r="N2544" s="89"/>
      <c r="O2544" s="89"/>
      <c r="P2544" s="89"/>
      <c r="Q2544" s="336"/>
      <c r="R2544" s="92"/>
      <c r="S2544" s="90"/>
      <c r="T2544" s="90"/>
    </row>
    <row r="2545" spans="1:20" x14ac:dyDescent="0.25">
      <c r="A2545" s="91"/>
      <c r="B2545" s="86"/>
      <c r="C2545" s="89"/>
      <c r="D2545" s="89"/>
      <c r="E2545" s="89"/>
      <c r="F2545" s="89"/>
      <c r="G2545" s="89"/>
      <c r="H2545" s="172"/>
      <c r="I2545" s="172"/>
      <c r="J2545" s="89"/>
      <c r="K2545" s="142"/>
      <c r="L2545" s="89"/>
      <c r="M2545" s="89"/>
      <c r="N2545" s="89"/>
      <c r="O2545" s="89"/>
      <c r="P2545" s="89"/>
      <c r="Q2545" s="336"/>
      <c r="R2545" s="92"/>
      <c r="S2545" s="90"/>
      <c r="T2545" s="90"/>
    </row>
    <row r="2546" spans="1:20" x14ac:dyDescent="0.25">
      <c r="A2546" s="91"/>
      <c r="B2546" s="86"/>
      <c r="C2546" s="89"/>
      <c r="D2546" s="89"/>
      <c r="E2546" s="89"/>
      <c r="F2546" s="89"/>
      <c r="G2546" s="89"/>
      <c r="H2546" s="172"/>
      <c r="I2546" s="172"/>
      <c r="J2546" s="89"/>
      <c r="K2546" s="142"/>
      <c r="L2546" s="89"/>
      <c r="M2546" s="89"/>
      <c r="N2546" s="89"/>
      <c r="O2546" s="89"/>
      <c r="P2546" s="89"/>
      <c r="Q2546" s="336"/>
      <c r="R2546" s="92"/>
      <c r="S2546" s="90"/>
      <c r="T2546" s="90"/>
    </row>
    <row r="2547" spans="1:20" x14ac:dyDescent="0.25">
      <c r="A2547" s="91"/>
      <c r="B2547" s="86"/>
      <c r="C2547" s="89"/>
      <c r="D2547" s="89"/>
      <c r="E2547" s="89"/>
      <c r="F2547" s="89"/>
      <c r="G2547" s="89"/>
      <c r="H2547" s="172"/>
      <c r="I2547" s="172"/>
      <c r="J2547" s="89"/>
      <c r="K2547" s="142"/>
      <c r="L2547" s="89"/>
      <c r="M2547" s="89"/>
      <c r="N2547" s="89"/>
      <c r="O2547" s="89"/>
      <c r="P2547" s="89"/>
      <c r="Q2547" s="336"/>
      <c r="R2547" s="92"/>
      <c r="S2547" s="90"/>
      <c r="T2547" s="90"/>
    </row>
    <row r="2548" spans="1:20" x14ac:dyDescent="0.25">
      <c r="A2548" s="91"/>
      <c r="B2548" s="86"/>
      <c r="C2548" s="89"/>
      <c r="D2548" s="89"/>
      <c r="E2548" s="89"/>
      <c r="F2548" s="89"/>
      <c r="G2548" s="89"/>
      <c r="H2548" s="172"/>
      <c r="I2548" s="172"/>
      <c r="J2548" s="89"/>
      <c r="K2548" s="142"/>
      <c r="L2548" s="89"/>
      <c r="M2548" s="89"/>
      <c r="N2548" s="89"/>
      <c r="O2548" s="89"/>
      <c r="P2548" s="89"/>
      <c r="Q2548" s="336"/>
      <c r="R2548" s="92"/>
      <c r="S2548" s="90"/>
      <c r="T2548" s="90"/>
    </row>
    <row r="2549" spans="1:20" x14ac:dyDescent="0.25">
      <c r="A2549" s="91"/>
      <c r="B2549" s="86"/>
      <c r="C2549" s="89"/>
      <c r="D2549" s="89"/>
      <c r="E2549" s="89"/>
      <c r="F2549" s="89"/>
      <c r="G2549" s="89"/>
      <c r="H2549" s="172"/>
      <c r="I2549" s="172"/>
      <c r="J2549" s="89"/>
      <c r="K2549" s="142"/>
      <c r="L2549" s="89"/>
      <c r="M2549" s="89"/>
      <c r="N2549" s="89"/>
      <c r="O2549" s="89"/>
      <c r="P2549" s="89"/>
      <c r="Q2549" s="336"/>
      <c r="R2549" s="92"/>
      <c r="S2549" s="90"/>
      <c r="T2549" s="90"/>
    </row>
    <row r="2550" spans="1:20" x14ac:dyDescent="0.25">
      <c r="A2550" s="91"/>
      <c r="B2550" s="86"/>
      <c r="C2550" s="89"/>
      <c r="D2550" s="89"/>
      <c r="E2550" s="89"/>
      <c r="F2550" s="89"/>
      <c r="G2550" s="89"/>
      <c r="H2550" s="172"/>
      <c r="I2550" s="172"/>
      <c r="J2550" s="89"/>
      <c r="K2550" s="142"/>
      <c r="L2550" s="89"/>
      <c r="M2550" s="89"/>
      <c r="N2550" s="89"/>
      <c r="O2550" s="89"/>
      <c r="P2550" s="89"/>
      <c r="Q2550" s="336"/>
      <c r="R2550" s="92"/>
      <c r="S2550" s="90"/>
      <c r="T2550" s="90"/>
    </row>
    <row r="2551" spans="1:20" x14ac:dyDescent="0.25">
      <c r="A2551" s="91"/>
      <c r="B2551" s="86"/>
      <c r="C2551" s="89"/>
      <c r="D2551" s="89"/>
      <c r="E2551" s="89"/>
      <c r="F2551" s="89"/>
      <c r="G2551" s="89"/>
      <c r="H2551" s="172"/>
      <c r="I2551" s="172"/>
      <c r="J2551" s="89"/>
      <c r="K2551" s="142"/>
      <c r="L2551" s="89"/>
      <c r="M2551" s="89"/>
      <c r="N2551" s="89"/>
      <c r="O2551" s="89"/>
      <c r="P2551" s="89"/>
      <c r="Q2551" s="336"/>
      <c r="R2551" s="92"/>
      <c r="S2551" s="90"/>
      <c r="T2551" s="90"/>
    </row>
    <row r="2552" spans="1:20" x14ac:dyDescent="0.25">
      <c r="A2552" s="91"/>
      <c r="B2552" s="86"/>
      <c r="C2552" s="89"/>
      <c r="D2552" s="89"/>
      <c r="E2552" s="89"/>
      <c r="F2552" s="89"/>
      <c r="G2552" s="89"/>
      <c r="H2552" s="172"/>
      <c r="I2552" s="172"/>
      <c r="J2552" s="89"/>
      <c r="K2552" s="142"/>
      <c r="L2552" s="89"/>
      <c r="M2552" s="89"/>
      <c r="N2552" s="89"/>
      <c r="O2552" s="89"/>
      <c r="P2552" s="89"/>
      <c r="Q2552" s="336"/>
      <c r="R2552" s="92"/>
      <c r="S2552" s="90"/>
      <c r="T2552" s="90"/>
    </row>
    <row r="2553" spans="1:20" x14ac:dyDescent="0.25">
      <c r="A2553" s="91"/>
      <c r="B2553" s="86"/>
      <c r="C2553" s="89"/>
      <c r="D2553" s="89"/>
      <c r="E2553" s="89"/>
      <c r="F2553" s="89"/>
      <c r="G2553" s="89"/>
      <c r="H2553" s="172"/>
      <c r="I2553" s="172"/>
      <c r="J2553" s="89"/>
      <c r="K2553" s="142"/>
      <c r="L2553" s="89"/>
      <c r="M2553" s="89"/>
      <c r="N2553" s="89"/>
      <c r="O2553" s="89"/>
      <c r="P2553" s="89"/>
      <c r="Q2553" s="336"/>
      <c r="R2553" s="92"/>
      <c r="S2553" s="90"/>
      <c r="T2553" s="90"/>
    </row>
    <row r="2554" spans="1:20" x14ac:dyDescent="0.25">
      <c r="A2554" s="91"/>
      <c r="B2554" s="86"/>
      <c r="C2554" s="89"/>
      <c r="D2554" s="89"/>
      <c r="E2554" s="89"/>
      <c r="F2554" s="89"/>
      <c r="G2554" s="89"/>
      <c r="H2554" s="172"/>
      <c r="I2554" s="172"/>
      <c r="J2554" s="89"/>
      <c r="K2554" s="142"/>
      <c r="L2554" s="89"/>
      <c r="M2554" s="89"/>
      <c r="N2554" s="89"/>
      <c r="O2554" s="89"/>
      <c r="P2554" s="89"/>
      <c r="Q2554" s="336"/>
      <c r="R2554" s="92"/>
      <c r="S2554" s="90"/>
      <c r="T2554" s="90"/>
    </row>
    <row r="2555" spans="1:20" x14ac:dyDescent="0.25">
      <c r="A2555" s="91"/>
      <c r="B2555" s="86"/>
      <c r="C2555" s="89"/>
      <c r="D2555" s="89"/>
      <c r="E2555" s="89"/>
      <c r="F2555" s="89"/>
      <c r="G2555" s="89"/>
      <c r="H2555" s="172"/>
      <c r="I2555" s="172"/>
      <c r="J2555" s="89"/>
      <c r="K2555" s="142"/>
      <c r="L2555" s="89"/>
      <c r="M2555" s="89"/>
      <c r="N2555" s="89"/>
      <c r="O2555" s="89"/>
      <c r="P2555" s="89"/>
      <c r="Q2555" s="336"/>
      <c r="R2555" s="92"/>
      <c r="S2555" s="90"/>
      <c r="T2555" s="90"/>
    </row>
    <row r="2556" spans="1:20" x14ac:dyDescent="0.25">
      <c r="A2556" s="91"/>
      <c r="B2556" s="86"/>
      <c r="C2556" s="89"/>
      <c r="D2556" s="89"/>
      <c r="E2556" s="89"/>
      <c r="F2556" s="89"/>
      <c r="G2556" s="89"/>
      <c r="H2556" s="172"/>
      <c r="I2556" s="172"/>
      <c r="J2556" s="89"/>
      <c r="K2556" s="142"/>
      <c r="L2556" s="89"/>
      <c r="M2556" s="89"/>
      <c r="N2556" s="89"/>
      <c r="O2556" s="89"/>
      <c r="P2556" s="89"/>
      <c r="Q2556" s="336"/>
      <c r="R2556" s="92"/>
      <c r="S2556" s="90"/>
      <c r="T2556" s="90"/>
    </row>
    <row r="2557" spans="1:20" x14ac:dyDescent="0.25">
      <c r="A2557" s="91"/>
      <c r="B2557" s="86"/>
      <c r="C2557" s="89"/>
      <c r="D2557" s="89"/>
      <c r="E2557" s="89"/>
      <c r="F2557" s="89"/>
      <c r="G2557" s="89"/>
      <c r="H2557" s="172"/>
      <c r="I2557" s="172"/>
      <c r="J2557" s="89"/>
      <c r="K2557" s="142"/>
      <c r="L2557" s="89"/>
      <c r="M2557" s="89"/>
      <c r="N2557" s="89"/>
      <c r="O2557" s="89"/>
      <c r="P2557" s="89"/>
      <c r="Q2557" s="336"/>
      <c r="R2557" s="92"/>
      <c r="S2557" s="90"/>
      <c r="T2557" s="90"/>
    </row>
    <row r="2558" spans="1:20" x14ac:dyDescent="0.25">
      <c r="A2558" s="91"/>
      <c r="B2558" s="86"/>
      <c r="C2558" s="89"/>
      <c r="D2558" s="89"/>
      <c r="E2558" s="89"/>
      <c r="F2558" s="89"/>
      <c r="G2558" s="89"/>
      <c r="H2558" s="172"/>
      <c r="I2558" s="172"/>
      <c r="J2558" s="89"/>
      <c r="K2558" s="142"/>
      <c r="L2558" s="89"/>
      <c r="M2558" s="89"/>
      <c r="N2558" s="89"/>
      <c r="O2558" s="89"/>
      <c r="P2558" s="89"/>
      <c r="Q2558" s="336"/>
      <c r="R2558" s="92"/>
      <c r="S2558" s="90"/>
      <c r="T2558" s="90"/>
    </row>
    <row r="2559" spans="1:20" x14ac:dyDescent="0.25">
      <c r="A2559" s="91"/>
      <c r="B2559" s="86"/>
      <c r="C2559" s="89"/>
      <c r="D2559" s="89"/>
      <c r="E2559" s="89"/>
      <c r="F2559" s="89"/>
      <c r="G2559" s="89"/>
      <c r="H2559" s="172"/>
      <c r="I2559" s="172"/>
      <c r="J2559" s="89"/>
      <c r="K2559" s="142"/>
      <c r="L2559" s="89"/>
      <c r="M2559" s="89"/>
      <c r="N2559" s="89"/>
      <c r="O2559" s="89"/>
      <c r="P2559" s="89"/>
      <c r="Q2559" s="336"/>
      <c r="R2559" s="92"/>
      <c r="S2559" s="90"/>
      <c r="T2559" s="90"/>
    </row>
    <row r="2560" spans="1:20" x14ac:dyDescent="0.25">
      <c r="A2560" s="91"/>
      <c r="B2560" s="86"/>
      <c r="C2560" s="89"/>
      <c r="D2560" s="89"/>
      <c r="E2560" s="89"/>
      <c r="F2560" s="89"/>
      <c r="G2560" s="89"/>
      <c r="H2560" s="172"/>
      <c r="I2560" s="172"/>
      <c r="J2560" s="89"/>
      <c r="K2560" s="142"/>
      <c r="L2560" s="89"/>
      <c r="M2560" s="89"/>
      <c r="N2560" s="89"/>
      <c r="O2560" s="89"/>
      <c r="P2560" s="89"/>
      <c r="Q2560" s="336"/>
      <c r="R2560" s="92"/>
      <c r="S2560" s="90"/>
      <c r="T2560" s="90"/>
    </row>
    <row r="2561" spans="1:20" x14ac:dyDescent="0.25">
      <c r="A2561" s="91"/>
      <c r="B2561" s="86"/>
      <c r="C2561" s="89"/>
      <c r="D2561" s="89"/>
      <c r="E2561" s="89"/>
      <c r="F2561" s="89"/>
      <c r="G2561" s="89"/>
      <c r="H2561" s="172"/>
      <c r="I2561" s="172"/>
      <c r="J2561" s="89"/>
      <c r="K2561" s="142"/>
      <c r="L2561" s="89"/>
      <c r="M2561" s="89"/>
      <c r="N2561" s="89"/>
      <c r="O2561" s="89"/>
      <c r="P2561" s="89"/>
      <c r="Q2561" s="336"/>
      <c r="R2561" s="92"/>
      <c r="S2561" s="90"/>
      <c r="T2561" s="90"/>
    </row>
    <row r="2562" spans="1:20" x14ac:dyDescent="0.25">
      <c r="A2562" s="91"/>
      <c r="B2562" s="86"/>
      <c r="C2562" s="89"/>
      <c r="D2562" s="89"/>
      <c r="E2562" s="89"/>
      <c r="F2562" s="89"/>
      <c r="G2562" s="89"/>
      <c r="H2562" s="172"/>
      <c r="I2562" s="172"/>
      <c r="J2562" s="89"/>
      <c r="K2562" s="142"/>
      <c r="L2562" s="89"/>
      <c r="M2562" s="89"/>
      <c r="N2562" s="89"/>
      <c r="O2562" s="89"/>
      <c r="P2562" s="89"/>
      <c r="Q2562" s="336"/>
      <c r="R2562" s="92"/>
      <c r="S2562" s="90"/>
      <c r="T2562" s="90"/>
    </row>
    <row r="2563" spans="1:20" x14ac:dyDescent="0.25">
      <c r="A2563" s="91"/>
      <c r="B2563" s="86"/>
      <c r="C2563" s="89"/>
      <c r="D2563" s="89"/>
      <c r="E2563" s="89"/>
      <c r="F2563" s="89"/>
      <c r="G2563" s="89"/>
      <c r="H2563" s="172"/>
      <c r="I2563" s="172"/>
      <c r="J2563" s="89"/>
      <c r="K2563" s="142"/>
      <c r="L2563" s="89"/>
      <c r="M2563" s="89"/>
      <c r="N2563" s="89"/>
      <c r="O2563" s="89"/>
      <c r="P2563" s="89"/>
      <c r="Q2563" s="336"/>
      <c r="R2563" s="92"/>
      <c r="S2563" s="90"/>
      <c r="T2563" s="90"/>
    </row>
    <row r="2564" spans="1:20" x14ac:dyDescent="0.25">
      <c r="A2564" s="91"/>
      <c r="B2564" s="86"/>
      <c r="C2564" s="89"/>
      <c r="D2564" s="89"/>
      <c r="E2564" s="89"/>
      <c r="F2564" s="89"/>
      <c r="G2564" s="89"/>
      <c r="H2564" s="172"/>
      <c r="I2564" s="172"/>
      <c r="J2564" s="89"/>
      <c r="K2564" s="142"/>
      <c r="L2564" s="89"/>
      <c r="M2564" s="89"/>
      <c r="N2564" s="89"/>
      <c r="O2564" s="89"/>
      <c r="P2564" s="89"/>
      <c r="Q2564" s="336"/>
      <c r="R2564" s="92"/>
      <c r="S2564" s="90"/>
      <c r="T2564" s="90"/>
    </row>
    <row r="2565" spans="1:20" x14ac:dyDescent="0.25">
      <c r="A2565" s="91"/>
      <c r="B2565" s="86"/>
      <c r="C2565" s="89"/>
      <c r="D2565" s="89"/>
      <c r="E2565" s="89"/>
      <c r="F2565" s="89"/>
      <c r="G2565" s="89"/>
      <c r="H2565" s="172"/>
      <c r="I2565" s="172"/>
      <c r="J2565" s="89"/>
      <c r="K2565" s="142"/>
      <c r="L2565" s="89"/>
      <c r="M2565" s="89"/>
      <c r="N2565" s="89"/>
      <c r="O2565" s="89"/>
      <c r="P2565" s="89"/>
      <c r="Q2565" s="336"/>
      <c r="R2565" s="92"/>
      <c r="S2565" s="90"/>
      <c r="T2565" s="90"/>
    </row>
    <row r="2566" spans="1:20" x14ac:dyDescent="0.25">
      <c r="A2566" s="91"/>
      <c r="B2566" s="86"/>
      <c r="C2566" s="89"/>
      <c r="D2566" s="89"/>
      <c r="E2566" s="89"/>
      <c r="F2566" s="89"/>
      <c r="G2566" s="89"/>
      <c r="H2566" s="172"/>
      <c r="I2566" s="172"/>
      <c r="J2566" s="89"/>
      <c r="K2566" s="142"/>
      <c r="L2566" s="89"/>
      <c r="M2566" s="89"/>
      <c r="N2566" s="89"/>
      <c r="O2566" s="89"/>
      <c r="P2566" s="89"/>
      <c r="Q2566" s="336"/>
      <c r="R2566" s="92"/>
      <c r="S2566" s="90"/>
      <c r="T2566" s="90"/>
    </row>
    <row r="2567" spans="1:20" x14ac:dyDescent="0.25">
      <c r="A2567" s="91"/>
      <c r="B2567" s="86"/>
      <c r="C2567" s="89"/>
      <c r="D2567" s="89"/>
      <c r="E2567" s="89"/>
      <c r="F2567" s="89"/>
      <c r="G2567" s="89"/>
      <c r="H2567" s="172"/>
      <c r="I2567" s="172"/>
      <c r="J2567" s="89"/>
      <c r="K2567" s="142"/>
      <c r="L2567" s="89"/>
      <c r="M2567" s="89"/>
      <c r="N2567" s="89"/>
      <c r="O2567" s="89"/>
      <c r="P2567" s="89"/>
      <c r="Q2567" s="336"/>
      <c r="R2567" s="92"/>
      <c r="S2567" s="90"/>
      <c r="T2567" s="90"/>
    </row>
    <row r="2568" spans="1:20" x14ac:dyDescent="0.25">
      <c r="A2568" s="91"/>
      <c r="B2568" s="86"/>
      <c r="C2568" s="89"/>
      <c r="D2568" s="89"/>
      <c r="E2568" s="89"/>
      <c r="F2568" s="89"/>
      <c r="G2568" s="89"/>
      <c r="H2568" s="172"/>
      <c r="I2568" s="172"/>
      <c r="J2568" s="89"/>
      <c r="K2568" s="142"/>
      <c r="L2568" s="89"/>
      <c r="M2568" s="89"/>
      <c r="N2568" s="89"/>
      <c r="O2568" s="89"/>
      <c r="P2568" s="89"/>
      <c r="Q2568" s="336"/>
      <c r="R2568" s="92"/>
      <c r="S2568" s="90"/>
      <c r="T2568" s="90"/>
    </row>
    <row r="2569" spans="1:20" x14ac:dyDescent="0.25">
      <c r="A2569" s="91"/>
      <c r="B2569" s="86"/>
      <c r="C2569" s="89"/>
      <c r="D2569" s="89"/>
      <c r="E2569" s="89"/>
      <c r="F2569" s="89"/>
      <c r="G2569" s="89"/>
      <c r="H2569" s="172"/>
      <c r="I2569" s="172"/>
      <c r="J2569" s="89"/>
      <c r="K2569" s="142"/>
      <c r="L2569" s="89"/>
      <c r="M2569" s="89"/>
      <c r="N2569" s="89"/>
      <c r="O2569" s="89"/>
      <c r="P2569" s="89"/>
      <c r="Q2569" s="336"/>
      <c r="R2569" s="92"/>
      <c r="S2569" s="90"/>
      <c r="T2569" s="90"/>
    </row>
    <row r="2570" spans="1:20" x14ac:dyDescent="0.25">
      <c r="A2570" s="91"/>
      <c r="B2570" s="86"/>
      <c r="C2570" s="89"/>
      <c r="D2570" s="89"/>
      <c r="E2570" s="89"/>
      <c r="F2570" s="89"/>
      <c r="G2570" s="89"/>
      <c r="H2570" s="172"/>
      <c r="I2570" s="172"/>
      <c r="J2570" s="89"/>
      <c r="K2570" s="142"/>
      <c r="L2570" s="89"/>
      <c r="M2570" s="89"/>
      <c r="N2570" s="89"/>
      <c r="O2570" s="89"/>
      <c r="P2570" s="89"/>
      <c r="Q2570" s="336"/>
      <c r="R2570" s="92"/>
      <c r="S2570" s="90"/>
      <c r="T2570" s="90"/>
    </row>
    <row r="2571" spans="1:20" x14ac:dyDescent="0.25">
      <c r="A2571" s="91"/>
      <c r="B2571" s="86"/>
      <c r="C2571" s="89"/>
      <c r="D2571" s="89"/>
      <c r="E2571" s="89"/>
      <c r="F2571" s="89"/>
      <c r="G2571" s="89"/>
      <c r="H2571" s="172"/>
      <c r="I2571" s="172"/>
      <c r="J2571" s="89"/>
      <c r="K2571" s="142"/>
      <c r="L2571" s="89"/>
      <c r="M2571" s="89"/>
      <c r="N2571" s="89"/>
      <c r="O2571" s="89"/>
      <c r="P2571" s="89"/>
      <c r="Q2571" s="336"/>
      <c r="R2571" s="92"/>
      <c r="S2571" s="90"/>
      <c r="T2571" s="90"/>
    </row>
    <row r="2572" spans="1:20" x14ac:dyDescent="0.25">
      <c r="A2572" s="91"/>
      <c r="B2572" s="86"/>
      <c r="C2572" s="89"/>
      <c r="D2572" s="89"/>
      <c r="E2572" s="89"/>
      <c r="F2572" s="89"/>
      <c r="G2572" s="89"/>
      <c r="H2572" s="172"/>
      <c r="I2572" s="172"/>
      <c r="J2572" s="89"/>
      <c r="K2572" s="142"/>
      <c r="L2572" s="89"/>
      <c r="M2572" s="89"/>
      <c r="N2572" s="89"/>
      <c r="O2572" s="89"/>
      <c r="P2572" s="89"/>
      <c r="Q2572" s="336"/>
      <c r="R2572" s="92"/>
      <c r="S2572" s="90"/>
      <c r="T2572" s="90"/>
    </row>
    <row r="2573" spans="1:20" x14ac:dyDescent="0.25">
      <c r="A2573" s="91"/>
      <c r="B2573" s="86"/>
      <c r="C2573" s="89"/>
      <c r="D2573" s="89"/>
      <c r="E2573" s="89"/>
      <c r="F2573" s="89"/>
      <c r="G2573" s="89"/>
      <c r="H2573" s="172"/>
      <c r="I2573" s="172"/>
      <c r="J2573" s="89"/>
      <c r="K2573" s="142"/>
      <c r="L2573" s="89"/>
      <c r="M2573" s="89"/>
      <c r="N2573" s="89"/>
      <c r="O2573" s="89"/>
      <c r="P2573" s="89"/>
      <c r="Q2573" s="336"/>
      <c r="R2573" s="92"/>
      <c r="S2573" s="90"/>
      <c r="T2573" s="90"/>
    </row>
    <row r="2574" spans="1:20" x14ac:dyDescent="0.25">
      <c r="A2574" s="91"/>
      <c r="B2574" s="86"/>
      <c r="C2574" s="89"/>
      <c r="D2574" s="89"/>
      <c r="E2574" s="89"/>
      <c r="F2574" s="89"/>
      <c r="G2574" s="89"/>
      <c r="H2574" s="172"/>
      <c r="I2574" s="172"/>
      <c r="J2574" s="89"/>
      <c r="K2574" s="142"/>
      <c r="L2574" s="89"/>
      <c r="M2574" s="89"/>
      <c r="N2574" s="89"/>
      <c r="O2574" s="89"/>
      <c r="P2574" s="89"/>
      <c r="Q2574" s="336"/>
      <c r="R2574" s="92"/>
      <c r="S2574" s="90"/>
      <c r="T2574" s="90"/>
    </row>
    <row r="2575" spans="1:20" x14ac:dyDescent="0.25">
      <c r="A2575" s="91"/>
      <c r="B2575" s="86"/>
      <c r="C2575" s="89"/>
      <c r="D2575" s="89"/>
      <c r="E2575" s="89"/>
      <c r="F2575" s="89"/>
      <c r="G2575" s="89"/>
      <c r="H2575" s="172"/>
      <c r="I2575" s="172"/>
      <c r="J2575" s="89"/>
      <c r="K2575" s="142"/>
      <c r="L2575" s="89"/>
      <c r="M2575" s="89"/>
      <c r="N2575" s="89"/>
      <c r="O2575" s="89"/>
      <c r="P2575" s="89"/>
      <c r="Q2575" s="336"/>
      <c r="R2575" s="92"/>
      <c r="S2575" s="90"/>
      <c r="T2575" s="90"/>
    </row>
    <row r="2576" spans="1:20" x14ac:dyDescent="0.25">
      <c r="A2576" s="91"/>
      <c r="B2576" s="86"/>
      <c r="C2576" s="89"/>
      <c r="D2576" s="89"/>
      <c r="E2576" s="89"/>
      <c r="F2576" s="89"/>
      <c r="G2576" s="89"/>
      <c r="H2576" s="172"/>
      <c r="I2576" s="172"/>
      <c r="J2576" s="89"/>
      <c r="K2576" s="142"/>
      <c r="L2576" s="89"/>
      <c r="M2576" s="89"/>
      <c r="N2576" s="89"/>
      <c r="O2576" s="89"/>
      <c r="P2576" s="89"/>
      <c r="Q2576" s="336"/>
      <c r="R2576" s="92"/>
      <c r="S2576" s="90"/>
      <c r="T2576" s="90"/>
    </row>
    <row r="2577" spans="1:20" x14ac:dyDescent="0.25">
      <c r="A2577" s="91"/>
      <c r="B2577" s="86"/>
      <c r="C2577" s="89"/>
      <c r="D2577" s="89"/>
      <c r="E2577" s="89"/>
      <c r="F2577" s="89"/>
      <c r="G2577" s="89"/>
      <c r="H2577" s="172"/>
      <c r="I2577" s="172"/>
      <c r="J2577" s="89"/>
      <c r="K2577" s="142"/>
      <c r="L2577" s="89"/>
      <c r="M2577" s="89"/>
      <c r="N2577" s="89"/>
      <c r="O2577" s="89"/>
      <c r="P2577" s="89"/>
      <c r="Q2577" s="336"/>
      <c r="R2577" s="92"/>
      <c r="S2577" s="90"/>
      <c r="T2577" s="90"/>
    </row>
    <row r="2578" spans="1:20" x14ac:dyDescent="0.25">
      <c r="A2578" s="91"/>
      <c r="B2578" s="86"/>
      <c r="C2578" s="89"/>
      <c r="D2578" s="89"/>
      <c r="E2578" s="89"/>
      <c r="F2578" s="89"/>
      <c r="G2578" s="89"/>
      <c r="H2578" s="172"/>
      <c r="I2578" s="172"/>
      <c r="J2578" s="89"/>
      <c r="K2578" s="142"/>
      <c r="L2578" s="89"/>
      <c r="M2578" s="89"/>
      <c r="N2578" s="89"/>
      <c r="O2578" s="89"/>
      <c r="P2578" s="89"/>
      <c r="Q2578" s="336"/>
      <c r="R2578" s="92"/>
      <c r="S2578" s="90"/>
      <c r="T2578" s="90"/>
    </row>
    <row r="2579" spans="1:20" x14ac:dyDescent="0.25">
      <c r="A2579" s="91"/>
      <c r="B2579" s="86"/>
      <c r="C2579" s="89"/>
      <c r="D2579" s="89"/>
      <c r="E2579" s="89"/>
      <c r="F2579" s="89"/>
      <c r="G2579" s="89"/>
      <c r="H2579" s="172"/>
      <c r="I2579" s="172"/>
      <c r="J2579" s="89"/>
      <c r="K2579" s="142"/>
      <c r="L2579" s="89"/>
      <c r="M2579" s="89"/>
      <c r="N2579" s="89"/>
      <c r="O2579" s="89"/>
      <c r="P2579" s="89"/>
      <c r="Q2579" s="336"/>
      <c r="R2579" s="92"/>
      <c r="S2579" s="90"/>
      <c r="T2579" s="90"/>
    </row>
    <row r="2580" spans="1:20" x14ac:dyDescent="0.25">
      <c r="A2580" s="91"/>
      <c r="B2580" s="86"/>
      <c r="C2580" s="89"/>
      <c r="D2580" s="89"/>
      <c r="E2580" s="89"/>
      <c r="F2580" s="89"/>
      <c r="G2580" s="89"/>
      <c r="H2580" s="172"/>
      <c r="I2580" s="172"/>
      <c r="J2580" s="89"/>
      <c r="K2580" s="142"/>
      <c r="L2580" s="89"/>
      <c r="M2580" s="89"/>
      <c r="N2580" s="89"/>
      <c r="O2580" s="89"/>
      <c r="P2580" s="89"/>
      <c r="Q2580" s="336"/>
      <c r="R2580" s="92"/>
      <c r="S2580" s="90"/>
      <c r="T2580" s="90"/>
    </row>
    <row r="2581" spans="1:20" x14ac:dyDescent="0.25">
      <c r="A2581" s="91"/>
      <c r="B2581" s="86"/>
      <c r="C2581" s="89"/>
      <c r="D2581" s="89"/>
      <c r="E2581" s="89"/>
      <c r="F2581" s="89"/>
      <c r="G2581" s="89"/>
      <c r="H2581" s="172"/>
      <c r="I2581" s="172"/>
      <c r="J2581" s="89"/>
      <c r="K2581" s="142"/>
      <c r="L2581" s="89"/>
      <c r="M2581" s="89"/>
      <c r="N2581" s="89"/>
      <c r="O2581" s="89"/>
      <c r="P2581" s="89"/>
      <c r="Q2581" s="336"/>
      <c r="R2581" s="92"/>
      <c r="S2581" s="90"/>
      <c r="T2581" s="90"/>
    </row>
    <row r="2582" spans="1:20" x14ac:dyDescent="0.25">
      <c r="A2582" s="91"/>
      <c r="B2582" s="86"/>
      <c r="C2582" s="89"/>
      <c r="D2582" s="89"/>
      <c r="E2582" s="89"/>
      <c r="F2582" s="89"/>
      <c r="G2582" s="89"/>
      <c r="H2582" s="172"/>
      <c r="I2582" s="172"/>
      <c r="J2582" s="89"/>
      <c r="K2582" s="142"/>
      <c r="L2582" s="89"/>
      <c r="M2582" s="89"/>
      <c r="N2582" s="89"/>
      <c r="O2582" s="89"/>
      <c r="P2582" s="89"/>
      <c r="Q2582" s="336"/>
      <c r="R2582" s="92"/>
      <c r="S2582" s="90"/>
      <c r="T2582" s="90"/>
    </row>
    <row r="2583" spans="1:20" x14ac:dyDescent="0.25">
      <c r="A2583" s="91"/>
      <c r="B2583" s="86"/>
      <c r="C2583" s="89"/>
      <c r="D2583" s="89"/>
      <c r="E2583" s="89"/>
      <c r="F2583" s="89"/>
      <c r="G2583" s="89"/>
      <c r="H2583" s="172"/>
      <c r="I2583" s="172"/>
      <c r="J2583" s="89"/>
      <c r="K2583" s="142"/>
      <c r="L2583" s="89"/>
      <c r="M2583" s="89"/>
      <c r="N2583" s="89"/>
      <c r="O2583" s="89"/>
      <c r="P2583" s="89"/>
      <c r="Q2583" s="336"/>
      <c r="R2583" s="92"/>
      <c r="S2583" s="90"/>
      <c r="T2583" s="90"/>
    </row>
    <row r="2584" spans="1:20" x14ac:dyDescent="0.25">
      <c r="A2584" s="91"/>
      <c r="B2584" s="86"/>
      <c r="C2584" s="89"/>
      <c r="D2584" s="89"/>
      <c r="E2584" s="89"/>
      <c r="F2584" s="89"/>
      <c r="G2584" s="89"/>
      <c r="H2584" s="172"/>
      <c r="I2584" s="172"/>
      <c r="J2584" s="89"/>
      <c r="K2584" s="142"/>
      <c r="L2584" s="89"/>
      <c r="M2584" s="89"/>
      <c r="N2584" s="89"/>
      <c r="O2584" s="89"/>
      <c r="P2584" s="89"/>
      <c r="Q2584" s="336"/>
      <c r="R2584" s="92"/>
      <c r="S2584" s="90"/>
      <c r="T2584" s="90"/>
    </row>
    <row r="2585" spans="1:20" x14ac:dyDescent="0.25">
      <c r="A2585" s="91"/>
      <c r="B2585" s="86"/>
      <c r="C2585" s="89"/>
      <c r="D2585" s="89"/>
      <c r="E2585" s="89"/>
      <c r="F2585" s="89"/>
      <c r="G2585" s="89"/>
      <c r="H2585" s="172"/>
      <c r="I2585" s="172"/>
      <c r="J2585" s="89"/>
      <c r="K2585" s="142"/>
      <c r="L2585" s="89"/>
      <c r="M2585" s="89"/>
      <c r="N2585" s="89"/>
      <c r="O2585" s="89"/>
      <c r="P2585" s="89"/>
      <c r="Q2585" s="336"/>
      <c r="R2585" s="92"/>
      <c r="S2585" s="90"/>
      <c r="T2585" s="90"/>
    </row>
    <row r="2586" spans="1:20" x14ac:dyDescent="0.25">
      <c r="A2586" s="91"/>
      <c r="B2586" s="86"/>
      <c r="C2586" s="89"/>
      <c r="D2586" s="89"/>
      <c r="E2586" s="89"/>
      <c r="F2586" s="89"/>
      <c r="G2586" s="89"/>
      <c r="H2586" s="172"/>
      <c r="I2586" s="172"/>
      <c r="J2586" s="89"/>
      <c r="K2586" s="142"/>
      <c r="L2586" s="89"/>
      <c r="M2586" s="89"/>
      <c r="N2586" s="89"/>
      <c r="O2586" s="89"/>
      <c r="P2586" s="89"/>
      <c r="Q2586" s="336"/>
      <c r="R2586" s="92"/>
      <c r="S2586" s="90"/>
      <c r="T2586" s="90"/>
    </row>
    <row r="2587" spans="1:20" x14ac:dyDescent="0.25">
      <c r="A2587" s="91"/>
      <c r="B2587" s="86"/>
      <c r="C2587" s="89"/>
      <c r="D2587" s="89"/>
      <c r="E2587" s="89"/>
      <c r="F2587" s="89"/>
      <c r="G2587" s="89"/>
      <c r="H2587" s="172"/>
      <c r="I2587" s="172"/>
      <c r="J2587" s="89"/>
      <c r="K2587" s="142"/>
      <c r="L2587" s="89"/>
      <c r="M2587" s="89"/>
      <c r="N2587" s="89"/>
      <c r="O2587" s="89"/>
      <c r="P2587" s="89"/>
      <c r="Q2587" s="336"/>
      <c r="R2587" s="92"/>
      <c r="S2587" s="90"/>
      <c r="T2587" s="90"/>
    </row>
    <row r="2588" spans="1:20" x14ac:dyDescent="0.25">
      <c r="A2588" s="91"/>
      <c r="B2588" s="86"/>
      <c r="C2588" s="89"/>
      <c r="D2588" s="89"/>
      <c r="E2588" s="89"/>
      <c r="F2588" s="89"/>
      <c r="G2588" s="89"/>
      <c r="H2588" s="172"/>
      <c r="I2588" s="172"/>
      <c r="J2588" s="89"/>
      <c r="K2588" s="142"/>
      <c r="L2588" s="89"/>
      <c r="M2588" s="89"/>
      <c r="N2588" s="89"/>
      <c r="O2588" s="89"/>
      <c r="P2588" s="89"/>
      <c r="Q2588" s="336"/>
      <c r="R2588" s="92"/>
      <c r="S2588" s="90"/>
      <c r="T2588" s="90"/>
    </row>
    <row r="2589" spans="1:20" x14ac:dyDescent="0.25">
      <c r="A2589" s="91"/>
      <c r="B2589" s="86"/>
      <c r="C2589" s="89"/>
      <c r="D2589" s="89"/>
      <c r="E2589" s="89"/>
      <c r="F2589" s="89"/>
      <c r="G2589" s="89"/>
      <c r="H2589" s="172"/>
      <c r="I2589" s="172"/>
      <c r="J2589" s="89"/>
      <c r="K2589" s="142"/>
      <c r="L2589" s="89"/>
      <c r="M2589" s="89"/>
      <c r="N2589" s="89"/>
      <c r="O2589" s="89"/>
      <c r="P2589" s="89"/>
      <c r="Q2589" s="336"/>
      <c r="R2589" s="92"/>
      <c r="S2589" s="90"/>
      <c r="T2589" s="90"/>
    </row>
    <row r="2590" spans="1:20" x14ac:dyDescent="0.25">
      <c r="A2590" s="91"/>
      <c r="B2590" s="86"/>
      <c r="C2590" s="89"/>
      <c r="D2590" s="89"/>
      <c r="E2590" s="89"/>
      <c r="F2590" s="89"/>
      <c r="G2590" s="89"/>
      <c r="H2590" s="172"/>
      <c r="I2590" s="172"/>
      <c r="J2590" s="89"/>
      <c r="K2590" s="142"/>
      <c r="L2590" s="89"/>
      <c r="M2590" s="89"/>
      <c r="N2590" s="89"/>
      <c r="O2590" s="89"/>
      <c r="P2590" s="89"/>
      <c r="Q2590" s="336"/>
      <c r="R2590" s="92"/>
      <c r="S2590" s="90"/>
      <c r="T2590" s="90"/>
    </row>
    <row r="2591" spans="1:20" x14ac:dyDescent="0.25">
      <c r="A2591" s="91"/>
      <c r="B2591" s="86"/>
      <c r="C2591" s="89"/>
      <c r="D2591" s="89"/>
      <c r="E2591" s="89"/>
      <c r="F2591" s="89"/>
      <c r="G2591" s="89"/>
      <c r="H2591" s="172"/>
      <c r="I2591" s="172"/>
      <c r="J2591" s="89"/>
      <c r="K2591" s="142"/>
      <c r="L2591" s="89"/>
      <c r="M2591" s="89"/>
      <c r="N2591" s="89"/>
      <c r="O2591" s="89"/>
      <c r="P2591" s="89"/>
      <c r="Q2591" s="336"/>
      <c r="R2591" s="92"/>
      <c r="S2591" s="90"/>
      <c r="T2591" s="90"/>
    </row>
    <row r="2592" spans="1:20" x14ac:dyDescent="0.25">
      <c r="A2592" s="91"/>
      <c r="B2592" s="86"/>
      <c r="C2592" s="89"/>
      <c r="D2592" s="89"/>
      <c r="E2592" s="89"/>
      <c r="F2592" s="89"/>
      <c r="G2592" s="89"/>
      <c r="H2592" s="172"/>
      <c r="I2592" s="172"/>
      <c r="J2592" s="89"/>
      <c r="K2592" s="142"/>
      <c r="L2592" s="89"/>
      <c r="M2592" s="89"/>
      <c r="N2592" s="89"/>
      <c r="O2592" s="89"/>
      <c r="P2592" s="89"/>
      <c r="Q2592" s="336"/>
      <c r="R2592" s="92"/>
      <c r="S2592" s="90"/>
      <c r="T2592" s="90"/>
    </row>
    <row r="2593" spans="1:20" x14ac:dyDescent="0.25">
      <c r="A2593" s="91"/>
      <c r="B2593" s="86"/>
      <c r="C2593" s="89"/>
      <c r="D2593" s="89"/>
      <c r="E2593" s="89"/>
      <c r="F2593" s="89"/>
      <c r="G2593" s="89"/>
      <c r="H2593" s="172"/>
      <c r="I2593" s="172"/>
      <c r="J2593" s="89"/>
      <c r="K2593" s="142"/>
      <c r="L2593" s="89"/>
      <c r="M2593" s="89"/>
      <c r="N2593" s="89"/>
      <c r="O2593" s="89"/>
      <c r="P2593" s="89"/>
      <c r="Q2593" s="336"/>
      <c r="R2593" s="92"/>
      <c r="S2593" s="90"/>
      <c r="T2593" s="90"/>
    </row>
    <row r="2594" spans="1:20" x14ac:dyDescent="0.25">
      <c r="A2594" s="91"/>
      <c r="B2594" s="86"/>
      <c r="C2594" s="89"/>
      <c r="D2594" s="89"/>
      <c r="E2594" s="89"/>
      <c r="F2594" s="89"/>
      <c r="G2594" s="89"/>
      <c r="H2594" s="172"/>
      <c r="I2594" s="172"/>
      <c r="J2594" s="89"/>
      <c r="K2594" s="142"/>
      <c r="L2594" s="89"/>
      <c r="M2594" s="89"/>
      <c r="N2594" s="89"/>
      <c r="O2594" s="89"/>
      <c r="P2594" s="89"/>
      <c r="Q2594" s="336"/>
      <c r="R2594" s="92"/>
      <c r="S2594" s="90"/>
      <c r="T2594" s="90"/>
    </row>
    <row r="2595" spans="1:20" x14ac:dyDescent="0.25">
      <c r="A2595" s="91"/>
      <c r="B2595" s="86"/>
      <c r="C2595" s="89"/>
      <c r="D2595" s="89"/>
      <c r="E2595" s="89"/>
      <c r="F2595" s="89"/>
      <c r="G2595" s="89"/>
      <c r="H2595" s="172"/>
      <c r="I2595" s="172"/>
      <c r="J2595" s="89"/>
      <c r="K2595" s="142"/>
      <c r="L2595" s="89"/>
      <c r="M2595" s="89"/>
      <c r="N2595" s="89"/>
      <c r="O2595" s="89"/>
      <c r="P2595" s="89"/>
      <c r="Q2595" s="336"/>
      <c r="R2595" s="92"/>
      <c r="S2595" s="90"/>
      <c r="T2595" s="90"/>
    </row>
    <row r="2596" spans="1:20" x14ac:dyDescent="0.25">
      <c r="A2596" s="91"/>
      <c r="B2596" s="86"/>
      <c r="C2596" s="89"/>
      <c r="D2596" s="89"/>
      <c r="E2596" s="89"/>
      <c r="F2596" s="89"/>
      <c r="G2596" s="89"/>
      <c r="H2596" s="172"/>
      <c r="I2596" s="172"/>
      <c r="J2596" s="89"/>
      <c r="K2596" s="142"/>
      <c r="L2596" s="89"/>
      <c r="M2596" s="89"/>
      <c r="N2596" s="89"/>
      <c r="O2596" s="89"/>
      <c r="P2596" s="89"/>
      <c r="Q2596" s="336"/>
      <c r="R2596" s="92"/>
      <c r="S2596" s="90"/>
      <c r="T2596" s="90"/>
    </row>
    <row r="2597" spans="1:20" x14ac:dyDescent="0.25">
      <c r="A2597" s="91"/>
      <c r="B2597" s="86"/>
      <c r="C2597" s="89"/>
      <c r="D2597" s="89"/>
      <c r="E2597" s="89"/>
      <c r="F2597" s="89"/>
      <c r="G2597" s="89"/>
      <c r="H2597" s="172"/>
      <c r="I2597" s="172"/>
      <c r="J2597" s="89"/>
      <c r="K2597" s="142"/>
      <c r="L2597" s="89"/>
      <c r="M2597" s="89"/>
      <c r="N2597" s="89"/>
      <c r="O2597" s="89"/>
      <c r="P2597" s="89"/>
      <c r="Q2597" s="336"/>
      <c r="R2597" s="92"/>
      <c r="S2597" s="90"/>
      <c r="T2597" s="90"/>
    </row>
    <row r="2598" spans="1:20" x14ac:dyDescent="0.25">
      <c r="A2598" s="91"/>
      <c r="B2598" s="86"/>
      <c r="C2598" s="89"/>
      <c r="D2598" s="89"/>
      <c r="E2598" s="89"/>
      <c r="F2598" s="89"/>
      <c r="G2598" s="89"/>
      <c r="H2598" s="172"/>
      <c r="I2598" s="172"/>
      <c r="J2598" s="89"/>
      <c r="K2598" s="142"/>
      <c r="L2598" s="89"/>
      <c r="M2598" s="89"/>
      <c r="N2598" s="89"/>
      <c r="O2598" s="89"/>
      <c r="P2598" s="89"/>
      <c r="Q2598" s="336"/>
      <c r="R2598" s="92"/>
      <c r="S2598" s="90"/>
      <c r="T2598" s="90"/>
    </row>
    <row r="2599" spans="1:20" x14ac:dyDescent="0.25">
      <c r="A2599" s="91"/>
      <c r="B2599" s="86"/>
      <c r="C2599" s="89"/>
      <c r="D2599" s="89"/>
      <c r="E2599" s="89"/>
      <c r="F2599" s="89"/>
      <c r="G2599" s="89"/>
      <c r="H2599" s="172"/>
      <c r="I2599" s="172"/>
      <c r="J2599" s="89"/>
      <c r="K2599" s="142"/>
      <c r="L2599" s="89"/>
      <c r="M2599" s="89"/>
      <c r="N2599" s="89"/>
      <c r="O2599" s="89"/>
      <c r="P2599" s="89"/>
      <c r="Q2599" s="336"/>
      <c r="R2599" s="92"/>
      <c r="S2599" s="90"/>
      <c r="T2599" s="90"/>
    </row>
    <row r="2600" spans="1:20" x14ac:dyDescent="0.25">
      <c r="A2600" s="91"/>
      <c r="B2600" s="86"/>
      <c r="C2600" s="89"/>
      <c r="D2600" s="89"/>
      <c r="E2600" s="89"/>
      <c r="F2600" s="89"/>
      <c r="G2600" s="89"/>
      <c r="H2600" s="172"/>
      <c r="I2600" s="172"/>
      <c r="J2600" s="89"/>
      <c r="K2600" s="142"/>
      <c r="L2600" s="89"/>
      <c r="M2600" s="89"/>
      <c r="N2600" s="89"/>
      <c r="O2600" s="89"/>
      <c r="P2600" s="89"/>
      <c r="Q2600" s="336"/>
      <c r="R2600" s="92"/>
      <c r="S2600" s="90"/>
      <c r="T2600" s="90"/>
    </row>
    <row r="2601" spans="1:20" x14ac:dyDescent="0.25">
      <c r="A2601" s="91"/>
      <c r="B2601" s="86"/>
      <c r="C2601" s="89"/>
      <c r="D2601" s="89"/>
      <c r="E2601" s="89"/>
      <c r="F2601" s="89"/>
      <c r="G2601" s="89"/>
      <c r="H2601" s="172"/>
      <c r="I2601" s="172"/>
      <c r="J2601" s="89"/>
      <c r="K2601" s="142"/>
      <c r="L2601" s="89"/>
      <c r="M2601" s="89"/>
      <c r="N2601" s="89"/>
      <c r="O2601" s="89"/>
      <c r="P2601" s="89"/>
      <c r="Q2601" s="336"/>
      <c r="R2601" s="92"/>
      <c r="S2601" s="90"/>
      <c r="T2601" s="90"/>
    </row>
    <row r="2602" spans="1:20" x14ac:dyDescent="0.25">
      <c r="A2602" s="91"/>
      <c r="B2602" s="86"/>
      <c r="C2602" s="89"/>
      <c r="D2602" s="89"/>
      <c r="E2602" s="89"/>
      <c r="F2602" s="89"/>
      <c r="G2602" s="89"/>
      <c r="H2602" s="172"/>
      <c r="I2602" s="172"/>
      <c r="J2602" s="89"/>
      <c r="K2602" s="142"/>
      <c r="L2602" s="89"/>
      <c r="M2602" s="89"/>
      <c r="N2602" s="89"/>
      <c r="O2602" s="89"/>
      <c r="P2602" s="89"/>
      <c r="Q2602" s="336"/>
      <c r="R2602" s="92"/>
      <c r="S2602" s="90"/>
      <c r="T2602" s="90"/>
    </row>
    <row r="2603" spans="1:20" x14ac:dyDescent="0.25">
      <c r="A2603" s="91"/>
      <c r="B2603" s="86"/>
      <c r="C2603" s="89"/>
      <c r="D2603" s="89"/>
      <c r="E2603" s="89"/>
      <c r="F2603" s="89"/>
      <c r="G2603" s="89"/>
      <c r="H2603" s="172"/>
      <c r="I2603" s="172"/>
      <c r="J2603" s="89"/>
      <c r="K2603" s="142"/>
      <c r="L2603" s="89"/>
      <c r="M2603" s="89"/>
      <c r="N2603" s="89"/>
      <c r="O2603" s="89"/>
      <c r="P2603" s="89"/>
      <c r="Q2603" s="336"/>
      <c r="R2603" s="92"/>
      <c r="S2603" s="90"/>
      <c r="T2603" s="90"/>
    </row>
    <row r="2604" spans="1:20" x14ac:dyDescent="0.25">
      <c r="A2604" s="91"/>
      <c r="B2604" s="86"/>
      <c r="C2604" s="89"/>
      <c r="D2604" s="89"/>
      <c r="E2604" s="89"/>
      <c r="F2604" s="89"/>
      <c r="G2604" s="89"/>
      <c r="H2604" s="172"/>
      <c r="I2604" s="172"/>
      <c r="J2604" s="89"/>
      <c r="K2604" s="142"/>
      <c r="L2604" s="89"/>
      <c r="M2604" s="89"/>
      <c r="N2604" s="89"/>
      <c r="O2604" s="89"/>
      <c r="P2604" s="89"/>
      <c r="Q2604" s="336"/>
      <c r="R2604" s="92"/>
      <c r="S2604" s="90"/>
      <c r="T2604" s="90"/>
    </row>
    <row r="2605" spans="1:20" x14ac:dyDescent="0.25">
      <c r="A2605" s="91"/>
      <c r="B2605" s="86"/>
      <c r="C2605" s="89"/>
      <c r="D2605" s="89"/>
      <c r="E2605" s="89"/>
      <c r="F2605" s="89"/>
      <c r="G2605" s="89"/>
      <c r="H2605" s="172"/>
      <c r="I2605" s="172"/>
      <c r="J2605" s="89"/>
      <c r="K2605" s="142"/>
      <c r="L2605" s="89"/>
      <c r="M2605" s="89"/>
      <c r="N2605" s="89"/>
      <c r="O2605" s="89"/>
      <c r="P2605" s="89"/>
      <c r="Q2605" s="336"/>
      <c r="R2605" s="92"/>
      <c r="S2605" s="90"/>
      <c r="T2605" s="90"/>
    </row>
    <row r="2606" spans="1:20" x14ac:dyDescent="0.25">
      <c r="A2606" s="91"/>
      <c r="B2606" s="86"/>
      <c r="C2606" s="89"/>
      <c r="D2606" s="89"/>
      <c r="E2606" s="89"/>
      <c r="F2606" s="89"/>
      <c r="G2606" s="89"/>
      <c r="H2606" s="172"/>
      <c r="I2606" s="172"/>
      <c r="J2606" s="89"/>
      <c r="K2606" s="142"/>
      <c r="L2606" s="89"/>
      <c r="M2606" s="89"/>
      <c r="N2606" s="89"/>
      <c r="O2606" s="89"/>
      <c r="P2606" s="89"/>
      <c r="Q2606" s="336"/>
      <c r="R2606" s="92"/>
      <c r="S2606" s="90"/>
      <c r="T2606" s="90"/>
    </row>
    <row r="2607" spans="1:20" x14ac:dyDescent="0.25">
      <c r="A2607" s="91"/>
      <c r="B2607" s="86"/>
      <c r="C2607" s="89"/>
      <c r="D2607" s="89"/>
      <c r="E2607" s="89"/>
      <c r="F2607" s="89"/>
      <c r="G2607" s="89"/>
      <c r="H2607" s="172"/>
      <c r="I2607" s="172"/>
      <c r="J2607" s="89"/>
      <c r="K2607" s="142"/>
      <c r="L2607" s="89"/>
      <c r="M2607" s="89"/>
      <c r="N2607" s="89"/>
      <c r="O2607" s="89"/>
      <c r="P2607" s="89"/>
      <c r="Q2607" s="336"/>
      <c r="R2607" s="92"/>
      <c r="S2607" s="90"/>
      <c r="T2607" s="90"/>
    </row>
    <row r="2608" spans="1:20" x14ac:dyDescent="0.25">
      <c r="A2608" s="91"/>
      <c r="B2608" s="86"/>
      <c r="C2608" s="89"/>
      <c r="D2608" s="89"/>
      <c r="E2608" s="89"/>
      <c r="F2608" s="89"/>
      <c r="G2608" s="89"/>
      <c r="H2608" s="172"/>
      <c r="I2608" s="172"/>
      <c r="J2608" s="89"/>
      <c r="K2608" s="142"/>
      <c r="L2608" s="89"/>
      <c r="M2608" s="89"/>
      <c r="N2608" s="89"/>
      <c r="O2608" s="89"/>
      <c r="P2608" s="89"/>
      <c r="Q2608" s="336"/>
      <c r="R2608" s="92"/>
      <c r="S2608" s="90"/>
      <c r="T2608" s="90"/>
    </row>
    <row r="2609" spans="1:20" x14ac:dyDescent="0.25">
      <c r="A2609" s="91"/>
      <c r="B2609" s="86"/>
      <c r="C2609" s="89"/>
      <c r="D2609" s="89"/>
      <c r="E2609" s="89"/>
      <c r="F2609" s="89"/>
      <c r="G2609" s="89"/>
      <c r="H2609" s="172"/>
      <c r="I2609" s="172"/>
      <c r="J2609" s="89"/>
      <c r="K2609" s="142"/>
      <c r="L2609" s="89"/>
      <c r="M2609" s="89"/>
      <c r="N2609" s="89"/>
      <c r="O2609" s="89"/>
      <c r="P2609" s="89"/>
      <c r="Q2609" s="336"/>
      <c r="R2609" s="92"/>
      <c r="S2609" s="90"/>
      <c r="T2609" s="90"/>
    </row>
    <row r="2610" spans="1:20" x14ac:dyDescent="0.25">
      <c r="A2610" s="91"/>
      <c r="B2610" s="86"/>
      <c r="C2610" s="89"/>
      <c r="D2610" s="89"/>
      <c r="E2610" s="89"/>
      <c r="F2610" s="89"/>
      <c r="G2610" s="89"/>
      <c r="H2610" s="172"/>
      <c r="I2610" s="172"/>
      <c r="J2610" s="89"/>
      <c r="K2610" s="142"/>
      <c r="L2610" s="89"/>
      <c r="M2610" s="89"/>
      <c r="N2610" s="89"/>
      <c r="O2610" s="89"/>
      <c r="P2610" s="89"/>
      <c r="Q2610" s="336"/>
      <c r="R2610" s="92"/>
      <c r="S2610" s="90"/>
      <c r="T2610" s="90"/>
    </row>
    <row r="2611" spans="1:20" x14ac:dyDescent="0.25">
      <c r="A2611" s="91"/>
      <c r="B2611" s="86"/>
      <c r="C2611" s="89"/>
      <c r="D2611" s="89"/>
      <c r="E2611" s="89"/>
      <c r="F2611" s="89"/>
      <c r="G2611" s="89"/>
      <c r="H2611" s="172"/>
      <c r="I2611" s="172"/>
      <c r="J2611" s="89"/>
      <c r="K2611" s="142"/>
      <c r="L2611" s="89"/>
      <c r="M2611" s="89"/>
      <c r="N2611" s="89"/>
      <c r="O2611" s="89"/>
      <c r="P2611" s="89"/>
      <c r="Q2611" s="336"/>
      <c r="R2611" s="92"/>
      <c r="S2611" s="90"/>
      <c r="T2611" s="90"/>
    </row>
    <row r="2612" spans="1:20" x14ac:dyDescent="0.25">
      <c r="A2612" s="91"/>
      <c r="B2612" s="86"/>
      <c r="C2612" s="89"/>
      <c r="D2612" s="89"/>
      <c r="E2612" s="89"/>
      <c r="F2612" s="89"/>
      <c r="G2612" s="89"/>
      <c r="H2612" s="172"/>
      <c r="I2612" s="172"/>
      <c r="J2612" s="89"/>
      <c r="K2612" s="142"/>
      <c r="L2612" s="89"/>
      <c r="M2612" s="89"/>
      <c r="N2612" s="89"/>
      <c r="O2612" s="89"/>
      <c r="P2612" s="89"/>
      <c r="Q2612" s="336"/>
      <c r="R2612" s="92"/>
      <c r="S2612" s="90"/>
      <c r="T2612" s="90"/>
    </row>
    <row r="2613" spans="1:20" x14ac:dyDescent="0.25">
      <c r="A2613" s="91"/>
      <c r="B2613" s="86"/>
      <c r="C2613" s="89"/>
      <c r="D2613" s="89"/>
      <c r="E2613" s="89"/>
      <c r="F2613" s="89"/>
      <c r="G2613" s="89"/>
      <c r="H2613" s="172"/>
      <c r="I2613" s="172"/>
      <c r="J2613" s="89"/>
      <c r="K2613" s="142"/>
      <c r="L2613" s="89"/>
      <c r="M2613" s="89"/>
      <c r="N2613" s="89"/>
      <c r="O2613" s="89"/>
      <c r="P2613" s="89"/>
      <c r="Q2613" s="336"/>
      <c r="R2613" s="92"/>
      <c r="S2613" s="90"/>
      <c r="T2613" s="90"/>
    </row>
    <row r="2614" spans="1:20" x14ac:dyDescent="0.25">
      <c r="A2614" s="91"/>
      <c r="B2614" s="86"/>
      <c r="C2614" s="89"/>
      <c r="D2614" s="89"/>
      <c r="E2614" s="89"/>
      <c r="F2614" s="89"/>
      <c r="G2614" s="89"/>
      <c r="H2614" s="172"/>
      <c r="I2614" s="172"/>
      <c r="J2614" s="89"/>
      <c r="K2614" s="142"/>
      <c r="L2614" s="89"/>
      <c r="M2614" s="89"/>
      <c r="N2614" s="89"/>
      <c r="O2614" s="89"/>
      <c r="P2614" s="89"/>
      <c r="Q2614" s="336"/>
      <c r="R2614" s="92"/>
      <c r="S2614" s="90"/>
      <c r="T2614" s="90"/>
    </row>
    <row r="2615" spans="1:20" x14ac:dyDescent="0.25">
      <c r="A2615" s="91"/>
      <c r="B2615" s="86"/>
      <c r="C2615" s="89"/>
      <c r="D2615" s="89"/>
      <c r="E2615" s="89"/>
      <c r="F2615" s="89"/>
      <c r="G2615" s="89"/>
      <c r="H2615" s="172"/>
      <c r="I2615" s="172"/>
      <c r="J2615" s="89"/>
      <c r="K2615" s="142"/>
      <c r="L2615" s="89"/>
      <c r="M2615" s="89"/>
      <c r="N2615" s="89"/>
      <c r="O2615" s="89"/>
      <c r="P2615" s="89"/>
      <c r="Q2615" s="336"/>
      <c r="R2615" s="92"/>
      <c r="S2615" s="90"/>
      <c r="T2615" s="90"/>
    </row>
    <row r="2616" spans="1:20" x14ac:dyDescent="0.25">
      <c r="A2616" s="91"/>
      <c r="B2616" s="86"/>
      <c r="C2616" s="89"/>
      <c r="D2616" s="89"/>
      <c r="E2616" s="89"/>
      <c r="F2616" s="89"/>
      <c r="G2616" s="89"/>
      <c r="H2616" s="172"/>
      <c r="I2616" s="172"/>
      <c r="J2616" s="89"/>
      <c r="K2616" s="142"/>
      <c r="L2616" s="89"/>
      <c r="M2616" s="89"/>
      <c r="N2616" s="89"/>
      <c r="O2616" s="89"/>
      <c r="P2616" s="89"/>
      <c r="Q2616" s="336"/>
      <c r="R2616" s="92"/>
      <c r="S2616" s="90"/>
      <c r="T2616" s="90"/>
    </row>
    <row r="2617" spans="1:20" x14ac:dyDescent="0.25">
      <c r="A2617" s="91"/>
      <c r="B2617" s="86"/>
      <c r="C2617" s="89"/>
      <c r="D2617" s="89"/>
      <c r="E2617" s="89"/>
      <c r="F2617" s="89"/>
      <c r="G2617" s="89"/>
      <c r="H2617" s="172"/>
      <c r="I2617" s="172"/>
      <c r="J2617" s="89"/>
      <c r="K2617" s="142"/>
      <c r="L2617" s="89"/>
      <c r="M2617" s="89"/>
      <c r="N2617" s="89"/>
      <c r="O2617" s="89"/>
      <c r="P2617" s="89"/>
      <c r="Q2617" s="336"/>
      <c r="R2617" s="92"/>
      <c r="S2617" s="90"/>
      <c r="T2617" s="90"/>
    </row>
    <row r="2618" spans="1:20" x14ac:dyDescent="0.25">
      <c r="A2618" s="91"/>
      <c r="B2618" s="86"/>
      <c r="C2618" s="89"/>
      <c r="D2618" s="89"/>
      <c r="E2618" s="89"/>
      <c r="F2618" s="89"/>
      <c r="G2618" s="89"/>
      <c r="H2618" s="172"/>
      <c r="I2618" s="172"/>
      <c r="J2618" s="89"/>
      <c r="K2618" s="142"/>
      <c r="L2618" s="89"/>
      <c r="M2618" s="89"/>
      <c r="N2618" s="89"/>
      <c r="O2618" s="89"/>
      <c r="P2618" s="89"/>
      <c r="Q2618" s="336"/>
      <c r="R2618" s="92"/>
      <c r="S2618" s="90"/>
      <c r="T2618" s="90"/>
    </row>
    <row r="2619" spans="1:20" x14ac:dyDescent="0.25">
      <c r="A2619" s="91"/>
      <c r="B2619" s="86"/>
      <c r="C2619" s="89"/>
      <c r="D2619" s="89"/>
      <c r="E2619" s="89"/>
      <c r="F2619" s="89"/>
      <c r="G2619" s="89"/>
      <c r="H2619" s="172"/>
      <c r="I2619" s="172"/>
      <c r="J2619" s="89"/>
      <c r="K2619" s="142"/>
      <c r="L2619" s="89"/>
      <c r="M2619" s="89"/>
      <c r="N2619" s="89"/>
      <c r="O2619" s="89"/>
      <c r="P2619" s="89"/>
      <c r="Q2619" s="336"/>
      <c r="R2619" s="92"/>
      <c r="S2619" s="90"/>
      <c r="T2619" s="90"/>
    </row>
    <row r="2620" spans="1:20" x14ac:dyDescent="0.25">
      <c r="A2620" s="91"/>
      <c r="B2620" s="86"/>
      <c r="C2620" s="89"/>
      <c r="D2620" s="89"/>
      <c r="E2620" s="89"/>
      <c r="F2620" s="89"/>
      <c r="G2620" s="89"/>
      <c r="H2620" s="172"/>
      <c r="I2620" s="172"/>
      <c r="J2620" s="89"/>
      <c r="K2620" s="142"/>
      <c r="L2620" s="89"/>
      <c r="M2620" s="89"/>
      <c r="N2620" s="89"/>
      <c r="O2620" s="89"/>
      <c r="P2620" s="89"/>
      <c r="Q2620" s="336"/>
      <c r="R2620" s="92"/>
      <c r="S2620" s="90"/>
      <c r="T2620" s="90"/>
    </row>
    <row r="2621" spans="1:20" x14ac:dyDescent="0.25">
      <c r="A2621" s="91"/>
      <c r="B2621" s="86"/>
      <c r="C2621" s="89"/>
      <c r="D2621" s="89"/>
      <c r="E2621" s="89"/>
      <c r="F2621" s="89"/>
      <c r="G2621" s="89"/>
      <c r="H2621" s="172"/>
      <c r="I2621" s="172"/>
      <c r="J2621" s="89"/>
      <c r="K2621" s="142"/>
      <c r="L2621" s="89"/>
      <c r="M2621" s="89"/>
      <c r="N2621" s="89"/>
      <c r="O2621" s="89"/>
      <c r="P2621" s="89"/>
      <c r="Q2621" s="336"/>
      <c r="R2621" s="92"/>
      <c r="S2621" s="90"/>
      <c r="T2621" s="90"/>
    </row>
    <row r="2622" spans="1:20" x14ac:dyDescent="0.25">
      <c r="A2622" s="91"/>
      <c r="B2622" s="86"/>
      <c r="C2622" s="89"/>
      <c r="D2622" s="89"/>
      <c r="E2622" s="89"/>
      <c r="F2622" s="89"/>
      <c r="G2622" s="89"/>
      <c r="H2622" s="172"/>
      <c r="I2622" s="172"/>
      <c r="J2622" s="89"/>
      <c r="K2622" s="142"/>
      <c r="L2622" s="89"/>
      <c r="M2622" s="89"/>
      <c r="N2622" s="89"/>
      <c r="O2622" s="89"/>
      <c r="P2622" s="89"/>
      <c r="Q2622" s="336"/>
      <c r="R2622" s="92"/>
      <c r="S2622" s="90"/>
      <c r="T2622" s="90"/>
    </row>
    <row r="2623" spans="1:20" x14ac:dyDescent="0.25">
      <c r="A2623" s="91"/>
      <c r="B2623" s="86"/>
      <c r="C2623" s="89"/>
      <c r="D2623" s="89"/>
      <c r="E2623" s="89"/>
      <c r="F2623" s="89"/>
      <c r="G2623" s="89"/>
      <c r="H2623" s="172"/>
      <c r="I2623" s="172"/>
      <c r="J2623" s="89"/>
      <c r="K2623" s="142"/>
      <c r="L2623" s="89"/>
      <c r="M2623" s="89"/>
      <c r="N2623" s="89"/>
      <c r="O2623" s="89"/>
      <c r="P2623" s="89"/>
      <c r="Q2623" s="336"/>
      <c r="R2623" s="92"/>
      <c r="S2623" s="90"/>
      <c r="T2623" s="90"/>
    </row>
    <row r="2624" spans="1:20" x14ac:dyDescent="0.25">
      <c r="A2624" s="91"/>
      <c r="B2624" s="86"/>
      <c r="C2624" s="89"/>
      <c r="D2624" s="89"/>
      <c r="E2624" s="89"/>
      <c r="F2624" s="89"/>
      <c r="G2624" s="89"/>
      <c r="H2624" s="172"/>
      <c r="I2624" s="172"/>
      <c r="J2624" s="89"/>
      <c r="K2624" s="142"/>
      <c r="L2624" s="89"/>
      <c r="M2624" s="89"/>
      <c r="N2624" s="89"/>
      <c r="O2624" s="89"/>
      <c r="P2624" s="89"/>
      <c r="Q2624" s="336"/>
      <c r="R2624" s="92"/>
      <c r="S2624" s="90"/>
      <c r="T2624" s="90"/>
    </row>
    <row r="2625" spans="1:20" x14ac:dyDescent="0.25">
      <c r="A2625" s="91"/>
      <c r="B2625" s="86"/>
      <c r="C2625" s="89"/>
      <c r="D2625" s="89"/>
      <c r="E2625" s="89"/>
      <c r="F2625" s="89"/>
      <c r="G2625" s="89"/>
      <c r="H2625" s="172"/>
      <c r="I2625" s="172"/>
      <c r="J2625" s="89"/>
      <c r="K2625" s="142"/>
      <c r="L2625" s="89"/>
      <c r="M2625" s="89"/>
      <c r="N2625" s="89"/>
      <c r="O2625" s="89"/>
      <c r="P2625" s="89"/>
      <c r="Q2625" s="336"/>
      <c r="R2625" s="92"/>
      <c r="S2625" s="90"/>
      <c r="T2625" s="90"/>
    </row>
    <row r="2626" spans="1:20" x14ac:dyDescent="0.25">
      <c r="A2626" s="91"/>
      <c r="B2626" s="86"/>
      <c r="C2626" s="89"/>
      <c r="D2626" s="89"/>
      <c r="E2626" s="89"/>
      <c r="F2626" s="89"/>
      <c r="G2626" s="89"/>
      <c r="H2626" s="172"/>
      <c r="I2626" s="172"/>
      <c r="J2626" s="89"/>
      <c r="K2626" s="142"/>
      <c r="L2626" s="89"/>
      <c r="M2626" s="89"/>
      <c r="N2626" s="89"/>
      <c r="O2626" s="89"/>
      <c r="P2626" s="89"/>
      <c r="Q2626" s="336"/>
      <c r="R2626" s="92"/>
      <c r="S2626" s="90"/>
      <c r="T2626" s="90"/>
    </row>
    <row r="2627" spans="1:20" x14ac:dyDescent="0.25">
      <c r="A2627" s="91"/>
      <c r="B2627" s="86"/>
      <c r="C2627" s="89"/>
      <c r="D2627" s="89"/>
      <c r="E2627" s="89"/>
      <c r="F2627" s="89"/>
      <c r="G2627" s="89"/>
      <c r="H2627" s="172"/>
      <c r="I2627" s="172"/>
      <c r="J2627" s="89"/>
      <c r="K2627" s="142"/>
      <c r="L2627" s="89"/>
      <c r="M2627" s="89"/>
      <c r="N2627" s="89"/>
      <c r="O2627" s="89"/>
      <c r="P2627" s="89"/>
      <c r="Q2627" s="336"/>
      <c r="R2627" s="92"/>
      <c r="S2627" s="90"/>
      <c r="T2627" s="90"/>
    </row>
    <row r="2628" spans="1:20" x14ac:dyDescent="0.25">
      <c r="A2628" s="91"/>
      <c r="B2628" s="86"/>
      <c r="C2628" s="89"/>
      <c r="D2628" s="89"/>
      <c r="E2628" s="89"/>
      <c r="F2628" s="89"/>
      <c r="G2628" s="89"/>
      <c r="H2628" s="172"/>
      <c r="I2628" s="172"/>
      <c r="J2628" s="89"/>
      <c r="K2628" s="142"/>
      <c r="L2628" s="89"/>
      <c r="M2628" s="89"/>
      <c r="N2628" s="89"/>
      <c r="O2628" s="89"/>
      <c r="P2628" s="89"/>
      <c r="Q2628" s="336"/>
      <c r="R2628" s="92"/>
      <c r="S2628" s="90"/>
      <c r="T2628" s="90"/>
    </row>
    <row r="2629" spans="1:20" x14ac:dyDescent="0.25">
      <c r="A2629" s="91"/>
      <c r="B2629" s="86"/>
      <c r="C2629" s="89"/>
      <c r="D2629" s="89"/>
      <c r="E2629" s="89"/>
      <c r="F2629" s="89"/>
      <c r="G2629" s="89"/>
      <c r="H2629" s="172"/>
      <c r="I2629" s="172"/>
      <c r="J2629" s="89"/>
      <c r="K2629" s="142"/>
      <c r="L2629" s="89"/>
      <c r="M2629" s="89"/>
      <c r="N2629" s="89"/>
      <c r="O2629" s="89"/>
      <c r="P2629" s="89"/>
      <c r="Q2629" s="336"/>
      <c r="R2629" s="92"/>
      <c r="S2629" s="90"/>
      <c r="T2629" s="90"/>
    </row>
    <row r="2630" spans="1:20" x14ac:dyDescent="0.25">
      <c r="A2630" s="91"/>
      <c r="B2630" s="86"/>
      <c r="C2630" s="89"/>
      <c r="D2630" s="89"/>
      <c r="E2630" s="89"/>
      <c r="F2630" s="89"/>
      <c r="G2630" s="89"/>
      <c r="H2630" s="172"/>
      <c r="I2630" s="172"/>
      <c r="J2630" s="89"/>
      <c r="K2630" s="142"/>
      <c r="L2630" s="89"/>
      <c r="M2630" s="89"/>
      <c r="N2630" s="89"/>
      <c r="O2630" s="89"/>
      <c r="P2630" s="89"/>
      <c r="Q2630" s="336"/>
      <c r="R2630" s="92"/>
      <c r="S2630" s="90"/>
      <c r="T2630" s="90"/>
    </row>
    <row r="2631" spans="1:20" x14ac:dyDescent="0.25">
      <c r="A2631" s="91"/>
      <c r="B2631" s="86"/>
      <c r="C2631" s="89"/>
      <c r="D2631" s="89"/>
      <c r="E2631" s="89"/>
      <c r="F2631" s="89"/>
      <c r="G2631" s="89"/>
      <c r="H2631" s="172"/>
      <c r="I2631" s="172"/>
      <c r="J2631" s="89"/>
      <c r="K2631" s="142"/>
      <c r="L2631" s="89"/>
      <c r="M2631" s="89"/>
      <c r="N2631" s="89"/>
      <c r="O2631" s="89"/>
      <c r="P2631" s="89"/>
      <c r="Q2631" s="336"/>
      <c r="R2631" s="92"/>
      <c r="S2631" s="90"/>
      <c r="T2631" s="90"/>
    </row>
    <row r="2632" spans="1:20" x14ac:dyDescent="0.25">
      <c r="A2632" s="91"/>
      <c r="B2632" s="86"/>
      <c r="C2632" s="89"/>
      <c r="D2632" s="89"/>
      <c r="E2632" s="89"/>
      <c r="F2632" s="89"/>
      <c r="G2632" s="89"/>
      <c r="H2632" s="172"/>
      <c r="I2632" s="172"/>
      <c r="J2632" s="89"/>
      <c r="K2632" s="142"/>
      <c r="L2632" s="89"/>
      <c r="M2632" s="89"/>
      <c r="N2632" s="89"/>
      <c r="O2632" s="89"/>
      <c r="P2632" s="89"/>
      <c r="Q2632" s="336"/>
      <c r="R2632" s="92"/>
      <c r="S2632" s="90"/>
      <c r="T2632" s="90"/>
    </row>
    <row r="2633" spans="1:20" x14ac:dyDescent="0.25">
      <c r="A2633" s="91"/>
      <c r="B2633" s="86"/>
      <c r="C2633" s="89"/>
      <c r="D2633" s="89"/>
      <c r="E2633" s="89"/>
      <c r="F2633" s="89"/>
      <c r="G2633" s="89"/>
      <c r="H2633" s="172"/>
      <c r="I2633" s="172"/>
      <c r="J2633" s="89"/>
      <c r="K2633" s="142"/>
      <c r="L2633" s="89"/>
      <c r="M2633" s="89"/>
      <c r="N2633" s="89"/>
      <c r="O2633" s="89"/>
      <c r="P2633" s="89"/>
      <c r="Q2633" s="336"/>
      <c r="R2633" s="92"/>
      <c r="S2633" s="90"/>
      <c r="T2633" s="90"/>
    </row>
    <row r="2634" spans="1:20" x14ac:dyDescent="0.25">
      <c r="A2634" s="91"/>
      <c r="B2634" s="86"/>
      <c r="C2634" s="89"/>
      <c r="D2634" s="89"/>
      <c r="E2634" s="89"/>
      <c r="F2634" s="89"/>
      <c r="G2634" s="89"/>
      <c r="H2634" s="172"/>
      <c r="I2634" s="172"/>
      <c r="J2634" s="89"/>
      <c r="K2634" s="142"/>
      <c r="L2634" s="89"/>
      <c r="M2634" s="89"/>
      <c r="N2634" s="89"/>
      <c r="O2634" s="89"/>
      <c r="P2634" s="89"/>
      <c r="Q2634" s="336"/>
      <c r="R2634" s="92"/>
      <c r="S2634" s="90"/>
      <c r="T2634" s="90"/>
    </row>
    <row r="2635" spans="1:20" x14ac:dyDescent="0.25">
      <c r="A2635" s="91"/>
      <c r="B2635" s="86"/>
      <c r="C2635" s="89"/>
      <c r="D2635" s="89"/>
      <c r="E2635" s="89"/>
      <c r="F2635" s="89"/>
      <c r="G2635" s="89"/>
      <c r="H2635" s="172"/>
      <c r="I2635" s="172"/>
      <c r="J2635" s="89"/>
      <c r="K2635" s="142"/>
      <c r="L2635" s="89"/>
      <c r="M2635" s="89"/>
      <c r="N2635" s="89"/>
      <c r="O2635" s="89"/>
      <c r="P2635" s="89"/>
      <c r="Q2635" s="336"/>
      <c r="R2635" s="92"/>
      <c r="S2635" s="90"/>
      <c r="T2635" s="90"/>
    </row>
    <row r="2636" spans="1:20" x14ac:dyDescent="0.25">
      <c r="A2636" s="91"/>
      <c r="B2636" s="86"/>
      <c r="C2636" s="89"/>
      <c r="D2636" s="89"/>
      <c r="E2636" s="89"/>
      <c r="F2636" s="89"/>
      <c r="G2636" s="89"/>
      <c r="H2636" s="172"/>
      <c r="I2636" s="172"/>
      <c r="J2636" s="89"/>
      <c r="K2636" s="142"/>
      <c r="L2636" s="89"/>
      <c r="M2636" s="89"/>
      <c r="N2636" s="89"/>
      <c r="O2636" s="89"/>
      <c r="P2636" s="89"/>
      <c r="Q2636" s="336"/>
      <c r="R2636" s="92"/>
      <c r="S2636" s="90"/>
      <c r="T2636" s="90"/>
    </row>
    <row r="2637" spans="1:20" x14ac:dyDescent="0.25">
      <c r="A2637" s="91"/>
      <c r="B2637" s="86"/>
      <c r="C2637" s="89"/>
      <c r="D2637" s="89"/>
      <c r="E2637" s="89"/>
      <c r="F2637" s="89"/>
      <c r="G2637" s="89"/>
      <c r="H2637" s="172"/>
      <c r="I2637" s="172"/>
      <c r="J2637" s="89"/>
      <c r="K2637" s="142"/>
      <c r="L2637" s="89"/>
      <c r="M2637" s="89"/>
      <c r="N2637" s="89"/>
      <c r="O2637" s="89"/>
      <c r="P2637" s="89"/>
      <c r="Q2637" s="336"/>
      <c r="R2637" s="92"/>
      <c r="S2637" s="90"/>
      <c r="T2637" s="90"/>
    </row>
    <row r="2638" spans="1:20" x14ac:dyDescent="0.25">
      <c r="A2638" s="91"/>
      <c r="B2638" s="86"/>
      <c r="C2638" s="89"/>
      <c r="D2638" s="89"/>
      <c r="E2638" s="89"/>
      <c r="F2638" s="89"/>
      <c r="G2638" s="89"/>
      <c r="H2638" s="172"/>
      <c r="I2638" s="172"/>
      <c r="J2638" s="89"/>
      <c r="K2638" s="142"/>
      <c r="L2638" s="89"/>
      <c r="M2638" s="89"/>
      <c r="N2638" s="89"/>
      <c r="O2638" s="89"/>
      <c r="P2638" s="89"/>
      <c r="Q2638" s="336"/>
      <c r="R2638" s="92"/>
      <c r="S2638" s="90"/>
      <c r="T2638" s="90"/>
    </row>
    <row r="2639" spans="1:20" x14ac:dyDescent="0.25">
      <c r="A2639" s="91"/>
      <c r="B2639" s="86"/>
      <c r="C2639" s="89"/>
      <c r="D2639" s="89"/>
      <c r="E2639" s="89"/>
      <c r="F2639" s="89"/>
      <c r="G2639" s="89"/>
      <c r="H2639" s="172"/>
      <c r="I2639" s="172"/>
      <c r="J2639" s="89"/>
      <c r="K2639" s="142"/>
      <c r="L2639" s="89"/>
      <c r="M2639" s="89"/>
      <c r="N2639" s="89"/>
      <c r="O2639" s="89"/>
      <c r="P2639" s="89"/>
      <c r="Q2639" s="336"/>
      <c r="R2639" s="92"/>
      <c r="S2639" s="90"/>
      <c r="T2639" s="90"/>
    </row>
    <row r="2640" spans="1:20" x14ac:dyDescent="0.25">
      <c r="A2640" s="91"/>
      <c r="B2640" s="86"/>
      <c r="C2640" s="89"/>
      <c r="D2640" s="89"/>
      <c r="E2640" s="89"/>
      <c r="F2640" s="89"/>
      <c r="G2640" s="89"/>
      <c r="H2640" s="172"/>
      <c r="I2640" s="172"/>
      <c r="J2640" s="89"/>
      <c r="K2640" s="142"/>
      <c r="L2640" s="89"/>
      <c r="M2640" s="89"/>
      <c r="N2640" s="89"/>
      <c r="O2640" s="89"/>
      <c r="P2640" s="89"/>
      <c r="Q2640" s="336"/>
      <c r="R2640" s="92"/>
      <c r="S2640" s="90"/>
      <c r="T2640" s="90"/>
    </row>
    <row r="2641" spans="1:20" x14ac:dyDescent="0.25">
      <c r="A2641" s="91"/>
      <c r="B2641" s="86"/>
      <c r="C2641" s="89"/>
      <c r="D2641" s="89"/>
      <c r="E2641" s="89"/>
      <c r="F2641" s="89"/>
      <c r="G2641" s="89"/>
      <c r="H2641" s="172"/>
      <c r="I2641" s="172"/>
      <c r="J2641" s="89"/>
      <c r="K2641" s="142"/>
      <c r="L2641" s="89"/>
      <c r="M2641" s="89"/>
      <c r="N2641" s="89"/>
      <c r="O2641" s="89"/>
      <c r="P2641" s="89"/>
      <c r="Q2641" s="336"/>
      <c r="R2641" s="92"/>
      <c r="S2641" s="90"/>
      <c r="T2641" s="90"/>
    </row>
    <row r="2642" spans="1:20" x14ac:dyDescent="0.25">
      <c r="A2642" s="91"/>
      <c r="B2642" s="86"/>
      <c r="C2642" s="89"/>
      <c r="D2642" s="89"/>
      <c r="E2642" s="89"/>
      <c r="F2642" s="89"/>
      <c r="G2642" s="89"/>
      <c r="H2642" s="172"/>
      <c r="I2642" s="172"/>
      <c r="J2642" s="89"/>
      <c r="K2642" s="142"/>
      <c r="L2642" s="89"/>
      <c r="M2642" s="89"/>
      <c r="N2642" s="89"/>
      <c r="O2642" s="89"/>
      <c r="P2642" s="89"/>
      <c r="Q2642" s="336"/>
      <c r="R2642" s="92"/>
      <c r="S2642" s="90"/>
      <c r="T2642" s="90"/>
    </row>
    <row r="2643" spans="1:20" x14ac:dyDescent="0.25">
      <c r="A2643" s="91"/>
      <c r="B2643" s="86"/>
      <c r="C2643" s="89"/>
      <c r="D2643" s="89"/>
      <c r="E2643" s="89"/>
      <c r="F2643" s="89"/>
      <c r="G2643" s="89"/>
      <c r="H2643" s="172"/>
      <c r="I2643" s="172"/>
      <c r="J2643" s="89"/>
      <c r="K2643" s="142"/>
      <c r="L2643" s="89"/>
      <c r="M2643" s="89"/>
      <c r="N2643" s="89"/>
      <c r="O2643" s="89"/>
      <c r="P2643" s="89"/>
      <c r="Q2643" s="336"/>
      <c r="R2643" s="92"/>
      <c r="S2643" s="90"/>
      <c r="T2643" s="90"/>
    </row>
    <row r="2644" spans="1:20" x14ac:dyDescent="0.25">
      <c r="A2644" s="91"/>
      <c r="B2644" s="86"/>
      <c r="C2644" s="89"/>
      <c r="D2644" s="89"/>
      <c r="E2644" s="89"/>
      <c r="F2644" s="89"/>
      <c r="G2644" s="89"/>
      <c r="H2644" s="172"/>
      <c r="I2644" s="172"/>
      <c r="J2644" s="89"/>
      <c r="K2644" s="142"/>
      <c r="L2644" s="89"/>
      <c r="M2644" s="89"/>
      <c r="N2644" s="89"/>
      <c r="O2644" s="89"/>
      <c r="P2644" s="89"/>
      <c r="Q2644" s="336"/>
      <c r="R2644" s="92"/>
      <c r="S2644" s="90"/>
      <c r="T2644" s="90"/>
    </row>
    <row r="2645" spans="1:20" x14ac:dyDescent="0.25">
      <c r="A2645" s="91"/>
      <c r="B2645" s="86"/>
      <c r="C2645" s="89"/>
      <c r="D2645" s="89"/>
      <c r="E2645" s="89"/>
      <c r="F2645" s="89"/>
      <c r="G2645" s="89"/>
      <c r="H2645" s="172"/>
      <c r="I2645" s="172"/>
      <c r="J2645" s="89"/>
      <c r="K2645" s="142"/>
      <c r="L2645" s="89"/>
      <c r="M2645" s="89"/>
      <c r="N2645" s="89"/>
      <c r="O2645" s="89"/>
      <c r="P2645" s="89"/>
      <c r="Q2645" s="336"/>
      <c r="R2645" s="92"/>
      <c r="S2645" s="90"/>
      <c r="T2645" s="90"/>
    </row>
    <row r="2646" spans="1:20" x14ac:dyDescent="0.25">
      <c r="A2646" s="91"/>
      <c r="B2646" s="86"/>
      <c r="C2646" s="89"/>
      <c r="D2646" s="89"/>
      <c r="E2646" s="89"/>
      <c r="F2646" s="89"/>
      <c r="G2646" s="89"/>
      <c r="H2646" s="172"/>
      <c r="I2646" s="172"/>
      <c r="J2646" s="89"/>
      <c r="K2646" s="142"/>
      <c r="L2646" s="89"/>
      <c r="M2646" s="89"/>
      <c r="N2646" s="89"/>
      <c r="O2646" s="89"/>
      <c r="P2646" s="89"/>
      <c r="Q2646" s="336"/>
      <c r="R2646" s="92"/>
      <c r="S2646" s="90"/>
      <c r="T2646" s="90"/>
    </row>
    <row r="2647" spans="1:20" x14ac:dyDescent="0.25">
      <c r="A2647" s="91"/>
      <c r="B2647" s="86"/>
      <c r="C2647" s="89"/>
      <c r="D2647" s="89"/>
      <c r="E2647" s="89"/>
      <c r="F2647" s="89"/>
      <c r="G2647" s="89"/>
      <c r="H2647" s="172"/>
      <c r="I2647" s="172"/>
      <c r="J2647" s="89"/>
      <c r="K2647" s="142"/>
      <c r="L2647" s="89"/>
      <c r="M2647" s="89"/>
      <c r="N2647" s="89"/>
      <c r="O2647" s="89"/>
      <c r="P2647" s="89"/>
      <c r="Q2647" s="336"/>
      <c r="R2647" s="92"/>
      <c r="S2647" s="90"/>
      <c r="T2647" s="90"/>
    </row>
    <row r="2648" spans="1:20" x14ac:dyDescent="0.25">
      <c r="A2648" s="91"/>
      <c r="B2648" s="86"/>
      <c r="C2648" s="89"/>
      <c r="D2648" s="89"/>
      <c r="E2648" s="89"/>
      <c r="F2648" s="89"/>
      <c r="G2648" s="89"/>
      <c r="H2648" s="172"/>
      <c r="I2648" s="172"/>
      <c r="J2648" s="89"/>
      <c r="K2648" s="142"/>
      <c r="L2648" s="89"/>
      <c r="M2648" s="89"/>
      <c r="N2648" s="89"/>
      <c r="O2648" s="89"/>
      <c r="P2648" s="89"/>
      <c r="Q2648" s="336"/>
      <c r="R2648" s="92"/>
      <c r="S2648" s="90"/>
      <c r="T2648" s="90"/>
    </row>
    <row r="2649" spans="1:20" x14ac:dyDescent="0.25">
      <c r="A2649" s="91"/>
      <c r="B2649" s="86"/>
      <c r="C2649" s="89"/>
      <c r="D2649" s="89"/>
      <c r="E2649" s="89"/>
      <c r="F2649" s="89"/>
      <c r="G2649" s="89"/>
      <c r="H2649" s="172"/>
      <c r="I2649" s="172"/>
      <c r="J2649" s="89"/>
      <c r="K2649" s="142"/>
      <c r="L2649" s="89"/>
      <c r="M2649" s="89"/>
      <c r="N2649" s="89"/>
      <c r="O2649" s="89"/>
      <c r="P2649" s="89"/>
      <c r="Q2649" s="336"/>
      <c r="R2649" s="92"/>
      <c r="S2649" s="90"/>
      <c r="T2649" s="90"/>
    </row>
    <row r="2650" spans="1:20" x14ac:dyDescent="0.25">
      <c r="A2650" s="91"/>
      <c r="B2650" s="86"/>
      <c r="C2650" s="89"/>
      <c r="D2650" s="89"/>
      <c r="E2650" s="89"/>
      <c r="F2650" s="89"/>
      <c r="G2650" s="89"/>
      <c r="H2650" s="172"/>
      <c r="I2650" s="172"/>
      <c r="J2650" s="89"/>
      <c r="K2650" s="142"/>
      <c r="L2650" s="89"/>
      <c r="M2650" s="89"/>
      <c r="N2650" s="89"/>
      <c r="O2650" s="89"/>
      <c r="P2650" s="89"/>
      <c r="Q2650" s="336"/>
      <c r="R2650" s="92"/>
      <c r="S2650" s="90"/>
      <c r="T2650" s="90"/>
    </row>
    <row r="2651" spans="1:20" x14ac:dyDescent="0.25">
      <c r="A2651" s="91"/>
      <c r="B2651" s="86"/>
      <c r="C2651" s="89"/>
      <c r="D2651" s="89"/>
      <c r="E2651" s="89"/>
      <c r="F2651" s="89"/>
      <c r="G2651" s="89"/>
      <c r="H2651" s="172"/>
      <c r="I2651" s="172"/>
      <c r="J2651" s="89"/>
      <c r="K2651" s="142"/>
      <c r="L2651" s="89"/>
      <c r="M2651" s="89"/>
      <c r="N2651" s="89"/>
      <c r="O2651" s="89"/>
      <c r="P2651" s="89"/>
      <c r="Q2651" s="336"/>
      <c r="R2651" s="92"/>
      <c r="S2651" s="90"/>
      <c r="T2651" s="90"/>
    </row>
    <row r="2652" spans="1:20" x14ac:dyDescent="0.25">
      <c r="A2652" s="91"/>
      <c r="B2652" s="86"/>
      <c r="C2652" s="89"/>
      <c r="D2652" s="89"/>
      <c r="E2652" s="89"/>
      <c r="F2652" s="89"/>
      <c r="G2652" s="89"/>
      <c r="H2652" s="172"/>
      <c r="I2652" s="172"/>
      <c r="J2652" s="89"/>
      <c r="K2652" s="142"/>
      <c r="L2652" s="89"/>
      <c r="M2652" s="89"/>
      <c r="N2652" s="89"/>
      <c r="O2652" s="89"/>
      <c r="P2652" s="89"/>
      <c r="Q2652" s="336"/>
      <c r="R2652" s="92"/>
      <c r="S2652" s="90"/>
      <c r="T2652" s="90"/>
    </row>
    <row r="2653" spans="1:20" x14ac:dyDescent="0.25">
      <c r="A2653" s="91"/>
      <c r="B2653" s="86"/>
      <c r="C2653" s="89"/>
      <c r="D2653" s="89"/>
      <c r="E2653" s="89"/>
      <c r="F2653" s="89"/>
      <c r="G2653" s="89"/>
      <c r="H2653" s="172"/>
      <c r="I2653" s="172"/>
      <c r="J2653" s="89"/>
      <c r="K2653" s="142"/>
      <c r="L2653" s="89"/>
      <c r="M2653" s="89"/>
      <c r="N2653" s="89"/>
      <c r="O2653" s="89"/>
      <c r="P2653" s="89"/>
      <c r="Q2653" s="336"/>
      <c r="R2653" s="92"/>
      <c r="S2653" s="90"/>
      <c r="T2653" s="90"/>
    </row>
    <row r="2654" spans="1:20" x14ac:dyDescent="0.25">
      <c r="A2654" s="91"/>
      <c r="B2654" s="86"/>
      <c r="C2654" s="89"/>
      <c r="D2654" s="89"/>
      <c r="E2654" s="89"/>
      <c r="F2654" s="89"/>
      <c r="G2654" s="89"/>
      <c r="H2654" s="172"/>
      <c r="I2654" s="172"/>
      <c r="J2654" s="89"/>
      <c r="K2654" s="142"/>
      <c r="L2654" s="89"/>
      <c r="M2654" s="89"/>
      <c r="N2654" s="89"/>
      <c r="O2654" s="89"/>
      <c r="P2654" s="89"/>
      <c r="Q2654" s="336"/>
      <c r="R2654" s="92"/>
      <c r="S2654" s="90"/>
      <c r="T2654" s="90"/>
    </row>
    <row r="2655" spans="1:20" x14ac:dyDescent="0.25">
      <c r="A2655" s="91"/>
      <c r="B2655" s="86"/>
      <c r="C2655" s="89"/>
      <c r="D2655" s="89"/>
      <c r="E2655" s="89"/>
      <c r="F2655" s="89"/>
      <c r="G2655" s="89"/>
      <c r="H2655" s="172"/>
      <c r="I2655" s="172"/>
      <c r="J2655" s="89"/>
      <c r="K2655" s="142"/>
      <c r="L2655" s="89"/>
      <c r="M2655" s="89"/>
      <c r="N2655" s="89"/>
      <c r="O2655" s="89"/>
      <c r="P2655" s="89"/>
      <c r="Q2655" s="336"/>
      <c r="R2655" s="92"/>
      <c r="S2655" s="90"/>
      <c r="T2655" s="90"/>
    </row>
    <row r="2656" spans="1:20" x14ac:dyDescent="0.25">
      <c r="A2656" s="91"/>
      <c r="B2656" s="86"/>
      <c r="C2656" s="89"/>
      <c r="D2656" s="89"/>
      <c r="E2656" s="89"/>
      <c r="F2656" s="89"/>
      <c r="G2656" s="89"/>
      <c r="H2656" s="172"/>
      <c r="I2656" s="172"/>
      <c r="J2656" s="89"/>
      <c r="K2656" s="142"/>
      <c r="L2656" s="89"/>
      <c r="M2656" s="89"/>
      <c r="N2656" s="89"/>
      <c r="O2656" s="89"/>
      <c r="P2656" s="89"/>
      <c r="Q2656" s="336"/>
      <c r="R2656" s="92"/>
      <c r="S2656" s="90"/>
      <c r="T2656" s="90"/>
    </row>
    <row r="2657" spans="1:20" x14ac:dyDescent="0.25">
      <c r="A2657" s="91"/>
      <c r="B2657" s="86"/>
      <c r="C2657" s="89"/>
      <c r="D2657" s="89"/>
      <c r="E2657" s="89"/>
      <c r="F2657" s="89"/>
      <c r="G2657" s="89"/>
      <c r="H2657" s="172"/>
      <c r="I2657" s="172"/>
      <c r="J2657" s="89"/>
      <c r="K2657" s="142"/>
      <c r="L2657" s="89"/>
      <c r="M2657" s="89"/>
      <c r="N2657" s="89"/>
      <c r="O2657" s="89"/>
      <c r="P2657" s="89"/>
      <c r="Q2657" s="336"/>
      <c r="R2657" s="92"/>
      <c r="S2657" s="90"/>
      <c r="T2657" s="90"/>
    </row>
    <row r="2658" spans="1:20" x14ac:dyDescent="0.25">
      <c r="A2658" s="91"/>
      <c r="B2658" s="86"/>
      <c r="C2658" s="89"/>
      <c r="D2658" s="89"/>
      <c r="E2658" s="89"/>
      <c r="F2658" s="89"/>
      <c r="G2658" s="89"/>
      <c r="H2658" s="172"/>
      <c r="I2658" s="172"/>
      <c r="J2658" s="89"/>
      <c r="K2658" s="142"/>
      <c r="L2658" s="89"/>
      <c r="M2658" s="89"/>
      <c r="N2658" s="89"/>
      <c r="O2658" s="89"/>
      <c r="P2658" s="89"/>
      <c r="Q2658" s="336"/>
      <c r="R2658" s="92"/>
      <c r="S2658" s="90"/>
      <c r="T2658" s="90"/>
    </row>
    <row r="2659" spans="1:20" x14ac:dyDescent="0.25">
      <c r="A2659" s="91"/>
      <c r="B2659" s="86"/>
      <c r="C2659" s="89"/>
      <c r="D2659" s="89"/>
      <c r="E2659" s="89"/>
      <c r="F2659" s="89"/>
      <c r="G2659" s="89"/>
      <c r="H2659" s="172"/>
      <c r="I2659" s="172"/>
      <c r="J2659" s="89"/>
      <c r="K2659" s="142"/>
      <c r="L2659" s="89"/>
      <c r="M2659" s="89"/>
      <c r="N2659" s="89"/>
      <c r="O2659" s="89"/>
      <c r="P2659" s="89"/>
      <c r="Q2659" s="336"/>
      <c r="R2659" s="92"/>
      <c r="S2659" s="90"/>
      <c r="T2659" s="90"/>
    </row>
    <row r="2660" spans="1:20" x14ac:dyDescent="0.25">
      <c r="A2660" s="91"/>
      <c r="B2660" s="86"/>
      <c r="C2660" s="89"/>
      <c r="D2660" s="89"/>
      <c r="E2660" s="89"/>
      <c r="F2660" s="89"/>
      <c r="G2660" s="89"/>
      <c r="H2660" s="172"/>
      <c r="I2660" s="172"/>
      <c r="J2660" s="89"/>
      <c r="K2660" s="142"/>
      <c r="L2660" s="89"/>
      <c r="M2660" s="89"/>
      <c r="N2660" s="89"/>
      <c r="O2660" s="89"/>
      <c r="P2660" s="89"/>
      <c r="Q2660" s="336"/>
      <c r="R2660" s="92"/>
      <c r="S2660" s="90"/>
      <c r="T2660" s="90"/>
    </row>
    <row r="2661" spans="1:20" x14ac:dyDescent="0.25">
      <c r="A2661" s="91"/>
      <c r="B2661" s="86"/>
      <c r="C2661" s="89"/>
      <c r="D2661" s="89"/>
      <c r="E2661" s="89"/>
      <c r="F2661" s="89"/>
      <c r="G2661" s="89"/>
      <c r="H2661" s="172"/>
      <c r="I2661" s="172"/>
      <c r="J2661" s="89"/>
      <c r="K2661" s="142"/>
      <c r="L2661" s="89"/>
      <c r="M2661" s="89"/>
      <c r="N2661" s="89"/>
      <c r="O2661" s="89"/>
      <c r="P2661" s="89"/>
      <c r="Q2661" s="336"/>
      <c r="R2661" s="92"/>
      <c r="S2661" s="90"/>
      <c r="T2661" s="90"/>
    </row>
    <row r="2662" spans="1:20" x14ac:dyDescent="0.25">
      <c r="A2662" s="91"/>
      <c r="B2662" s="86"/>
      <c r="C2662" s="89"/>
      <c r="D2662" s="89"/>
      <c r="E2662" s="89"/>
      <c r="F2662" s="89"/>
      <c r="G2662" s="89"/>
      <c r="H2662" s="172"/>
      <c r="I2662" s="172"/>
      <c r="J2662" s="89"/>
      <c r="K2662" s="142"/>
      <c r="L2662" s="89"/>
      <c r="M2662" s="89"/>
      <c r="N2662" s="89"/>
      <c r="O2662" s="89"/>
      <c r="P2662" s="89"/>
      <c r="Q2662" s="336"/>
      <c r="R2662" s="92"/>
      <c r="S2662" s="90"/>
      <c r="T2662" s="90"/>
    </row>
    <row r="2663" spans="1:20" x14ac:dyDescent="0.25">
      <c r="A2663" s="91"/>
      <c r="B2663" s="86"/>
      <c r="C2663" s="89"/>
      <c r="D2663" s="89"/>
      <c r="E2663" s="89"/>
      <c r="F2663" s="89"/>
      <c r="G2663" s="89"/>
      <c r="H2663" s="172"/>
      <c r="I2663" s="172"/>
      <c r="J2663" s="89"/>
      <c r="K2663" s="142"/>
      <c r="L2663" s="89"/>
      <c r="M2663" s="89"/>
      <c r="N2663" s="89"/>
      <c r="O2663" s="89"/>
      <c r="P2663" s="89"/>
      <c r="Q2663" s="336"/>
      <c r="R2663" s="92"/>
      <c r="S2663" s="90"/>
      <c r="T2663" s="90"/>
    </row>
    <row r="2664" spans="1:20" x14ac:dyDescent="0.25">
      <c r="A2664" s="91"/>
      <c r="B2664" s="86"/>
      <c r="C2664" s="89"/>
      <c r="D2664" s="89"/>
      <c r="E2664" s="89"/>
      <c r="F2664" s="89"/>
      <c r="G2664" s="89"/>
      <c r="H2664" s="172"/>
      <c r="I2664" s="172"/>
      <c r="J2664" s="89"/>
      <c r="K2664" s="142"/>
      <c r="L2664" s="89"/>
      <c r="M2664" s="89"/>
      <c r="N2664" s="89"/>
      <c r="O2664" s="89"/>
      <c r="P2664" s="89"/>
      <c r="Q2664" s="336"/>
      <c r="R2664" s="92"/>
      <c r="S2664" s="90"/>
      <c r="T2664" s="90"/>
    </row>
    <row r="2665" spans="1:20" x14ac:dyDescent="0.25">
      <c r="A2665" s="91"/>
      <c r="B2665" s="86"/>
      <c r="C2665" s="89"/>
      <c r="D2665" s="89"/>
      <c r="E2665" s="89"/>
      <c r="F2665" s="89"/>
      <c r="G2665" s="89"/>
      <c r="H2665" s="172"/>
      <c r="I2665" s="172"/>
      <c r="J2665" s="89"/>
      <c r="K2665" s="142"/>
      <c r="L2665" s="89"/>
      <c r="M2665" s="89"/>
      <c r="N2665" s="89"/>
      <c r="O2665" s="89"/>
      <c r="P2665" s="89"/>
      <c r="Q2665" s="336"/>
      <c r="R2665" s="92"/>
      <c r="S2665" s="90"/>
      <c r="T2665" s="90"/>
    </row>
    <row r="2666" spans="1:20" x14ac:dyDescent="0.25">
      <c r="A2666" s="91"/>
      <c r="B2666" s="86"/>
      <c r="C2666" s="89"/>
      <c r="D2666" s="89"/>
      <c r="E2666" s="89"/>
      <c r="F2666" s="89"/>
      <c r="G2666" s="89"/>
      <c r="H2666" s="172"/>
      <c r="I2666" s="172"/>
      <c r="J2666" s="89"/>
      <c r="K2666" s="142"/>
      <c r="L2666" s="89"/>
      <c r="M2666" s="89"/>
      <c r="N2666" s="89"/>
      <c r="O2666" s="89"/>
      <c r="P2666" s="89"/>
      <c r="Q2666" s="336"/>
      <c r="R2666" s="92"/>
      <c r="S2666" s="90"/>
      <c r="T2666" s="90"/>
    </row>
    <row r="2667" spans="1:20" x14ac:dyDescent="0.25">
      <c r="A2667" s="91"/>
      <c r="B2667" s="86"/>
      <c r="C2667" s="89"/>
      <c r="D2667" s="89"/>
      <c r="E2667" s="89"/>
      <c r="F2667" s="89"/>
      <c r="G2667" s="89"/>
      <c r="H2667" s="172"/>
      <c r="I2667" s="172"/>
      <c r="J2667" s="89"/>
      <c r="K2667" s="142"/>
      <c r="L2667" s="89"/>
      <c r="M2667" s="89"/>
      <c r="N2667" s="89"/>
      <c r="O2667" s="89"/>
      <c r="P2667" s="89"/>
      <c r="Q2667" s="336"/>
      <c r="R2667" s="92"/>
      <c r="S2667" s="90"/>
      <c r="T2667" s="90"/>
    </row>
    <row r="2668" spans="1:20" x14ac:dyDescent="0.25">
      <c r="A2668" s="91"/>
      <c r="B2668" s="86"/>
      <c r="C2668" s="89"/>
      <c r="D2668" s="89"/>
      <c r="E2668" s="89"/>
      <c r="F2668" s="89"/>
      <c r="G2668" s="89"/>
      <c r="H2668" s="172"/>
      <c r="I2668" s="172"/>
      <c r="J2668" s="89"/>
      <c r="K2668" s="142"/>
      <c r="L2668" s="89"/>
      <c r="M2668" s="89"/>
      <c r="N2668" s="89"/>
      <c r="O2668" s="89"/>
      <c r="P2668" s="89"/>
      <c r="Q2668" s="336"/>
      <c r="R2668" s="92"/>
      <c r="S2668" s="90"/>
      <c r="T2668" s="90"/>
    </row>
    <row r="2669" spans="1:20" x14ac:dyDescent="0.25">
      <c r="A2669" s="91"/>
      <c r="B2669" s="86"/>
      <c r="C2669" s="89"/>
      <c r="D2669" s="89"/>
      <c r="E2669" s="89"/>
      <c r="F2669" s="89"/>
      <c r="G2669" s="89"/>
      <c r="H2669" s="172"/>
      <c r="I2669" s="172"/>
      <c r="J2669" s="89"/>
      <c r="K2669" s="142"/>
      <c r="L2669" s="89"/>
      <c r="M2669" s="89"/>
      <c r="N2669" s="89"/>
      <c r="O2669" s="89"/>
      <c r="P2669" s="89"/>
      <c r="Q2669" s="336"/>
      <c r="R2669" s="92"/>
      <c r="S2669" s="90"/>
      <c r="T2669" s="90"/>
    </row>
    <row r="2670" spans="1:20" x14ac:dyDescent="0.25">
      <c r="A2670" s="91"/>
      <c r="B2670" s="86"/>
      <c r="C2670" s="89"/>
      <c r="D2670" s="89"/>
      <c r="E2670" s="89"/>
      <c r="F2670" s="89"/>
      <c r="G2670" s="89"/>
      <c r="H2670" s="172"/>
      <c r="I2670" s="172"/>
      <c r="J2670" s="89"/>
      <c r="K2670" s="142"/>
      <c r="L2670" s="89"/>
      <c r="M2670" s="89"/>
      <c r="N2670" s="89"/>
      <c r="O2670" s="89"/>
      <c r="P2670" s="89"/>
      <c r="Q2670" s="336"/>
      <c r="R2670" s="92"/>
      <c r="S2670" s="90"/>
      <c r="T2670" s="90"/>
    </row>
    <row r="2671" spans="1:20" x14ac:dyDescent="0.25">
      <c r="A2671" s="91"/>
      <c r="B2671" s="86"/>
      <c r="C2671" s="89"/>
      <c r="D2671" s="89"/>
      <c r="E2671" s="89"/>
      <c r="F2671" s="89"/>
      <c r="G2671" s="89"/>
      <c r="H2671" s="172"/>
      <c r="I2671" s="172"/>
      <c r="J2671" s="89"/>
      <c r="K2671" s="142"/>
      <c r="L2671" s="89"/>
      <c r="M2671" s="89"/>
      <c r="N2671" s="89"/>
      <c r="O2671" s="89"/>
      <c r="P2671" s="89"/>
      <c r="Q2671" s="336"/>
      <c r="R2671" s="92"/>
      <c r="S2671" s="90"/>
      <c r="T2671" s="90"/>
    </row>
    <row r="2672" spans="1:20" x14ac:dyDescent="0.25">
      <c r="A2672" s="91"/>
      <c r="B2672" s="86"/>
      <c r="C2672" s="89"/>
      <c r="D2672" s="89"/>
      <c r="E2672" s="89"/>
      <c r="F2672" s="89"/>
      <c r="G2672" s="89"/>
      <c r="H2672" s="172"/>
      <c r="I2672" s="172"/>
      <c r="J2672" s="89"/>
      <c r="K2672" s="142"/>
      <c r="L2672" s="89"/>
      <c r="M2672" s="89"/>
      <c r="N2672" s="89"/>
      <c r="O2672" s="89"/>
      <c r="P2672" s="89"/>
      <c r="Q2672" s="336"/>
      <c r="R2672" s="92"/>
      <c r="S2672" s="90"/>
      <c r="T2672" s="90"/>
    </row>
    <row r="2673" spans="1:20" x14ac:dyDescent="0.25">
      <c r="A2673" s="91"/>
      <c r="B2673" s="86"/>
      <c r="C2673" s="89"/>
      <c r="D2673" s="89"/>
      <c r="E2673" s="89"/>
      <c r="F2673" s="89"/>
      <c r="G2673" s="89"/>
      <c r="H2673" s="172"/>
      <c r="I2673" s="172"/>
      <c r="J2673" s="89"/>
      <c r="K2673" s="142"/>
      <c r="L2673" s="89"/>
      <c r="M2673" s="89"/>
      <c r="N2673" s="89"/>
      <c r="O2673" s="89"/>
      <c r="P2673" s="89"/>
      <c r="Q2673" s="336"/>
      <c r="R2673" s="92"/>
      <c r="S2673" s="90"/>
      <c r="T2673" s="90"/>
    </row>
    <row r="2674" spans="1:20" x14ac:dyDescent="0.25">
      <c r="A2674" s="91"/>
      <c r="B2674" s="86"/>
      <c r="C2674" s="89"/>
      <c r="D2674" s="89"/>
      <c r="E2674" s="89"/>
      <c r="F2674" s="89"/>
      <c r="G2674" s="89"/>
      <c r="H2674" s="172"/>
      <c r="I2674" s="172"/>
      <c r="J2674" s="89"/>
      <c r="K2674" s="142"/>
      <c r="L2674" s="89"/>
      <c r="M2674" s="89"/>
      <c r="N2674" s="89"/>
      <c r="O2674" s="89"/>
      <c r="P2674" s="89"/>
      <c r="Q2674" s="336"/>
      <c r="R2674" s="92"/>
      <c r="S2674" s="90"/>
      <c r="T2674" s="90"/>
    </row>
    <row r="2675" spans="1:20" x14ac:dyDescent="0.25">
      <c r="A2675" s="91"/>
      <c r="B2675" s="86"/>
      <c r="C2675" s="89"/>
      <c r="D2675" s="89"/>
      <c r="E2675" s="89"/>
      <c r="F2675" s="89"/>
      <c r="G2675" s="89"/>
      <c r="H2675" s="172"/>
      <c r="I2675" s="172"/>
      <c r="J2675" s="89"/>
      <c r="K2675" s="142"/>
      <c r="L2675" s="89"/>
      <c r="M2675" s="89"/>
      <c r="N2675" s="89"/>
      <c r="O2675" s="89"/>
      <c r="P2675" s="89"/>
      <c r="Q2675" s="336"/>
      <c r="R2675" s="92"/>
      <c r="S2675" s="90"/>
      <c r="T2675" s="90"/>
    </row>
    <row r="2676" spans="1:20" x14ac:dyDescent="0.25">
      <c r="A2676" s="91"/>
      <c r="B2676" s="86"/>
      <c r="C2676" s="89"/>
      <c r="D2676" s="89"/>
      <c r="E2676" s="89"/>
      <c r="F2676" s="89"/>
      <c r="G2676" s="89"/>
      <c r="H2676" s="172"/>
      <c r="I2676" s="172"/>
      <c r="J2676" s="89"/>
      <c r="K2676" s="142"/>
      <c r="L2676" s="89"/>
      <c r="M2676" s="89"/>
      <c r="N2676" s="89"/>
      <c r="O2676" s="89"/>
      <c r="P2676" s="89"/>
      <c r="Q2676" s="336"/>
      <c r="R2676" s="92"/>
      <c r="S2676" s="90"/>
      <c r="T2676" s="90"/>
    </row>
    <row r="2677" spans="1:20" x14ac:dyDescent="0.25">
      <c r="A2677" s="91"/>
      <c r="B2677" s="86"/>
      <c r="C2677" s="89"/>
      <c r="D2677" s="89"/>
      <c r="E2677" s="89"/>
      <c r="F2677" s="89"/>
      <c r="G2677" s="89"/>
      <c r="H2677" s="172"/>
      <c r="I2677" s="172"/>
      <c r="J2677" s="89"/>
      <c r="K2677" s="142"/>
      <c r="L2677" s="89"/>
      <c r="M2677" s="89"/>
      <c r="N2677" s="89"/>
      <c r="O2677" s="89"/>
      <c r="P2677" s="89"/>
      <c r="Q2677" s="336"/>
      <c r="R2677" s="92"/>
      <c r="S2677" s="90"/>
      <c r="T2677" s="90"/>
    </row>
    <row r="2678" spans="1:20" x14ac:dyDescent="0.25">
      <c r="A2678" s="91"/>
      <c r="B2678" s="86"/>
      <c r="C2678" s="89"/>
      <c r="D2678" s="89"/>
      <c r="E2678" s="89"/>
      <c r="F2678" s="89"/>
      <c r="G2678" s="89"/>
      <c r="H2678" s="172"/>
      <c r="I2678" s="172"/>
      <c r="J2678" s="89"/>
      <c r="K2678" s="142"/>
      <c r="L2678" s="89"/>
      <c r="M2678" s="89"/>
      <c r="N2678" s="89"/>
      <c r="O2678" s="89"/>
      <c r="P2678" s="89"/>
      <c r="Q2678" s="336"/>
      <c r="R2678" s="92"/>
      <c r="S2678" s="90"/>
      <c r="T2678" s="90"/>
    </row>
    <row r="2679" spans="1:20" x14ac:dyDescent="0.25">
      <c r="A2679" s="91"/>
      <c r="B2679" s="86"/>
      <c r="C2679" s="89"/>
      <c r="D2679" s="89"/>
      <c r="E2679" s="89"/>
      <c r="F2679" s="89"/>
      <c r="G2679" s="89"/>
      <c r="H2679" s="172"/>
      <c r="I2679" s="172"/>
      <c r="J2679" s="89"/>
      <c r="K2679" s="142"/>
      <c r="L2679" s="89"/>
      <c r="M2679" s="89"/>
      <c r="N2679" s="89"/>
      <c r="O2679" s="89"/>
      <c r="P2679" s="89"/>
      <c r="Q2679" s="336"/>
      <c r="R2679" s="92"/>
      <c r="S2679" s="90"/>
      <c r="T2679" s="90"/>
    </row>
    <row r="2680" spans="1:20" x14ac:dyDescent="0.25">
      <c r="A2680" s="91"/>
      <c r="B2680" s="86"/>
      <c r="C2680" s="89"/>
      <c r="D2680" s="89"/>
      <c r="E2680" s="89"/>
      <c r="F2680" s="89"/>
      <c r="G2680" s="89"/>
      <c r="H2680" s="172"/>
      <c r="I2680" s="172"/>
      <c r="J2680" s="89"/>
      <c r="K2680" s="142"/>
      <c r="L2680" s="89"/>
      <c r="M2680" s="89"/>
      <c r="N2680" s="89"/>
      <c r="O2680" s="89"/>
      <c r="P2680" s="89"/>
      <c r="Q2680" s="336"/>
      <c r="R2680" s="92"/>
      <c r="S2680" s="90"/>
      <c r="T2680" s="90"/>
    </row>
    <row r="2681" spans="1:20" x14ac:dyDescent="0.25">
      <c r="A2681" s="91"/>
      <c r="B2681" s="86"/>
      <c r="C2681" s="89"/>
      <c r="D2681" s="89"/>
      <c r="E2681" s="89"/>
      <c r="F2681" s="89"/>
      <c r="G2681" s="89"/>
      <c r="H2681" s="172"/>
      <c r="I2681" s="172"/>
      <c r="J2681" s="89"/>
      <c r="K2681" s="142"/>
      <c r="L2681" s="89"/>
      <c r="M2681" s="89"/>
      <c r="N2681" s="89"/>
      <c r="O2681" s="89"/>
      <c r="P2681" s="89"/>
      <c r="Q2681" s="336"/>
      <c r="R2681" s="92"/>
      <c r="S2681" s="90"/>
      <c r="T2681" s="90"/>
    </row>
    <row r="2682" spans="1:20" x14ac:dyDescent="0.25">
      <c r="A2682" s="91"/>
      <c r="B2682" s="86"/>
      <c r="C2682" s="89"/>
      <c r="D2682" s="89"/>
      <c r="E2682" s="89"/>
      <c r="F2682" s="89"/>
      <c r="G2682" s="89"/>
      <c r="H2682" s="172"/>
      <c r="I2682" s="172"/>
      <c r="J2682" s="89"/>
      <c r="K2682" s="142"/>
      <c r="L2682" s="89"/>
      <c r="M2682" s="89"/>
      <c r="N2682" s="89"/>
      <c r="O2682" s="89"/>
      <c r="P2682" s="89"/>
      <c r="Q2682" s="336"/>
      <c r="R2682" s="92"/>
      <c r="S2682" s="90"/>
      <c r="T2682" s="90"/>
    </row>
    <row r="2683" spans="1:20" x14ac:dyDescent="0.25">
      <c r="A2683" s="91"/>
      <c r="B2683" s="86"/>
      <c r="C2683" s="89"/>
      <c r="D2683" s="89"/>
      <c r="E2683" s="89"/>
      <c r="F2683" s="89"/>
      <c r="G2683" s="89"/>
      <c r="H2683" s="172"/>
      <c r="I2683" s="172"/>
      <c r="J2683" s="89"/>
      <c r="K2683" s="142"/>
      <c r="L2683" s="89"/>
      <c r="M2683" s="89"/>
      <c r="N2683" s="89"/>
      <c r="O2683" s="89"/>
      <c r="P2683" s="89"/>
      <c r="Q2683" s="336"/>
      <c r="R2683" s="92"/>
      <c r="S2683" s="90"/>
      <c r="T2683" s="90"/>
    </row>
    <row r="2684" spans="1:20" x14ac:dyDescent="0.25">
      <c r="A2684" s="91"/>
      <c r="B2684" s="86"/>
      <c r="C2684" s="89"/>
      <c r="D2684" s="89"/>
      <c r="E2684" s="89"/>
      <c r="F2684" s="89"/>
      <c r="G2684" s="89"/>
      <c r="H2684" s="172"/>
      <c r="I2684" s="172"/>
      <c r="J2684" s="89"/>
      <c r="K2684" s="142"/>
      <c r="L2684" s="89"/>
      <c r="M2684" s="89"/>
      <c r="N2684" s="89"/>
      <c r="O2684" s="89"/>
      <c r="P2684" s="89"/>
      <c r="Q2684" s="336"/>
      <c r="R2684" s="92"/>
      <c r="S2684" s="90"/>
      <c r="T2684" s="90"/>
    </row>
    <row r="2685" spans="1:20" x14ac:dyDescent="0.25">
      <c r="A2685" s="91"/>
      <c r="B2685" s="86"/>
      <c r="C2685" s="89"/>
      <c r="D2685" s="89"/>
      <c r="E2685" s="89"/>
      <c r="F2685" s="89"/>
      <c r="G2685" s="89"/>
      <c r="H2685" s="172"/>
      <c r="I2685" s="172"/>
      <c r="J2685" s="89"/>
      <c r="K2685" s="142"/>
      <c r="L2685" s="89"/>
      <c r="M2685" s="89"/>
      <c r="N2685" s="89"/>
      <c r="O2685" s="89"/>
      <c r="P2685" s="89"/>
      <c r="Q2685" s="336"/>
      <c r="R2685" s="92"/>
      <c r="S2685" s="90"/>
      <c r="T2685" s="90"/>
    </row>
    <row r="2686" spans="1:20" x14ac:dyDescent="0.25">
      <c r="A2686" s="91"/>
      <c r="B2686" s="86"/>
      <c r="C2686" s="89"/>
      <c r="D2686" s="89"/>
      <c r="E2686" s="89"/>
      <c r="F2686" s="89"/>
      <c r="G2686" s="89"/>
      <c r="H2686" s="172"/>
      <c r="I2686" s="172"/>
      <c r="J2686" s="89"/>
      <c r="K2686" s="142"/>
      <c r="L2686" s="89"/>
      <c r="M2686" s="89"/>
      <c r="N2686" s="89"/>
      <c r="O2686" s="89"/>
      <c r="P2686" s="89"/>
      <c r="Q2686" s="336"/>
      <c r="R2686" s="92"/>
      <c r="S2686" s="90"/>
      <c r="T2686" s="90"/>
    </row>
    <row r="2687" spans="1:20" x14ac:dyDescent="0.25">
      <c r="A2687" s="91"/>
      <c r="B2687" s="86"/>
      <c r="C2687" s="89"/>
      <c r="D2687" s="89"/>
      <c r="E2687" s="89"/>
      <c r="F2687" s="89"/>
      <c r="G2687" s="89"/>
      <c r="H2687" s="172"/>
      <c r="I2687" s="172"/>
      <c r="J2687" s="89"/>
      <c r="K2687" s="142"/>
      <c r="L2687" s="89"/>
      <c r="M2687" s="89"/>
      <c r="N2687" s="89"/>
      <c r="O2687" s="89"/>
      <c r="P2687" s="89"/>
      <c r="Q2687" s="336"/>
      <c r="R2687" s="92"/>
      <c r="S2687" s="90"/>
      <c r="T2687" s="90"/>
    </row>
    <row r="2688" spans="1:20" x14ac:dyDescent="0.25">
      <c r="A2688" s="91"/>
      <c r="B2688" s="86"/>
      <c r="C2688" s="89"/>
      <c r="D2688" s="89"/>
      <c r="E2688" s="89"/>
      <c r="F2688" s="89"/>
      <c r="G2688" s="89"/>
      <c r="H2688" s="172"/>
      <c r="I2688" s="172"/>
      <c r="J2688" s="89"/>
      <c r="K2688" s="142"/>
      <c r="L2688" s="89"/>
      <c r="M2688" s="89"/>
      <c r="N2688" s="89"/>
      <c r="O2688" s="89"/>
      <c r="P2688" s="89"/>
      <c r="Q2688" s="336"/>
      <c r="R2688" s="92"/>
      <c r="S2688" s="90"/>
      <c r="T2688" s="90"/>
    </row>
    <row r="2689" spans="1:20" x14ac:dyDescent="0.25">
      <c r="A2689" s="91"/>
      <c r="B2689" s="86"/>
      <c r="C2689" s="89"/>
      <c r="D2689" s="89"/>
      <c r="E2689" s="89"/>
      <c r="F2689" s="89"/>
      <c r="G2689" s="89"/>
      <c r="H2689" s="172"/>
      <c r="I2689" s="172"/>
      <c r="J2689" s="89"/>
      <c r="K2689" s="142"/>
      <c r="L2689" s="89"/>
      <c r="M2689" s="89"/>
      <c r="N2689" s="89"/>
      <c r="O2689" s="89"/>
      <c r="P2689" s="89"/>
      <c r="Q2689" s="336"/>
      <c r="R2689" s="92"/>
      <c r="S2689" s="90"/>
      <c r="T2689" s="90"/>
    </row>
    <row r="2690" spans="1:20" x14ac:dyDescent="0.25">
      <c r="A2690" s="91"/>
      <c r="B2690" s="86"/>
      <c r="C2690" s="89"/>
      <c r="D2690" s="89"/>
      <c r="E2690" s="89"/>
      <c r="F2690" s="89"/>
      <c r="G2690" s="89"/>
      <c r="H2690" s="172"/>
      <c r="I2690" s="172"/>
      <c r="J2690" s="89"/>
      <c r="K2690" s="142"/>
      <c r="L2690" s="89"/>
      <c r="M2690" s="89"/>
      <c r="N2690" s="89"/>
      <c r="O2690" s="89"/>
      <c r="P2690" s="89"/>
      <c r="Q2690" s="336"/>
      <c r="R2690" s="92"/>
      <c r="S2690" s="90"/>
      <c r="T2690" s="90"/>
    </row>
    <row r="2691" spans="1:20" x14ac:dyDescent="0.25">
      <c r="A2691" s="91"/>
      <c r="B2691" s="86"/>
      <c r="C2691" s="89"/>
      <c r="D2691" s="89"/>
      <c r="E2691" s="89"/>
      <c r="F2691" s="89"/>
      <c r="G2691" s="89"/>
      <c r="H2691" s="172"/>
      <c r="I2691" s="172"/>
      <c r="J2691" s="89"/>
      <c r="K2691" s="142"/>
      <c r="L2691" s="89"/>
      <c r="M2691" s="89"/>
      <c r="N2691" s="89"/>
      <c r="O2691" s="89"/>
      <c r="P2691" s="89"/>
      <c r="Q2691" s="336"/>
      <c r="R2691" s="92"/>
      <c r="S2691" s="90"/>
      <c r="T2691" s="90"/>
    </row>
    <row r="2692" spans="1:20" x14ac:dyDescent="0.25">
      <c r="A2692" s="91"/>
      <c r="B2692" s="86"/>
      <c r="C2692" s="89"/>
      <c r="D2692" s="89"/>
      <c r="E2692" s="89"/>
      <c r="F2692" s="89"/>
      <c r="G2692" s="89"/>
      <c r="H2692" s="172"/>
      <c r="I2692" s="172"/>
      <c r="J2692" s="89"/>
      <c r="K2692" s="142"/>
      <c r="L2692" s="89"/>
      <c r="M2692" s="89"/>
      <c r="N2692" s="89"/>
      <c r="O2692" s="89"/>
      <c r="P2692" s="89"/>
      <c r="Q2692" s="336"/>
      <c r="R2692" s="92"/>
      <c r="S2692" s="90"/>
      <c r="T2692" s="90"/>
    </row>
    <row r="2693" spans="1:20" x14ac:dyDescent="0.25">
      <c r="A2693" s="91"/>
      <c r="B2693" s="86"/>
      <c r="C2693" s="89"/>
      <c r="D2693" s="89"/>
      <c r="E2693" s="89"/>
      <c r="F2693" s="89"/>
      <c r="G2693" s="89"/>
      <c r="H2693" s="172"/>
      <c r="I2693" s="172"/>
      <c r="J2693" s="89"/>
      <c r="K2693" s="142"/>
      <c r="L2693" s="89"/>
      <c r="M2693" s="89"/>
      <c r="N2693" s="89"/>
      <c r="O2693" s="89"/>
      <c r="P2693" s="89"/>
      <c r="Q2693" s="336"/>
      <c r="R2693" s="92"/>
      <c r="S2693" s="90"/>
      <c r="T2693" s="90"/>
    </row>
    <row r="2694" spans="1:20" x14ac:dyDescent="0.25">
      <c r="A2694" s="91"/>
      <c r="B2694" s="86"/>
      <c r="C2694" s="89"/>
      <c r="D2694" s="89"/>
      <c r="E2694" s="89"/>
      <c r="F2694" s="89"/>
      <c r="G2694" s="89"/>
      <c r="H2694" s="172"/>
      <c r="I2694" s="172"/>
      <c r="J2694" s="89"/>
      <c r="K2694" s="142"/>
      <c r="L2694" s="89"/>
      <c r="M2694" s="89"/>
      <c r="N2694" s="89"/>
      <c r="O2694" s="89"/>
      <c r="P2694" s="89"/>
      <c r="Q2694" s="336"/>
      <c r="R2694" s="92"/>
      <c r="S2694" s="90"/>
      <c r="T2694" s="90"/>
    </row>
    <row r="2695" spans="1:20" x14ac:dyDescent="0.25">
      <c r="A2695" s="91"/>
      <c r="B2695" s="86"/>
      <c r="C2695" s="89"/>
      <c r="D2695" s="89"/>
      <c r="E2695" s="89"/>
      <c r="F2695" s="89"/>
      <c r="G2695" s="89"/>
      <c r="H2695" s="172"/>
      <c r="I2695" s="172"/>
      <c r="J2695" s="89"/>
      <c r="K2695" s="142"/>
      <c r="L2695" s="89"/>
      <c r="M2695" s="89"/>
      <c r="N2695" s="89"/>
      <c r="O2695" s="89"/>
      <c r="P2695" s="89"/>
      <c r="Q2695" s="336"/>
      <c r="R2695" s="92"/>
      <c r="S2695" s="90"/>
      <c r="T2695" s="90"/>
    </row>
    <row r="2696" spans="1:20" x14ac:dyDescent="0.25">
      <c r="A2696" s="91"/>
      <c r="B2696" s="86"/>
      <c r="C2696" s="89"/>
      <c r="D2696" s="89"/>
      <c r="E2696" s="89"/>
      <c r="F2696" s="89"/>
      <c r="G2696" s="89"/>
      <c r="H2696" s="172"/>
      <c r="I2696" s="172"/>
      <c r="J2696" s="89"/>
      <c r="K2696" s="142"/>
      <c r="L2696" s="89"/>
      <c r="M2696" s="89"/>
      <c r="N2696" s="89"/>
      <c r="O2696" s="89"/>
      <c r="P2696" s="89"/>
      <c r="Q2696" s="336"/>
      <c r="R2696" s="92"/>
      <c r="S2696" s="90"/>
      <c r="T2696" s="90"/>
    </row>
    <row r="2697" spans="1:20" x14ac:dyDescent="0.25">
      <c r="A2697" s="91"/>
      <c r="B2697" s="86"/>
      <c r="C2697" s="89"/>
      <c r="D2697" s="89"/>
      <c r="E2697" s="89"/>
      <c r="F2697" s="89"/>
      <c r="G2697" s="89"/>
      <c r="H2697" s="172"/>
      <c r="I2697" s="172"/>
      <c r="J2697" s="89"/>
      <c r="K2697" s="142"/>
      <c r="L2697" s="89"/>
      <c r="M2697" s="89"/>
      <c r="N2697" s="89"/>
      <c r="O2697" s="89"/>
      <c r="P2697" s="89"/>
      <c r="Q2697" s="336"/>
      <c r="R2697" s="92"/>
      <c r="S2697" s="90"/>
      <c r="T2697" s="90"/>
    </row>
    <row r="2698" spans="1:20" x14ac:dyDescent="0.25">
      <c r="A2698" s="91"/>
      <c r="B2698" s="86"/>
      <c r="C2698" s="89"/>
      <c r="D2698" s="89"/>
      <c r="E2698" s="89"/>
      <c r="F2698" s="89"/>
      <c r="G2698" s="89"/>
      <c r="H2698" s="172"/>
      <c r="I2698" s="172"/>
      <c r="J2698" s="89"/>
      <c r="K2698" s="142"/>
      <c r="L2698" s="89"/>
      <c r="M2698" s="89"/>
      <c r="N2698" s="89"/>
      <c r="O2698" s="89"/>
      <c r="P2698" s="89"/>
      <c r="Q2698" s="336"/>
      <c r="R2698" s="92"/>
      <c r="S2698" s="90"/>
      <c r="T2698" s="90"/>
    </row>
    <row r="2699" spans="1:20" x14ac:dyDescent="0.25">
      <c r="A2699" s="91"/>
      <c r="B2699" s="86"/>
      <c r="C2699" s="89"/>
      <c r="D2699" s="89"/>
      <c r="E2699" s="89"/>
      <c r="F2699" s="89"/>
      <c r="G2699" s="89"/>
      <c r="H2699" s="172"/>
      <c r="I2699" s="172"/>
      <c r="J2699" s="89"/>
      <c r="K2699" s="142"/>
      <c r="L2699" s="89"/>
      <c r="M2699" s="89"/>
      <c r="N2699" s="89"/>
      <c r="O2699" s="89"/>
      <c r="P2699" s="89"/>
      <c r="Q2699" s="336"/>
      <c r="R2699" s="92"/>
      <c r="S2699" s="90"/>
      <c r="T2699" s="90"/>
    </row>
    <row r="2700" spans="1:20" x14ac:dyDescent="0.25">
      <c r="A2700" s="91"/>
      <c r="B2700" s="86"/>
      <c r="C2700" s="89"/>
      <c r="D2700" s="89"/>
      <c r="E2700" s="89"/>
      <c r="F2700" s="89"/>
      <c r="G2700" s="89"/>
      <c r="H2700" s="172"/>
      <c r="I2700" s="172"/>
      <c r="J2700" s="89"/>
      <c r="K2700" s="142"/>
      <c r="L2700" s="89"/>
      <c r="M2700" s="89"/>
      <c r="N2700" s="89"/>
      <c r="O2700" s="89"/>
      <c r="P2700" s="89"/>
      <c r="Q2700" s="336"/>
      <c r="R2700" s="92"/>
      <c r="S2700" s="90"/>
      <c r="T2700" s="90"/>
    </row>
    <row r="2701" spans="1:20" x14ac:dyDescent="0.25">
      <c r="A2701" s="91"/>
      <c r="B2701" s="86"/>
      <c r="C2701" s="89"/>
      <c r="D2701" s="89"/>
      <c r="E2701" s="89"/>
      <c r="F2701" s="89"/>
      <c r="G2701" s="89"/>
      <c r="H2701" s="172"/>
      <c r="I2701" s="172"/>
      <c r="J2701" s="89"/>
      <c r="K2701" s="142"/>
      <c r="L2701" s="89"/>
      <c r="M2701" s="89"/>
      <c r="N2701" s="89"/>
      <c r="O2701" s="89"/>
      <c r="P2701" s="89"/>
      <c r="Q2701" s="336"/>
      <c r="R2701" s="92"/>
      <c r="S2701" s="90"/>
      <c r="T2701" s="90"/>
    </row>
    <row r="2702" spans="1:20" x14ac:dyDescent="0.25">
      <c r="A2702" s="91"/>
      <c r="B2702" s="86"/>
      <c r="C2702" s="89"/>
      <c r="D2702" s="89"/>
      <c r="E2702" s="89"/>
      <c r="F2702" s="89"/>
      <c r="G2702" s="89"/>
      <c r="H2702" s="172"/>
      <c r="I2702" s="172"/>
      <c r="J2702" s="89"/>
      <c r="K2702" s="142"/>
      <c r="L2702" s="89"/>
      <c r="M2702" s="89"/>
      <c r="N2702" s="89"/>
      <c r="O2702" s="89"/>
      <c r="P2702" s="89"/>
      <c r="Q2702" s="336"/>
      <c r="R2702" s="92"/>
      <c r="S2702" s="90"/>
      <c r="T2702" s="90"/>
    </row>
    <row r="2703" spans="1:20" x14ac:dyDescent="0.25">
      <c r="A2703" s="91"/>
      <c r="B2703" s="86"/>
      <c r="C2703" s="89"/>
      <c r="D2703" s="89"/>
      <c r="E2703" s="89"/>
      <c r="F2703" s="89"/>
      <c r="G2703" s="89"/>
      <c r="H2703" s="172"/>
      <c r="I2703" s="172"/>
      <c r="J2703" s="89"/>
      <c r="K2703" s="142"/>
      <c r="L2703" s="89"/>
      <c r="M2703" s="89"/>
      <c r="N2703" s="89"/>
      <c r="O2703" s="89"/>
      <c r="P2703" s="89"/>
      <c r="Q2703" s="336"/>
      <c r="R2703" s="92"/>
      <c r="S2703" s="90"/>
      <c r="T2703" s="90"/>
    </row>
    <row r="2704" spans="1:20" x14ac:dyDescent="0.25">
      <c r="A2704" s="91"/>
      <c r="B2704" s="86"/>
      <c r="C2704" s="89"/>
      <c r="D2704" s="89"/>
      <c r="E2704" s="89"/>
      <c r="F2704" s="89"/>
      <c r="G2704" s="89"/>
      <c r="H2704" s="172"/>
      <c r="I2704" s="172"/>
      <c r="J2704" s="89"/>
      <c r="K2704" s="142"/>
      <c r="L2704" s="89"/>
      <c r="M2704" s="89"/>
      <c r="N2704" s="89"/>
      <c r="O2704" s="89"/>
      <c r="P2704" s="89"/>
      <c r="Q2704" s="336"/>
      <c r="R2704" s="92"/>
      <c r="S2704" s="90"/>
      <c r="T2704" s="90"/>
    </row>
    <row r="2705" spans="1:20" x14ac:dyDescent="0.25">
      <c r="A2705" s="91"/>
      <c r="B2705" s="86"/>
      <c r="C2705" s="89"/>
      <c r="D2705" s="89"/>
      <c r="E2705" s="89"/>
      <c r="F2705" s="89"/>
      <c r="G2705" s="89"/>
      <c r="H2705" s="172"/>
      <c r="I2705" s="172"/>
      <c r="J2705" s="89"/>
      <c r="K2705" s="142"/>
      <c r="L2705" s="89"/>
      <c r="M2705" s="89"/>
      <c r="N2705" s="89"/>
      <c r="O2705" s="89"/>
      <c r="P2705" s="89"/>
      <c r="Q2705" s="336"/>
      <c r="R2705" s="92"/>
      <c r="S2705" s="90"/>
      <c r="T2705" s="90"/>
    </row>
    <row r="2706" spans="1:20" x14ac:dyDescent="0.25">
      <c r="A2706" s="91"/>
      <c r="B2706" s="86"/>
      <c r="C2706" s="89"/>
      <c r="D2706" s="89"/>
      <c r="E2706" s="89"/>
      <c r="F2706" s="89"/>
      <c r="G2706" s="89"/>
      <c r="H2706" s="172"/>
      <c r="I2706" s="172"/>
      <c r="J2706" s="89"/>
      <c r="K2706" s="142"/>
      <c r="L2706" s="89"/>
      <c r="M2706" s="89"/>
      <c r="N2706" s="89"/>
      <c r="O2706" s="89"/>
      <c r="P2706" s="89"/>
      <c r="Q2706" s="336"/>
      <c r="R2706" s="92"/>
      <c r="S2706" s="90"/>
      <c r="T2706" s="90"/>
    </row>
    <row r="2707" spans="1:20" x14ac:dyDescent="0.25">
      <c r="A2707" s="91"/>
      <c r="B2707" s="86"/>
      <c r="C2707" s="89"/>
      <c r="D2707" s="89"/>
      <c r="E2707" s="89"/>
      <c r="F2707" s="89"/>
      <c r="G2707" s="89"/>
      <c r="H2707" s="172"/>
      <c r="I2707" s="172"/>
      <c r="J2707" s="89"/>
      <c r="K2707" s="142"/>
      <c r="L2707" s="89"/>
      <c r="M2707" s="89"/>
      <c r="N2707" s="89"/>
      <c r="O2707" s="89"/>
      <c r="P2707" s="89"/>
      <c r="Q2707" s="336"/>
      <c r="R2707" s="92"/>
      <c r="S2707" s="90"/>
      <c r="T2707" s="90"/>
    </row>
    <row r="2708" spans="1:20" x14ac:dyDescent="0.25">
      <c r="A2708" s="91"/>
      <c r="B2708" s="86"/>
      <c r="C2708" s="89"/>
      <c r="D2708" s="89"/>
      <c r="E2708" s="89"/>
      <c r="F2708" s="89"/>
      <c r="G2708" s="89"/>
      <c r="H2708" s="172"/>
      <c r="I2708" s="172"/>
      <c r="J2708" s="89"/>
      <c r="K2708" s="142"/>
      <c r="L2708" s="89"/>
      <c r="M2708" s="89"/>
      <c r="N2708" s="89"/>
      <c r="O2708" s="89"/>
      <c r="P2708" s="89"/>
      <c r="Q2708" s="336"/>
      <c r="R2708" s="92"/>
      <c r="S2708" s="90"/>
      <c r="T2708" s="90"/>
    </row>
    <row r="2709" spans="1:20" x14ac:dyDescent="0.25">
      <c r="A2709" s="91"/>
      <c r="B2709" s="86"/>
      <c r="C2709" s="89"/>
      <c r="D2709" s="89"/>
      <c r="E2709" s="89"/>
      <c r="F2709" s="89"/>
      <c r="G2709" s="89"/>
      <c r="H2709" s="172"/>
      <c r="I2709" s="172"/>
      <c r="J2709" s="89"/>
      <c r="K2709" s="142"/>
      <c r="L2709" s="89"/>
      <c r="M2709" s="89"/>
      <c r="N2709" s="89"/>
      <c r="O2709" s="89"/>
      <c r="P2709" s="89"/>
      <c r="Q2709" s="336"/>
      <c r="R2709" s="92"/>
      <c r="S2709" s="90"/>
      <c r="T2709" s="90"/>
    </row>
    <row r="2710" spans="1:20" x14ac:dyDescent="0.25">
      <c r="A2710" s="91"/>
      <c r="B2710" s="86"/>
      <c r="C2710" s="89"/>
      <c r="D2710" s="89"/>
      <c r="E2710" s="89"/>
      <c r="F2710" s="89"/>
      <c r="G2710" s="89"/>
      <c r="H2710" s="172"/>
      <c r="I2710" s="172"/>
      <c r="J2710" s="89"/>
      <c r="K2710" s="142"/>
      <c r="L2710" s="89"/>
      <c r="M2710" s="89"/>
      <c r="N2710" s="89"/>
      <c r="O2710" s="89"/>
      <c r="P2710" s="89"/>
      <c r="Q2710" s="336"/>
      <c r="R2710" s="92"/>
      <c r="S2710" s="90"/>
      <c r="T2710" s="90"/>
    </row>
    <row r="2711" spans="1:20" x14ac:dyDescent="0.25">
      <c r="A2711" s="91"/>
      <c r="B2711" s="86"/>
      <c r="C2711" s="89"/>
      <c r="D2711" s="89"/>
      <c r="E2711" s="89"/>
      <c r="F2711" s="89"/>
      <c r="G2711" s="89"/>
      <c r="H2711" s="172"/>
      <c r="I2711" s="172"/>
      <c r="J2711" s="89"/>
      <c r="K2711" s="142"/>
      <c r="L2711" s="89"/>
      <c r="M2711" s="89"/>
      <c r="N2711" s="89"/>
      <c r="O2711" s="89"/>
      <c r="P2711" s="89"/>
      <c r="Q2711" s="336"/>
      <c r="R2711" s="92"/>
      <c r="S2711" s="90"/>
      <c r="T2711" s="90"/>
    </row>
    <row r="2712" spans="1:20" x14ac:dyDescent="0.25">
      <c r="A2712" s="91"/>
      <c r="B2712" s="86"/>
      <c r="C2712" s="89"/>
      <c r="D2712" s="89"/>
      <c r="E2712" s="89"/>
      <c r="F2712" s="89"/>
      <c r="G2712" s="89"/>
      <c r="H2712" s="172"/>
      <c r="I2712" s="172"/>
      <c r="J2712" s="89"/>
      <c r="K2712" s="142"/>
      <c r="L2712" s="89"/>
      <c r="M2712" s="89"/>
      <c r="N2712" s="89"/>
      <c r="O2712" s="89"/>
      <c r="P2712" s="89"/>
      <c r="Q2712" s="336"/>
      <c r="R2712" s="92"/>
      <c r="S2712" s="90"/>
      <c r="T2712" s="90"/>
    </row>
    <row r="2713" spans="1:20" x14ac:dyDescent="0.25">
      <c r="A2713" s="91"/>
      <c r="B2713" s="86"/>
      <c r="C2713" s="89"/>
      <c r="D2713" s="89"/>
      <c r="E2713" s="89"/>
      <c r="F2713" s="89"/>
      <c r="G2713" s="89"/>
      <c r="H2713" s="172"/>
      <c r="I2713" s="172"/>
      <c r="J2713" s="89"/>
      <c r="K2713" s="142"/>
      <c r="L2713" s="89"/>
      <c r="M2713" s="89"/>
      <c r="N2713" s="89"/>
      <c r="O2713" s="89"/>
      <c r="P2713" s="89"/>
      <c r="Q2713" s="336"/>
      <c r="R2713" s="92"/>
      <c r="S2713" s="90"/>
      <c r="T2713" s="90"/>
    </row>
    <row r="2714" spans="1:20" x14ac:dyDescent="0.25">
      <c r="A2714" s="91"/>
      <c r="B2714" s="86"/>
      <c r="C2714" s="89"/>
      <c r="D2714" s="89"/>
      <c r="E2714" s="89"/>
      <c r="F2714" s="89"/>
      <c r="G2714" s="89"/>
      <c r="H2714" s="172"/>
      <c r="I2714" s="172"/>
      <c r="J2714" s="89"/>
      <c r="K2714" s="142"/>
      <c r="L2714" s="89"/>
      <c r="M2714" s="89"/>
      <c r="N2714" s="89"/>
      <c r="O2714" s="89"/>
      <c r="P2714" s="89"/>
      <c r="Q2714" s="336"/>
      <c r="R2714" s="92"/>
      <c r="S2714" s="90"/>
      <c r="T2714" s="90"/>
    </row>
    <row r="2715" spans="1:20" x14ac:dyDescent="0.25">
      <c r="A2715" s="91"/>
      <c r="B2715" s="86"/>
      <c r="C2715" s="89"/>
      <c r="D2715" s="89"/>
      <c r="E2715" s="89"/>
      <c r="F2715" s="89"/>
      <c r="G2715" s="89"/>
      <c r="H2715" s="172"/>
      <c r="I2715" s="172"/>
      <c r="J2715" s="89"/>
      <c r="K2715" s="142"/>
      <c r="L2715" s="89"/>
      <c r="M2715" s="89"/>
      <c r="N2715" s="89"/>
      <c r="O2715" s="89"/>
      <c r="P2715" s="89"/>
      <c r="Q2715" s="336"/>
      <c r="R2715" s="92"/>
      <c r="S2715" s="90"/>
      <c r="T2715" s="90"/>
    </row>
    <row r="2716" spans="1:20" x14ac:dyDescent="0.25">
      <c r="A2716" s="91"/>
      <c r="B2716" s="86"/>
      <c r="C2716" s="89"/>
      <c r="D2716" s="89"/>
      <c r="E2716" s="89"/>
      <c r="F2716" s="89"/>
      <c r="G2716" s="89"/>
      <c r="H2716" s="172"/>
      <c r="I2716" s="172"/>
      <c r="J2716" s="89"/>
      <c r="K2716" s="142"/>
      <c r="L2716" s="89"/>
      <c r="M2716" s="89"/>
      <c r="N2716" s="89"/>
      <c r="O2716" s="89"/>
      <c r="P2716" s="89"/>
      <c r="Q2716" s="336"/>
      <c r="R2716" s="92"/>
      <c r="S2716" s="90"/>
      <c r="T2716" s="90"/>
    </row>
    <row r="2717" spans="1:20" x14ac:dyDescent="0.25">
      <c r="A2717" s="91"/>
      <c r="B2717" s="86"/>
      <c r="C2717" s="89"/>
      <c r="D2717" s="89"/>
      <c r="E2717" s="89"/>
      <c r="F2717" s="89"/>
      <c r="G2717" s="89"/>
      <c r="H2717" s="172"/>
      <c r="I2717" s="172"/>
      <c r="J2717" s="89"/>
      <c r="K2717" s="142"/>
      <c r="L2717" s="89"/>
      <c r="M2717" s="89"/>
      <c r="N2717" s="89"/>
      <c r="O2717" s="89"/>
      <c r="P2717" s="89"/>
      <c r="Q2717" s="336"/>
      <c r="R2717" s="92"/>
      <c r="S2717" s="90"/>
      <c r="T2717" s="90"/>
    </row>
    <row r="2718" spans="1:20" x14ac:dyDescent="0.25">
      <c r="A2718" s="91"/>
      <c r="B2718" s="86"/>
      <c r="C2718" s="89"/>
      <c r="D2718" s="89"/>
      <c r="E2718" s="89"/>
      <c r="F2718" s="89"/>
      <c r="G2718" s="89"/>
      <c r="H2718" s="172"/>
      <c r="I2718" s="172"/>
      <c r="J2718" s="89"/>
      <c r="K2718" s="142"/>
      <c r="L2718" s="89"/>
      <c r="M2718" s="89"/>
      <c r="N2718" s="89"/>
      <c r="O2718" s="89"/>
      <c r="P2718" s="89"/>
      <c r="Q2718" s="336"/>
      <c r="R2718" s="92"/>
      <c r="S2718" s="90"/>
      <c r="T2718" s="90"/>
    </row>
    <row r="2719" spans="1:20" x14ac:dyDescent="0.25">
      <c r="A2719" s="91"/>
      <c r="B2719" s="86"/>
      <c r="C2719" s="89"/>
      <c r="D2719" s="89"/>
      <c r="E2719" s="89"/>
      <c r="F2719" s="89"/>
      <c r="G2719" s="89"/>
      <c r="H2719" s="172"/>
      <c r="I2719" s="172"/>
      <c r="J2719" s="89"/>
      <c r="K2719" s="142"/>
      <c r="L2719" s="89"/>
      <c r="M2719" s="89"/>
      <c r="N2719" s="89"/>
      <c r="O2719" s="89"/>
      <c r="P2719" s="89"/>
      <c r="Q2719" s="336"/>
      <c r="R2719" s="92"/>
      <c r="S2719" s="90"/>
      <c r="T2719" s="90"/>
    </row>
    <row r="2720" spans="1:20" x14ac:dyDescent="0.25">
      <c r="A2720" s="91"/>
      <c r="B2720" s="86"/>
      <c r="C2720" s="89"/>
      <c r="D2720" s="89"/>
      <c r="E2720" s="89"/>
      <c r="F2720" s="89"/>
      <c r="G2720" s="89"/>
      <c r="H2720" s="172"/>
      <c r="I2720" s="172"/>
      <c r="J2720" s="89"/>
      <c r="K2720" s="142"/>
      <c r="L2720" s="89"/>
      <c r="M2720" s="89"/>
      <c r="N2720" s="89"/>
      <c r="O2720" s="89"/>
      <c r="P2720" s="89"/>
      <c r="Q2720" s="336"/>
      <c r="R2720" s="92"/>
      <c r="S2720" s="90"/>
      <c r="T2720" s="90"/>
    </row>
    <row r="2721" spans="1:20" x14ac:dyDescent="0.25">
      <c r="A2721" s="91"/>
      <c r="B2721" s="86"/>
      <c r="C2721" s="89"/>
      <c r="D2721" s="89"/>
      <c r="E2721" s="89"/>
      <c r="F2721" s="89"/>
      <c r="G2721" s="89"/>
      <c r="H2721" s="172"/>
      <c r="I2721" s="172"/>
      <c r="J2721" s="89"/>
      <c r="K2721" s="142"/>
      <c r="L2721" s="89"/>
      <c r="M2721" s="89"/>
      <c r="N2721" s="89"/>
      <c r="O2721" s="89"/>
      <c r="P2721" s="89"/>
      <c r="Q2721" s="336"/>
      <c r="R2721" s="92"/>
      <c r="S2721" s="90"/>
      <c r="T2721" s="90"/>
    </row>
    <row r="2722" spans="1:20" x14ac:dyDescent="0.25">
      <c r="A2722" s="91"/>
      <c r="B2722" s="86"/>
      <c r="C2722" s="89"/>
      <c r="D2722" s="89"/>
      <c r="E2722" s="89"/>
      <c r="F2722" s="89"/>
      <c r="G2722" s="89"/>
      <c r="H2722" s="172"/>
      <c r="I2722" s="172"/>
      <c r="J2722" s="89"/>
      <c r="K2722" s="142"/>
      <c r="L2722" s="89"/>
      <c r="M2722" s="89"/>
      <c r="N2722" s="89"/>
      <c r="O2722" s="89"/>
      <c r="P2722" s="89"/>
      <c r="Q2722" s="336"/>
      <c r="R2722" s="92"/>
      <c r="S2722" s="90"/>
      <c r="T2722" s="90"/>
    </row>
    <row r="2723" spans="1:20" x14ac:dyDescent="0.25">
      <c r="A2723" s="91"/>
      <c r="B2723" s="86"/>
      <c r="C2723" s="89"/>
      <c r="D2723" s="89"/>
      <c r="E2723" s="89"/>
      <c r="F2723" s="89"/>
      <c r="G2723" s="89"/>
      <c r="H2723" s="172"/>
      <c r="I2723" s="172"/>
      <c r="J2723" s="89"/>
      <c r="K2723" s="142"/>
      <c r="L2723" s="89"/>
      <c r="M2723" s="89"/>
      <c r="N2723" s="89"/>
      <c r="O2723" s="89"/>
      <c r="P2723" s="89"/>
      <c r="Q2723" s="336"/>
      <c r="R2723" s="92"/>
      <c r="S2723" s="90"/>
      <c r="T2723" s="90"/>
    </row>
    <row r="2724" spans="1:20" x14ac:dyDescent="0.25">
      <c r="A2724" s="91"/>
      <c r="B2724" s="86"/>
      <c r="C2724" s="89"/>
      <c r="D2724" s="89"/>
      <c r="E2724" s="89"/>
      <c r="F2724" s="89"/>
      <c r="G2724" s="89"/>
      <c r="H2724" s="172"/>
      <c r="I2724" s="172"/>
      <c r="J2724" s="89"/>
      <c r="K2724" s="142"/>
      <c r="L2724" s="89"/>
      <c r="M2724" s="89"/>
      <c r="N2724" s="89"/>
      <c r="O2724" s="89"/>
      <c r="P2724" s="89"/>
      <c r="Q2724" s="336"/>
      <c r="R2724" s="92"/>
      <c r="S2724" s="90"/>
      <c r="T2724" s="90"/>
    </row>
    <row r="2725" spans="1:20" x14ac:dyDescent="0.25">
      <c r="A2725" s="91"/>
      <c r="B2725" s="86"/>
      <c r="C2725" s="89"/>
      <c r="D2725" s="89"/>
      <c r="E2725" s="89"/>
      <c r="F2725" s="89"/>
      <c r="G2725" s="89"/>
      <c r="H2725" s="172"/>
      <c r="I2725" s="172"/>
      <c r="J2725" s="89"/>
      <c r="K2725" s="142"/>
      <c r="L2725" s="89"/>
      <c r="M2725" s="89"/>
      <c r="N2725" s="89"/>
      <c r="O2725" s="89"/>
      <c r="P2725" s="89"/>
      <c r="Q2725" s="336"/>
      <c r="R2725" s="92"/>
      <c r="S2725" s="90"/>
      <c r="T2725" s="90"/>
    </row>
    <row r="2726" spans="1:20" x14ac:dyDescent="0.25">
      <c r="A2726" s="91"/>
      <c r="B2726" s="86"/>
      <c r="C2726" s="89"/>
      <c r="D2726" s="89"/>
      <c r="E2726" s="89"/>
      <c r="F2726" s="89"/>
      <c r="G2726" s="89"/>
      <c r="H2726" s="172"/>
      <c r="I2726" s="172"/>
      <c r="J2726" s="89"/>
      <c r="K2726" s="142"/>
      <c r="L2726" s="89"/>
      <c r="M2726" s="89"/>
      <c r="N2726" s="89"/>
      <c r="O2726" s="89"/>
      <c r="P2726" s="89"/>
      <c r="Q2726" s="336"/>
      <c r="R2726" s="92"/>
      <c r="S2726" s="90"/>
      <c r="T2726" s="90"/>
    </row>
    <row r="2727" spans="1:20" x14ac:dyDescent="0.25">
      <c r="A2727" s="91"/>
      <c r="B2727" s="86"/>
      <c r="C2727" s="89"/>
      <c r="D2727" s="89"/>
      <c r="E2727" s="89"/>
      <c r="F2727" s="89"/>
      <c r="G2727" s="89"/>
      <c r="H2727" s="172"/>
      <c r="I2727" s="172"/>
      <c r="J2727" s="89"/>
      <c r="K2727" s="142"/>
      <c r="L2727" s="89"/>
      <c r="M2727" s="89"/>
      <c r="N2727" s="89"/>
      <c r="O2727" s="89"/>
      <c r="P2727" s="89"/>
      <c r="Q2727" s="336"/>
      <c r="R2727" s="92"/>
      <c r="S2727" s="90"/>
      <c r="T2727" s="90"/>
    </row>
    <row r="2728" spans="1:20" x14ac:dyDescent="0.25">
      <c r="A2728" s="91"/>
      <c r="B2728" s="86"/>
      <c r="C2728" s="89"/>
      <c r="D2728" s="89"/>
      <c r="E2728" s="89"/>
      <c r="F2728" s="89"/>
      <c r="G2728" s="89"/>
      <c r="H2728" s="172"/>
      <c r="I2728" s="172"/>
      <c r="J2728" s="89"/>
      <c r="K2728" s="142"/>
      <c r="L2728" s="89"/>
      <c r="M2728" s="89"/>
      <c r="N2728" s="89"/>
      <c r="O2728" s="89"/>
      <c r="P2728" s="89"/>
      <c r="Q2728" s="336"/>
      <c r="R2728" s="92"/>
      <c r="S2728" s="90"/>
      <c r="T2728" s="90"/>
    </row>
    <row r="2729" spans="1:20" x14ac:dyDescent="0.25">
      <c r="A2729" s="91"/>
      <c r="B2729" s="86"/>
      <c r="C2729" s="89"/>
      <c r="D2729" s="89"/>
      <c r="E2729" s="89"/>
      <c r="F2729" s="89"/>
      <c r="G2729" s="89"/>
      <c r="H2729" s="172"/>
      <c r="I2729" s="172"/>
      <c r="J2729" s="89"/>
      <c r="K2729" s="142"/>
      <c r="L2729" s="89"/>
      <c r="M2729" s="89"/>
      <c r="N2729" s="89"/>
      <c r="O2729" s="89"/>
      <c r="P2729" s="89"/>
      <c r="Q2729" s="336"/>
      <c r="R2729" s="92"/>
      <c r="S2729" s="90"/>
      <c r="T2729" s="90"/>
    </row>
    <row r="2730" spans="1:20" x14ac:dyDescent="0.25">
      <c r="A2730" s="91"/>
      <c r="B2730" s="86"/>
      <c r="C2730" s="89"/>
      <c r="D2730" s="89"/>
      <c r="E2730" s="89"/>
      <c r="F2730" s="89"/>
      <c r="G2730" s="89"/>
      <c r="H2730" s="172"/>
      <c r="I2730" s="172"/>
      <c r="J2730" s="89"/>
      <c r="K2730" s="142"/>
      <c r="L2730" s="89"/>
      <c r="M2730" s="89"/>
      <c r="N2730" s="89"/>
      <c r="O2730" s="89"/>
      <c r="P2730" s="89"/>
      <c r="Q2730" s="336"/>
      <c r="R2730" s="92"/>
      <c r="S2730" s="90"/>
      <c r="T2730" s="90"/>
    </row>
    <row r="2731" spans="1:20" x14ac:dyDescent="0.25">
      <c r="A2731" s="91"/>
      <c r="B2731" s="86"/>
      <c r="C2731" s="89"/>
      <c r="D2731" s="89"/>
      <c r="E2731" s="89"/>
      <c r="F2731" s="89"/>
      <c r="G2731" s="89"/>
      <c r="H2731" s="172"/>
      <c r="I2731" s="172"/>
      <c r="J2731" s="89"/>
      <c r="K2731" s="142"/>
      <c r="L2731" s="89"/>
      <c r="M2731" s="89"/>
      <c r="N2731" s="89"/>
      <c r="O2731" s="89"/>
      <c r="P2731" s="89"/>
      <c r="Q2731" s="336"/>
      <c r="R2731" s="92"/>
      <c r="S2731" s="90"/>
      <c r="T2731" s="90"/>
    </row>
    <row r="2732" spans="1:20" x14ac:dyDescent="0.25">
      <c r="A2732" s="91"/>
      <c r="B2732" s="86"/>
      <c r="C2732" s="89"/>
      <c r="D2732" s="89"/>
      <c r="E2732" s="89"/>
      <c r="F2732" s="89"/>
      <c r="G2732" s="89"/>
      <c r="H2732" s="172"/>
      <c r="I2732" s="172"/>
      <c r="J2732" s="89"/>
      <c r="K2732" s="142"/>
      <c r="L2732" s="89"/>
      <c r="M2732" s="89"/>
      <c r="N2732" s="89"/>
      <c r="O2732" s="89"/>
      <c r="P2732" s="89"/>
      <c r="Q2732" s="336"/>
      <c r="R2732" s="92"/>
      <c r="S2732" s="90"/>
      <c r="T2732" s="90"/>
    </row>
    <row r="2733" spans="1:20" x14ac:dyDescent="0.25">
      <c r="A2733" s="91"/>
      <c r="B2733" s="86"/>
      <c r="C2733" s="89"/>
      <c r="D2733" s="89"/>
      <c r="E2733" s="89"/>
      <c r="F2733" s="89"/>
      <c r="G2733" s="89"/>
      <c r="H2733" s="172"/>
      <c r="I2733" s="172"/>
      <c r="J2733" s="89"/>
      <c r="K2733" s="142"/>
      <c r="L2733" s="89"/>
      <c r="M2733" s="89"/>
      <c r="N2733" s="89"/>
      <c r="O2733" s="89"/>
      <c r="P2733" s="89"/>
      <c r="Q2733" s="336"/>
      <c r="R2733" s="92"/>
      <c r="S2733" s="90"/>
      <c r="T2733" s="90"/>
    </row>
    <row r="2734" spans="1:20" x14ac:dyDescent="0.25">
      <c r="A2734" s="91"/>
      <c r="B2734" s="86"/>
      <c r="C2734" s="89"/>
      <c r="D2734" s="89"/>
      <c r="E2734" s="89"/>
      <c r="F2734" s="89"/>
      <c r="G2734" s="89"/>
      <c r="H2734" s="172"/>
      <c r="I2734" s="172"/>
      <c r="J2734" s="89"/>
      <c r="K2734" s="142"/>
      <c r="L2734" s="89"/>
      <c r="M2734" s="89"/>
      <c r="N2734" s="89"/>
      <c r="O2734" s="89"/>
      <c r="P2734" s="89"/>
      <c r="Q2734" s="336"/>
      <c r="R2734" s="92"/>
      <c r="S2734" s="90"/>
      <c r="T2734" s="90"/>
    </row>
    <row r="2735" spans="1:20" x14ac:dyDescent="0.25">
      <c r="A2735" s="91"/>
      <c r="B2735" s="86"/>
      <c r="C2735" s="89"/>
      <c r="D2735" s="89"/>
      <c r="E2735" s="89"/>
      <c r="F2735" s="89"/>
      <c r="G2735" s="89"/>
      <c r="H2735" s="172"/>
      <c r="I2735" s="172"/>
      <c r="J2735" s="89"/>
      <c r="K2735" s="142"/>
      <c r="L2735" s="89"/>
      <c r="M2735" s="89"/>
      <c r="N2735" s="89"/>
      <c r="O2735" s="89"/>
      <c r="P2735" s="89"/>
      <c r="Q2735" s="336"/>
      <c r="R2735" s="92"/>
      <c r="S2735" s="90"/>
      <c r="T2735" s="90"/>
    </row>
    <row r="2736" spans="1:20" x14ac:dyDescent="0.25">
      <c r="A2736" s="91"/>
      <c r="B2736" s="86"/>
      <c r="C2736" s="89"/>
      <c r="D2736" s="89"/>
      <c r="E2736" s="89"/>
      <c r="F2736" s="89"/>
      <c r="G2736" s="89"/>
      <c r="H2736" s="172"/>
      <c r="I2736" s="172"/>
      <c r="J2736" s="89"/>
      <c r="K2736" s="142"/>
      <c r="L2736" s="89"/>
      <c r="M2736" s="89"/>
      <c r="N2736" s="89"/>
      <c r="O2736" s="89"/>
      <c r="P2736" s="89"/>
      <c r="Q2736" s="336"/>
      <c r="R2736" s="92"/>
      <c r="S2736" s="90"/>
      <c r="T2736" s="90"/>
    </row>
    <row r="2737" spans="1:20" x14ac:dyDescent="0.25">
      <c r="A2737" s="91"/>
      <c r="B2737" s="86"/>
      <c r="C2737" s="89"/>
      <c r="D2737" s="89"/>
      <c r="E2737" s="89"/>
      <c r="F2737" s="89"/>
      <c r="G2737" s="89"/>
      <c r="H2737" s="172"/>
      <c r="I2737" s="172"/>
      <c r="J2737" s="89"/>
      <c r="K2737" s="142"/>
      <c r="L2737" s="89"/>
      <c r="M2737" s="89"/>
      <c r="N2737" s="89"/>
      <c r="O2737" s="89"/>
      <c r="P2737" s="89"/>
      <c r="Q2737" s="336"/>
      <c r="R2737" s="92"/>
      <c r="S2737" s="90"/>
      <c r="T2737" s="90"/>
    </row>
    <row r="2738" spans="1:20" x14ac:dyDescent="0.25">
      <c r="A2738" s="91"/>
      <c r="B2738" s="86"/>
      <c r="C2738" s="89"/>
      <c r="D2738" s="89"/>
      <c r="E2738" s="89"/>
      <c r="F2738" s="89"/>
      <c r="G2738" s="89"/>
      <c r="H2738" s="172"/>
      <c r="I2738" s="172"/>
      <c r="J2738" s="89"/>
      <c r="K2738" s="142"/>
      <c r="L2738" s="89"/>
      <c r="M2738" s="89"/>
      <c r="N2738" s="89"/>
      <c r="O2738" s="89"/>
      <c r="P2738" s="89"/>
      <c r="Q2738" s="336"/>
      <c r="R2738" s="92"/>
      <c r="S2738" s="90"/>
      <c r="T2738" s="90"/>
    </row>
    <row r="2739" spans="1:20" x14ac:dyDescent="0.25">
      <c r="A2739" s="91"/>
      <c r="B2739" s="86"/>
      <c r="C2739" s="89"/>
      <c r="D2739" s="89"/>
      <c r="E2739" s="89"/>
      <c r="F2739" s="89"/>
      <c r="G2739" s="89"/>
      <c r="H2739" s="172"/>
      <c r="I2739" s="172"/>
      <c r="J2739" s="89"/>
      <c r="K2739" s="142"/>
      <c r="L2739" s="89"/>
      <c r="M2739" s="89"/>
      <c r="N2739" s="89"/>
      <c r="O2739" s="89"/>
      <c r="P2739" s="89"/>
      <c r="Q2739" s="336"/>
      <c r="R2739" s="92"/>
      <c r="S2739" s="90"/>
      <c r="T2739" s="90"/>
    </row>
    <row r="2740" spans="1:20" x14ac:dyDescent="0.25">
      <c r="A2740" s="91"/>
      <c r="B2740" s="86"/>
      <c r="C2740" s="89"/>
      <c r="D2740" s="89"/>
      <c r="E2740" s="89"/>
      <c r="F2740" s="89"/>
      <c r="G2740" s="89"/>
      <c r="H2740" s="172"/>
      <c r="I2740" s="172"/>
      <c r="J2740" s="89"/>
      <c r="K2740" s="142"/>
      <c r="L2740" s="89"/>
      <c r="M2740" s="89"/>
      <c r="N2740" s="89"/>
      <c r="O2740" s="89"/>
      <c r="P2740" s="89"/>
      <c r="Q2740" s="336"/>
      <c r="R2740" s="92"/>
      <c r="S2740" s="90"/>
      <c r="T2740" s="90"/>
    </row>
    <row r="2741" spans="1:20" x14ac:dyDescent="0.25">
      <c r="A2741" s="91"/>
      <c r="B2741" s="86"/>
      <c r="C2741" s="89"/>
      <c r="D2741" s="89"/>
      <c r="E2741" s="89"/>
      <c r="F2741" s="89"/>
      <c r="G2741" s="89"/>
      <c r="H2741" s="172"/>
      <c r="I2741" s="172"/>
      <c r="J2741" s="89"/>
      <c r="K2741" s="142"/>
      <c r="L2741" s="89"/>
      <c r="M2741" s="89"/>
      <c r="N2741" s="89"/>
      <c r="O2741" s="89"/>
      <c r="P2741" s="89"/>
      <c r="Q2741" s="336"/>
      <c r="R2741" s="92"/>
      <c r="S2741" s="90"/>
      <c r="T2741" s="90"/>
    </row>
    <row r="2742" spans="1:20" x14ac:dyDescent="0.25">
      <c r="A2742" s="91"/>
      <c r="B2742" s="86"/>
      <c r="C2742" s="89"/>
      <c r="D2742" s="89"/>
      <c r="E2742" s="89"/>
      <c r="F2742" s="89"/>
      <c r="G2742" s="89"/>
      <c r="H2742" s="172"/>
      <c r="I2742" s="172"/>
      <c r="J2742" s="89"/>
      <c r="K2742" s="142"/>
      <c r="L2742" s="89"/>
      <c r="M2742" s="89"/>
      <c r="N2742" s="89"/>
      <c r="O2742" s="89"/>
      <c r="P2742" s="89"/>
      <c r="Q2742" s="336"/>
      <c r="R2742" s="92"/>
      <c r="S2742" s="90"/>
      <c r="T2742" s="90"/>
    </row>
    <row r="2743" spans="1:20" x14ac:dyDescent="0.25">
      <c r="A2743" s="91"/>
      <c r="B2743" s="86"/>
      <c r="C2743" s="89"/>
      <c r="D2743" s="89"/>
      <c r="E2743" s="89"/>
      <c r="F2743" s="89"/>
      <c r="G2743" s="89"/>
      <c r="H2743" s="172"/>
      <c r="I2743" s="172"/>
      <c r="J2743" s="89"/>
      <c r="K2743" s="142"/>
      <c r="L2743" s="89"/>
      <c r="M2743" s="89"/>
      <c r="N2743" s="89"/>
      <c r="O2743" s="89"/>
      <c r="P2743" s="89"/>
      <c r="Q2743" s="336"/>
      <c r="R2743" s="92"/>
      <c r="S2743" s="90"/>
      <c r="T2743" s="90"/>
    </row>
    <row r="2744" spans="1:20" x14ac:dyDescent="0.25">
      <c r="A2744" s="91"/>
      <c r="B2744" s="86"/>
      <c r="C2744" s="89"/>
      <c r="D2744" s="89"/>
      <c r="E2744" s="89"/>
      <c r="F2744" s="89"/>
      <c r="G2744" s="89"/>
      <c r="H2744" s="172"/>
      <c r="I2744" s="172"/>
      <c r="J2744" s="89"/>
      <c r="K2744" s="142"/>
      <c r="L2744" s="89"/>
      <c r="M2744" s="89"/>
      <c r="N2744" s="89"/>
      <c r="O2744" s="89"/>
      <c r="P2744" s="89"/>
      <c r="Q2744" s="336"/>
      <c r="R2744" s="92"/>
      <c r="S2744" s="90"/>
      <c r="T2744" s="90"/>
    </row>
    <row r="2745" spans="1:20" x14ac:dyDescent="0.25">
      <c r="A2745" s="91"/>
      <c r="B2745" s="86"/>
      <c r="C2745" s="89"/>
      <c r="D2745" s="89"/>
      <c r="E2745" s="89"/>
      <c r="F2745" s="89"/>
      <c r="G2745" s="89"/>
      <c r="H2745" s="172"/>
      <c r="I2745" s="172"/>
      <c r="J2745" s="89"/>
      <c r="K2745" s="142"/>
      <c r="L2745" s="89"/>
      <c r="M2745" s="89"/>
      <c r="N2745" s="89"/>
      <c r="O2745" s="89"/>
      <c r="P2745" s="89"/>
      <c r="Q2745" s="336"/>
      <c r="R2745" s="92"/>
      <c r="S2745" s="90"/>
      <c r="T2745" s="90"/>
    </row>
    <row r="2746" spans="1:20" x14ac:dyDescent="0.25">
      <c r="A2746" s="91"/>
      <c r="B2746" s="86"/>
      <c r="C2746" s="89"/>
      <c r="D2746" s="89"/>
      <c r="E2746" s="89"/>
      <c r="F2746" s="89"/>
      <c r="G2746" s="89"/>
      <c r="H2746" s="172"/>
      <c r="I2746" s="172"/>
      <c r="J2746" s="89"/>
      <c r="K2746" s="142"/>
      <c r="L2746" s="89"/>
      <c r="M2746" s="89"/>
      <c r="N2746" s="89"/>
      <c r="O2746" s="89"/>
      <c r="P2746" s="89"/>
      <c r="Q2746" s="336"/>
      <c r="R2746" s="92"/>
      <c r="S2746" s="90"/>
      <c r="T2746" s="90"/>
    </row>
    <row r="2747" spans="1:20" x14ac:dyDescent="0.25">
      <c r="A2747" s="91"/>
      <c r="B2747" s="86"/>
      <c r="C2747" s="89"/>
      <c r="D2747" s="89"/>
      <c r="E2747" s="89"/>
      <c r="F2747" s="89"/>
      <c r="G2747" s="89"/>
      <c r="H2747" s="172"/>
      <c r="I2747" s="172"/>
      <c r="J2747" s="89"/>
      <c r="K2747" s="142"/>
      <c r="L2747" s="89"/>
      <c r="M2747" s="89"/>
      <c r="N2747" s="89"/>
      <c r="O2747" s="89"/>
      <c r="P2747" s="89"/>
      <c r="Q2747" s="336"/>
      <c r="R2747" s="92"/>
      <c r="S2747" s="90"/>
      <c r="T2747" s="90"/>
    </row>
    <row r="2748" spans="1:20" x14ac:dyDescent="0.25">
      <c r="A2748" s="91"/>
      <c r="B2748" s="86"/>
      <c r="C2748" s="89"/>
      <c r="D2748" s="89"/>
      <c r="E2748" s="89"/>
      <c r="F2748" s="89"/>
      <c r="G2748" s="89"/>
      <c r="H2748" s="172"/>
      <c r="I2748" s="172"/>
      <c r="J2748" s="89"/>
      <c r="K2748" s="142"/>
      <c r="L2748" s="89"/>
      <c r="M2748" s="89"/>
      <c r="N2748" s="89"/>
      <c r="O2748" s="89"/>
      <c r="P2748" s="89"/>
      <c r="Q2748" s="336"/>
      <c r="R2748" s="92"/>
      <c r="S2748" s="90"/>
      <c r="T2748" s="90"/>
    </row>
    <row r="2749" spans="1:20" x14ac:dyDescent="0.25">
      <c r="A2749" s="91"/>
      <c r="B2749" s="86"/>
      <c r="C2749" s="89"/>
      <c r="D2749" s="89"/>
      <c r="E2749" s="89"/>
      <c r="F2749" s="89"/>
      <c r="G2749" s="89"/>
      <c r="H2749" s="172"/>
      <c r="I2749" s="172"/>
      <c r="J2749" s="89"/>
      <c r="K2749" s="142"/>
      <c r="L2749" s="89"/>
      <c r="M2749" s="89"/>
      <c r="N2749" s="89"/>
      <c r="O2749" s="89"/>
      <c r="P2749" s="89"/>
      <c r="Q2749" s="336"/>
      <c r="R2749" s="92"/>
      <c r="S2749" s="90"/>
      <c r="T2749" s="90"/>
    </row>
    <row r="2750" spans="1:20" x14ac:dyDescent="0.25">
      <c r="A2750" s="91"/>
      <c r="B2750" s="86"/>
      <c r="C2750" s="89"/>
      <c r="D2750" s="89"/>
      <c r="E2750" s="89"/>
      <c r="F2750" s="89"/>
      <c r="G2750" s="89"/>
      <c r="H2750" s="172"/>
      <c r="I2750" s="172"/>
      <c r="J2750" s="89"/>
      <c r="K2750" s="142"/>
      <c r="L2750" s="89"/>
      <c r="M2750" s="89"/>
      <c r="N2750" s="89"/>
      <c r="O2750" s="89"/>
      <c r="P2750" s="89"/>
      <c r="Q2750" s="336"/>
      <c r="R2750" s="92"/>
      <c r="S2750" s="90"/>
      <c r="T2750" s="90"/>
    </row>
    <row r="2751" spans="1:20" x14ac:dyDescent="0.25">
      <c r="A2751" s="91"/>
      <c r="B2751" s="86"/>
      <c r="C2751" s="89"/>
      <c r="D2751" s="89"/>
      <c r="E2751" s="89"/>
      <c r="F2751" s="89"/>
      <c r="G2751" s="89"/>
      <c r="H2751" s="172"/>
      <c r="I2751" s="172"/>
      <c r="J2751" s="89"/>
      <c r="K2751" s="142"/>
      <c r="L2751" s="89"/>
      <c r="M2751" s="89"/>
      <c r="N2751" s="89"/>
      <c r="O2751" s="89"/>
      <c r="P2751" s="89"/>
      <c r="Q2751" s="336"/>
      <c r="R2751" s="92"/>
      <c r="S2751" s="90"/>
      <c r="T2751" s="90"/>
    </row>
    <row r="2752" spans="1:20" x14ac:dyDescent="0.25">
      <c r="A2752" s="91"/>
      <c r="B2752" s="86"/>
      <c r="C2752" s="89"/>
      <c r="D2752" s="89"/>
      <c r="E2752" s="89"/>
      <c r="F2752" s="89"/>
      <c r="G2752" s="89"/>
      <c r="H2752" s="172"/>
      <c r="I2752" s="172"/>
      <c r="J2752" s="89"/>
      <c r="K2752" s="142"/>
      <c r="L2752" s="89"/>
      <c r="M2752" s="89"/>
      <c r="N2752" s="89"/>
      <c r="O2752" s="89"/>
      <c r="P2752" s="89"/>
      <c r="Q2752" s="336"/>
      <c r="R2752" s="92"/>
      <c r="S2752" s="90"/>
      <c r="T2752" s="90"/>
    </row>
    <row r="2753" spans="1:20" x14ac:dyDescent="0.25">
      <c r="A2753" s="91"/>
      <c r="B2753" s="86"/>
      <c r="C2753" s="89"/>
      <c r="D2753" s="89"/>
      <c r="E2753" s="89"/>
      <c r="F2753" s="89"/>
      <c r="G2753" s="89"/>
      <c r="H2753" s="172"/>
      <c r="I2753" s="172"/>
      <c r="J2753" s="89"/>
      <c r="K2753" s="142"/>
      <c r="L2753" s="89"/>
      <c r="M2753" s="89"/>
      <c r="N2753" s="89"/>
      <c r="O2753" s="89"/>
      <c r="P2753" s="89"/>
      <c r="Q2753" s="336"/>
      <c r="R2753" s="92"/>
      <c r="S2753" s="90"/>
      <c r="T2753" s="90"/>
    </row>
    <row r="2754" spans="1:20" x14ac:dyDescent="0.25">
      <c r="A2754" s="91"/>
      <c r="B2754" s="86"/>
      <c r="C2754" s="89"/>
      <c r="D2754" s="89"/>
      <c r="E2754" s="89"/>
      <c r="F2754" s="89"/>
      <c r="G2754" s="89"/>
      <c r="H2754" s="172"/>
      <c r="I2754" s="172"/>
      <c r="J2754" s="89"/>
      <c r="K2754" s="142"/>
      <c r="L2754" s="89"/>
      <c r="M2754" s="89"/>
      <c r="N2754" s="89"/>
      <c r="O2754" s="89"/>
      <c r="P2754" s="89"/>
      <c r="Q2754" s="336"/>
      <c r="R2754" s="92"/>
      <c r="S2754" s="90"/>
      <c r="T2754" s="90"/>
    </row>
    <row r="2755" spans="1:20" x14ac:dyDescent="0.25">
      <c r="A2755" s="91"/>
      <c r="B2755" s="86"/>
      <c r="C2755" s="89"/>
      <c r="D2755" s="89"/>
      <c r="E2755" s="89"/>
      <c r="F2755" s="89"/>
      <c r="G2755" s="89"/>
      <c r="H2755" s="172"/>
      <c r="I2755" s="172"/>
      <c r="J2755" s="89"/>
      <c r="K2755" s="142"/>
      <c r="L2755" s="89"/>
      <c r="M2755" s="89"/>
      <c r="N2755" s="89"/>
      <c r="O2755" s="89"/>
      <c r="P2755" s="89"/>
      <c r="Q2755" s="336"/>
      <c r="R2755" s="92"/>
      <c r="S2755" s="90"/>
      <c r="T2755" s="90"/>
    </row>
    <row r="2756" spans="1:20" x14ac:dyDescent="0.25">
      <c r="A2756" s="91"/>
      <c r="B2756" s="86"/>
      <c r="C2756" s="89"/>
      <c r="D2756" s="89"/>
      <c r="E2756" s="89"/>
      <c r="F2756" s="89"/>
      <c r="G2756" s="89"/>
      <c r="H2756" s="172"/>
      <c r="I2756" s="172"/>
      <c r="J2756" s="89"/>
      <c r="K2756" s="142"/>
      <c r="L2756" s="89"/>
      <c r="M2756" s="89"/>
      <c r="N2756" s="89"/>
      <c r="O2756" s="89"/>
      <c r="P2756" s="89"/>
      <c r="Q2756" s="336"/>
      <c r="R2756" s="92"/>
      <c r="S2756" s="90"/>
      <c r="T2756" s="90"/>
    </row>
    <row r="2757" spans="1:20" x14ac:dyDescent="0.25">
      <c r="A2757" s="91"/>
      <c r="B2757" s="86"/>
      <c r="C2757" s="89"/>
      <c r="D2757" s="89"/>
      <c r="E2757" s="89"/>
      <c r="F2757" s="89"/>
      <c r="G2757" s="89"/>
      <c r="H2757" s="172"/>
      <c r="I2757" s="172"/>
      <c r="J2757" s="89"/>
      <c r="K2757" s="142"/>
      <c r="L2757" s="89"/>
      <c r="M2757" s="89"/>
      <c r="N2757" s="89"/>
      <c r="O2757" s="89"/>
      <c r="P2757" s="89"/>
      <c r="Q2757" s="336"/>
      <c r="R2757" s="92"/>
      <c r="S2757" s="90"/>
      <c r="T2757" s="90"/>
    </row>
    <row r="2758" spans="1:20" x14ac:dyDescent="0.25">
      <c r="A2758" s="91"/>
      <c r="B2758" s="86"/>
      <c r="C2758" s="89"/>
      <c r="D2758" s="89"/>
      <c r="E2758" s="89"/>
      <c r="F2758" s="89"/>
      <c r="G2758" s="89"/>
      <c r="H2758" s="172"/>
      <c r="I2758" s="172"/>
      <c r="J2758" s="89"/>
      <c r="K2758" s="142"/>
      <c r="L2758" s="89"/>
      <c r="M2758" s="89"/>
      <c r="N2758" s="89"/>
      <c r="O2758" s="89"/>
      <c r="P2758" s="89"/>
      <c r="Q2758" s="336"/>
      <c r="R2758" s="92"/>
      <c r="S2758" s="90"/>
      <c r="T2758" s="90"/>
    </row>
    <row r="2759" spans="1:20" x14ac:dyDescent="0.25">
      <c r="A2759" s="91"/>
      <c r="B2759" s="86"/>
      <c r="C2759" s="89"/>
      <c r="D2759" s="89"/>
      <c r="E2759" s="89"/>
      <c r="F2759" s="89"/>
      <c r="G2759" s="89"/>
      <c r="H2759" s="172"/>
      <c r="I2759" s="172"/>
      <c r="J2759" s="89"/>
      <c r="K2759" s="142"/>
      <c r="L2759" s="89"/>
      <c r="M2759" s="89"/>
      <c r="N2759" s="89"/>
      <c r="O2759" s="89"/>
      <c r="P2759" s="89"/>
      <c r="Q2759" s="336"/>
      <c r="R2759" s="92"/>
      <c r="S2759" s="90"/>
      <c r="T2759" s="90"/>
    </row>
    <row r="2760" spans="1:20" x14ac:dyDescent="0.25">
      <c r="A2760" s="91"/>
      <c r="B2760" s="86"/>
      <c r="C2760" s="89"/>
      <c r="D2760" s="89"/>
      <c r="E2760" s="89"/>
      <c r="F2760" s="89"/>
      <c r="G2760" s="89"/>
      <c r="H2760" s="172"/>
      <c r="I2760" s="172"/>
      <c r="J2760" s="89"/>
      <c r="K2760" s="142"/>
      <c r="L2760" s="89"/>
      <c r="M2760" s="89"/>
      <c r="N2760" s="89"/>
      <c r="O2760" s="89"/>
      <c r="P2760" s="89"/>
      <c r="Q2760" s="336"/>
      <c r="R2760" s="92"/>
      <c r="S2760" s="90"/>
      <c r="T2760" s="90"/>
    </row>
    <row r="2761" spans="1:20" x14ac:dyDescent="0.25">
      <c r="A2761" s="91"/>
      <c r="B2761" s="86"/>
      <c r="C2761" s="89"/>
      <c r="D2761" s="89"/>
      <c r="E2761" s="89"/>
      <c r="F2761" s="89"/>
      <c r="G2761" s="89"/>
      <c r="H2761" s="172"/>
      <c r="I2761" s="172"/>
      <c r="J2761" s="89"/>
      <c r="K2761" s="142"/>
      <c r="L2761" s="89"/>
      <c r="M2761" s="89"/>
      <c r="N2761" s="89"/>
      <c r="O2761" s="89"/>
      <c r="P2761" s="89"/>
      <c r="Q2761" s="336"/>
      <c r="R2761" s="92"/>
      <c r="S2761" s="90"/>
      <c r="T2761" s="90"/>
    </row>
    <row r="2762" spans="1:20" x14ac:dyDescent="0.25">
      <c r="A2762" s="91"/>
      <c r="B2762" s="86"/>
      <c r="C2762" s="89"/>
      <c r="D2762" s="89"/>
      <c r="E2762" s="89"/>
      <c r="F2762" s="89"/>
      <c r="G2762" s="89"/>
      <c r="H2762" s="172"/>
      <c r="I2762" s="172"/>
      <c r="J2762" s="89"/>
      <c r="K2762" s="142"/>
      <c r="L2762" s="89"/>
      <c r="M2762" s="89"/>
      <c r="N2762" s="89"/>
      <c r="O2762" s="89"/>
      <c r="P2762" s="89"/>
      <c r="Q2762" s="336"/>
      <c r="R2762" s="92"/>
      <c r="S2762" s="90"/>
      <c r="T2762" s="90"/>
    </row>
    <row r="2763" spans="1:20" x14ac:dyDescent="0.25">
      <c r="A2763" s="91"/>
      <c r="B2763" s="86"/>
      <c r="C2763" s="89"/>
      <c r="D2763" s="89"/>
      <c r="E2763" s="89"/>
      <c r="F2763" s="89"/>
      <c r="G2763" s="89"/>
      <c r="H2763" s="172"/>
      <c r="I2763" s="172"/>
      <c r="J2763" s="89"/>
      <c r="K2763" s="142"/>
      <c r="L2763" s="89"/>
      <c r="M2763" s="89"/>
      <c r="N2763" s="89"/>
      <c r="O2763" s="89"/>
      <c r="P2763" s="89"/>
      <c r="Q2763" s="336"/>
      <c r="R2763" s="92"/>
      <c r="S2763" s="90"/>
      <c r="T2763" s="90"/>
    </row>
    <row r="2764" spans="1:20" x14ac:dyDescent="0.25">
      <c r="A2764" s="91"/>
      <c r="B2764" s="86"/>
      <c r="C2764" s="89"/>
      <c r="D2764" s="89"/>
      <c r="E2764" s="89"/>
      <c r="F2764" s="89"/>
      <c r="G2764" s="89"/>
      <c r="H2764" s="172"/>
      <c r="I2764" s="172"/>
      <c r="J2764" s="89"/>
      <c r="K2764" s="142"/>
      <c r="L2764" s="89"/>
      <c r="M2764" s="89"/>
      <c r="N2764" s="89"/>
      <c r="O2764" s="89"/>
      <c r="P2764" s="89"/>
      <c r="Q2764" s="336"/>
      <c r="R2764" s="92"/>
      <c r="S2764" s="90"/>
      <c r="T2764" s="90"/>
    </row>
    <row r="2765" spans="1:20" x14ac:dyDescent="0.25">
      <c r="A2765" s="91"/>
      <c r="B2765" s="86"/>
      <c r="C2765" s="89"/>
      <c r="D2765" s="89"/>
      <c r="E2765" s="89"/>
      <c r="F2765" s="89"/>
      <c r="G2765" s="89"/>
      <c r="H2765" s="172"/>
      <c r="I2765" s="172"/>
      <c r="J2765" s="89"/>
      <c r="K2765" s="142"/>
      <c r="L2765" s="89"/>
      <c r="M2765" s="89"/>
      <c r="N2765" s="89"/>
      <c r="O2765" s="89"/>
      <c r="P2765" s="89"/>
      <c r="Q2765" s="336"/>
      <c r="R2765" s="92"/>
      <c r="S2765" s="90"/>
      <c r="T2765" s="90"/>
    </row>
    <row r="2766" spans="1:20" x14ac:dyDescent="0.25">
      <c r="A2766" s="91"/>
      <c r="B2766" s="86"/>
      <c r="C2766" s="89"/>
      <c r="D2766" s="89"/>
      <c r="E2766" s="89"/>
      <c r="F2766" s="89"/>
      <c r="G2766" s="89"/>
      <c r="H2766" s="172"/>
      <c r="I2766" s="172"/>
      <c r="J2766" s="89"/>
      <c r="K2766" s="142"/>
      <c r="L2766" s="89"/>
      <c r="M2766" s="89"/>
      <c r="N2766" s="89"/>
      <c r="O2766" s="89"/>
      <c r="P2766" s="89"/>
      <c r="Q2766" s="336"/>
      <c r="R2766" s="92"/>
      <c r="S2766" s="90"/>
      <c r="T2766" s="90"/>
    </row>
    <row r="2767" spans="1:20" x14ac:dyDescent="0.25">
      <c r="A2767" s="91"/>
      <c r="B2767" s="86"/>
      <c r="C2767" s="89"/>
      <c r="D2767" s="89"/>
      <c r="E2767" s="89"/>
      <c r="F2767" s="89"/>
      <c r="G2767" s="89"/>
      <c r="H2767" s="172"/>
      <c r="I2767" s="172"/>
      <c r="J2767" s="89"/>
      <c r="K2767" s="142"/>
      <c r="L2767" s="89"/>
      <c r="M2767" s="89"/>
      <c r="N2767" s="89"/>
      <c r="O2767" s="89"/>
      <c r="P2767" s="89"/>
      <c r="Q2767" s="336"/>
      <c r="R2767" s="92"/>
      <c r="S2767" s="90"/>
      <c r="T2767" s="90"/>
    </row>
    <row r="2768" spans="1:20" x14ac:dyDescent="0.25">
      <c r="A2768" s="91"/>
      <c r="B2768" s="86"/>
      <c r="C2768" s="89"/>
      <c r="D2768" s="89"/>
      <c r="E2768" s="89"/>
      <c r="F2768" s="89"/>
      <c r="G2768" s="89"/>
      <c r="H2768" s="172"/>
      <c r="I2768" s="172"/>
      <c r="J2768" s="89"/>
      <c r="K2768" s="142"/>
      <c r="L2768" s="89"/>
      <c r="M2768" s="89"/>
      <c r="N2768" s="89"/>
      <c r="O2768" s="89"/>
      <c r="P2768" s="89"/>
      <c r="Q2768" s="336"/>
      <c r="R2768" s="92"/>
      <c r="S2768" s="90"/>
      <c r="T2768" s="90"/>
    </row>
    <row r="2769" spans="1:20" x14ac:dyDescent="0.25">
      <c r="A2769" s="91"/>
      <c r="B2769" s="86"/>
      <c r="C2769" s="89"/>
      <c r="D2769" s="89"/>
      <c r="E2769" s="89"/>
      <c r="F2769" s="89"/>
      <c r="G2769" s="89"/>
      <c r="H2769" s="172"/>
      <c r="I2769" s="172"/>
      <c r="J2769" s="89"/>
      <c r="K2769" s="142"/>
      <c r="L2769" s="89"/>
      <c r="M2769" s="89"/>
      <c r="N2769" s="89"/>
      <c r="O2769" s="89"/>
      <c r="P2769" s="89"/>
      <c r="Q2769" s="336"/>
      <c r="R2769" s="92"/>
      <c r="S2769" s="90"/>
      <c r="T2769" s="90"/>
    </row>
    <row r="2770" spans="1:20" x14ac:dyDescent="0.25">
      <c r="A2770" s="91"/>
      <c r="B2770" s="86"/>
      <c r="C2770" s="89"/>
      <c r="D2770" s="89"/>
      <c r="E2770" s="89"/>
      <c r="F2770" s="89"/>
      <c r="G2770" s="89"/>
      <c r="H2770" s="172"/>
      <c r="I2770" s="172"/>
      <c r="J2770" s="89"/>
      <c r="K2770" s="142"/>
      <c r="L2770" s="89"/>
      <c r="M2770" s="89"/>
      <c r="N2770" s="89"/>
      <c r="O2770" s="89"/>
      <c r="P2770" s="89"/>
      <c r="Q2770" s="336"/>
      <c r="R2770" s="92"/>
      <c r="S2770" s="90"/>
      <c r="T2770" s="90"/>
    </row>
    <row r="2771" spans="1:20" x14ac:dyDescent="0.25">
      <c r="A2771" s="91"/>
      <c r="B2771" s="86"/>
      <c r="C2771" s="89"/>
      <c r="D2771" s="89"/>
      <c r="E2771" s="89"/>
      <c r="F2771" s="89"/>
      <c r="G2771" s="89"/>
      <c r="H2771" s="172"/>
      <c r="I2771" s="172"/>
      <c r="J2771" s="89"/>
      <c r="K2771" s="142"/>
      <c r="L2771" s="89"/>
      <c r="M2771" s="89"/>
      <c r="N2771" s="89"/>
      <c r="O2771" s="89"/>
      <c r="P2771" s="89"/>
      <c r="Q2771" s="336"/>
      <c r="R2771" s="92"/>
      <c r="S2771" s="90"/>
      <c r="T2771" s="90"/>
    </row>
    <row r="2772" spans="1:20" x14ac:dyDescent="0.25">
      <c r="A2772" s="91"/>
      <c r="B2772" s="86"/>
      <c r="C2772" s="89"/>
      <c r="D2772" s="89"/>
      <c r="E2772" s="89"/>
      <c r="F2772" s="89"/>
      <c r="G2772" s="89"/>
      <c r="H2772" s="172"/>
      <c r="I2772" s="172"/>
      <c r="J2772" s="89"/>
      <c r="K2772" s="142"/>
      <c r="L2772" s="89"/>
      <c r="M2772" s="89"/>
      <c r="N2772" s="89"/>
      <c r="O2772" s="89"/>
      <c r="P2772" s="89"/>
      <c r="Q2772" s="336"/>
      <c r="R2772" s="92"/>
      <c r="S2772" s="90"/>
      <c r="T2772" s="90"/>
    </row>
    <row r="2773" spans="1:20" x14ac:dyDescent="0.25">
      <c r="A2773" s="91"/>
      <c r="B2773" s="86"/>
      <c r="C2773" s="89"/>
      <c r="D2773" s="89"/>
      <c r="E2773" s="89"/>
      <c r="F2773" s="89"/>
      <c r="G2773" s="89"/>
      <c r="H2773" s="172"/>
      <c r="I2773" s="172"/>
      <c r="J2773" s="89"/>
      <c r="K2773" s="142"/>
      <c r="L2773" s="89"/>
      <c r="M2773" s="89"/>
      <c r="N2773" s="89"/>
      <c r="O2773" s="89"/>
      <c r="P2773" s="89"/>
      <c r="Q2773" s="336"/>
      <c r="R2773" s="92"/>
      <c r="S2773" s="90"/>
      <c r="T2773" s="90"/>
    </row>
    <row r="2774" spans="1:20" x14ac:dyDescent="0.25">
      <c r="A2774" s="91"/>
      <c r="B2774" s="86"/>
      <c r="C2774" s="89"/>
      <c r="D2774" s="89"/>
      <c r="E2774" s="89"/>
      <c r="F2774" s="89"/>
      <c r="G2774" s="89"/>
      <c r="H2774" s="172"/>
      <c r="I2774" s="172"/>
      <c r="J2774" s="89"/>
      <c r="K2774" s="142"/>
      <c r="L2774" s="89"/>
      <c r="M2774" s="89"/>
      <c r="N2774" s="89"/>
      <c r="O2774" s="89"/>
      <c r="P2774" s="89"/>
      <c r="Q2774" s="336"/>
      <c r="R2774" s="92"/>
      <c r="S2774" s="90"/>
      <c r="T2774" s="90"/>
    </row>
    <row r="2775" spans="1:20" x14ac:dyDescent="0.25">
      <c r="A2775" s="91"/>
      <c r="B2775" s="86"/>
      <c r="C2775" s="89"/>
      <c r="D2775" s="89"/>
      <c r="E2775" s="89"/>
      <c r="F2775" s="89"/>
      <c r="G2775" s="89"/>
      <c r="H2775" s="172"/>
      <c r="I2775" s="172"/>
      <c r="J2775" s="89"/>
      <c r="K2775" s="142"/>
      <c r="L2775" s="89"/>
      <c r="M2775" s="89"/>
      <c r="N2775" s="89"/>
      <c r="O2775" s="89"/>
      <c r="P2775" s="89"/>
      <c r="Q2775" s="336"/>
      <c r="R2775" s="92"/>
      <c r="S2775" s="90"/>
      <c r="T2775" s="90"/>
    </row>
    <row r="2776" spans="1:20" x14ac:dyDescent="0.25">
      <c r="A2776" s="91"/>
      <c r="B2776" s="86"/>
      <c r="C2776" s="89"/>
      <c r="D2776" s="89"/>
      <c r="E2776" s="89"/>
      <c r="F2776" s="89"/>
      <c r="G2776" s="89"/>
      <c r="H2776" s="172"/>
      <c r="I2776" s="172"/>
      <c r="J2776" s="89"/>
      <c r="K2776" s="142"/>
      <c r="L2776" s="89"/>
      <c r="M2776" s="89"/>
      <c r="N2776" s="89"/>
      <c r="O2776" s="89"/>
      <c r="P2776" s="89"/>
      <c r="Q2776" s="336"/>
      <c r="R2776" s="92"/>
      <c r="S2776" s="90"/>
      <c r="T2776" s="90"/>
    </row>
    <row r="2777" spans="1:20" x14ac:dyDescent="0.25">
      <c r="A2777" s="91"/>
      <c r="B2777" s="86"/>
      <c r="C2777" s="89"/>
      <c r="D2777" s="89"/>
      <c r="E2777" s="89"/>
      <c r="F2777" s="89"/>
      <c r="G2777" s="89"/>
      <c r="H2777" s="172"/>
      <c r="I2777" s="172"/>
      <c r="J2777" s="89"/>
      <c r="K2777" s="142"/>
      <c r="L2777" s="89"/>
      <c r="M2777" s="89"/>
      <c r="N2777" s="89"/>
      <c r="O2777" s="89"/>
      <c r="P2777" s="89"/>
      <c r="Q2777" s="336"/>
      <c r="R2777" s="92"/>
      <c r="S2777" s="90"/>
      <c r="T2777" s="90"/>
    </row>
    <row r="2778" spans="1:20" x14ac:dyDescent="0.25">
      <c r="A2778" s="91"/>
      <c r="B2778" s="86"/>
      <c r="C2778" s="89"/>
      <c r="D2778" s="89"/>
      <c r="E2778" s="89"/>
      <c r="F2778" s="89"/>
      <c r="G2778" s="89"/>
      <c r="H2778" s="172"/>
      <c r="I2778" s="172"/>
      <c r="J2778" s="89"/>
      <c r="K2778" s="142"/>
      <c r="L2778" s="89"/>
      <c r="M2778" s="89"/>
      <c r="N2778" s="89"/>
      <c r="O2778" s="89"/>
      <c r="P2778" s="89"/>
      <c r="Q2778" s="336"/>
      <c r="R2778" s="92"/>
      <c r="S2778" s="90"/>
      <c r="T2778" s="90"/>
    </row>
    <row r="2779" spans="1:20" x14ac:dyDescent="0.25">
      <c r="A2779" s="91"/>
      <c r="B2779" s="86"/>
      <c r="C2779" s="89"/>
      <c r="D2779" s="89"/>
      <c r="E2779" s="89"/>
      <c r="F2779" s="89"/>
      <c r="G2779" s="89"/>
      <c r="H2779" s="172"/>
      <c r="I2779" s="172"/>
      <c r="J2779" s="89"/>
      <c r="K2779" s="142"/>
      <c r="L2779" s="89"/>
      <c r="M2779" s="89"/>
      <c r="N2779" s="89"/>
      <c r="O2779" s="89"/>
      <c r="P2779" s="89"/>
      <c r="Q2779" s="336"/>
      <c r="R2779" s="92"/>
      <c r="S2779" s="90"/>
      <c r="T2779" s="90"/>
    </row>
    <row r="2780" spans="1:20" x14ac:dyDescent="0.25">
      <c r="A2780" s="91"/>
      <c r="B2780" s="86"/>
      <c r="C2780" s="89"/>
      <c r="D2780" s="89"/>
      <c r="E2780" s="89"/>
      <c r="F2780" s="89"/>
      <c r="G2780" s="89"/>
      <c r="H2780" s="172"/>
      <c r="I2780" s="172"/>
      <c r="J2780" s="89"/>
      <c r="K2780" s="142"/>
      <c r="L2780" s="89"/>
      <c r="M2780" s="89"/>
      <c r="N2780" s="89"/>
      <c r="O2780" s="89"/>
      <c r="P2780" s="89"/>
      <c r="Q2780" s="336"/>
      <c r="R2780" s="92"/>
      <c r="S2780" s="90"/>
      <c r="T2780" s="90"/>
    </row>
    <row r="2781" spans="1:20" x14ac:dyDescent="0.25">
      <c r="A2781" s="91"/>
      <c r="B2781" s="86"/>
      <c r="C2781" s="89"/>
      <c r="D2781" s="89"/>
      <c r="E2781" s="89"/>
      <c r="F2781" s="89"/>
      <c r="G2781" s="89"/>
      <c r="H2781" s="172"/>
      <c r="I2781" s="172"/>
      <c r="J2781" s="89"/>
      <c r="K2781" s="142"/>
      <c r="L2781" s="89"/>
      <c r="M2781" s="89"/>
      <c r="N2781" s="89"/>
      <c r="O2781" s="89"/>
      <c r="P2781" s="89"/>
      <c r="Q2781" s="336"/>
      <c r="R2781" s="92"/>
      <c r="S2781" s="90"/>
      <c r="T2781" s="90"/>
    </row>
    <row r="2782" spans="1:20" x14ac:dyDescent="0.25">
      <c r="A2782" s="91"/>
      <c r="B2782" s="86"/>
      <c r="C2782" s="89"/>
      <c r="D2782" s="89"/>
      <c r="E2782" s="89"/>
      <c r="F2782" s="89"/>
      <c r="G2782" s="89"/>
      <c r="H2782" s="172"/>
      <c r="I2782" s="172"/>
      <c r="J2782" s="89"/>
      <c r="K2782" s="142"/>
      <c r="L2782" s="89"/>
      <c r="M2782" s="89"/>
      <c r="N2782" s="89"/>
      <c r="O2782" s="89"/>
      <c r="P2782" s="89"/>
      <c r="Q2782" s="336"/>
      <c r="R2782" s="92"/>
      <c r="S2782" s="90"/>
      <c r="T2782" s="90"/>
    </row>
    <row r="2783" spans="1:20" x14ac:dyDescent="0.25">
      <c r="A2783" s="91"/>
      <c r="B2783" s="86"/>
      <c r="C2783" s="89"/>
      <c r="D2783" s="89"/>
      <c r="E2783" s="89"/>
      <c r="F2783" s="89"/>
      <c r="G2783" s="89"/>
      <c r="H2783" s="172"/>
      <c r="I2783" s="172"/>
      <c r="J2783" s="89"/>
      <c r="K2783" s="142"/>
      <c r="L2783" s="89"/>
      <c r="M2783" s="89"/>
      <c r="N2783" s="89"/>
      <c r="O2783" s="89"/>
      <c r="P2783" s="89"/>
      <c r="Q2783" s="336"/>
      <c r="R2783" s="92"/>
      <c r="S2783" s="90"/>
      <c r="T2783" s="90"/>
    </row>
    <row r="2784" spans="1:20" x14ac:dyDescent="0.25">
      <c r="A2784" s="91"/>
      <c r="B2784" s="86"/>
      <c r="C2784" s="89"/>
      <c r="D2784" s="89"/>
      <c r="E2784" s="89"/>
      <c r="F2784" s="89"/>
      <c r="G2784" s="89"/>
      <c r="H2784" s="172"/>
      <c r="I2784" s="172"/>
      <c r="J2784" s="89"/>
      <c r="K2784" s="142"/>
      <c r="L2784" s="89"/>
      <c r="M2784" s="89"/>
      <c r="N2784" s="89"/>
      <c r="O2784" s="89"/>
      <c r="P2784" s="89"/>
      <c r="Q2784" s="336"/>
      <c r="R2784" s="92"/>
      <c r="S2784" s="90"/>
      <c r="T2784" s="90"/>
    </row>
    <row r="2785" spans="1:20" x14ac:dyDescent="0.25">
      <c r="A2785" s="91"/>
      <c r="B2785" s="86"/>
      <c r="C2785" s="89"/>
      <c r="D2785" s="89"/>
      <c r="E2785" s="89"/>
      <c r="F2785" s="89"/>
      <c r="G2785" s="89"/>
      <c r="H2785" s="172"/>
      <c r="I2785" s="172"/>
      <c r="J2785" s="89"/>
      <c r="K2785" s="142"/>
      <c r="L2785" s="89"/>
      <c r="M2785" s="89"/>
      <c r="N2785" s="89"/>
      <c r="O2785" s="89"/>
      <c r="P2785" s="89"/>
      <c r="Q2785" s="336"/>
      <c r="R2785" s="92"/>
      <c r="S2785" s="90"/>
      <c r="T2785" s="90"/>
    </row>
    <row r="2786" spans="1:20" x14ac:dyDescent="0.25">
      <c r="A2786" s="91"/>
      <c r="B2786" s="86"/>
      <c r="C2786" s="89"/>
      <c r="D2786" s="89"/>
      <c r="E2786" s="89"/>
      <c r="F2786" s="89"/>
      <c r="G2786" s="89"/>
      <c r="H2786" s="172"/>
      <c r="I2786" s="172"/>
      <c r="J2786" s="89"/>
      <c r="K2786" s="142"/>
      <c r="L2786" s="89"/>
      <c r="M2786" s="89"/>
      <c r="N2786" s="89"/>
      <c r="O2786" s="89"/>
      <c r="P2786" s="89"/>
      <c r="Q2786" s="336"/>
      <c r="R2786" s="92"/>
      <c r="S2786" s="90"/>
      <c r="T2786" s="90"/>
    </row>
    <row r="2787" spans="1:20" x14ac:dyDescent="0.25">
      <c r="A2787" s="91"/>
      <c r="B2787" s="86"/>
      <c r="C2787" s="89"/>
      <c r="D2787" s="89"/>
      <c r="E2787" s="89"/>
      <c r="F2787" s="89"/>
      <c r="G2787" s="89"/>
      <c r="H2787" s="172"/>
      <c r="I2787" s="172"/>
      <c r="J2787" s="89"/>
      <c r="K2787" s="142"/>
      <c r="L2787" s="89"/>
      <c r="M2787" s="89"/>
      <c r="N2787" s="89"/>
      <c r="O2787" s="89"/>
      <c r="P2787" s="89"/>
      <c r="Q2787" s="336"/>
      <c r="R2787" s="92"/>
      <c r="S2787" s="90"/>
      <c r="T2787" s="90"/>
    </row>
    <row r="2788" spans="1:20" x14ac:dyDescent="0.25">
      <c r="A2788" s="91"/>
      <c r="B2788" s="86"/>
      <c r="C2788" s="89"/>
      <c r="D2788" s="89"/>
      <c r="E2788" s="89"/>
      <c r="F2788" s="89"/>
      <c r="G2788" s="89"/>
      <c r="H2788" s="172"/>
      <c r="I2788" s="172"/>
      <c r="J2788" s="89"/>
      <c r="K2788" s="142"/>
      <c r="L2788" s="89"/>
      <c r="M2788" s="89"/>
      <c r="N2788" s="89"/>
      <c r="O2788" s="89"/>
      <c r="P2788" s="89"/>
      <c r="Q2788" s="336"/>
      <c r="R2788" s="92"/>
      <c r="S2788" s="90"/>
      <c r="T2788" s="90"/>
    </row>
    <row r="2789" spans="1:20" x14ac:dyDescent="0.25">
      <c r="A2789" s="91"/>
      <c r="B2789" s="86"/>
      <c r="C2789" s="89"/>
      <c r="D2789" s="89"/>
      <c r="E2789" s="89"/>
      <c r="F2789" s="89"/>
      <c r="G2789" s="89"/>
      <c r="H2789" s="172"/>
      <c r="I2789" s="172"/>
      <c r="J2789" s="89"/>
      <c r="K2789" s="142"/>
      <c r="L2789" s="89"/>
      <c r="M2789" s="89"/>
      <c r="N2789" s="89"/>
      <c r="O2789" s="89"/>
      <c r="P2789" s="89"/>
      <c r="Q2789" s="336"/>
      <c r="R2789" s="92"/>
      <c r="S2789" s="90"/>
      <c r="T2789" s="90"/>
    </row>
    <row r="2790" spans="1:20" x14ac:dyDescent="0.25">
      <c r="A2790" s="91"/>
      <c r="B2790" s="86"/>
      <c r="C2790" s="89"/>
      <c r="D2790" s="89"/>
      <c r="E2790" s="89"/>
      <c r="F2790" s="89"/>
      <c r="G2790" s="89"/>
      <c r="H2790" s="172"/>
      <c r="I2790" s="172"/>
      <c r="J2790" s="89"/>
      <c r="K2790" s="142"/>
      <c r="L2790" s="89"/>
      <c r="M2790" s="89"/>
      <c r="N2790" s="89"/>
      <c r="O2790" s="89"/>
      <c r="P2790" s="89"/>
      <c r="Q2790" s="336"/>
      <c r="R2790" s="92"/>
      <c r="S2790" s="90"/>
      <c r="T2790" s="90"/>
    </row>
    <row r="2791" spans="1:20" x14ac:dyDescent="0.25">
      <c r="A2791" s="91"/>
      <c r="B2791" s="86"/>
      <c r="C2791" s="89"/>
      <c r="D2791" s="89"/>
      <c r="E2791" s="89"/>
      <c r="F2791" s="89"/>
      <c r="G2791" s="89"/>
      <c r="H2791" s="172"/>
      <c r="I2791" s="172"/>
      <c r="J2791" s="89"/>
      <c r="K2791" s="142"/>
      <c r="L2791" s="89"/>
      <c r="M2791" s="89"/>
      <c r="N2791" s="89"/>
      <c r="O2791" s="89"/>
      <c r="P2791" s="89"/>
      <c r="Q2791" s="336"/>
      <c r="R2791" s="92"/>
      <c r="S2791" s="90"/>
      <c r="T2791" s="90"/>
    </row>
    <row r="2792" spans="1:20" x14ac:dyDescent="0.25">
      <c r="A2792" s="91"/>
      <c r="B2792" s="86"/>
      <c r="C2792" s="89"/>
      <c r="D2792" s="89"/>
      <c r="E2792" s="89"/>
      <c r="F2792" s="89"/>
      <c r="G2792" s="89"/>
      <c r="H2792" s="172"/>
      <c r="I2792" s="172"/>
      <c r="J2792" s="89"/>
      <c r="K2792" s="142"/>
      <c r="L2792" s="89"/>
      <c r="M2792" s="89"/>
      <c r="N2792" s="89"/>
      <c r="O2792" s="89"/>
      <c r="P2792" s="89"/>
      <c r="Q2792" s="336"/>
      <c r="R2792" s="92"/>
      <c r="S2792" s="90"/>
      <c r="T2792" s="90"/>
    </row>
    <row r="2793" spans="1:20" x14ac:dyDescent="0.25">
      <c r="A2793" s="91"/>
      <c r="B2793" s="86"/>
      <c r="C2793" s="89"/>
      <c r="D2793" s="89"/>
      <c r="E2793" s="89"/>
      <c r="F2793" s="89"/>
      <c r="G2793" s="89"/>
      <c r="H2793" s="172"/>
      <c r="I2793" s="172"/>
      <c r="J2793" s="89"/>
      <c r="K2793" s="142"/>
      <c r="L2793" s="89"/>
      <c r="M2793" s="89"/>
      <c r="N2793" s="89"/>
      <c r="O2793" s="89"/>
      <c r="P2793" s="89"/>
      <c r="Q2793" s="336"/>
      <c r="R2793" s="92"/>
      <c r="S2793" s="90"/>
      <c r="T2793" s="90"/>
    </row>
    <row r="2794" spans="1:20" x14ac:dyDescent="0.25">
      <c r="A2794" s="91"/>
      <c r="B2794" s="86"/>
      <c r="C2794" s="89"/>
      <c r="D2794" s="89"/>
      <c r="E2794" s="89"/>
      <c r="F2794" s="89"/>
      <c r="G2794" s="89"/>
      <c r="H2794" s="172"/>
      <c r="I2794" s="172"/>
      <c r="J2794" s="89"/>
      <c r="K2794" s="142"/>
      <c r="L2794" s="89"/>
      <c r="M2794" s="89"/>
      <c r="N2794" s="89"/>
      <c r="O2794" s="89"/>
      <c r="P2794" s="89"/>
      <c r="Q2794" s="336"/>
      <c r="R2794" s="92"/>
      <c r="S2794" s="90"/>
      <c r="T2794" s="90"/>
    </row>
    <row r="2795" spans="1:20" x14ac:dyDescent="0.25">
      <c r="A2795" s="91"/>
      <c r="B2795" s="86"/>
      <c r="C2795" s="89"/>
      <c r="D2795" s="89"/>
      <c r="E2795" s="89"/>
      <c r="F2795" s="89"/>
      <c r="G2795" s="89"/>
      <c r="H2795" s="172"/>
      <c r="I2795" s="172"/>
      <c r="J2795" s="89"/>
      <c r="K2795" s="142"/>
      <c r="L2795" s="89"/>
      <c r="M2795" s="89"/>
      <c r="N2795" s="89"/>
      <c r="O2795" s="89"/>
      <c r="P2795" s="89"/>
      <c r="Q2795" s="336"/>
      <c r="R2795" s="92"/>
      <c r="S2795" s="90"/>
      <c r="T2795" s="90"/>
    </row>
    <row r="2796" spans="1:20" x14ac:dyDescent="0.25">
      <c r="A2796" s="91"/>
      <c r="B2796" s="86"/>
      <c r="C2796" s="89"/>
      <c r="D2796" s="89"/>
      <c r="E2796" s="89"/>
      <c r="F2796" s="89"/>
      <c r="G2796" s="89"/>
      <c r="H2796" s="172"/>
      <c r="I2796" s="172"/>
      <c r="J2796" s="89"/>
      <c r="K2796" s="142"/>
      <c r="L2796" s="89"/>
      <c r="M2796" s="89"/>
      <c r="N2796" s="89"/>
      <c r="O2796" s="89"/>
      <c r="P2796" s="89"/>
      <c r="Q2796" s="336"/>
      <c r="R2796" s="92"/>
      <c r="S2796" s="90"/>
      <c r="T2796" s="90"/>
    </row>
    <row r="2797" spans="1:20" x14ac:dyDescent="0.25">
      <c r="A2797" s="91"/>
      <c r="B2797" s="86"/>
      <c r="C2797" s="89"/>
      <c r="D2797" s="89"/>
      <c r="E2797" s="89"/>
      <c r="F2797" s="89"/>
      <c r="G2797" s="89"/>
      <c r="H2797" s="172"/>
      <c r="I2797" s="172"/>
      <c r="J2797" s="89"/>
      <c r="K2797" s="142"/>
      <c r="L2797" s="89"/>
      <c r="M2797" s="89"/>
      <c r="N2797" s="89"/>
      <c r="O2797" s="89"/>
      <c r="P2797" s="89"/>
      <c r="Q2797" s="336"/>
      <c r="R2797" s="92"/>
      <c r="S2797" s="90"/>
      <c r="T2797" s="90"/>
    </row>
    <row r="2798" spans="1:20" x14ac:dyDescent="0.25">
      <c r="A2798" s="91"/>
      <c r="B2798" s="86"/>
      <c r="C2798" s="89"/>
      <c r="D2798" s="89"/>
      <c r="E2798" s="89"/>
      <c r="F2798" s="89"/>
      <c r="G2798" s="89"/>
      <c r="H2798" s="172"/>
      <c r="I2798" s="172"/>
      <c r="J2798" s="89"/>
      <c r="K2798" s="142"/>
      <c r="L2798" s="89"/>
      <c r="M2798" s="89"/>
      <c r="N2798" s="89"/>
      <c r="O2798" s="89"/>
      <c r="P2798" s="89"/>
      <c r="Q2798" s="336"/>
      <c r="R2798" s="92"/>
      <c r="S2798" s="90"/>
      <c r="T2798" s="90"/>
    </row>
    <row r="2799" spans="1:20" x14ac:dyDescent="0.25">
      <c r="A2799" s="91"/>
      <c r="B2799" s="86"/>
      <c r="C2799" s="89"/>
      <c r="D2799" s="89"/>
      <c r="E2799" s="89"/>
      <c r="F2799" s="89"/>
      <c r="G2799" s="89"/>
      <c r="H2799" s="172"/>
      <c r="I2799" s="172"/>
      <c r="J2799" s="89"/>
      <c r="K2799" s="142"/>
      <c r="L2799" s="89"/>
      <c r="M2799" s="89"/>
      <c r="N2799" s="89"/>
      <c r="O2799" s="89"/>
      <c r="P2799" s="89"/>
      <c r="Q2799" s="336"/>
      <c r="R2799" s="92"/>
      <c r="S2799" s="90"/>
      <c r="T2799" s="90"/>
    </row>
    <row r="2800" spans="1:20" x14ac:dyDescent="0.25">
      <c r="A2800" s="91"/>
      <c r="B2800" s="86"/>
      <c r="C2800" s="89"/>
      <c r="D2800" s="89"/>
      <c r="E2800" s="89"/>
      <c r="F2800" s="89"/>
      <c r="G2800" s="89"/>
      <c r="H2800" s="172"/>
      <c r="I2800" s="172"/>
      <c r="J2800" s="89"/>
      <c r="K2800" s="142"/>
      <c r="L2800" s="89"/>
      <c r="M2800" s="89"/>
      <c r="N2800" s="89"/>
      <c r="O2800" s="89"/>
      <c r="P2800" s="89"/>
      <c r="Q2800" s="336"/>
      <c r="R2800" s="92"/>
      <c r="S2800" s="90"/>
      <c r="T2800" s="90"/>
    </row>
    <row r="2801" spans="1:20" x14ac:dyDescent="0.25">
      <c r="A2801" s="91"/>
      <c r="B2801" s="86"/>
      <c r="C2801" s="89"/>
      <c r="D2801" s="89"/>
      <c r="E2801" s="89"/>
      <c r="F2801" s="89"/>
      <c r="G2801" s="89"/>
      <c r="H2801" s="172"/>
      <c r="I2801" s="172"/>
      <c r="J2801" s="89"/>
      <c r="K2801" s="142"/>
      <c r="L2801" s="89"/>
      <c r="M2801" s="89"/>
      <c r="N2801" s="89"/>
      <c r="O2801" s="89"/>
      <c r="P2801" s="89"/>
      <c r="Q2801" s="336"/>
      <c r="R2801" s="92"/>
      <c r="S2801" s="90"/>
      <c r="T2801" s="90"/>
    </row>
    <row r="2802" spans="1:20" x14ac:dyDescent="0.25">
      <c r="A2802" s="91"/>
      <c r="B2802" s="86"/>
      <c r="C2802" s="89"/>
      <c r="D2802" s="89"/>
      <c r="E2802" s="89"/>
      <c r="F2802" s="89"/>
      <c r="G2802" s="89"/>
      <c r="H2802" s="172"/>
      <c r="I2802" s="172"/>
      <c r="J2802" s="89"/>
      <c r="K2802" s="142"/>
      <c r="L2802" s="89"/>
      <c r="M2802" s="89"/>
      <c r="N2802" s="89"/>
      <c r="O2802" s="89"/>
      <c r="P2802" s="89"/>
      <c r="Q2802" s="336"/>
      <c r="R2802" s="92"/>
      <c r="S2802" s="90"/>
      <c r="T2802" s="90"/>
    </row>
    <row r="2803" spans="1:20" x14ac:dyDescent="0.25">
      <c r="A2803" s="91"/>
      <c r="B2803" s="86"/>
      <c r="C2803" s="89"/>
      <c r="D2803" s="89"/>
      <c r="E2803" s="89"/>
      <c r="F2803" s="89"/>
      <c r="G2803" s="89"/>
      <c r="H2803" s="172"/>
      <c r="I2803" s="172"/>
      <c r="J2803" s="89"/>
      <c r="K2803" s="142"/>
      <c r="L2803" s="89"/>
      <c r="M2803" s="89"/>
      <c r="N2803" s="89"/>
      <c r="O2803" s="89"/>
      <c r="P2803" s="89"/>
      <c r="Q2803" s="336"/>
      <c r="R2803" s="92"/>
      <c r="S2803" s="90"/>
      <c r="T2803" s="90"/>
    </row>
    <row r="2804" spans="1:20" x14ac:dyDescent="0.25">
      <c r="A2804" s="91"/>
      <c r="B2804" s="86"/>
      <c r="C2804" s="89"/>
      <c r="D2804" s="89"/>
      <c r="E2804" s="89"/>
      <c r="F2804" s="89"/>
      <c r="G2804" s="89"/>
      <c r="H2804" s="172"/>
      <c r="I2804" s="172"/>
      <c r="J2804" s="89"/>
      <c r="K2804" s="142"/>
      <c r="L2804" s="89"/>
      <c r="M2804" s="89"/>
      <c r="N2804" s="89"/>
      <c r="O2804" s="89"/>
      <c r="P2804" s="89"/>
      <c r="Q2804" s="336"/>
      <c r="R2804" s="92"/>
      <c r="S2804" s="90"/>
      <c r="T2804" s="90"/>
    </row>
    <row r="2805" spans="1:20" x14ac:dyDescent="0.25">
      <c r="A2805" s="91"/>
      <c r="B2805" s="86"/>
      <c r="C2805" s="89"/>
      <c r="D2805" s="89"/>
      <c r="E2805" s="89"/>
      <c r="F2805" s="89"/>
      <c r="G2805" s="89"/>
      <c r="H2805" s="172"/>
      <c r="I2805" s="172"/>
      <c r="J2805" s="89"/>
      <c r="K2805" s="142"/>
      <c r="L2805" s="89"/>
      <c r="M2805" s="89"/>
      <c r="N2805" s="89"/>
      <c r="O2805" s="89"/>
      <c r="P2805" s="89"/>
      <c r="Q2805" s="336"/>
      <c r="R2805" s="92"/>
      <c r="S2805" s="90"/>
      <c r="T2805" s="90"/>
    </row>
    <row r="2806" spans="1:20" x14ac:dyDescent="0.25">
      <c r="A2806" s="91"/>
      <c r="B2806" s="86"/>
      <c r="C2806" s="89"/>
      <c r="D2806" s="89"/>
      <c r="E2806" s="89"/>
      <c r="F2806" s="89"/>
      <c r="G2806" s="89"/>
      <c r="H2806" s="172"/>
      <c r="I2806" s="172"/>
      <c r="J2806" s="89"/>
      <c r="K2806" s="142"/>
      <c r="L2806" s="89"/>
      <c r="M2806" s="89"/>
      <c r="N2806" s="89"/>
      <c r="O2806" s="89"/>
      <c r="P2806" s="89"/>
      <c r="Q2806" s="336"/>
      <c r="R2806" s="92"/>
      <c r="S2806" s="90"/>
      <c r="T2806" s="90"/>
    </row>
    <row r="2807" spans="1:20" x14ac:dyDescent="0.25">
      <c r="A2807" s="91"/>
      <c r="B2807" s="86"/>
      <c r="C2807" s="89"/>
      <c r="D2807" s="89"/>
      <c r="E2807" s="89"/>
      <c r="F2807" s="89"/>
      <c r="G2807" s="89"/>
      <c r="H2807" s="172"/>
      <c r="I2807" s="172"/>
      <c r="J2807" s="89"/>
      <c r="K2807" s="142"/>
      <c r="L2807" s="89"/>
      <c r="M2807" s="89"/>
      <c r="N2807" s="89"/>
      <c r="O2807" s="89"/>
      <c r="P2807" s="89"/>
      <c r="Q2807" s="336"/>
      <c r="R2807" s="92"/>
      <c r="S2807" s="90"/>
      <c r="T2807" s="90"/>
    </row>
    <row r="2808" spans="1:20" x14ac:dyDescent="0.25">
      <c r="A2808" s="91"/>
      <c r="B2808" s="86"/>
      <c r="C2808" s="89"/>
      <c r="D2808" s="89"/>
      <c r="E2808" s="89"/>
      <c r="F2808" s="89"/>
      <c r="G2808" s="89"/>
      <c r="H2808" s="172"/>
      <c r="I2808" s="172"/>
      <c r="J2808" s="89"/>
      <c r="K2808" s="142"/>
      <c r="L2808" s="89"/>
      <c r="M2808" s="89"/>
      <c r="N2808" s="89"/>
      <c r="O2808" s="89"/>
      <c r="P2808" s="89"/>
      <c r="Q2808" s="336"/>
      <c r="R2808" s="92"/>
      <c r="S2808" s="90"/>
      <c r="T2808" s="90"/>
    </row>
    <row r="2809" spans="1:20" x14ac:dyDescent="0.25">
      <c r="A2809" s="91"/>
      <c r="B2809" s="86"/>
      <c r="C2809" s="89"/>
      <c r="D2809" s="89"/>
      <c r="E2809" s="89"/>
      <c r="F2809" s="89"/>
      <c r="G2809" s="89"/>
      <c r="H2809" s="172"/>
      <c r="I2809" s="172"/>
      <c r="J2809" s="89"/>
      <c r="K2809" s="142"/>
      <c r="L2809" s="89"/>
      <c r="M2809" s="89"/>
      <c r="N2809" s="89"/>
      <c r="O2809" s="89"/>
      <c r="P2809" s="89"/>
      <c r="Q2809" s="336"/>
      <c r="R2809" s="92"/>
      <c r="S2809" s="90"/>
      <c r="T2809" s="90"/>
    </row>
    <row r="2810" spans="1:20" x14ac:dyDescent="0.25">
      <c r="A2810" s="91"/>
      <c r="B2810" s="86"/>
      <c r="C2810" s="89"/>
      <c r="D2810" s="89"/>
      <c r="E2810" s="89"/>
      <c r="F2810" s="89"/>
      <c r="G2810" s="89"/>
      <c r="H2810" s="172"/>
      <c r="I2810" s="172"/>
      <c r="J2810" s="89"/>
      <c r="K2810" s="142"/>
      <c r="L2810" s="89"/>
      <c r="M2810" s="89"/>
      <c r="N2810" s="89"/>
      <c r="O2810" s="89"/>
      <c r="P2810" s="89"/>
      <c r="Q2810" s="336"/>
      <c r="R2810" s="92"/>
      <c r="S2810" s="90"/>
      <c r="T2810" s="90"/>
    </row>
    <row r="2811" spans="1:20" x14ac:dyDescent="0.25">
      <c r="A2811" s="91"/>
      <c r="B2811" s="86"/>
      <c r="C2811" s="89"/>
      <c r="D2811" s="89"/>
      <c r="E2811" s="89"/>
      <c r="F2811" s="89"/>
      <c r="G2811" s="89"/>
      <c r="H2811" s="172"/>
      <c r="I2811" s="172"/>
      <c r="J2811" s="89"/>
      <c r="K2811" s="142"/>
      <c r="L2811" s="89"/>
      <c r="M2811" s="89"/>
      <c r="N2811" s="89"/>
      <c r="O2811" s="89"/>
      <c r="P2811" s="89"/>
      <c r="Q2811" s="336"/>
      <c r="R2811" s="92"/>
      <c r="S2811" s="90"/>
      <c r="T2811" s="90"/>
    </row>
    <row r="2812" spans="1:20" x14ac:dyDescent="0.25">
      <c r="A2812" s="91"/>
      <c r="B2812" s="86"/>
      <c r="C2812" s="89"/>
      <c r="D2812" s="89"/>
      <c r="E2812" s="89"/>
      <c r="F2812" s="89"/>
      <c r="G2812" s="89"/>
      <c r="H2812" s="172"/>
      <c r="I2812" s="172"/>
      <c r="J2812" s="89"/>
      <c r="K2812" s="142"/>
      <c r="L2812" s="89"/>
      <c r="M2812" s="89"/>
      <c r="N2812" s="89"/>
      <c r="O2812" s="89"/>
      <c r="P2812" s="89"/>
      <c r="Q2812" s="336"/>
      <c r="R2812" s="92"/>
      <c r="S2812" s="90"/>
      <c r="T2812" s="90"/>
    </row>
    <row r="2813" spans="1:20" x14ac:dyDescent="0.25">
      <c r="A2813" s="91"/>
      <c r="B2813" s="86"/>
      <c r="C2813" s="89"/>
      <c r="D2813" s="89"/>
      <c r="E2813" s="89"/>
      <c r="F2813" s="89"/>
      <c r="G2813" s="89"/>
      <c r="H2813" s="172"/>
      <c r="I2813" s="172"/>
      <c r="J2813" s="89"/>
      <c r="K2813" s="142"/>
      <c r="L2813" s="89"/>
      <c r="M2813" s="89"/>
      <c r="N2813" s="89"/>
      <c r="O2813" s="89"/>
      <c r="P2813" s="89"/>
      <c r="Q2813" s="336"/>
      <c r="R2813" s="92"/>
      <c r="S2813" s="90"/>
      <c r="T2813" s="90"/>
    </row>
    <row r="2814" spans="1:20" x14ac:dyDescent="0.25">
      <c r="A2814" s="91"/>
      <c r="B2814" s="86"/>
      <c r="C2814" s="89"/>
      <c r="D2814" s="89"/>
      <c r="E2814" s="89"/>
      <c r="F2814" s="89"/>
      <c r="G2814" s="89"/>
      <c r="H2814" s="172"/>
      <c r="I2814" s="172"/>
      <c r="J2814" s="89"/>
      <c r="K2814" s="142"/>
      <c r="L2814" s="89"/>
      <c r="M2814" s="89"/>
      <c r="N2814" s="89"/>
      <c r="O2814" s="89"/>
      <c r="P2814" s="89"/>
      <c r="Q2814" s="336"/>
      <c r="R2814" s="92"/>
      <c r="S2814" s="90"/>
      <c r="T2814" s="90"/>
    </row>
    <row r="2815" spans="1:20" x14ac:dyDescent="0.25">
      <c r="A2815" s="91"/>
      <c r="B2815" s="86"/>
      <c r="C2815" s="89"/>
      <c r="D2815" s="89"/>
      <c r="E2815" s="89"/>
      <c r="F2815" s="89"/>
      <c r="G2815" s="89"/>
      <c r="H2815" s="172"/>
      <c r="I2815" s="172"/>
      <c r="J2815" s="89"/>
      <c r="K2815" s="142"/>
      <c r="L2815" s="89"/>
      <c r="M2815" s="89"/>
      <c r="N2815" s="89"/>
      <c r="O2815" s="89"/>
      <c r="P2815" s="89"/>
      <c r="Q2815" s="336"/>
      <c r="R2815" s="92"/>
      <c r="S2815" s="90"/>
      <c r="T2815" s="90"/>
    </row>
    <row r="2816" spans="1:20" x14ac:dyDescent="0.25">
      <c r="A2816" s="91"/>
      <c r="B2816" s="86"/>
      <c r="C2816" s="89"/>
      <c r="D2816" s="89"/>
      <c r="E2816" s="89"/>
      <c r="F2816" s="89"/>
      <c r="G2816" s="89"/>
      <c r="H2816" s="172"/>
      <c r="I2816" s="172"/>
      <c r="J2816" s="89"/>
      <c r="K2816" s="142"/>
      <c r="L2816" s="89"/>
      <c r="M2816" s="89"/>
      <c r="N2816" s="89"/>
      <c r="O2816" s="89"/>
      <c r="P2816" s="89"/>
      <c r="Q2816" s="336"/>
      <c r="R2816" s="92"/>
      <c r="S2816" s="90"/>
      <c r="T2816" s="90"/>
    </row>
    <row r="2817" spans="1:20" x14ac:dyDescent="0.25">
      <c r="A2817" s="91"/>
      <c r="B2817" s="86"/>
      <c r="C2817" s="89"/>
      <c r="D2817" s="89"/>
      <c r="E2817" s="89"/>
      <c r="F2817" s="89"/>
      <c r="G2817" s="89"/>
      <c r="H2817" s="172"/>
      <c r="I2817" s="172"/>
      <c r="J2817" s="89"/>
      <c r="K2817" s="142"/>
      <c r="L2817" s="89"/>
      <c r="M2817" s="89"/>
      <c r="N2817" s="89"/>
      <c r="O2817" s="89"/>
      <c r="P2817" s="89"/>
      <c r="Q2817" s="336"/>
      <c r="R2817" s="92"/>
      <c r="S2817" s="90"/>
      <c r="T2817" s="90"/>
    </row>
    <row r="2818" spans="1:20" x14ac:dyDescent="0.25">
      <c r="A2818" s="91"/>
      <c r="B2818" s="86"/>
      <c r="C2818" s="89"/>
      <c r="D2818" s="89"/>
      <c r="E2818" s="89"/>
      <c r="F2818" s="89"/>
      <c r="G2818" s="89"/>
      <c r="H2818" s="172"/>
      <c r="I2818" s="172"/>
      <c r="J2818" s="89"/>
      <c r="K2818" s="142"/>
      <c r="L2818" s="89"/>
      <c r="M2818" s="89"/>
      <c r="N2818" s="89"/>
      <c r="O2818" s="89"/>
      <c r="P2818" s="89"/>
      <c r="Q2818" s="336"/>
      <c r="R2818" s="92"/>
      <c r="S2818" s="90"/>
      <c r="T2818" s="90"/>
    </row>
    <row r="2819" spans="1:20" x14ac:dyDescent="0.25">
      <c r="A2819" s="91"/>
      <c r="B2819" s="86"/>
      <c r="C2819" s="89"/>
      <c r="D2819" s="89"/>
      <c r="E2819" s="89"/>
      <c r="F2819" s="89"/>
      <c r="G2819" s="89"/>
      <c r="H2819" s="172"/>
      <c r="I2819" s="172"/>
      <c r="J2819" s="89"/>
      <c r="K2819" s="142"/>
      <c r="L2819" s="89"/>
      <c r="M2819" s="89"/>
      <c r="N2819" s="89"/>
      <c r="O2819" s="89"/>
      <c r="P2819" s="89"/>
      <c r="Q2819" s="336"/>
      <c r="R2819" s="92"/>
      <c r="S2819" s="90"/>
      <c r="T2819" s="90"/>
    </row>
    <row r="2820" spans="1:20" x14ac:dyDescent="0.25">
      <c r="A2820" s="91"/>
      <c r="B2820" s="86"/>
      <c r="C2820" s="89"/>
      <c r="D2820" s="89"/>
      <c r="E2820" s="89"/>
      <c r="F2820" s="89"/>
      <c r="G2820" s="89"/>
      <c r="H2820" s="172"/>
      <c r="I2820" s="172"/>
      <c r="J2820" s="89"/>
      <c r="K2820" s="142"/>
      <c r="L2820" s="89"/>
      <c r="M2820" s="89"/>
      <c r="N2820" s="89"/>
      <c r="O2820" s="89"/>
      <c r="P2820" s="89"/>
      <c r="Q2820" s="336"/>
      <c r="R2820" s="92"/>
      <c r="S2820" s="90"/>
      <c r="T2820" s="90"/>
    </row>
    <row r="2821" spans="1:20" x14ac:dyDescent="0.25">
      <c r="A2821" s="91"/>
      <c r="B2821" s="86"/>
      <c r="C2821" s="89"/>
      <c r="D2821" s="89"/>
      <c r="E2821" s="89"/>
      <c r="F2821" s="89"/>
      <c r="G2821" s="89"/>
      <c r="H2821" s="172"/>
      <c r="I2821" s="172"/>
      <c r="J2821" s="89"/>
      <c r="K2821" s="142"/>
      <c r="L2821" s="89"/>
      <c r="M2821" s="89"/>
      <c r="N2821" s="89"/>
      <c r="O2821" s="89"/>
      <c r="P2821" s="89"/>
      <c r="Q2821" s="336"/>
      <c r="R2821" s="92"/>
      <c r="S2821" s="90"/>
      <c r="T2821" s="90"/>
    </row>
    <row r="2822" spans="1:20" x14ac:dyDescent="0.25">
      <c r="A2822" s="91"/>
      <c r="B2822" s="86"/>
      <c r="C2822" s="89"/>
      <c r="D2822" s="89"/>
      <c r="E2822" s="89"/>
      <c r="F2822" s="89"/>
      <c r="G2822" s="89"/>
      <c r="H2822" s="172"/>
      <c r="I2822" s="172"/>
      <c r="J2822" s="89"/>
      <c r="K2822" s="142"/>
      <c r="L2822" s="89"/>
      <c r="M2822" s="89"/>
      <c r="N2822" s="89"/>
      <c r="O2822" s="89"/>
      <c r="P2822" s="89"/>
      <c r="Q2822" s="336"/>
      <c r="R2822" s="92"/>
      <c r="S2822" s="90"/>
      <c r="T2822" s="90"/>
    </row>
    <row r="2823" spans="1:20" x14ac:dyDescent="0.25">
      <c r="A2823" s="91"/>
      <c r="B2823" s="86"/>
      <c r="C2823" s="89"/>
      <c r="D2823" s="89"/>
      <c r="E2823" s="89"/>
      <c r="F2823" s="89"/>
      <c r="G2823" s="89"/>
      <c r="H2823" s="172"/>
      <c r="I2823" s="172"/>
      <c r="J2823" s="89"/>
      <c r="K2823" s="142"/>
      <c r="L2823" s="89"/>
      <c r="M2823" s="89"/>
      <c r="N2823" s="89"/>
      <c r="O2823" s="89"/>
      <c r="P2823" s="89"/>
      <c r="Q2823" s="336"/>
      <c r="R2823" s="92"/>
      <c r="S2823" s="90"/>
      <c r="T2823" s="90"/>
    </row>
    <row r="2824" spans="1:20" x14ac:dyDescent="0.25">
      <c r="A2824" s="91"/>
      <c r="B2824" s="86"/>
      <c r="C2824" s="89"/>
      <c r="D2824" s="89"/>
      <c r="E2824" s="89"/>
      <c r="F2824" s="89"/>
      <c r="G2824" s="89"/>
      <c r="H2824" s="172"/>
      <c r="I2824" s="172"/>
      <c r="J2824" s="89"/>
      <c r="K2824" s="142"/>
      <c r="L2824" s="89"/>
      <c r="M2824" s="89"/>
      <c r="N2824" s="89"/>
      <c r="O2824" s="89"/>
      <c r="P2824" s="89"/>
      <c r="Q2824" s="336"/>
      <c r="R2824" s="92"/>
      <c r="S2824" s="90"/>
      <c r="T2824" s="90"/>
    </row>
    <row r="2825" spans="1:20" x14ac:dyDescent="0.25">
      <c r="A2825" s="91"/>
      <c r="B2825" s="86"/>
      <c r="C2825" s="89"/>
      <c r="D2825" s="89"/>
      <c r="E2825" s="89"/>
      <c r="F2825" s="89"/>
      <c r="G2825" s="89"/>
      <c r="H2825" s="172"/>
      <c r="I2825" s="172"/>
      <c r="J2825" s="89"/>
      <c r="K2825" s="142"/>
      <c r="L2825" s="89"/>
      <c r="M2825" s="89"/>
      <c r="N2825" s="89"/>
      <c r="O2825" s="89"/>
      <c r="P2825" s="89"/>
      <c r="Q2825" s="336"/>
      <c r="R2825" s="92"/>
      <c r="S2825" s="90"/>
      <c r="T2825" s="90"/>
    </row>
    <row r="2826" spans="1:20" x14ac:dyDescent="0.25">
      <c r="A2826" s="91"/>
      <c r="B2826" s="86"/>
      <c r="C2826" s="89"/>
      <c r="D2826" s="89"/>
      <c r="E2826" s="89"/>
      <c r="F2826" s="89"/>
      <c r="G2826" s="89"/>
      <c r="H2826" s="172"/>
      <c r="I2826" s="172"/>
      <c r="J2826" s="89"/>
      <c r="K2826" s="142"/>
      <c r="L2826" s="89"/>
      <c r="M2826" s="89"/>
      <c r="N2826" s="89"/>
      <c r="O2826" s="89"/>
      <c r="P2826" s="89"/>
      <c r="Q2826" s="336"/>
      <c r="R2826" s="92"/>
      <c r="S2826" s="90"/>
      <c r="T2826" s="90"/>
    </row>
    <row r="2827" spans="1:20" x14ac:dyDescent="0.25">
      <c r="A2827" s="91"/>
      <c r="B2827" s="86"/>
      <c r="C2827" s="89"/>
      <c r="D2827" s="89"/>
      <c r="E2827" s="89"/>
      <c r="F2827" s="89"/>
      <c r="G2827" s="89"/>
      <c r="H2827" s="172"/>
      <c r="I2827" s="172"/>
      <c r="J2827" s="89"/>
      <c r="K2827" s="142"/>
      <c r="L2827" s="89"/>
      <c r="M2827" s="89"/>
      <c r="N2827" s="89"/>
      <c r="O2827" s="89"/>
      <c r="P2827" s="89"/>
      <c r="Q2827" s="336"/>
      <c r="R2827" s="92"/>
      <c r="S2827" s="90"/>
      <c r="T2827" s="90"/>
    </row>
    <row r="2828" spans="1:20" x14ac:dyDescent="0.25">
      <c r="A2828" s="91"/>
      <c r="B2828" s="86"/>
      <c r="C2828" s="89"/>
      <c r="D2828" s="89"/>
      <c r="E2828" s="89"/>
      <c r="F2828" s="89"/>
      <c r="G2828" s="89"/>
      <c r="H2828" s="172"/>
      <c r="I2828" s="172"/>
      <c r="J2828" s="89"/>
      <c r="K2828" s="142"/>
      <c r="L2828" s="89"/>
      <c r="M2828" s="89"/>
      <c r="N2828" s="89"/>
      <c r="O2828" s="89"/>
      <c r="P2828" s="89"/>
      <c r="Q2828" s="336"/>
      <c r="R2828" s="92"/>
      <c r="S2828" s="90"/>
      <c r="T2828" s="90"/>
    </row>
    <row r="2829" spans="1:20" x14ac:dyDescent="0.25">
      <c r="A2829" s="91"/>
      <c r="B2829" s="86"/>
      <c r="C2829" s="89"/>
      <c r="D2829" s="89"/>
      <c r="E2829" s="89"/>
      <c r="F2829" s="89"/>
      <c r="G2829" s="89"/>
      <c r="H2829" s="172"/>
      <c r="I2829" s="172"/>
      <c r="J2829" s="89"/>
      <c r="K2829" s="142"/>
      <c r="L2829" s="89"/>
      <c r="M2829" s="89"/>
      <c r="N2829" s="89"/>
      <c r="O2829" s="89"/>
      <c r="P2829" s="89"/>
      <c r="Q2829" s="336"/>
      <c r="R2829" s="92"/>
      <c r="S2829" s="90"/>
      <c r="T2829" s="90"/>
    </row>
    <row r="2830" spans="1:20" x14ac:dyDescent="0.25">
      <c r="A2830" s="91"/>
      <c r="B2830" s="86"/>
      <c r="C2830" s="89"/>
      <c r="D2830" s="89"/>
      <c r="E2830" s="89"/>
      <c r="F2830" s="89"/>
      <c r="G2830" s="89"/>
      <c r="H2830" s="172"/>
      <c r="I2830" s="172"/>
      <c r="J2830" s="89"/>
      <c r="K2830" s="142"/>
      <c r="L2830" s="89"/>
      <c r="M2830" s="89"/>
      <c r="N2830" s="89"/>
      <c r="O2830" s="89"/>
      <c r="P2830" s="89"/>
      <c r="Q2830" s="336"/>
      <c r="R2830" s="92"/>
      <c r="S2830" s="90"/>
      <c r="T2830" s="90"/>
    </row>
    <row r="2831" spans="1:20" x14ac:dyDescent="0.25">
      <c r="A2831" s="91"/>
      <c r="B2831" s="86"/>
      <c r="C2831" s="89"/>
      <c r="D2831" s="89"/>
      <c r="E2831" s="89"/>
      <c r="F2831" s="89"/>
      <c r="G2831" s="89"/>
      <c r="H2831" s="172"/>
      <c r="I2831" s="172"/>
      <c r="J2831" s="89"/>
      <c r="K2831" s="142"/>
      <c r="L2831" s="89"/>
      <c r="M2831" s="89"/>
      <c r="N2831" s="89"/>
      <c r="O2831" s="89"/>
      <c r="P2831" s="89"/>
      <c r="Q2831" s="336"/>
      <c r="R2831" s="92"/>
      <c r="S2831" s="90"/>
      <c r="T2831" s="90"/>
    </row>
    <row r="2832" spans="1:20" x14ac:dyDescent="0.25">
      <c r="A2832" s="91"/>
      <c r="B2832" s="86"/>
      <c r="C2832" s="89"/>
      <c r="D2832" s="89"/>
      <c r="E2832" s="89"/>
      <c r="F2832" s="89"/>
      <c r="G2832" s="89"/>
      <c r="H2832" s="172"/>
      <c r="I2832" s="172"/>
      <c r="J2832" s="89"/>
      <c r="K2832" s="142"/>
      <c r="L2832" s="89"/>
      <c r="M2832" s="89"/>
      <c r="N2832" s="89"/>
      <c r="O2832" s="89"/>
      <c r="P2832" s="89"/>
      <c r="Q2832" s="336"/>
      <c r="R2832" s="92"/>
      <c r="S2832" s="90"/>
      <c r="T2832" s="90"/>
    </row>
    <row r="2833" spans="1:20" x14ac:dyDescent="0.25">
      <c r="A2833" s="91"/>
      <c r="B2833" s="86"/>
      <c r="C2833" s="89"/>
      <c r="D2833" s="89"/>
      <c r="E2833" s="89"/>
      <c r="F2833" s="89"/>
      <c r="G2833" s="89"/>
      <c r="H2833" s="172"/>
      <c r="I2833" s="172"/>
      <c r="J2833" s="89"/>
      <c r="K2833" s="142"/>
      <c r="L2833" s="89"/>
      <c r="M2833" s="89"/>
      <c r="N2833" s="89"/>
      <c r="O2833" s="89"/>
      <c r="P2833" s="89"/>
      <c r="Q2833" s="336"/>
      <c r="R2833" s="92"/>
      <c r="S2833" s="90"/>
      <c r="T2833" s="90"/>
    </row>
    <row r="2834" spans="1:20" x14ac:dyDescent="0.25">
      <c r="A2834" s="91"/>
      <c r="B2834" s="86"/>
      <c r="C2834" s="89"/>
      <c r="D2834" s="89"/>
      <c r="E2834" s="89"/>
      <c r="F2834" s="89"/>
      <c r="G2834" s="89"/>
      <c r="H2834" s="172"/>
      <c r="I2834" s="172"/>
      <c r="J2834" s="89"/>
      <c r="K2834" s="142"/>
      <c r="L2834" s="89"/>
      <c r="M2834" s="89"/>
      <c r="N2834" s="89"/>
      <c r="O2834" s="89"/>
      <c r="P2834" s="89"/>
      <c r="Q2834" s="336"/>
      <c r="R2834" s="92"/>
      <c r="S2834" s="90"/>
      <c r="T2834" s="90"/>
    </row>
    <row r="2835" spans="1:20" x14ac:dyDescent="0.25">
      <c r="A2835" s="91"/>
      <c r="B2835" s="86"/>
      <c r="C2835" s="89"/>
      <c r="D2835" s="89"/>
      <c r="E2835" s="89"/>
      <c r="F2835" s="89"/>
      <c r="G2835" s="89"/>
      <c r="H2835" s="172"/>
      <c r="I2835" s="172"/>
      <c r="J2835" s="89"/>
      <c r="K2835" s="142"/>
      <c r="L2835" s="89"/>
      <c r="M2835" s="89"/>
      <c r="N2835" s="89"/>
      <c r="O2835" s="89"/>
      <c r="P2835" s="89"/>
      <c r="Q2835" s="336"/>
      <c r="R2835" s="92"/>
      <c r="S2835" s="90"/>
      <c r="T2835" s="90"/>
    </row>
    <row r="2836" spans="1:20" x14ac:dyDescent="0.25">
      <c r="A2836" s="91"/>
      <c r="B2836" s="86"/>
      <c r="C2836" s="89"/>
      <c r="D2836" s="89"/>
      <c r="E2836" s="89"/>
      <c r="F2836" s="89"/>
      <c r="G2836" s="89"/>
      <c r="H2836" s="172"/>
      <c r="I2836" s="172"/>
      <c r="J2836" s="89"/>
      <c r="K2836" s="142"/>
      <c r="L2836" s="89"/>
      <c r="M2836" s="89"/>
      <c r="N2836" s="89"/>
      <c r="O2836" s="89"/>
      <c r="P2836" s="89"/>
      <c r="Q2836" s="336"/>
      <c r="R2836" s="92"/>
      <c r="S2836" s="90"/>
      <c r="T2836" s="90"/>
    </row>
    <row r="2837" spans="1:20" x14ac:dyDescent="0.25">
      <c r="B2837" s="86"/>
      <c r="C2837" s="89"/>
      <c r="D2837" s="89"/>
      <c r="E2837" s="89"/>
      <c r="F2837" s="89"/>
      <c r="G2837" s="89"/>
      <c r="H2837" s="172"/>
      <c r="I2837" s="172"/>
      <c r="J2837" s="89"/>
      <c r="K2837" s="142"/>
      <c r="L2837" s="89"/>
      <c r="M2837" s="89"/>
      <c r="N2837" s="89"/>
      <c r="O2837" s="89"/>
      <c r="P2837" s="89"/>
      <c r="Q2837" s="336"/>
      <c r="R2837" s="92"/>
      <c r="S2837" s="90"/>
      <c r="T2837" s="90"/>
    </row>
    <row r="2838" spans="1:20" x14ac:dyDescent="0.25">
      <c r="E2838" s="89"/>
      <c r="F2838" s="89"/>
      <c r="G2838" s="89"/>
      <c r="H2838" s="172"/>
      <c r="I2838" s="172"/>
      <c r="J2838" s="89"/>
      <c r="K2838" s="142"/>
      <c r="L2838" s="89"/>
      <c r="M2838" s="89"/>
      <c r="N2838" s="89"/>
      <c r="O2838" s="89"/>
      <c r="P2838" s="89"/>
      <c r="Q2838" s="336"/>
      <c r="R2838" s="92"/>
      <c r="S2838" s="90"/>
    </row>
    <row r="1048380" spans="1:1" ht="15.75" thickBot="1" x14ac:dyDescent="0.3"/>
    <row r="1048381" spans="1:1" ht="23.25" thickBot="1" x14ac:dyDescent="0.3">
      <c r="A1048381" s="122"/>
    </row>
    <row r="1048382" spans="1:1" x14ac:dyDescent="0.25">
      <c r="A1048382" s="906"/>
    </row>
    <row r="1048383" spans="1:1" x14ac:dyDescent="0.25">
      <c r="A1048383" s="907"/>
    </row>
    <row r="1048384" spans="1:1" x14ac:dyDescent="0.25">
      <c r="A1048384" s="123"/>
    </row>
    <row r="1048385" spans="1:1" x14ac:dyDescent="0.25">
      <c r="A1048385" s="123"/>
    </row>
    <row r="1048386" spans="1:1" x14ac:dyDescent="0.25">
      <c r="A1048386" s="123"/>
    </row>
    <row r="1048387" spans="1:1" x14ac:dyDescent="0.25">
      <c r="A1048387" s="123"/>
    </row>
    <row r="1048388" spans="1:1" x14ac:dyDescent="0.25">
      <c r="A1048388" s="123"/>
    </row>
    <row r="1048389" spans="1:1" x14ac:dyDescent="0.25">
      <c r="A1048389" s="123"/>
    </row>
    <row r="1048390" spans="1:1" x14ac:dyDescent="0.25">
      <c r="A1048390" s="123"/>
    </row>
    <row r="1048391" spans="1:1" x14ac:dyDescent="0.25">
      <c r="A1048391" s="123"/>
    </row>
    <row r="1048392" spans="1:1" x14ac:dyDescent="0.25">
      <c r="A1048392" s="123"/>
    </row>
  </sheetData>
  <autoFilter ref="A3:T829"/>
  <mergeCells count="367">
    <mergeCell ref="T774:T776"/>
    <mergeCell ref="D774:D776"/>
    <mergeCell ref="D777:D782"/>
    <mergeCell ref="D763:D765"/>
    <mergeCell ref="D743:D745"/>
    <mergeCell ref="T743:T745"/>
    <mergeCell ref="D746:D750"/>
    <mergeCell ref="T746:T750"/>
    <mergeCell ref="D751:D756"/>
    <mergeCell ref="T751:T756"/>
    <mergeCell ref="D757:D762"/>
    <mergeCell ref="T757:T762"/>
    <mergeCell ref="T766:T773"/>
    <mergeCell ref="D766:D773"/>
    <mergeCell ref="T763:T765"/>
    <mergeCell ref="D738:D742"/>
    <mergeCell ref="D695:D700"/>
    <mergeCell ref="D701:D704"/>
    <mergeCell ref="D705:D708"/>
    <mergeCell ref="D709:D712"/>
    <mergeCell ref="D713:D717"/>
    <mergeCell ref="D718:D723"/>
    <mergeCell ref="D724:D728"/>
    <mergeCell ref="D729:D732"/>
    <mergeCell ref="D733:D737"/>
    <mergeCell ref="T666:T668"/>
    <mergeCell ref="D666:D668"/>
    <mergeCell ref="D669:D670"/>
    <mergeCell ref="D671:D674"/>
    <mergeCell ref="D675:D679"/>
    <mergeCell ref="D680:D683"/>
    <mergeCell ref="D684:D687"/>
    <mergeCell ref="D688:D692"/>
    <mergeCell ref="D693:D694"/>
    <mergeCell ref="T659:T661"/>
    <mergeCell ref="D659:D661"/>
    <mergeCell ref="T634:T636"/>
    <mergeCell ref="D634:D636"/>
    <mergeCell ref="D637:D638"/>
    <mergeCell ref="T637:T638"/>
    <mergeCell ref="D639:D642"/>
    <mergeCell ref="T639:T642"/>
    <mergeCell ref="T643:T646"/>
    <mergeCell ref="D643:D646"/>
    <mergeCell ref="T647:T650"/>
    <mergeCell ref="D647:D650"/>
    <mergeCell ref="D651:D654"/>
    <mergeCell ref="T651:T654"/>
    <mergeCell ref="D631:D633"/>
    <mergeCell ref="T631:T633"/>
    <mergeCell ref="D589:D592"/>
    <mergeCell ref="T621:T623"/>
    <mergeCell ref="T624:T627"/>
    <mergeCell ref="D624:D627"/>
    <mergeCell ref="D621:D623"/>
    <mergeCell ref="T655:T658"/>
    <mergeCell ref="D655:D658"/>
    <mergeCell ref="T610:T612"/>
    <mergeCell ref="D610:D612"/>
    <mergeCell ref="T613:T615"/>
    <mergeCell ref="D616:D620"/>
    <mergeCell ref="T616:T620"/>
    <mergeCell ref="D613:D615"/>
    <mergeCell ref="T601:T606"/>
    <mergeCell ref="D601:D606"/>
    <mergeCell ref="T593:T597"/>
    <mergeCell ref="D593:D597"/>
    <mergeCell ref="T445:T450"/>
    <mergeCell ref="D445:D450"/>
    <mergeCell ref="T451:T454"/>
    <mergeCell ref="D451:D454"/>
    <mergeCell ref="T455:T462"/>
    <mergeCell ref="D455:D462"/>
    <mergeCell ref="T548:T556"/>
    <mergeCell ref="D548:D556"/>
    <mergeCell ref="T542:T547"/>
    <mergeCell ref="D542:D547"/>
    <mergeCell ref="D518:D522"/>
    <mergeCell ref="T518:T522"/>
    <mergeCell ref="T523:T527"/>
    <mergeCell ref="D523:D527"/>
    <mergeCell ref="T503:T508"/>
    <mergeCell ref="D503:D508"/>
    <mergeCell ref="T509:T512"/>
    <mergeCell ref="D485:D488"/>
    <mergeCell ref="T489:T493"/>
    <mergeCell ref="D489:D493"/>
    <mergeCell ref="T494:T495"/>
    <mergeCell ref="T463:T468"/>
    <mergeCell ref="D463:D468"/>
    <mergeCell ref="T469:T471"/>
    <mergeCell ref="T574:T576"/>
    <mergeCell ref="D574:D576"/>
    <mergeCell ref="T586:T588"/>
    <mergeCell ref="D586:D588"/>
    <mergeCell ref="T589:T592"/>
    <mergeCell ref="T496:T502"/>
    <mergeCell ref="D496:D502"/>
    <mergeCell ref="T577:T581"/>
    <mergeCell ref="D577:D581"/>
    <mergeCell ref="T582:T585"/>
    <mergeCell ref="D582:D585"/>
    <mergeCell ref="T531:T538"/>
    <mergeCell ref="D531:D538"/>
    <mergeCell ref="D469:D471"/>
    <mergeCell ref="D472:D476"/>
    <mergeCell ref="T472:T476"/>
    <mergeCell ref="T477:T481"/>
    <mergeCell ref="D477:D481"/>
    <mergeCell ref="T482:T484"/>
    <mergeCell ref="D482:D484"/>
    <mergeCell ref="T179:T183"/>
    <mergeCell ref="T184:T188"/>
    <mergeCell ref="D184:D188"/>
    <mergeCell ref="T292:T295"/>
    <mergeCell ref="T256:T264"/>
    <mergeCell ref="D256:D264"/>
    <mergeCell ref="T265:T273"/>
    <mergeCell ref="D265:D273"/>
    <mergeCell ref="T225:T227"/>
    <mergeCell ref="D225:D227"/>
    <mergeCell ref="T274:T279"/>
    <mergeCell ref="T280:T284"/>
    <mergeCell ref="T285:T287"/>
    <mergeCell ref="T248:T255"/>
    <mergeCell ref="D248:D255"/>
    <mergeCell ref="T228:T229"/>
    <mergeCell ref="T230:T231"/>
    <mergeCell ref="D121:D132"/>
    <mergeCell ref="T194:T195"/>
    <mergeCell ref="T94:T99"/>
    <mergeCell ref="D160:D166"/>
    <mergeCell ref="T121:T132"/>
    <mergeCell ref="T133:T140"/>
    <mergeCell ref="D133:D140"/>
    <mergeCell ref="T141:T146"/>
    <mergeCell ref="D141:D146"/>
    <mergeCell ref="T100:T110"/>
    <mergeCell ref="D100:D110"/>
    <mergeCell ref="T244:T247"/>
    <mergeCell ref="T199:T202"/>
    <mergeCell ref="T27:T31"/>
    <mergeCell ref="D199:D202"/>
    <mergeCell ref="T189:T190"/>
    <mergeCell ref="D189:D190"/>
    <mergeCell ref="T191:T193"/>
    <mergeCell ref="T196:T198"/>
    <mergeCell ref="T288:T290"/>
    <mergeCell ref="D288:D290"/>
    <mergeCell ref="D204:D208"/>
    <mergeCell ref="D209:D210"/>
    <mergeCell ref="T111:T120"/>
    <mergeCell ref="D111:D120"/>
    <mergeCell ref="T167:T172"/>
    <mergeCell ref="D167:D172"/>
    <mergeCell ref="T173:T178"/>
    <mergeCell ref="T147:T152"/>
    <mergeCell ref="D147:D152"/>
    <mergeCell ref="T153:T159"/>
    <mergeCell ref="D153:D159"/>
    <mergeCell ref="T160:T166"/>
    <mergeCell ref="T80:T85"/>
    <mergeCell ref="T86:T93"/>
    <mergeCell ref="T222:T224"/>
    <mergeCell ref="T209:T210"/>
    <mergeCell ref="D218:D221"/>
    <mergeCell ref="T211:T212"/>
    <mergeCell ref="D211:D212"/>
    <mergeCell ref="A2:A3"/>
    <mergeCell ref="B2:B3"/>
    <mergeCell ref="C2:C3"/>
    <mergeCell ref="D2:D3"/>
    <mergeCell ref="D4:D12"/>
    <mergeCell ref="T74:T79"/>
    <mergeCell ref="T4:T12"/>
    <mergeCell ref="D65:D73"/>
    <mergeCell ref="T65:T73"/>
    <mergeCell ref="T55:T64"/>
    <mergeCell ref="T48:T54"/>
    <mergeCell ref="D32:D37"/>
    <mergeCell ref="D38:D44"/>
    <mergeCell ref="D45:D47"/>
    <mergeCell ref="D48:D54"/>
    <mergeCell ref="D55:D64"/>
    <mergeCell ref="T32:T37"/>
    <mergeCell ref="T13:T19"/>
    <mergeCell ref="D13:D19"/>
    <mergeCell ref="T45:T47"/>
    <mergeCell ref="A1048382:A1048383"/>
    <mergeCell ref="D20:D26"/>
    <mergeCell ref="D27:D31"/>
    <mergeCell ref="D94:D99"/>
    <mergeCell ref="D232:D233"/>
    <mergeCell ref="D234:D238"/>
    <mergeCell ref="D239:D243"/>
    <mergeCell ref="D228:D229"/>
    <mergeCell ref="D230:D231"/>
    <mergeCell ref="D191:D193"/>
    <mergeCell ref="D86:D93"/>
    <mergeCell ref="D80:D85"/>
    <mergeCell ref="D173:D178"/>
    <mergeCell ref="D74:D79"/>
    <mergeCell ref="D274:D279"/>
    <mergeCell ref="D280:D284"/>
    <mergeCell ref="D285:D287"/>
    <mergeCell ref="D179:D183"/>
    <mergeCell ref="D196:D198"/>
    <mergeCell ref="D194:D195"/>
    <mergeCell ref="D213:D217"/>
    <mergeCell ref="D292:D295"/>
    <mergeCell ref="D357:D358"/>
    <mergeCell ref="D359:D361"/>
    <mergeCell ref="D222:D224"/>
    <mergeCell ref="D244:D247"/>
    <mergeCell ref="C1:R1"/>
    <mergeCell ref="T2:T3"/>
    <mergeCell ref="E2:E3"/>
    <mergeCell ref="G2:G3"/>
    <mergeCell ref="H2:K2"/>
    <mergeCell ref="L2:L3"/>
    <mergeCell ref="M2:M3"/>
    <mergeCell ref="N2:N3"/>
    <mergeCell ref="F2:F3"/>
    <mergeCell ref="O2:O3"/>
    <mergeCell ref="P2:P3"/>
    <mergeCell ref="Q2:Q3"/>
    <mergeCell ref="R2:R3"/>
    <mergeCell ref="S2:S3"/>
    <mergeCell ref="T204:T208"/>
    <mergeCell ref="T213:T217"/>
    <mergeCell ref="T218:T221"/>
    <mergeCell ref="T232:T233"/>
    <mergeCell ref="T234:T238"/>
    <mergeCell ref="T239:T243"/>
    <mergeCell ref="T38:T44"/>
    <mergeCell ref="T20:T26"/>
    <mergeCell ref="T341:T342"/>
    <mergeCell ref="T343:T344"/>
    <mergeCell ref="D343:D344"/>
    <mergeCell ref="D345:D346"/>
    <mergeCell ref="T309:T310"/>
    <mergeCell ref="D309:D310"/>
    <mergeCell ref="T311:T312"/>
    <mergeCell ref="D311:D312"/>
    <mergeCell ref="T296:T298"/>
    <mergeCell ref="D296:D298"/>
    <mergeCell ref="T299:T301"/>
    <mergeCell ref="D299:D301"/>
    <mergeCell ref="T302:T303"/>
    <mergeCell ref="D302:D303"/>
    <mergeCell ref="T304:T305"/>
    <mergeCell ref="D304:D305"/>
    <mergeCell ref="T306:T308"/>
    <mergeCell ref="D306:D308"/>
    <mergeCell ref="D341:D342"/>
    <mergeCell ref="T345:T346"/>
    <mergeCell ref="T313:T314"/>
    <mergeCell ref="T315:T318"/>
    <mergeCell ref="D315:D318"/>
    <mergeCell ref="D313:D314"/>
    <mergeCell ref="T319:T321"/>
    <mergeCell ref="D319:D321"/>
    <mergeCell ref="T322:T324"/>
    <mergeCell ref="D322:D324"/>
    <mergeCell ref="T325:T327"/>
    <mergeCell ref="D325:D327"/>
    <mergeCell ref="T328:T330"/>
    <mergeCell ref="D328:D330"/>
    <mergeCell ref="T333:T335"/>
    <mergeCell ref="D333:D335"/>
    <mergeCell ref="T336:T337"/>
    <mergeCell ref="D336:D337"/>
    <mergeCell ref="T338:T339"/>
    <mergeCell ref="D338:D339"/>
    <mergeCell ref="T386:T390"/>
    <mergeCell ref="D386:D390"/>
    <mergeCell ref="T391:T396"/>
    <mergeCell ref="T368:T371"/>
    <mergeCell ref="T365:T367"/>
    <mergeCell ref="D365:D367"/>
    <mergeCell ref="D391:D396"/>
    <mergeCell ref="D347:D350"/>
    <mergeCell ref="T347:T350"/>
    <mergeCell ref="T351:T353"/>
    <mergeCell ref="D351:D353"/>
    <mergeCell ref="T354:T356"/>
    <mergeCell ref="D354:D356"/>
    <mergeCell ref="T357:T358"/>
    <mergeCell ref="T359:T361"/>
    <mergeCell ref="T362:T364"/>
    <mergeCell ref="D362:D364"/>
    <mergeCell ref="T378:T379"/>
    <mergeCell ref="T413:T417"/>
    <mergeCell ref="D413:D417"/>
    <mergeCell ref="T418:T421"/>
    <mergeCell ref="D418:D421"/>
    <mergeCell ref="D422:D424"/>
    <mergeCell ref="T422:T424"/>
    <mergeCell ref="T406:T408"/>
    <mergeCell ref="D406:D408"/>
    <mergeCell ref="T402:T405"/>
    <mergeCell ref="D402:D405"/>
    <mergeCell ref="D378:D379"/>
    <mergeCell ref="T628:T630"/>
    <mergeCell ref="D628:D630"/>
    <mergeCell ref="D430:D437"/>
    <mergeCell ref="T438:T444"/>
    <mergeCell ref="D438:D444"/>
    <mergeCell ref="T485:T488"/>
    <mergeCell ref="T571:T573"/>
    <mergeCell ref="D571:D573"/>
    <mergeCell ref="T598:T600"/>
    <mergeCell ref="D598:D600"/>
    <mergeCell ref="T426:T427"/>
    <mergeCell ref="T430:T437"/>
    <mergeCell ref="D509:D512"/>
    <mergeCell ref="T513:T517"/>
    <mergeCell ref="D513:D517"/>
    <mergeCell ref="D528:D530"/>
    <mergeCell ref="T528:T530"/>
    <mergeCell ref="D494:D495"/>
    <mergeCell ref="T397:T398"/>
    <mergeCell ref="D397:D398"/>
    <mergeCell ref="D426:D427"/>
    <mergeCell ref="T409:T412"/>
    <mergeCell ref="D409:D412"/>
    <mergeCell ref="T662:T665"/>
    <mergeCell ref="D662:D665"/>
    <mergeCell ref="T372:T373"/>
    <mergeCell ref="D372:D373"/>
    <mergeCell ref="T374:T375"/>
    <mergeCell ref="D374:D375"/>
    <mergeCell ref="T376:T377"/>
    <mergeCell ref="D376:D377"/>
    <mergeCell ref="T399:T401"/>
    <mergeCell ref="D399:D401"/>
    <mergeCell ref="T607:T609"/>
    <mergeCell ref="D607:D609"/>
    <mergeCell ref="T539:T541"/>
    <mergeCell ref="D539:D541"/>
    <mergeCell ref="T557:T559"/>
    <mergeCell ref="D557:D559"/>
    <mergeCell ref="T560:T562"/>
    <mergeCell ref="T563:T566"/>
    <mergeCell ref="T567:T570"/>
    <mergeCell ref="D567:D570"/>
    <mergeCell ref="D563:D566"/>
    <mergeCell ref="D560:D562"/>
    <mergeCell ref="T380:T385"/>
    <mergeCell ref="D380:D385"/>
    <mergeCell ref="T695:T700"/>
    <mergeCell ref="T693:T694"/>
    <mergeCell ref="T688:T692"/>
    <mergeCell ref="T684:T687"/>
    <mergeCell ref="T680:T683"/>
    <mergeCell ref="T675:T679"/>
    <mergeCell ref="T671:T674"/>
    <mergeCell ref="T669:T670"/>
    <mergeCell ref="T738:T742"/>
    <mergeCell ref="T733:T737"/>
    <mergeCell ref="T729:T732"/>
    <mergeCell ref="T724:T728"/>
    <mergeCell ref="T718:T723"/>
    <mergeCell ref="T713:T717"/>
    <mergeCell ref="T709:T712"/>
    <mergeCell ref="T705:T708"/>
    <mergeCell ref="T701:T704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M1048458"/>
  <sheetViews>
    <sheetView rightToLeft="1" topLeftCell="P1" zoomScale="160" zoomScaleNormal="160" workbookViewId="0">
      <pane ySplit="3" topLeftCell="A381" activePane="bottomLeft" state="frozen"/>
      <selection activeCell="N1" sqref="N1"/>
      <selection pane="bottomLeft" activeCell="X384" sqref="X384"/>
    </sheetView>
  </sheetViews>
  <sheetFormatPr defaultRowHeight="15" x14ac:dyDescent="0.25"/>
  <cols>
    <col min="1" max="13" width="9.140625" style="86"/>
    <col min="14" max="14" width="17.140625" style="86" bestFit="1" customWidth="1"/>
    <col min="15" max="17" width="9.140625" style="86"/>
    <col min="18" max="18" width="13.7109375" style="86" bestFit="1" customWidth="1"/>
    <col min="19" max="20" width="10.7109375" style="86" customWidth="1"/>
    <col min="21" max="22" width="11" style="86" bestFit="1" customWidth="1"/>
    <col min="23" max="23" width="9.140625" style="86"/>
    <col min="24" max="24" width="13.140625" style="86" bestFit="1" customWidth="1"/>
    <col min="25" max="25" width="9.140625" style="86"/>
    <col min="26" max="26" width="15.140625" style="86" customWidth="1"/>
    <col min="27" max="16384" width="9.140625" style="86"/>
  </cols>
  <sheetData>
    <row r="1" spans="1:39" s="306" customFormat="1" ht="13.5" customHeight="1" thickBot="1" x14ac:dyDescent="0.3">
      <c r="A1" s="1054" t="s">
        <v>4</v>
      </c>
      <c r="B1" s="1054"/>
      <c r="C1" s="1054"/>
      <c r="D1" s="1054"/>
      <c r="E1" s="1054"/>
      <c r="F1" s="1054"/>
      <c r="G1" s="1054"/>
      <c r="H1" s="1056"/>
      <c r="I1" s="1054" t="s">
        <v>6</v>
      </c>
      <c r="J1" s="1054"/>
      <c r="K1" s="1054"/>
      <c r="L1" s="1054"/>
      <c r="M1" s="1054"/>
      <c r="N1" s="1054"/>
      <c r="O1" s="1054"/>
      <c r="P1" s="1054"/>
      <c r="Q1" s="1055"/>
      <c r="R1" s="1054" t="s">
        <v>300</v>
      </c>
      <c r="S1" s="1054"/>
      <c r="T1" s="1054"/>
      <c r="U1" s="1054"/>
      <c r="V1" s="1054"/>
      <c r="W1" s="1054"/>
      <c r="X1" s="1054"/>
      <c r="Y1" s="1054"/>
      <c r="Z1" s="1054"/>
      <c r="AA1" s="1054"/>
      <c r="AB1" s="1054"/>
      <c r="AC1" s="1054"/>
      <c r="AD1" s="1054"/>
      <c r="AE1" s="1054"/>
      <c r="AF1" s="1054"/>
      <c r="AG1" s="1054"/>
      <c r="AH1" s="1054"/>
      <c r="AI1" s="1054"/>
      <c r="AJ1" s="1054"/>
      <c r="AK1" s="1054"/>
      <c r="AL1" s="1054"/>
      <c r="AM1" s="1067"/>
    </row>
    <row r="2" spans="1:39" s="306" customFormat="1" ht="24" customHeight="1" x14ac:dyDescent="0.25">
      <c r="A2" s="1059" t="s">
        <v>44</v>
      </c>
      <c r="B2" s="1057" t="s">
        <v>57</v>
      </c>
      <c r="C2" s="1057" t="s">
        <v>58</v>
      </c>
      <c r="D2" s="1057" t="s">
        <v>46</v>
      </c>
      <c r="E2" s="1057" t="s">
        <v>59</v>
      </c>
      <c r="F2" s="1057" t="s">
        <v>60</v>
      </c>
      <c r="G2" s="1057" t="s">
        <v>49</v>
      </c>
      <c r="H2" s="1061" t="s">
        <v>40</v>
      </c>
      <c r="I2" s="1059" t="s">
        <v>44</v>
      </c>
      <c r="J2" s="1057" t="s">
        <v>64</v>
      </c>
      <c r="K2" s="1057" t="s">
        <v>65</v>
      </c>
      <c r="L2" s="1057" t="s">
        <v>46</v>
      </c>
      <c r="M2" s="1064" t="s">
        <v>31</v>
      </c>
      <c r="N2" s="1057" t="s">
        <v>66</v>
      </c>
      <c r="O2" s="1057" t="s">
        <v>60</v>
      </c>
      <c r="P2" s="1057" t="s">
        <v>49</v>
      </c>
      <c r="Q2" s="1057" t="s">
        <v>40</v>
      </c>
      <c r="R2" s="1068" t="s">
        <v>73</v>
      </c>
      <c r="S2" s="1064" t="s">
        <v>141</v>
      </c>
      <c r="T2" s="1064" t="s">
        <v>131</v>
      </c>
      <c r="U2" s="1057" t="s">
        <v>44</v>
      </c>
      <c r="V2" s="1064" t="s">
        <v>27</v>
      </c>
      <c r="W2" s="1057" t="s">
        <v>74</v>
      </c>
      <c r="X2" s="1070" t="s">
        <v>46</v>
      </c>
      <c r="Y2" s="1057" t="s">
        <v>64</v>
      </c>
      <c r="Z2" s="1057" t="s">
        <v>65</v>
      </c>
      <c r="AA2" s="1064" t="s">
        <v>71</v>
      </c>
      <c r="AB2" s="1057" t="s">
        <v>24</v>
      </c>
      <c r="AC2" s="1057"/>
      <c r="AD2" s="1057"/>
      <c r="AE2" s="1057"/>
      <c r="AF2" s="1064" t="s">
        <v>49</v>
      </c>
      <c r="AG2" s="1064" t="s">
        <v>40</v>
      </c>
      <c r="AH2" s="1064" t="s">
        <v>41</v>
      </c>
      <c r="AI2" s="1064" t="s">
        <v>30</v>
      </c>
      <c r="AJ2" s="1064" t="s">
        <v>32</v>
      </c>
      <c r="AK2" s="1064" t="s">
        <v>33</v>
      </c>
      <c r="AL2" s="1072" t="s">
        <v>34</v>
      </c>
    </row>
    <row r="3" spans="1:39" s="306" customFormat="1" ht="28.5" customHeight="1" x14ac:dyDescent="0.25">
      <c r="A3" s="1060"/>
      <c r="B3" s="1058"/>
      <c r="C3" s="1058"/>
      <c r="D3" s="1058"/>
      <c r="E3" s="1058"/>
      <c r="F3" s="1058"/>
      <c r="G3" s="1058"/>
      <c r="H3" s="1062"/>
      <c r="I3" s="1060"/>
      <c r="J3" s="1058"/>
      <c r="K3" s="1058"/>
      <c r="L3" s="1058"/>
      <c r="M3" s="1066"/>
      <c r="N3" s="1058"/>
      <c r="O3" s="1058"/>
      <c r="P3" s="1058"/>
      <c r="Q3" s="1058"/>
      <c r="R3" s="1069"/>
      <c r="S3" s="1065"/>
      <c r="T3" s="1065"/>
      <c r="U3" s="1063"/>
      <c r="V3" s="1065"/>
      <c r="W3" s="1063"/>
      <c r="X3" s="1071"/>
      <c r="Y3" s="1063"/>
      <c r="Z3" s="1063"/>
      <c r="AA3" s="1065"/>
      <c r="AB3" s="307" t="s">
        <v>91</v>
      </c>
      <c r="AC3" s="307" t="s">
        <v>92</v>
      </c>
      <c r="AD3" s="307" t="s">
        <v>93</v>
      </c>
      <c r="AE3" s="307" t="s">
        <v>94</v>
      </c>
      <c r="AF3" s="1065"/>
      <c r="AG3" s="1065"/>
      <c r="AH3" s="1065"/>
      <c r="AI3" s="1065"/>
      <c r="AJ3" s="1065"/>
      <c r="AK3" s="1065"/>
      <c r="AL3" s="1073"/>
    </row>
    <row r="4" spans="1:39" x14ac:dyDescent="0.25">
      <c r="A4" s="96"/>
      <c r="B4" s="296"/>
      <c r="C4" s="296"/>
      <c r="D4" s="296"/>
      <c r="E4" s="296"/>
      <c r="F4" s="296"/>
      <c r="G4" s="296"/>
      <c r="H4" s="97"/>
      <c r="I4" s="96"/>
      <c r="J4" s="296"/>
      <c r="K4" s="296"/>
      <c r="L4" s="296"/>
      <c r="M4" s="296"/>
      <c r="N4" s="296"/>
      <c r="O4" s="296"/>
      <c r="P4" s="296"/>
      <c r="Q4" s="296"/>
      <c r="R4" s="96">
        <v>14030219</v>
      </c>
      <c r="S4" s="96" t="s">
        <v>136</v>
      </c>
      <c r="T4" s="296" t="s">
        <v>216</v>
      </c>
      <c r="U4" s="296" t="s">
        <v>214</v>
      </c>
      <c r="V4" s="296"/>
      <c r="W4" s="296"/>
      <c r="X4" s="296">
        <v>120</v>
      </c>
      <c r="Y4" s="296"/>
      <c r="Z4" s="296"/>
      <c r="AA4" s="296"/>
      <c r="AB4" s="296"/>
      <c r="AC4" s="296"/>
      <c r="AD4" s="296"/>
      <c r="AE4" s="296"/>
      <c r="AF4" s="296">
        <v>120</v>
      </c>
      <c r="AG4" s="296"/>
      <c r="AH4" s="296"/>
      <c r="AI4" s="296"/>
      <c r="AJ4" s="296"/>
      <c r="AK4" s="296">
        <v>120</v>
      </c>
      <c r="AL4" s="99"/>
    </row>
    <row r="5" spans="1:39" x14ac:dyDescent="0.25">
      <c r="A5" s="96"/>
      <c r="B5" s="296"/>
      <c r="C5" s="296"/>
      <c r="D5" s="296"/>
      <c r="E5" s="296"/>
      <c r="F5" s="296"/>
      <c r="G5" s="296"/>
      <c r="H5" s="97"/>
      <c r="I5" s="96"/>
      <c r="J5" s="296"/>
      <c r="K5" s="296"/>
      <c r="L5" s="296"/>
      <c r="M5" s="296"/>
      <c r="N5" s="296"/>
      <c r="O5" s="296"/>
      <c r="P5" s="296"/>
      <c r="Q5" s="296"/>
      <c r="R5" s="96">
        <v>14030219</v>
      </c>
      <c r="S5" s="96" t="s">
        <v>118</v>
      </c>
      <c r="T5" s="296" t="s">
        <v>130</v>
      </c>
      <c r="U5" s="296" t="s">
        <v>215</v>
      </c>
      <c r="V5" s="296"/>
      <c r="W5" s="296"/>
      <c r="X5" s="296">
        <v>180</v>
      </c>
      <c r="Y5" s="296"/>
      <c r="Z5" s="296"/>
      <c r="AA5" s="296"/>
      <c r="AB5" s="296"/>
      <c r="AC5" s="296"/>
      <c r="AD5" s="296"/>
      <c r="AE5" s="296"/>
      <c r="AF5" s="296">
        <v>180</v>
      </c>
      <c r="AG5" s="296"/>
      <c r="AH5" s="296"/>
      <c r="AI5" s="296"/>
      <c r="AJ5" s="296"/>
      <c r="AK5" s="296">
        <v>180</v>
      </c>
      <c r="AL5" s="99"/>
    </row>
    <row r="6" spans="1:39" x14ac:dyDescent="0.25">
      <c r="A6" s="96"/>
      <c r="B6" s="296"/>
      <c r="C6" s="296"/>
      <c r="D6" s="296"/>
      <c r="E6" s="296"/>
      <c r="F6" s="296"/>
      <c r="G6" s="296"/>
      <c r="H6" s="97"/>
      <c r="I6" s="96"/>
      <c r="J6" s="296"/>
      <c r="K6" s="296"/>
      <c r="L6" s="296"/>
      <c r="M6" s="296"/>
      <c r="N6" s="296"/>
      <c r="O6" s="296"/>
      <c r="P6" s="296"/>
      <c r="Q6" s="296"/>
      <c r="R6" s="96">
        <v>14030219</v>
      </c>
      <c r="S6" s="96" t="s">
        <v>118</v>
      </c>
      <c r="T6" s="296" t="s">
        <v>130</v>
      </c>
      <c r="U6" s="296" t="s">
        <v>215</v>
      </c>
      <c r="V6" s="296"/>
      <c r="W6" s="296"/>
      <c r="X6" s="296">
        <v>180</v>
      </c>
      <c r="Y6" s="296"/>
      <c r="Z6" s="296"/>
      <c r="AA6" s="296"/>
      <c r="AB6" s="296"/>
      <c r="AC6" s="296"/>
      <c r="AD6" s="296"/>
      <c r="AE6" s="296"/>
      <c r="AF6" s="296">
        <v>180</v>
      </c>
      <c r="AG6" s="296"/>
      <c r="AH6" s="296"/>
      <c r="AI6" s="296"/>
      <c r="AJ6" s="296"/>
      <c r="AK6" s="296">
        <v>180</v>
      </c>
      <c r="AL6" s="99"/>
    </row>
    <row r="7" spans="1:39" x14ac:dyDescent="0.25">
      <c r="A7" s="96"/>
      <c r="B7" s="296"/>
      <c r="C7" s="296"/>
      <c r="D7" s="296"/>
      <c r="E7" s="296"/>
      <c r="F7" s="296"/>
      <c r="G7" s="296"/>
      <c r="H7" s="97"/>
      <c r="I7" s="96"/>
      <c r="J7" s="296"/>
      <c r="K7" s="296"/>
      <c r="L7" s="296"/>
      <c r="M7" s="296"/>
      <c r="N7" s="296"/>
      <c r="O7" s="296"/>
      <c r="P7" s="296"/>
      <c r="Q7" s="296"/>
      <c r="R7" s="96">
        <v>14030219</v>
      </c>
      <c r="S7" s="96" t="s">
        <v>118</v>
      </c>
      <c r="T7" s="296" t="s">
        <v>130</v>
      </c>
      <c r="U7" s="296" t="s">
        <v>215</v>
      </c>
      <c r="V7" s="296"/>
      <c r="W7" s="296"/>
      <c r="X7" s="296">
        <v>180</v>
      </c>
      <c r="Y7" s="296"/>
      <c r="Z7" s="296"/>
      <c r="AA7" s="296"/>
      <c r="AB7" s="296"/>
      <c r="AC7" s="296"/>
      <c r="AD7" s="296"/>
      <c r="AE7" s="296"/>
      <c r="AF7" s="296">
        <v>180</v>
      </c>
      <c r="AG7" s="296"/>
      <c r="AH7" s="296"/>
      <c r="AI7" s="296"/>
      <c r="AJ7" s="296"/>
      <c r="AK7" s="296">
        <v>180</v>
      </c>
      <c r="AL7" s="99"/>
    </row>
    <row r="8" spans="1:39" x14ac:dyDescent="0.25">
      <c r="A8" s="96"/>
      <c r="B8" s="296"/>
      <c r="C8" s="296"/>
      <c r="D8" s="296"/>
      <c r="E8" s="296"/>
      <c r="F8" s="296"/>
      <c r="G8" s="296"/>
      <c r="H8" s="97"/>
      <c r="I8" s="96"/>
      <c r="J8" s="296"/>
      <c r="K8" s="296"/>
      <c r="L8" s="296"/>
      <c r="M8" s="296"/>
      <c r="N8" s="296"/>
      <c r="O8" s="296"/>
      <c r="P8" s="296"/>
      <c r="Q8" s="296"/>
      <c r="R8" s="96">
        <v>14030219</v>
      </c>
      <c r="S8" s="96" t="s">
        <v>118</v>
      </c>
      <c r="T8" s="296" t="s">
        <v>133</v>
      </c>
      <c r="U8" s="296" t="s">
        <v>217</v>
      </c>
      <c r="V8" s="296"/>
      <c r="W8" s="296"/>
      <c r="X8" s="296">
        <v>180</v>
      </c>
      <c r="Y8" s="296"/>
      <c r="Z8" s="296"/>
      <c r="AA8" s="296"/>
      <c r="AB8" s="296"/>
      <c r="AC8" s="296"/>
      <c r="AD8" s="296"/>
      <c r="AE8" s="296"/>
      <c r="AF8" s="296">
        <v>180</v>
      </c>
      <c r="AG8" s="296"/>
      <c r="AH8" s="296"/>
      <c r="AI8" s="296"/>
      <c r="AJ8" s="296"/>
      <c r="AK8" s="296">
        <v>180</v>
      </c>
      <c r="AL8" s="99"/>
    </row>
    <row r="9" spans="1:39" x14ac:dyDescent="0.25">
      <c r="A9" s="96"/>
      <c r="B9" s="296"/>
      <c r="C9" s="296"/>
      <c r="D9" s="296"/>
      <c r="E9" s="296"/>
      <c r="F9" s="296"/>
      <c r="G9" s="296"/>
      <c r="H9" s="97"/>
      <c r="I9" s="96"/>
      <c r="J9" s="296"/>
      <c r="K9" s="296"/>
      <c r="L9" s="296"/>
      <c r="M9" s="296"/>
      <c r="N9" s="296"/>
      <c r="O9" s="296"/>
      <c r="P9" s="296"/>
      <c r="Q9" s="296"/>
      <c r="R9" s="96">
        <v>14030219</v>
      </c>
      <c r="S9" s="96" t="s">
        <v>118</v>
      </c>
      <c r="T9" s="296" t="s">
        <v>133</v>
      </c>
      <c r="U9" s="296" t="s">
        <v>217</v>
      </c>
      <c r="V9" s="296"/>
      <c r="W9" s="296"/>
      <c r="X9" s="296">
        <v>180</v>
      </c>
      <c r="Y9" s="296"/>
      <c r="Z9" s="296"/>
      <c r="AA9" s="296"/>
      <c r="AB9" s="296"/>
      <c r="AC9" s="296"/>
      <c r="AD9" s="296"/>
      <c r="AE9" s="296"/>
      <c r="AF9" s="296">
        <v>180</v>
      </c>
      <c r="AG9" s="296"/>
      <c r="AH9" s="296"/>
      <c r="AI9" s="296"/>
      <c r="AJ9" s="296"/>
      <c r="AK9" s="296">
        <v>180</v>
      </c>
      <c r="AL9" s="99"/>
    </row>
    <row r="10" spans="1:39" x14ac:dyDescent="0.25">
      <c r="A10" s="96"/>
      <c r="B10" s="296"/>
      <c r="C10" s="296"/>
      <c r="D10" s="296"/>
      <c r="E10" s="296"/>
      <c r="F10" s="296"/>
      <c r="G10" s="296"/>
      <c r="H10" s="97"/>
      <c r="I10" s="96"/>
      <c r="J10" s="296"/>
      <c r="K10" s="296"/>
      <c r="L10" s="296"/>
      <c r="M10" s="296"/>
      <c r="N10" s="296"/>
      <c r="O10" s="296"/>
      <c r="P10" s="296"/>
      <c r="Q10" s="296"/>
      <c r="R10" s="96">
        <v>14030219</v>
      </c>
      <c r="S10" s="96" t="s">
        <v>218</v>
      </c>
      <c r="T10" s="296" t="s">
        <v>132</v>
      </c>
      <c r="U10" s="296" t="s">
        <v>214</v>
      </c>
      <c r="V10" s="296"/>
      <c r="W10" s="296"/>
      <c r="X10" s="296">
        <v>240</v>
      </c>
      <c r="Y10" s="296"/>
      <c r="Z10" s="296"/>
      <c r="AA10" s="296"/>
      <c r="AB10" s="296"/>
      <c r="AC10" s="296"/>
      <c r="AD10" s="296"/>
      <c r="AE10" s="296"/>
      <c r="AF10" s="296">
        <v>240</v>
      </c>
      <c r="AG10" s="296"/>
      <c r="AH10" s="296"/>
      <c r="AI10" s="296"/>
      <c r="AJ10" s="296"/>
      <c r="AK10" s="296">
        <v>240</v>
      </c>
      <c r="AL10" s="99"/>
    </row>
    <row r="11" spans="1:39" x14ac:dyDescent="0.25">
      <c r="A11" s="96"/>
      <c r="B11" s="296"/>
      <c r="C11" s="296"/>
      <c r="D11" s="296"/>
      <c r="E11" s="296"/>
      <c r="F11" s="296"/>
      <c r="G11" s="296"/>
      <c r="H11" s="97"/>
      <c r="I11" s="96"/>
      <c r="J11" s="296"/>
      <c r="K11" s="296"/>
      <c r="L11" s="296"/>
      <c r="M11" s="296"/>
      <c r="N11" s="296"/>
      <c r="O11" s="296"/>
      <c r="P11" s="296"/>
      <c r="Q11" s="296"/>
      <c r="R11" s="96">
        <v>14030219</v>
      </c>
      <c r="S11" s="96" t="s">
        <v>136</v>
      </c>
      <c r="T11" s="296" t="s">
        <v>133</v>
      </c>
      <c r="U11" s="296" t="s">
        <v>219</v>
      </c>
      <c r="V11" s="296"/>
      <c r="W11" s="296"/>
      <c r="X11" s="296">
        <v>180</v>
      </c>
      <c r="Y11" s="296"/>
      <c r="Z11" s="296"/>
      <c r="AA11" s="296"/>
      <c r="AB11" s="296"/>
      <c r="AC11" s="296"/>
      <c r="AD11" s="296"/>
      <c r="AE11" s="296"/>
      <c r="AF11" s="296">
        <v>180</v>
      </c>
      <c r="AG11" s="296"/>
      <c r="AH11" s="296"/>
      <c r="AI11" s="296"/>
      <c r="AJ11" s="296"/>
      <c r="AK11" s="296">
        <v>180</v>
      </c>
      <c r="AL11" s="99"/>
    </row>
    <row r="12" spans="1:39" x14ac:dyDescent="0.25">
      <c r="A12" s="96"/>
      <c r="B12" s="296"/>
      <c r="C12" s="296"/>
      <c r="D12" s="296"/>
      <c r="E12" s="296"/>
      <c r="F12" s="296"/>
      <c r="G12" s="296"/>
      <c r="H12" s="97"/>
      <c r="I12" s="96"/>
      <c r="J12" s="296"/>
      <c r="K12" s="296"/>
      <c r="L12" s="296"/>
      <c r="M12" s="296"/>
      <c r="N12" s="296"/>
      <c r="O12" s="296"/>
      <c r="P12" s="296"/>
      <c r="Q12" s="296"/>
      <c r="R12" s="96">
        <v>14030220</v>
      </c>
      <c r="S12" s="96" t="s">
        <v>218</v>
      </c>
      <c r="T12" s="296" t="s">
        <v>132</v>
      </c>
      <c r="U12" s="296" t="s">
        <v>376</v>
      </c>
      <c r="V12" s="296"/>
      <c r="W12" s="296"/>
      <c r="X12" s="296">
        <v>180</v>
      </c>
      <c r="Y12" s="296"/>
      <c r="Z12" s="296"/>
      <c r="AA12" s="296"/>
      <c r="AB12" s="296"/>
      <c r="AC12" s="296"/>
      <c r="AD12" s="296"/>
      <c r="AE12" s="296"/>
      <c r="AF12" s="296">
        <v>180</v>
      </c>
      <c r="AG12" s="296"/>
      <c r="AH12" s="296"/>
      <c r="AI12" s="296"/>
      <c r="AJ12" s="296"/>
      <c r="AK12" s="296">
        <v>180</v>
      </c>
      <c r="AL12" s="99"/>
    </row>
    <row r="13" spans="1:39" ht="15" customHeight="1" x14ac:dyDescent="0.25">
      <c r="A13" s="96"/>
      <c r="B13" s="296"/>
      <c r="C13" s="296"/>
      <c r="D13" s="296"/>
      <c r="E13" s="296"/>
      <c r="F13" s="296"/>
      <c r="G13" s="296"/>
      <c r="H13" s="97"/>
      <c r="I13" s="96"/>
      <c r="J13" s="296"/>
      <c r="K13" s="296"/>
      <c r="L13" s="296"/>
      <c r="M13" s="296"/>
      <c r="N13" s="296"/>
      <c r="O13" s="296"/>
      <c r="P13" s="296"/>
      <c r="Q13" s="296"/>
      <c r="R13" s="96">
        <v>14030222</v>
      </c>
      <c r="S13" s="96" t="s">
        <v>118</v>
      </c>
      <c r="T13" s="296" t="s">
        <v>132</v>
      </c>
      <c r="U13" s="296" t="s">
        <v>376</v>
      </c>
      <c r="V13" s="296"/>
      <c r="W13" s="296"/>
      <c r="X13" s="296">
        <v>180</v>
      </c>
      <c r="Y13" s="296"/>
      <c r="Z13" s="296"/>
      <c r="AA13" s="296"/>
      <c r="AB13" s="296"/>
      <c r="AC13" s="296"/>
      <c r="AD13" s="296"/>
      <c r="AE13" s="296"/>
      <c r="AF13" s="296">
        <v>180</v>
      </c>
      <c r="AG13" s="296"/>
      <c r="AH13" s="296"/>
      <c r="AI13" s="296"/>
      <c r="AJ13" s="296"/>
      <c r="AK13" s="296">
        <v>180</v>
      </c>
      <c r="AL13" s="99"/>
    </row>
    <row r="14" spans="1:39" x14ac:dyDescent="0.25">
      <c r="A14" s="296"/>
      <c r="B14" s="296"/>
      <c r="C14" s="296"/>
      <c r="D14" s="296"/>
      <c r="E14" s="296"/>
      <c r="F14" s="296"/>
      <c r="G14" s="296"/>
      <c r="H14" s="296"/>
      <c r="I14" s="96"/>
      <c r="J14" s="296"/>
      <c r="K14" s="296"/>
      <c r="L14" s="88"/>
      <c r="M14" s="296"/>
      <c r="N14" s="296"/>
      <c r="O14" s="296"/>
      <c r="P14" s="296"/>
      <c r="Q14" s="296"/>
      <c r="R14" s="96">
        <v>14030222</v>
      </c>
      <c r="S14" s="96" t="s">
        <v>118</v>
      </c>
      <c r="T14" s="296" t="s">
        <v>133</v>
      </c>
      <c r="U14" s="296" t="s">
        <v>214</v>
      </c>
      <c r="V14" s="296"/>
      <c r="W14" s="296"/>
      <c r="X14" s="296">
        <v>180</v>
      </c>
      <c r="Y14" s="296"/>
      <c r="Z14" s="296"/>
      <c r="AA14" s="296"/>
      <c r="AB14" s="296"/>
      <c r="AC14" s="296"/>
      <c r="AD14" s="296"/>
      <c r="AE14" s="296"/>
      <c r="AF14" s="296">
        <v>180</v>
      </c>
      <c r="AG14" s="296"/>
      <c r="AH14" s="296"/>
      <c r="AI14" s="296"/>
      <c r="AJ14" s="296"/>
      <c r="AK14" s="296">
        <v>180</v>
      </c>
      <c r="AL14" s="99"/>
    </row>
    <row r="15" spans="1:39" x14ac:dyDescent="0.25">
      <c r="A15" s="96"/>
      <c r="B15" s="296"/>
      <c r="C15" s="296"/>
      <c r="D15" s="296"/>
      <c r="E15" s="296"/>
      <c r="F15" s="296"/>
      <c r="G15" s="296"/>
      <c r="H15" s="97"/>
      <c r="I15" s="96"/>
      <c r="J15" s="296"/>
      <c r="K15" s="296"/>
      <c r="L15" s="296"/>
      <c r="M15" s="296"/>
      <c r="N15" s="296"/>
      <c r="O15" s="296"/>
      <c r="P15" s="296"/>
      <c r="Q15" s="296"/>
      <c r="R15" s="96">
        <v>14030222</v>
      </c>
      <c r="S15" s="96" t="s">
        <v>230</v>
      </c>
      <c r="T15" s="296" t="s">
        <v>133</v>
      </c>
      <c r="U15" s="296" t="s">
        <v>214</v>
      </c>
      <c r="V15" s="296"/>
      <c r="W15" s="296"/>
      <c r="X15" s="296">
        <v>240</v>
      </c>
      <c r="Y15" s="296"/>
      <c r="Z15" s="296"/>
      <c r="AA15" s="296"/>
      <c r="AB15" s="296"/>
      <c r="AC15" s="296"/>
      <c r="AD15" s="296"/>
      <c r="AE15" s="296"/>
      <c r="AF15" s="296">
        <v>240</v>
      </c>
      <c r="AG15" s="296"/>
      <c r="AH15" s="296"/>
      <c r="AI15" s="296"/>
      <c r="AJ15" s="296"/>
      <c r="AK15" s="296">
        <v>240</v>
      </c>
      <c r="AL15" s="99"/>
    </row>
    <row r="16" spans="1:39" x14ac:dyDescent="0.25">
      <c r="A16" s="96"/>
      <c r="B16" s="296"/>
      <c r="C16" s="296"/>
      <c r="D16" s="296"/>
      <c r="E16" s="296"/>
      <c r="F16" s="296"/>
      <c r="G16" s="296"/>
      <c r="H16" s="97"/>
      <c r="I16" s="96"/>
      <c r="J16" s="296"/>
      <c r="K16" s="296"/>
      <c r="L16" s="296"/>
      <c r="M16" s="296"/>
      <c r="N16" s="296"/>
      <c r="O16" s="296"/>
      <c r="P16" s="296"/>
      <c r="Q16" s="296"/>
      <c r="R16" s="96">
        <v>14030223</v>
      </c>
      <c r="S16" s="96" t="s">
        <v>118</v>
      </c>
      <c r="T16" s="296" t="s">
        <v>130</v>
      </c>
      <c r="U16" s="296" t="s">
        <v>214</v>
      </c>
      <c r="V16" s="296"/>
      <c r="W16" s="296"/>
      <c r="X16" s="296">
        <v>180</v>
      </c>
      <c r="Y16" s="296"/>
      <c r="Z16" s="296"/>
      <c r="AA16" s="296"/>
      <c r="AB16" s="296"/>
      <c r="AC16" s="296"/>
      <c r="AD16" s="296"/>
      <c r="AE16" s="296"/>
      <c r="AF16" s="296">
        <v>180</v>
      </c>
      <c r="AG16" s="296"/>
      <c r="AH16" s="296"/>
      <c r="AI16" s="296"/>
      <c r="AJ16" s="296"/>
      <c r="AK16" s="296">
        <v>180</v>
      </c>
      <c r="AL16" s="99"/>
    </row>
    <row r="17" spans="1:38" x14ac:dyDescent="0.25">
      <c r="A17" s="96"/>
      <c r="B17" s="296"/>
      <c r="C17" s="296"/>
      <c r="D17" s="296"/>
      <c r="E17" s="296"/>
      <c r="F17" s="296"/>
      <c r="G17" s="296"/>
      <c r="H17" s="97"/>
      <c r="I17" s="96"/>
      <c r="J17" s="296"/>
      <c r="K17" s="296"/>
      <c r="L17" s="296"/>
      <c r="M17" s="296"/>
      <c r="N17" s="296"/>
      <c r="O17" s="296"/>
      <c r="P17" s="296"/>
      <c r="Q17" s="296"/>
      <c r="R17" s="96">
        <v>14030223</v>
      </c>
      <c r="S17" s="96" t="s">
        <v>118</v>
      </c>
      <c r="T17" s="296" t="s">
        <v>132</v>
      </c>
      <c r="U17" s="296" t="s">
        <v>214</v>
      </c>
      <c r="V17" s="296"/>
      <c r="W17" s="296"/>
      <c r="X17" s="296">
        <v>180</v>
      </c>
      <c r="Y17" s="296"/>
      <c r="Z17" s="296"/>
      <c r="AA17" s="296"/>
      <c r="AB17" s="296"/>
      <c r="AC17" s="296"/>
      <c r="AD17" s="296"/>
      <c r="AE17" s="296"/>
      <c r="AF17" s="296">
        <v>180</v>
      </c>
      <c r="AG17" s="296"/>
      <c r="AH17" s="296"/>
      <c r="AI17" s="296"/>
      <c r="AJ17" s="296"/>
      <c r="AK17" s="296">
        <v>180</v>
      </c>
      <c r="AL17" s="99"/>
    </row>
    <row r="18" spans="1:38" x14ac:dyDescent="0.25">
      <c r="A18" s="96"/>
      <c r="B18" s="296"/>
      <c r="C18" s="296"/>
      <c r="D18" s="296"/>
      <c r="E18" s="296"/>
      <c r="F18" s="296"/>
      <c r="G18" s="296"/>
      <c r="H18" s="97"/>
      <c r="I18" s="96"/>
      <c r="J18" s="296"/>
      <c r="K18" s="296"/>
      <c r="L18" s="296"/>
      <c r="M18" s="296"/>
      <c r="N18" s="296"/>
      <c r="O18" s="296"/>
      <c r="P18" s="296"/>
      <c r="Q18" s="296"/>
      <c r="R18" s="96">
        <v>14030224</v>
      </c>
      <c r="S18" s="96" t="s">
        <v>118</v>
      </c>
      <c r="T18" s="296" t="s">
        <v>133</v>
      </c>
      <c r="U18" s="296" t="s">
        <v>215</v>
      </c>
      <c r="V18" s="296"/>
      <c r="W18" s="296"/>
      <c r="X18" s="296">
        <v>180</v>
      </c>
      <c r="Y18" s="296"/>
      <c r="Z18" s="296"/>
      <c r="AA18" s="296"/>
      <c r="AB18" s="296"/>
      <c r="AC18" s="296"/>
      <c r="AD18" s="296"/>
      <c r="AE18" s="296"/>
      <c r="AF18" s="296">
        <v>180</v>
      </c>
      <c r="AG18" s="296"/>
      <c r="AH18" s="296"/>
      <c r="AI18" s="296"/>
      <c r="AJ18" s="296"/>
      <c r="AK18" s="296">
        <v>180</v>
      </c>
      <c r="AL18" s="99"/>
    </row>
    <row r="19" spans="1:38" x14ac:dyDescent="0.25">
      <c r="A19" s="96"/>
      <c r="B19" s="296"/>
      <c r="C19" s="296"/>
      <c r="D19" s="296"/>
      <c r="E19" s="296"/>
      <c r="F19" s="296"/>
      <c r="G19" s="296"/>
      <c r="H19" s="97"/>
      <c r="I19" s="96"/>
      <c r="J19" s="296"/>
      <c r="K19" s="296"/>
      <c r="L19" s="296"/>
      <c r="M19" s="296"/>
      <c r="N19" s="296"/>
      <c r="O19" s="296"/>
      <c r="P19" s="296"/>
      <c r="Q19" s="296"/>
      <c r="R19" s="96">
        <v>14030224</v>
      </c>
      <c r="S19" s="96" t="s">
        <v>118</v>
      </c>
      <c r="T19" s="296" t="s">
        <v>133</v>
      </c>
      <c r="U19" s="296" t="s">
        <v>217</v>
      </c>
      <c r="V19" s="296"/>
      <c r="W19" s="296"/>
      <c r="X19" s="296">
        <v>180</v>
      </c>
      <c r="Y19" s="296"/>
      <c r="Z19" s="296"/>
      <c r="AA19" s="296"/>
      <c r="AB19" s="296"/>
      <c r="AC19" s="296"/>
      <c r="AD19" s="296"/>
      <c r="AE19" s="296"/>
      <c r="AF19" s="296">
        <v>180</v>
      </c>
      <c r="AG19" s="296"/>
      <c r="AH19" s="296"/>
      <c r="AI19" s="296"/>
      <c r="AJ19" s="296"/>
      <c r="AK19" s="296">
        <v>180</v>
      </c>
      <c r="AL19" s="99"/>
    </row>
    <row r="20" spans="1:38" x14ac:dyDescent="0.25">
      <c r="A20" s="96"/>
      <c r="B20" s="296"/>
      <c r="C20" s="296"/>
      <c r="D20" s="296"/>
      <c r="E20" s="296"/>
      <c r="F20" s="296"/>
      <c r="G20" s="296"/>
      <c r="H20" s="97"/>
      <c r="I20" s="96"/>
      <c r="J20" s="296"/>
      <c r="K20" s="296"/>
      <c r="L20" s="296"/>
      <c r="M20" s="296"/>
      <c r="N20" s="296"/>
      <c r="O20" s="296"/>
      <c r="P20" s="296"/>
      <c r="Q20" s="296"/>
      <c r="R20" s="96">
        <v>14030224</v>
      </c>
      <c r="S20" s="96" t="s">
        <v>118</v>
      </c>
      <c r="T20" s="296" t="s">
        <v>133</v>
      </c>
      <c r="U20" s="296" t="s">
        <v>217</v>
      </c>
      <c r="V20" s="296"/>
      <c r="W20" s="296"/>
      <c r="X20" s="296">
        <v>180</v>
      </c>
      <c r="Y20" s="296"/>
      <c r="Z20" s="296"/>
      <c r="AA20" s="296"/>
      <c r="AB20" s="296"/>
      <c r="AC20" s="296"/>
      <c r="AD20" s="296"/>
      <c r="AE20" s="296"/>
      <c r="AF20" s="296">
        <v>180</v>
      </c>
      <c r="AG20" s="296"/>
      <c r="AH20" s="296"/>
      <c r="AI20" s="296"/>
      <c r="AJ20" s="296"/>
      <c r="AK20" s="296">
        <v>180</v>
      </c>
      <c r="AL20" s="99"/>
    </row>
    <row r="21" spans="1:38" x14ac:dyDescent="0.25">
      <c r="A21" s="96"/>
      <c r="B21" s="296"/>
      <c r="C21" s="296"/>
      <c r="D21" s="296"/>
      <c r="E21" s="296"/>
      <c r="F21" s="296"/>
      <c r="G21" s="296"/>
      <c r="H21" s="97"/>
      <c r="I21" s="96"/>
      <c r="J21" s="296"/>
      <c r="K21" s="296"/>
      <c r="L21" s="296"/>
      <c r="M21" s="296"/>
      <c r="N21" s="296"/>
      <c r="O21" s="296"/>
      <c r="P21" s="296"/>
      <c r="Q21" s="296"/>
      <c r="R21" s="96">
        <v>14030224</v>
      </c>
      <c r="S21" s="96" t="s">
        <v>230</v>
      </c>
      <c r="T21" s="296" t="s">
        <v>231</v>
      </c>
      <c r="U21" s="296" t="s">
        <v>214</v>
      </c>
      <c r="V21" s="296"/>
      <c r="W21" s="296"/>
      <c r="X21" s="296">
        <v>240</v>
      </c>
      <c r="Y21" s="296"/>
      <c r="Z21" s="296"/>
      <c r="AA21" s="296"/>
      <c r="AB21" s="296"/>
      <c r="AC21" s="296"/>
      <c r="AD21" s="296"/>
      <c r="AE21" s="296"/>
      <c r="AF21" s="296">
        <v>240</v>
      </c>
      <c r="AG21" s="296"/>
      <c r="AH21" s="296"/>
      <c r="AI21" s="296"/>
      <c r="AJ21" s="296"/>
      <c r="AK21" s="296">
        <v>240</v>
      </c>
      <c r="AL21" s="99"/>
    </row>
    <row r="22" spans="1:38" x14ac:dyDescent="0.25">
      <c r="A22" s="96"/>
      <c r="B22" s="296"/>
      <c r="C22" s="296"/>
      <c r="D22" s="296"/>
      <c r="E22" s="296"/>
      <c r="F22" s="296"/>
      <c r="G22" s="296"/>
      <c r="H22" s="97"/>
      <c r="I22" s="96"/>
      <c r="J22" s="296"/>
      <c r="K22" s="296"/>
      <c r="L22" s="296"/>
      <c r="M22" s="296"/>
      <c r="N22" s="296"/>
      <c r="O22" s="296"/>
      <c r="P22" s="296"/>
      <c r="Q22" s="296"/>
      <c r="R22" s="96">
        <v>14030224</v>
      </c>
      <c r="S22" s="96" t="s">
        <v>218</v>
      </c>
      <c r="T22" s="296" t="s">
        <v>133</v>
      </c>
      <c r="U22" s="296" t="s">
        <v>214</v>
      </c>
      <c r="V22" s="296"/>
      <c r="W22" s="296"/>
      <c r="X22" s="296">
        <v>240</v>
      </c>
      <c r="Y22" s="296"/>
      <c r="Z22" s="296"/>
      <c r="AA22" s="296"/>
      <c r="AB22" s="296"/>
      <c r="AC22" s="296"/>
      <c r="AD22" s="296"/>
      <c r="AE22" s="296"/>
      <c r="AF22" s="296">
        <v>240</v>
      </c>
      <c r="AG22" s="296"/>
      <c r="AH22" s="296"/>
      <c r="AI22" s="296"/>
      <c r="AJ22" s="296"/>
      <c r="AK22" s="296">
        <v>240</v>
      </c>
      <c r="AL22" s="99"/>
    </row>
    <row r="23" spans="1:38" x14ac:dyDescent="0.25">
      <c r="A23" s="96"/>
      <c r="B23" s="296"/>
      <c r="C23" s="296"/>
      <c r="D23" s="296"/>
      <c r="E23" s="296"/>
      <c r="F23" s="296"/>
      <c r="G23" s="296"/>
      <c r="H23" s="97"/>
      <c r="I23" s="96"/>
      <c r="J23" s="296"/>
      <c r="K23" s="296"/>
      <c r="L23" s="296"/>
      <c r="M23" s="296"/>
      <c r="N23" s="296"/>
      <c r="O23" s="296"/>
      <c r="P23" s="296"/>
      <c r="Q23" s="296"/>
      <c r="R23" s="96">
        <v>14030225</v>
      </c>
      <c r="S23" s="96" t="s">
        <v>118</v>
      </c>
      <c r="T23" s="296" t="s">
        <v>133</v>
      </c>
      <c r="U23" s="296" t="s">
        <v>233</v>
      </c>
      <c r="V23" s="296"/>
      <c r="W23" s="296"/>
      <c r="X23" s="296">
        <v>180</v>
      </c>
      <c r="Y23" s="296"/>
      <c r="Z23" s="296"/>
      <c r="AA23" s="296"/>
      <c r="AB23" s="296"/>
      <c r="AC23" s="296"/>
      <c r="AD23" s="296"/>
      <c r="AE23" s="296"/>
      <c r="AF23" s="296">
        <v>180</v>
      </c>
      <c r="AG23" s="296"/>
      <c r="AH23" s="296"/>
      <c r="AI23" s="296"/>
      <c r="AJ23" s="296"/>
      <c r="AK23" s="296">
        <v>180</v>
      </c>
      <c r="AL23" s="99"/>
    </row>
    <row r="24" spans="1:38" x14ac:dyDescent="0.25">
      <c r="A24" s="96"/>
      <c r="B24" s="296"/>
      <c r="C24" s="296"/>
      <c r="D24" s="296"/>
      <c r="E24" s="296"/>
      <c r="F24" s="296"/>
      <c r="G24" s="296"/>
      <c r="H24" s="97"/>
      <c r="I24" s="96"/>
      <c r="J24" s="296"/>
      <c r="K24" s="296"/>
      <c r="L24" s="296"/>
      <c r="M24" s="296"/>
      <c r="N24" s="296"/>
      <c r="O24" s="296"/>
      <c r="P24" s="296"/>
      <c r="Q24" s="296"/>
      <c r="R24" s="96">
        <v>14030225</v>
      </c>
      <c r="S24" s="96" t="s">
        <v>218</v>
      </c>
      <c r="T24" s="296" t="s">
        <v>130</v>
      </c>
      <c r="U24" s="296" t="s">
        <v>215</v>
      </c>
      <c r="V24" s="296"/>
      <c r="W24" s="296"/>
      <c r="X24" s="296">
        <v>180</v>
      </c>
      <c r="Y24" s="296"/>
      <c r="Z24" s="296"/>
      <c r="AA24" s="296"/>
      <c r="AB24" s="296"/>
      <c r="AC24" s="296"/>
      <c r="AD24" s="296"/>
      <c r="AE24" s="296"/>
      <c r="AF24" s="296">
        <v>180</v>
      </c>
      <c r="AG24" s="296"/>
      <c r="AH24" s="296"/>
      <c r="AI24" s="296"/>
      <c r="AJ24" s="296"/>
      <c r="AK24" s="296">
        <v>180</v>
      </c>
      <c r="AL24" s="99"/>
    </row>
    <row r="25" spans="1:38" x14ac:dyDescent="0.25">
      <c r="A25" s="96"/>
      <c r="B25" s="296"/>
      <c r="C25" s="296"/>
      <c r="D25" s="296"/>
      <c r="E25" s="296"/>
      <c r="F25" s="296"/>
      <c r="G25" s="296"/>
      <c r="H25" s="97"/>
      <c r="I25" s="96"/>
      <c r="J25" s="296"/>
      <c r="K25" s="296"/>
      <c r="L25" s="296"/>
      <c r="M25" s="296"/>
      <c r="N25" s="296"/>
      <c r="O25" s="296"/>
      <c r="P25" s="296"/>
      <c r="Q25" s="296"/>
      <c r="R25" s="96">
        <v>14030225</v>
      </c>
      <c r="S25" s="96" t="s">
        <v>136</v>
      </c>
      <c r="T25" s="296" t="s">
        <v>130</v>
      </c>
      <c r="U25" s="296" t="s">
        <v>219</v>
      </c>
      <c r="V25" s="296"/>
      <c r="W25" s="296"/>
      <c r="X25" s="296">
        <v>180</v>
      </c>
      <c r="Y25" s="296"/>
      <c r="Z25" s="296"/>
      <c r="AA25" s="296"/>
      <c r="AB25" s="296"/>
      <c r="AC25" s="296"/>
      <c r="AD25" s="296"/>
      <c r="AE25" s="296"/>
      <c r="AF25" s="296">
        <v>180</v>
      </c>
      <c r="AG25" s="296"/>
      <c r="AH25" s="296"/>
      <c r="AI25" s="296"/>
      <c r="AJ25" s="296"/>
      <c r="AK25" s="296">
        <v>180</v>
      </c>
      <c r="AL25" s="99"/>
    </row>
    <row r="26" spans="1:38" x14ac:dyDescent="0.25">
      <c r="A26" s="96"/>
      <c r="B26" s="296"/>
      <c r="C26" s="296"/>
      <c r="D26" s="296"/>
      <c r="E26" s="296"/>
      <c r="F26" s="296"/>
      <c r="G26" s="296"/>
      <c r="H26" s="97"/>
      <c r="I26" s="96"/>
      <c r="J26" s="296"/>
      <c r="K26" s="296"/>
      <c r="L26" s="296"/>
      <c r="M26" s="296"/>
      <c r="N26" s="296"/>
      <c r="O26" s="296"/>
      <c r="P26" s="296"/>
      <c r="Q26" s="296"/>
      <c r="R26" s="96">
        <v>14030225</v>
      </c>
      <c r="S26" s="96" t="s">
        <v>121</v>
      </c>
      <c r="T26" s="296" t="s">
        <v>130</v>
      </c>
      <c r="U26" s="296" t="s">
        <v>219</v>
      </c>
      <c r="V26" s="296"/>
      <c r="W26" s="296"/>
      <c r="X26" s="296">
        <v>180</v>
      </c>
      <c r="Y26" s="296"/>
      <c r="Z26" s="296"/>
      <c r="AA26" s="296"/>
      <c r="AB26" s="296"/>
      <c r="AC26" s="296"/>
      <c r="AD26" s="296"/>
      <c r="AE26" s="296"/>
      <c r="AF26" s="296">
        <v>180</v>
      </c>
      <c r="AG26" s="296"/>
      <c r="AH26" s="296"/>
      <c r="AI26" s="296"/>
      <c r="AJ26" s="296"/>
      <c r="AK26" s="296">
        <v>180</v>
      </c>
      <c r="AL26" s="99"/>
    </row>
    <row r="27" spans="1:38" x14ac:dyDescent="0.25">
      <c r="A27" s="96"/>
      <c r="B27" s="296"/>
      <c r="C27" s="296"/>
      <c r="D27" s="296"/>
      <c r="E27" s="296"/>
      <c r="F27" s="296"/>
      <c r="G27" s="296"/>
      <c r="H27" s="97"/>
      <c r="I27" s="96"/>
      <c r="J27" s="296"/>
      <c r="K27" s="296"/>
      <c r="L27" s="296"/>
      <c r="M27" s="296"/>
      <c r="N27" s="296"/>
      <c r="O27" s="296"/>
      <c r="P27" s="296"/>
      <c r="Q27" s="296"/>
      <c r="R27" s="96">
        <v>14030225</v>
      </c>
      <c r="S27" s="96" t="s">
        <v>118</v>
      </c>
      <c r="T27" s="296" t="s">
        <v>133</v>
      </c>
      <c r="U27" s="296" t="s">
        <v>214</v>
      </c>
      <c r="V27" s="296"/>
      <c r="W27" s="296"/>
      <c r="X27" s="296">
        <v>180</v>
      </c>
      <c r="Y27" s="296"/>
      <c r="Z27" s="296"/>
      <c r="AA27" s="296"/>
      <c r="AB27" s="296"/>
      <c r="AC27" s="296"/>
      <c r="AD27" s="296"/>
      <c r="AE27" s="296"/>
      <c r="AF27" s="296">
        <v>180</v>
      </c>
      <c r="AG27" s="296"/>
      <c r="AH27" s="296"/>
      <c r="AI27" s="296"/>
      <c r="AJ27" s="296"/>
      <c r="AK27" s="296">
        <v>180</v>
      </c>
      <c r="AL27" s="99"/>
    </row>
    <row r="28" spans="1:38" x14ac:dyDescent="0.25">
      <c r="A28" s="96"/>
      <c r="B28" s="296"/>
      <c r="C28" s="296"/>
      <c r="D28" s="296"/>
      <c r="E28" s="296"/>
      <c r="F28" s="296"/>
      <c r="G28" s="296"/>
      <c r="H28" s="97"/>
      <c r="I28" s="96"/>
      <c r="J28" s="296"/>
      <c r="K28" s="296"/>
      <c r="L28" s="296"/>
      <c r="M28" s="296"/>
      <c r="N28" s="296"/>
      <c r="O28" s="296"/>
      <c r="P28" s="296"/>
      <c r="Q28" s="296"/>
      <c r="R28" s="96">
        <v>14030226</v>
      </c>
      <c r="S28" s="96" t="s">
        <v>121</v>
      </c>
      <c r="T28" s="296" t="s">
        <v>130</v>
      </c>
      <c r="U28" s="296" t="s">
        <v>214</v>
      </c>
      <c r="V28" s="296"/>
      <c r="W28" s="296"/>
      <c r="X28" s="296">
        <v>180</v>
      </c>
      <c r="Y28" s="296"/>
      <c r="Z28" s="296"/>
      <c r="AA28" s="296"/>
      <c r="AB28" s="296"/>
      <c r="AC28" s="296"/>
      <c r="AD28" s="296"/>
      <c r="AE28" s="296"/>
      <c r="AF28" s="296">
        <v>180</v>
      </c>
      <c r="AG28" s="296"/>
      <c r="AH28" s="296"/>
      <c r="AI28" s="296"/>
      <c r="AJ28" s="296"/>
      <c r="AK28" s="296">
        <v>180</v>
      </c>
      <c r="AL28" s="99"/>
    </row>
    <row r="29" spans="1:38" x14ac:dyDescent="0.25">
      <c r="A29" s="96"/>
      <c r="B29" s="296"/>
      <c r="C29" s="296"/>
      <c r="D29" s="296"/>
      <c r="E29" s="296"/>
      <c r="F29" s="296"/>
      <c r="G29" s="296"/>
      <c r="H29" s="97"/>
      <c r="I29" s="96"/>
      <c r="J29" s="296"/>
      <c r="K29" s="296"/>
      <c r="L29" s="296"/>
      <c r="M29" s="296"/>
      <c r="N29" s="296"/>
      <c r="O29" s="296"/>
      <c r="P29" s="296"/>
      <c r="Q29" s="296"/>
      <c r="R29" s="96">
        <v>14030226</v>
      </c>
      <c r="S29" s="96" t="s">
        <v>223</v>
      </c>
      <c r="T29" s="296" t="s">
        <v>133</v>
      </c>
      <c r="U29" s="296" t="s">
        <v>214</v>
      </c>
      <c r="V29" s="296"/>
      <c r="W29" s="296"/>
      <c r="X29" s="296">
        <v>180</v>
      </c>
      <c r="Y29" s="296"/>
      <c r="Z29" s="296"/>
      <c r="AA29" s="296"/>
      <c r="AB29" s="296"/>
      <c r="AC29" s="296"/>
      <c r="AD29" s="296"/>
      <c r="AE29" s="296"/>
      <c r="AF29" s="296">
        <v>180</v>
      </c>
      <c r="AG29" s="296"/>
      <c r="AH29" s="296"/>
      <c r="AI29" s="296"/>
      <c r="AJ29" s="296"/>
      <c r="AK29" s="296">
        <v>180</v>
      </c>
      <c r="AL29" s="99"/>
    </row>
    <row r="30" spans="1:38" x14ac:dyDescent="0.25">
      <c r="A30" s="96"/>
      <c r="B30" s="296"/>
      <c r="C30" s="296"/>
      <c r="D30" s="296"/>
      <c r="E30" s="296"/>
      <c r="F30" s="296"/>
      <c r="G30" s="296"/>
      <c r="H30" s="97"/>
      <c r="I30" s="96"/>
      <c r="J30" s="296"/>
      <c r="K30" s="296"/>
      <c r="L30" s="296"/>
      <c r="M30" s="296"/>
      <c r="N30" s="296"/>
      <c r="O30" s="296"/>
      <c r="P30" s="296"/>
      <c r="Q30" s="296"/>
      <c r="R30" s="96">
        <v>14030226</v>
      </c>
      <c r="S30" s="96" t="s">
        <v>218</v>
      </c>
      <c r="T30" s="296" t="s">
        <v>133</v>
      </c>
      <c r="U30" s="296" t="s">
        <v>214</v>
      </c>
      <c r="V30" s="296"/>
      <c r="W30" s="296"/>
      <c r="X30" s="296">
        <v>180</v>
      </c>
      <c r="Y30" s="296"/>
      <c r="Z30" s="296"/>
      <c r="AA30" s="296"/>
      <c r="AB30" s="296"/>
      <c r="AC30" s="296"/>
      <c r="AD30" s="296"/>
      <c r="AE30" s="296"/>
      <c r="AF30" s="296">
        <v>180</v>
      </c>
      <c r="AG30" s="296"/>
      <c r="AH30" s="296"/>
      <c r="AI30" s="296"/>
      <c r="AJ30" s="296"/>
      <c r="AK30" s="296">
        <v>180</v>
      </c>
      <c r="AL30" s="99"/>
    </row>
    <row r="31" spans="1:38" x14ac:dyDescent="0.25">
      <c r="A31" s="96"/>
      <c r="B31" s="296"/>
      <c r="C31" s="296"/>
      <c r="D31" s="296"/>
      <c r="E31" s="296"/>
      <c r="F31" s="296"/>
      <c r="G31" s="296"/>
      <c r="H31" s="97"/>
      <c r="I31" s="96"/>
      <c r="J31" s="296"/>
      <c r="K31" s="296"/>
      <c r="L31" s="296"/>
      <c r="M31" s="296"/>
      <c r="N31" s="296"/>
      <c r="O31" s="296"/>
      <c r="P31" s="296"/>
      <c r="Q31" s="296"/>
      <c r="R31" s="96">
        <v>14030226</v>
      </c>
      <c r="S31" s="96" t="s">
        <v>118</v>
      </c>
      <c r="T31" s="296" t="s">
        <v>132</v>
      </c>
      <c r="U31" s="296" t="s">
        <v>376</v>
      </c>
      <c r="V31" s="296"/>
      <c r="W31" s="296"/>
      <c r="X31" s="296">
        <v>180</v>
      </c>
      <c r="Y31" s="296"/>
      <c r="Z31" s="296"/>
      <c r="AA31" s="296"/>
      <c r="AB31" s="296"/>
      <c r="AC31" s="296"/>
      <c r="AD31" s="296"/>
      <c r="AE31" s="296"/>
      <c r="AF31" s="296">
        <v>180</v>
      </c>
      <c r="AG31" s="296"/>
      <c r="AH31" s="296"/>
      <c r="AI31" s="296"/>
      <c r="AJ31" s="296"/>
      <c r="AK31" s="296">
        <v>180</v>
      </c>
      <c r="AL31" s="99"/>
    </row>
    <row r="32" spans="1:38" x14ac:dyDescent="0.25">
      <c r="A32" s="96"/>
      <c r="B32" s="296"/>
      <c r="C32" s="296"/>
      <c r="D32" s="296"/>
      <c r="E32" s="296"/>
      <c r="F32" s="296"/>
      <c r="G32" s="296"/>
      <c r="H32" s="97"/>
      <c r="I32" s="96"/>
      <c r="J32" s="296"/>
      <c r="K32" s="296"/>
      <c r="L32" s="296"/>
      <c r="M32" s="296"/>
      <c r="N32" s="296"/>
      <c r="O32" s="296"/>
      <c r="P32" s="296"/>
      <c r="Q32" s="296"/>
      <c r="R32" s="96">
        <v>14030226</v>
      </c>
      <c r="S32" s="96" t="s">
        <v>118</v>
      </c>
      <c r="T32" s="296" t="s">
        <v>133</v>
      </c>
      <c r="U32" s="296" t="s">
        <v>376</v>
      </c>
      <c r="V32" s="296"/>
      <c r="W32" s="296"/>
      <c r="X32" s="296">
        <v>180</v>
      </c>
      <c r="Y32" s="296"/>
      <c r="Z32" s="296"/>
      <c r="AA32" s="296"/>
      <c r="AB32" s="296"/>
      <c r="AC32" s="296"/>
      <c r="AD32" s="296"/>
      <c r="AE32" s="296"/>
      <c r="AF32" s="296">
        <v>180</v>
      </c>
      <c r="AG32" s="296"/>
      <c r="AH32" s="296"/>
      <c r="AI32" s="296"/>
      <c r="AJ32" s="296"/>
      <c r="AK32" s="296">
        <v>180</v>
      </c>
      <c r="AL32" s="99"/>
    </row>
    <row r="33" spans="1:38" x14ac:dyDescent="0.25">
      <c r="A33" s="96"/>
      <c r="B33" s="296"/>
      <c r="C33" s="296"/>
      <c r="D33" s="296"/>
      <c r="E33" s="296"/>
      <c r="F33" s="296"/>
      <c r="G33" s="296"/>
      <c r="H33" s="97"/>
      <c r="I33" s="96"/>
      <c r="J33" s="296"/>
      <c r="K33" s="296"/>
      <c r="L33" s="296"/>
      <c r="M33" s="296"/>
      <c r="N33" s="296"/>
      <c r="O33" s="296"/>
      <c r="P33" s="296"/>
      <c r="Q33" s="296"/>
      <c r="R33" s="96">
        <v>14030226</v>
      </c>
      <c r="S33" s="96" t="s">
        <v>118</v>
      </c>
      <c r="T33" s="296" t="s">
        <v>133</v>
      </c>
      <c r="U33" s="296" t="s">
        <v>215</v>
      </c>
      <c r="V33" s="296"/>
      <c r="W33" s="296"/>
      <c r="X33" s="296">
        <v>180</v>
      </c>
      <c r="Y33" s="296"/>
      <c r="Z33" s="296"/>
      <c r="AA33" s="296"/>
      <c r="AB33" s="296"/>
      <c r="AC33" s="296"/>
      <c r="AD33" s="296"/>
      <c r="AE33" s="296"/>
      <c r="AF33" s="296">
        <v>180</v>
      </c>
      <c r="AG33" s="296"/>
      <c r="AH33" s="296"/>
      <c r="AI33" s="296"/>
      <c r="AJ33" s="296"/>
      <c r="AK33" s="296">
        <v>180</v>
      </c>
      <c r="AL33" s="99"/>
    </row>
    <row r="34" spans="1:38" x14ac:dyDescent="0.25">
      <c r="A34" s="96"/>
      <c r="B34" s="296"/>
      <c r="C34" s="296"/>
      <c r="D34" s="296"/>
      <c r="E34" s="296"/>
      <c r="F34" s="296"/>
      <c r="G34" s="296"/>
      <c r="H34" s="97"/>
      <c r="I34" s="96"/>
      <c r="J34" s="296"/>
      <c r="K34" s="296"/>
      <c r="L34" s="296"/>
      <c r="M34" s="296"/>
      <c r="N34" s="296"/>
      <c r="O34" s="296"/>
      <c r="P34" s="296"/>
      <c r="Q34" s="296"/>
      <c r="R34" s="96">
        <v>14030226</v>
      </c>
      <c r="S34" s="96" t="s">
        <v>118</v>
      </c>
      <c r="T34" s="296" t="s">
        <v>133</v>
      </c>
      <c r="U34" s="296" t="s">
        <v>215</v>
      </c>
      <c r="V34" s="296"/>
      <c r="W34" s="296"/>
      <c r="X34" s="296">
        <v>180</v>
      </c>
      <c r="Y34" s="296"/>
      <c r="Z34" s="296"/>
      <c r="AA34" s="296"/>
      <c r="AB34" s="296"/>
      <c r="AC34" s="296"/>
      <c r="AD34" s="296"/>
      <c r="AE34" s="296"/>
      <c r="AF34" s="296">
        <v>180</v>
      </c>
      <c r="AG34" s="296"/>
      <c r="AH34" s="296"/>
      <c r="AI34" s="296"/>
      <c r="AJ34" s="296"/>
      <c r="AK34" s="296">
        <v>180</v>
      </c>
      <c r="AL34" s="99"/>
    </row>
    <row r="35" spans="1:38" x14ac:dyDescent="0.25">
      <c r="A35" s="96"/>
      <c r="B35" s="296"/>
      <c r="C35" s="296"/>
      <c r="D35" s="296"/>
      <c r="E35" s="296"/>
      <c r="F35" s="296"/>
      <c r="G35" s="296"/>
      <c r="H35" s="97"/>
      <c r="I35" s="96"/>
      <c r="J35" s="296"/>
      <c r="K35" s="296"/>
      <c r="L35" s="296"/>
      <c r="M35" s="296"/>
      <c r="N35" s="296"/>
      <c r="O35" s="296"/>
      <c r="P35" s="296"/>
      <c r="Q35" s="296"/>
      <c r="R35" s="96">
        <v>14030226</v>
      </c>
      <c r="S35" s="96" t="s">
        <v>136</v>
      </c>
      <c r="T35" s="296" t="s">
        <v>130</v>
      </c>
      <c r="U35" s="296" t="s">
        <v>219</v>
      </c>
      <c r="V35" s="296"/>
      <c r="W35" s="296"/>
      <c r="X35" s="296">
        <v>180</v>
      </c>
      <c r="Y35" s="296"/>
      <c r="Z35" s="296"/>
      <c r="AA35" s="296"/>
      <c r="AB35" s="296"/>
      <c r="AC35" s="296"/>
      <c r="AD35" s="296"/>
      <c r="AE35" s="296"/>
      <c r="AF35" s="296">
        <v>180</v>
      </c>
      <c r="AG35" s="296"/>
      <c r="AH35" s="296"/>
      <c r="AI35" s="296"/>
      <c r="AJ35" s="296"/>
      <c r="AK35" s="296">
        <v>180</v>
      </c>
      <c r="AL35" s="99"/>
    </row>
    <row r="36" spans="1:38" x14ac:dyDescent="0.25">
      <c r="A36" s="96"/>
      <c r="B36" s="296"/>
      <c r="C36" s="296"/>
      <c r="D36" s="296"/>
      <c r="E36" s="296"/>
      <c r="F36" s="296"/>
      <c r="G36" s="296"/>
      <c r="H36" s="97"/>
      <c r="I36" s="96"/>
      <c r="J36" s="296"/>
      <c r="K36" s="296"/>
      <c r="L36" s="296"/>
      <c r="M36" s="296"/>
      <c r="N36" s="296"/>
      <c r="O36" s="296"/>
      <c r="P36" s="296"/>
      <c r="Q36" s="296"/>
      <c r="R36" s="96">
        <v>14030227</v>
      </c>
      <c r="S36" s="96" t="s">
        <v>118</v>
      </c>
      <c r="T36" s="296" t="s">
        <v>132</v>
      </c>
      <c r="U36" s="296" t="s">
        <v>376</v>
      </c>
      <c r="V36" s="296"/>
      <c r="W36" s="296"/>
      <c r="X36" s="296">
        <v>180</v>
      </c>
      <c r="Y36" s="296"/>
      <c r="Z36" s="296"/>
      <c r="AA36" s="296"/>
      <c r="AB36" s="296"/>
      <c r="AC36" s="296"/>
      <c r="AD36" s="296"/>
      <c r="AE36" s="296"/>
      <c r="AF36" s="296">
        <v>180</v>
      </c>
      <c r="AG36" s="296"/>
      <c r="AH36" s="296"/>
      <c r="AI36" s="296"/>
      <c r="AJ36" s="296"/>
      <c r="AK36" s="296">
        <v>180</v>
      </c>
      <c r="AL36" s="99"/>
    </row>
    <row r="37" spans="1:38" x14ac:dyDescent="0.25">
      <c r="A37" s="96"/>
      <c r="B37" s="296"/>
      <c r="C37" s="296"/>
      <c r="D37" s="296"/>
      <c r="E37" s="296"/>
      <c r="F37" s="296"/>
      <c r="G37" s="296"/>
      <c r="H37" s="97"/>
      <c r="I37" s="96"/>
      <c r="J37" s="296"/>
      <c r="K37" s="296"/>
      <c r="L37" s="296"/>
      <c r="M37" s="296"/>
      <c r="N37" s="296"/>
      <c r="O37" s="296"/>
      <c r="P37" s="296"/>
      <c r="Q37" s="296"/>
      <c r="R37" s="96">
        <v>14030227</v>
      </c>
      <c r="S37" s="96" t="s">
        <v>121</v>
      </c>
      <c r="T37" s="296" t="s">
        <v>130</v>
      </c>
      <c r="U37" s="296" t="s">
        <v>214</v>
      </c>
      <c r="V37" s="296"/>
      <c r="W37" s="296"/>
      <c r="X37" s="296">
        <v>180</v>
      </c>
      <c r="Y37" s="296"/>
      <c r="Z37" s="296"/>
      <c r="AA37" s="296"/>
      <c r="AB37" s="296"/>
      <c r="AC37" s="296"/>
      <c r="AD37" s="296"/>
      <c r="AE37" s="296"/>
      <c r="AF37" s="296">
        <v>180</v>
      </c>
      <c r="AG37" s="296"/>
      <c r="AH37" s="296"/>
      <c r="AI37" s="296"/>
      <c r="AJ37" s="296"/>
      <c r="AK37" s="296">
        <v>180</v>
      </c>
      <c r="AL37" s="99"/>
    </row>
    <row r="38" spans="1:38" x14ac:dyDescent="0.25">
      <c r="A38" s="96"/>
      <c r="B38" s="296"/>
      <c r="C38" s="296"/>
      <c r="D38" s="296"/>
      <c r="E38" s="296"/>
      <c r="F38" s="296"/>
      <c r="G38" s="296"/>
      <c r="H38" s="97"/>
      <c r="I38" s="96"/>
      <c r="J38" s="296"/>
      <c r="K38" s="296"/>
      <c r="L38" s="296"/>
      <c r="M38" s="296"/>
      <c r="N38" s="296"/>
      <c r="O38" s="296"/>
      <c r="P38" s="296"/>
      <c r="Q38" s="296"/>
      <c r="R38" s="96">
        <v>14030227</v>
      </c>
      <c r="S38" s="96" t="s">
        <v>121</v>
      </c>
      <c r="T38" s="296" t="s">
        <v>130</v>
      </c>
      <c r="U38" s="296" t="s">
        <v>214</v>
      </c>
      <c r="V38" s="296"/>
      <c r="W38" s="296"/>
      <c r="X38" s="296">
        <v>180</v>
      </c>
      <c r="Y38" s="296"/>
      <c r="Z38" s="296"/>
      <c r="AA38" s="296"/>
      <c r="AB38" s="296"/>
      <c r="AC38" s="296"/>
      <c r="AD38" s="296"/>
      <c r="AE38" s="296"/>
      <c r="AF38" s="296">
        <v>180</v>
      </c>
      <c r="AG38" s="296"/>
      <c r="AH38" s="296"/>
      <c r="AI38" s="296"/>
      <c r="AJ38" s="296"/>
      <c r="AK38" s="296">
        <v>180</v>
      </c>
      <c r="AL38" s="99"/>
    </row>
    <row r="39" spans="1:38" x14ac:dyDescent="0.25">
      <c r="A39" s="96"/>
      <c r="B39" s="296"/>
      <c r="C39" s="296"/>
      <c r="D39" s="296"/>
      <c r="E39" s="296"/>
      <c r="F39" s="296"/>
      <c r="G39" s="296"/>
      <c r="H39" s="97"/>
      <c r="I39" s="96"/>
      <c r="J39" s="296"/>
      <c r="K39" s="296"/>
      <c r="L39" s="296"/>
      <c r="M39" s="296"/>
      <c r="N39" s="296"/>
      <c r="O39" s="296"/>
      <c r="P39" s="296"/>
      <c r="Q39" s="296"/>
      <c r="R39" s="96">
        <v>14030227</v>
      </c>
      <c r="S39" s="96" t="s">
        <v>121</v>
      </c>
      <c r="T39" s="296" t="s">
        <v>130</v>
      </c>
      <c r="U39" s="296" t="s">
        <v>214</v>
      </c>
      <c r="V39" s="296"/>
      <c r="W39" s="296"/>
      <c r="X39" s="296">
        <v>180</v>
      </c>
      <c r="Y39" s="296"/>
      <c r="Z39" s="296"/>
      <c r="AA39" s="296"/>
      <c r="AB39" s="296"/>
      <c r="AC39" s="296"/>
      <c r="AD39" s="296"/>
      <c r="AE39" s="296"/>
      <c r="AF39" s="296">
        <v>180</v>
      </c>
      <c r="AG39" s="296"/>
      <c r="AH39" s="296"/>
      <c r="AI39" s="296"/>
      <c r="AJ39" s="296"/>
      <c r="AK39" s="296">
        <v>180</v>
      </c>
      <c r="AL39" s="99"/>
    </row>
    <row r="40" spans="1:38" x14ac:dyDescent="0.25">
      <c r="A40" s="296"/>
      <c r="B40" s="296"/>
      <c r="C40" s="296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96">
        <v>14030227</v>
      </c>
      <c r="S40" s="296" t="s">
        <v>118</v>
      </c>
      <c r="T40" s="296" t="s">
        <v>133</v>
      </c>
      <c r="U40" s="296" t="s">
        <v>214</v>
      </c>
      <c r="V40" s="296"/>
      <c r="W40" s="296"/>
      <c r="X40" s="296">
        <v>180</v>
      </c>
      <c r="Y40" s="296"/>
      <c r="Z40" s="296"/>
      <c r="AA40" s="296"/>
      <c r="AB40" s="296"/>
      <c r="AC40" s="296"/>
      <c r="AD40" s="296"/>
      <c r="AE40" s="296"/>
      <c r="AF40" s="296">
        <v>180</v>
      </c>
      <c r="AG40" s="296"/>
      <c r="AH40" s="296"/>
      <c r="AI40" s="296"/>
      <c r="AJ40" s="296"/>
      <c r="AK40" s="296">
        <v>180</v>
      </c>
      <c r="AL40" s="296"/>
    </row>
    <row r="41" spans="1:38" x14ac:dyDescent="0.25">
      <c r="A41" s="296"/>
      <c r="B41" s="296"/>
      <c r="C41" s="296"/>
      <c r="D41" s="296"/>
      <c r="E41" s="296"/>
      <c r="F41" s="296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96">
        <v>14030229</v>
      </c>
      <c r="S41" s="296" t="s">
        <v>118</v>
      </c>
      <c r="T41" s="296" t="s">
        <v>132</v>
      </c>
      <c r="U41" s="296" t="s">
        <v>376</v>
      </c>
      <c r="V41" s="296"/>
      <c r="W41" s="296"/>
      <c r="X41" s="296">
        <v>180</v>
      </c>
      <c r="Y41" s="296"/>
      <c r="Z41" s="296"/>
      <c r="AA41" s="296"/>
      <c r="AB41" s="296"/>
      <c r="AC41" s="296"/>
      <c r="AD41" s="296"/>
      <c r="AE41" s="296"/>
      <c r="AF41" s="296">
        <v>180</v>
      </c>
      <c r="AG41" s="296"/>
      <c r="AH41" s="296"/>
      <c r="AI41" s="296"/>
      <c r="AJ41" s="296"/>
      <c r="AK41" s="296">
        <v>180</v>
      </c>
      <c r="AL41" s="296"/>
    </row>
    <row r="42" spans="1:38" x14ac:dyDescent="0.25">
      <c r="A42" s="296"/>
      <c r="B42" s="296"/>
      <c r="C42" s="296"/>
      <c r="D42" s="296"/>
      <c r="E42" s="296"/>
      <c r="F42" s="296"/>
      <c r="G42" s="296"/>
      <c r="H42" s="296"/>
      <c r="I42" s="296"/>
      <c r="J42" s="296"/>
      <c r="K42" s="296"/>
      <c r="L42" s="296"/>
      <c r="M42" s="296"/>
      <c r="N42" s="296"/>
      <c r="O42" s="296"/>
      <c r="P42" s="296"/>
      <c r="Q42" s="296"/>
      <c r="R42" s="96">
        <v>14030229</v>
      </c>
      <c r="S42" s="296" t="s">
        <v>118</v>
      </c>
      <c r="T42" s="296" t="s">
        <v>133</v>
      </c>
      <c r="U42" s="296" t="s">
        <v>376</v>
      </c>
      <c r="V42" s="296"/>
      <c r="W42" s="296"/>
      <c r="X42" s="296">
        <v>180</v>
      </c>
      <c r="Y42" s="296"/>
      <c r="Z42" s="296"/>
      <c r="AA42" s="296"/>
      <c r="AB42" s="296"/>
      <c r="AC42" s="296"/>
      <c r="AD42" s="296"/>
      <c r="AE42" s="296"/>
      <c r="AF42" s="296">
        <v>180</v>
      </c>
      <c r="AG42" s="296"/>
      <c r="AH42" s="296"/>
      <c r="AI42" s="296"/>
      <c r="AJ42" s="296"/>
      <c r="AK42" s="296">
        <v>180</v>
      </c>
      <c r="AL42" s="296"/>
    </row>
    <row r="43" spans="1:38" x14ac:dyDescent="0.25">
      <c r="A43" s="296"/>
      <c r="B43" s="296"/>
      <c r="C43" s="296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96">
        <v>14030229</v>
      </c>
      <c r="S43" s="296" t="s">
        <v>281</v>
      </c>
      <c r="T43" s="296" t="s">
        <v>420</v>
      </c>
      <c r="U43" s="296" t="s">
        <v>215</v>
      </c>
      <c r="V43" s="296"/>
      <c r="W43" s="296"/>
      <c r="X43" s="296">
        <v>180</v>
      </c>
      <c r="Y43" s="296"/>
      <c r="Z43" s="296"/>
      <c r="AA43" s="296"/>
      <c r="AB43" s="296"/>
      <c r="AC43" s="296"/>
      <c r="AD43" s="296"/>
      <c r="AE43" s="296"/>
      <c r="AF43" s="296">
        <v>180</v>
      </c>
      <c r="AG43" s="296"/>
      <c r="AH43" s="296"/>
      <c r="AI43" s="296"/>
      <c r="AJ43" s="296"/>
      <c r="AK43" s="296">
        <v>180</v>
      </c>
      <c r="AL43" s="296"/>
    </row>
    <row r="44" spans="1:38" x14ac:dyDescent="0.25">
      <c r="A44" s="296"/>
      <c r="B44" s="296"/>
      <c r="C44" s="296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96">
        <v>14030229</v>
      </c>
      <c r="S44" s="296" t="s">
        <v>281</v>
      </c>
      <c r="T44" s="296" t="s">
        <v>421</v>
      </c>
      <c r="U44" s="296" t="s">
        <v>215</v>
      </c>
      <c r="V44" s="296"/>
      <c r="W44" s="296"/>
      <c r="X44" s="296">
        <v>180</v>
      </c>
      <c r="Y44" s="296"/>
      <c r="Z44" s="296"/>
      <c r="AA44" s="296"/>
      <c r="AB44" s="296"/>
      <c r="AC44" s="296"/>
      <c r="AD44" s="296"/>
      <c r="AE44" s="296"/>
      <c r="AF44" s="296">
        <v>180</v>
      </c>
      <c r="AG44" s="296"/>
      <c r="AH44" s="296"/>
      <c r="AI44" s="296"/>
      <c r="AJ44" s="296"/>
      <c r="AK44" s="296">
        <v>180</v>
      </c>
      <c r="AL44" s="296"/>
    </row>
    <row r="45" spans="1:38" x14ac:dyDescent="0.25">
      <c r="A45" s="296"/>
      <c r="B45" s="296"/>
      <c r="C45" s="296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96">
        <v>14030229</v>
      </c>
      <c r="S45" s="296" t="s">
        <v>297</v>
      </c>
      <c r="T45" s="296" t="s">
        <v>133</v>
      </c>
      <c r="U45" s="296" t="s">
        <v>215</v>
      </c>
      <c r="V45" s="296"/>
      <c r="W45" s="296"/>
      <c r="X45" s="296">
        <v>240</v>
      </c>
      <c r="Y45" s="296"/>
      <c r="Z45" s="296"/>
      <c r="AA45" s="296"/>
      <c r="AB45" s="296"/>
      <c r="AC45" s="296"/>
      <c r="AD45" s="296"/>
      <c r="AE45" s="296"/>
      <c r="AF45" s="296">
        <v>240</v>
      </c>
      <c r="AG45" s="296"/>
      <c r="AH45" s="296"/>
      <c r="AI45" s="296"/>
      <c r="AJ45" s="296"/>
      <c r="AK45" s="296">
        <v>240</v>
      </c>
      <c r="AL45" s="296"/>
    </row>
    <row r="46" spans="1:38" x14ac:dyDescent="0.25">
      <c r="A46" s="296"/>
      <c r="B46" s="296"/>
      <c r="C46" s="296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96">
        <v>14030229</v>
      </c>
      <c r="S46" s="296" t="s">
        <v>121</v>
      </c>
      <c r="T46" s="296" t="s">
        <v>133</v>
      </c>
      <c r="U46" s="296" t="s">
        <v>215</v>
      </c>
      <c r="V46" s="296"/>
      <c r="W46" s="296"/>
      <c r="X46" s="296">
        <v>180</v>
      </c>
      <c r="Y46" s="296"/>
      <c r="Z46" s="296"/>
      <c r="AA46" s="296"/>
      <c r="AB46" s="296"/>
      <c r="AC46" s="296"/>
      <c r="AD46" s="296"/>
      <c r="AE46" s="296"/>
      <c r="AF46" s="296">
        <v>180</v>
      </c>
      <c r="AG46" s="296"/>
      <c r="AH46" s="296"/>
      <c r="AI46" s="296"/>
      <c r="AJ46" s="296"/>
      <c r="AK46" s="296">
        <v>180</v>
      </c>
      <c r="AL46" s="296"/>
    </row>
    <row r="47" spans="1:38" x14ac:dyDescent="0.25">
      <c r="A47" s="296"/>
      <c r="B47" s="296"/>
      <c r="C47" s="296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96">
        <v>14030229</v>
      </c>
      <c r="S47" s="296" t="s">
        <v>121</v>
      </c>
      <c r="T47" s="296" t="s">
        <v>130</v>
      </c>
      <c r="U47" s="296" t="s">
        <v>215</v>
      </c>
      <c r="V47" s="296"/>
      <c r="W47" s="296"/>
      <c r="X47" s="296">
        <v>180</v>
      </c>
      <c r="Y47" s="296"/>
      <c r="Z47" s="296"/>
      <c r="AA47" s="296"/>
      <c r="AB47" s="296"/>
      <c r="AC47" s="296"/>
      <c r="AD47" s="296"/>
      <c r="AE47" s="296"/>
      <c r="AF47" s="296">
        <v>180</v>
      </c>
      <c r="AG47" s="296"/>
      <c r="AH47" s="296"/>
      <c r="AI47" s="296"/>
      <c r="AJ47" s="296"/>
      <c r="AK47" s="296">
        <v>180</v>
      </c>
      <c r="AL47" s="296"/>
    </row>
    <row r="48" spans="1:38" x14ac:dyDescent="0.25">
      <c r="A48" s="296"/>
      <c r="B48" s="296"/>
      <c r="C48" s="296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96">
        <v>14030229</v>
      </c>
      <c r="S48" s="296" t="s">
        <v>118</v>
      </c>
      <c r="T48" s="296" t="s">
        <v>133</v>
      </c>
      <c r="U48" s="296" t="s">
        <v>215</v>
      </c>
      <c r="V48" s="296"/>
      <c r="W48" s="296"/>
      <c r="X48" s="296">
        <v>180</v>
      </c>
      <c r="Y48" s="296"/>
      <c r="Z48" s="296"/>
      <c r="AA48" s="296"/>
      <c r="AB48" s="296"/>
      <c r="AC48" s="296"/>
      <c r="AD48" s="296"/>
      <c r="AE48" s="296"/>
      <c r="AF48" s="296">
        <v>180</v>
      </c>
      <c r="AG48" s="296"/>
      <c r="AH48" s="296"/>
      <c r="AI48" s="296"/>
      <c r="AJ48" s="296"/>
      <c r="AK48" s="296">
        <v>180</v>
      </c>
      <c r="AL48" s="296"/>
    </row>
    <row r="49" spans="1:38" x14ac:dyDescent="0.25">
      <c r="A49" s="296"/>
      <c r="B49" s="296"/>
      <c r="C49" s="296"/>
      <c r="D49" s="296"/>
      <c r="E49" s="296"/>
      <c r="F49" s="296"/>
      <c r="G49" s="296"/>
      <c r="H49" s="296"/>
      <c r="I49" s="296"/>
      <c r="J49" s="296"/>
      <c r="K49" s="296"/>
      <c r="L49" s="296"/>
      <c r="M49" s="296"/>
      <c r="N49" s="296"/>
      <c r="O49" s="296"/>
      <c r="P49" s="296"/>
      <c r="Q49" s="296"/>
      <c r="R49" s="96">
        <v>14030229</v>
      </c>
      <c r="S49" s="296" t="s">
        <v>118</v>
      </c>
      <c r="T49" s="296" t="s">
        <v>132</v>
      </c>
      <c r="U49" s="296" t="s">
        <v>217</v>
      </c>
      <c r="V49" s="296"/>
      <c r="W49" s="296"/>
      <c r="X49" s="296">
        <v>180</v>
      </c>
      <c r="Y49" s="296"/>
      <c r="Z49" s="296"/>
      <c r="AA49" s="296"/>
      <c r="AB49" s="296"/>
      <c r="AC49" s="296"/>
      <c r="AD49" s="296"/>
      <c r="AE49" s="296"/>
      <c r="AF49" s="296">
        <v>180</v>
      </c>
      <c r="AG49" s="296"/>
      <c r="AH49" s="296"/>
      <c r="AI49" s="296"/>
      <c r="AJ49" s="296"/>
      <c r="AK49" s="296">
        <v>180</v>
      </c>
      <c r="AL49" s="296"/>
    </row>
    <row r="50" spans="1:38" x14ac:dyDescent="0.25">
      <c r="A50" s="296"/>
      <c r="B50" s="296"/>
      <c r="C50" s="296"/>
      <c r="D50" s="296"/>
      <c r="E50" s="296"/>
      <c r="F50" s="296"/>
      <c r="G50" s="296"/>
      <c r="H50" s="296"/>
      <c r="I50" s="296"/>
      <c r="J50" s="296"/>
      <c r="K50" s="296"/>
      <c r="L50" s="296"/>
      <c r="M50" s="296"/>
      <c r="N50" s="296"/>
      <c r="O50" s="296"/>
      <c r="P50" s="296"/>
      <c r="Q50" s="296"/>
      <c r="R50" s="96">
        <v>14030229</v>
      </c>
      <c r="S50" s="296" t="s">
        <v>118</v>
      </c>
      <c r="T50" s="296" t="s">
        <v>132</v>
      </c>
      <c r="U50" s="296" t="s">
        <v>217</v>
      </c>
      <c r="V50" s="296"/>
      <c r="W50" s="296"/>
      <c r="X50" s="296">
        <v>180</v>
      </c>
      <c r="Y50" s="296"/>
      <c r="Z50" s="296"/>
      <c r="AA50" s="296"/>
      <c r="AB50" s="296"/>
      <c r="AC50" s="296"/>
      <c r="AD50" s="296"/>
      <c r="AE50" s="296"/>
      <c r="AF50" s="296">
        <v>180</v>
      </c>
      <c r="AG50" s="296"/>
      <c r="AH50" s="296"/>
      <c r="AI50" s="296"/>
      <c r="AJ50" s="296"/>
      <c r="AK50" s="296">
        <v>180</v>
      </c>
      <c r="AL50" s="296"/>
    </row>
    <row r="51" spans="1:38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96">
        <v>14030229</v>
      </c>
      <c r="S51" s="296" t="s">
        <v>118</v>
      </c>
      <c r="T51" s="296" t="s">
        <v>133</v>
      </c>
      <c r="U51" s="296" t="s">
        <v>217</v>
      </c>
      <c r="V51" s="296"/>
      <c r="W51" s="296"/>
      <c r="X51" s="296">
        <v>180</v>
      </c>
      <c r="Y51" s="296"/>
      <c r="Z51" s="296"/>
      <c r="AA51" s="296"/>
      <c r="AB51" s="296"/>
      <c r="AC51" s="296"/>
      <c r="AD51" s="296"/>
      <c r="AE51" s="296"/>
      <c r="AF51" s="296">
        <v>180</v>
      </c>
      <c r="AG51" s="296"/>
      <c r="AH51" s="296"/>
      <c r="AI51" s="296"/>
      <c r="AJ51" s="296"/>
      <c r="AK51" s="296">
        <v>180</v>
      </c>
      <c r="AL51" s="296"/>
    </row>
    <row r="52" spans="1:38" x14ac:dyDescent="0.25">
      <c r="A52" s="296"/>
      <c r="B52" s="296"/>
      <c r="C52" s="296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96">
        <v>14030229</v>
      </c>
      <c r="S52" s="296" t="s">
        <v>121</v>
      </c>
      <c r="T52" s="296" t="s">
        <v>130</v>
      </c>
      <c r="U52" s="296" t="s">
        <v>214</v>
      </c>
      <c r="V52" s="296"/>
      <c r="W52" s="296"/>
      <c r="X52" s="296">
        <v>180</v>
      </c>
      <c r="Y52" s="296"/>
      <c r="Z52" s="296"/>
      <c r="AA52" s="296"/>
      <c r="AB52" s="296"/>
      <c r="AC52" s="296"/>
      <c r="AD52" s="296"/>
      <c r="AE52" s="296"/>
      <c r="AF52" s="296">
        <v>180</v>
      </c>
      <c r="AG52" s="296"/>
      <c r="AH52" s="296"/>
      <c r="AI52" s="296"/>
      <c r="AJ52" s="296"/>
      <c r="AK52" s="296">
        <v>180</v>
      </c>
      <c r="AL52" s="296"/>
    </row>
    <row r="53" spans="1:38" x14ac:dyDescent="0.25">
      <c r="A53" s="296"/>
      <c r="B53" s="296"/>
      <c r="C53" s="296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96">
        <v>14030229</v>
      </c>
      <c r="S53" s="296" t="s">
        <v>121</v>
      </c>
      <c r="T53" s="296" t="s">
        <v>130</v>
      </c>
      <c r="U53" s="296" t="s">
        <v>214</v>
      </c>
      <c r="V53" s="296"/>
      <c r="W53" s="296"/>
      <c r="X53" s="296">
        <v>180</v>
      </c>
      <c r="Y53" s="296"/>
      <c r="Z53" s="296"/>
      <c r="AA53" s="296"/>
      <c r="AB53" s="296"/>
      <c r="AC53" s="296"/>
      <c r="AD53" s="296"/>
      <c r="AE53" s="296"/>
      <c r="AF53" s="296">
        <v>180</v>
      </c>
      <c r="AG53" s="296"/>
      <c r="AH53" s="296"/>
      <c r="AI53" s="296"/>
      <c r="AJ53" s="296"/>
      <c r="AK53" s="296">
        <v>180</v>
      </c>
      <c r="AL53" s="296"/>
    </row>
    <row r="54" spans="1:38" x14ac:dyDescent="0.25">
      <c r="A54" s="296"/>
      <c r="B54" s="296"/>
      <c r="C54" s="296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96">
        <v>14030229</v>
      </c>
      <c r="S54" s="296" t="s">
        <v>121</v>
      </c>
      <c r="T54" s="296" t="s">
        <v>130</v>
      </c>
      <c r="U54" s="296" t="s">
        <v>214</v>
      </c>
      <c r="V54" s="296"/>
      <c r="W54" s="296"/>
      <c r="X54" s="296">
        <v>180</v>
      </c>
      <c r="Y54" s="296"/>
      <c r="Z54" s="296"/>
      <c r="AA54" s="296"/>
      <c r="AB54" s="296"/>
      <c r="AC54" s="296"/>
      <c r="AD54" s="296"/>
      <c r="AE54" s="296"/>
      <c r="AF54" s="296">
        <v>180</v>
      </c>
      <c r="AG54" s="296"/>
      <c r="AH54" s="296"/>
      <c r="AI54" s="296"/>
      <c r="AJ54" s="296"/>
      <c r="AK54" s="296">
        <v>180</v>
      </c>
      <c r="AL54" s="296"/>
    </row>
    <row r="55" spans="1:38" x14ac:dyDescent="0.25">
      <c r="A55" s="296"/>
      <c r="B55" s="296"/>
      <c r="C55" s="296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96">
        <v>14030229</v>
      </c>
      <c r="S55" s="296" t="s">
        <v>121</v>
      </c>
      <c r="T55" s="296" t="s">
        <v>130</v>
      </c>
      <c r="U55" s="296" t="s">
        <v>214</v>
      </c>
      <c r="V55" s="296"/>
      <c r="W55" s="296"/>
      <c r="X55" s="296">
        <v>180</v>
      </c>
      <c r="Y55" s="296"/>
      <c r="Z55" s="296"/>
      <c r="AA55" s="296"/>
      <c r="AB55" s="296"/>
      <c r="AC55" s="296"/>
      <c r="AD55" s="296"/>
      <c r="AE55" s="296"/>
      <c r="AF55" s="296">
        <v>180</v>
      </c>
      <c r="AG55" s="296"/>
      <c r="AH55" s="296"/>
      <c r="AI55" s="296"/>
      <c r="AJ55" s="296"/>
      <c r="AK55" s="296">
        <v>180</v>
      </c>
      <c r="AL55" s="296"/>
    </row>
    <row r="56" spans="1:38" x14ac:dyDescent="0.25">
      <c r="A56" s="296"/>
      <c r="B56" s="296"/>
      <c r="C56" s="296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>
        <v>14030229</v>
      </c>
      <c r="S56" s="296" t="s">
        <v>230</v>
      </c>
      <c r="T56" s="296" t="s">
        <v>133</v>
      </c>
      <c r="U56" s="296" t="s">
        <v>219</v>
      </c>
      <c r="V56" s="296"/>
      <c r="W56" s="296"/>
      <c r="X56" s="296">
        <v>180</v>
      </c>
      <c r="Y56" s="296"/>
      <c r="Z56" s="296"/>
      <c r="AA56" s="296"/>
      <c r="AB56" s="296"/>
      <c r="AC56" s="296"/>
      <c r="AD56" s="296"/>
      <c r="AE56" s="296"/>
      <c r="AF56" s="296">
        <v>180</v>
      </c>
      <c r="AG56" s="296"/>
      <c r="AH56" s="296"/>
      <c r="AI56" s="296"/>
      <c r="AJ56" s="296"/>
      <c r="AK56" s="296">
        <v>180</v>
      </c>
      <c r="AL56" s="296"/>
    </row>
    <row r="57" spans="1:38" x14ac:dyDescent="0.25">
      <c r="A57" s="296"/>
      <c r="B57" s="296"/>
      <c r="C57" s="296"/>
      <c r="D57" s="296"/>
      <c r="E57" s="296"/>
      <c r="F57" s="296"/>
      <c r="G57" s="296"/>
      <c r="H57" s="296"/>
      <c r="I57" s="296"/>
      <c r="J57" s="296"/>
      <c r="K57" s="296"/>
      <c r="L57" s="296"/>
      <c r="M57" s="296"/>
      <c r="N57" s="296"/>
      <c r="O57" s="296"/>
      <c r="P57" s="296"/>
      <c r="Q57" s="296"/>
      <c r="R57" s="296">
        <v>14030230</v>
      </c>
      <c r="S57" s="296">
        <v>1708</v>
      </c>
      <c r="T57" s="296" t="s">
        <v>89</v>
      </c>
      <c r="U57" s="296" t="s">
        <v>422</v>
      </c>
      <c r="V57" s="296"/>
      <c r="W57" s="296"/>
      <c r="X57" s="296">
        <v>180</v>
      </c>
      <c r="Y57" s="296"/>
      <c r="Z57" s="296"/>
      <c r="AA57" s="296"/>
      <c r="AB57" s="296"/>
      <c r="AC57" s="296"/>
      <c r="AD57" s="296"/>
      <c r="AE57" s="296"/>
      <c r="AF57" s="296">
        <v>180</v>
      </c>
      <c r="AG57" s="296"/>
      <c r="AH57" s="296"/>
      <c r="AI57" s="296"/>
      <c r="AJ57" s="296"/>
      <c r="AK57" s="296">
        <v>180</v>
      </c>
      <c r="AL57" s="296"/>
    </row>
    <row r="58" spans="1:38" x14ac:dyDescent="0.25">
      <c r="A58" s="296"/>
      <c r="B58" s="296"/>
      <c r="C58" s="296"/>
      <c r="D58" s="296"/>
      <c r="E58" s="296"/>
      <c r="F58" s="296"/>
      <c r="G58" s="296"/>
      <c r="H58" s="296"/>
      <c r="I58" s="296"/>
      <c r="J58" s="296"/>
      <c r="K58" s="296"/>
      <c r="L58" s="296"/>
      <c r="M58" s="296"/>
      <c r="N58" s="296"/>
      <c r="O58" s="296"/>
      <c r="P58" s="296"/>
      <c r="Q58" s="296"/>
      <c r="R58" s="296">
        <v>14030230</v>
      </c>
      <c r="S58" s="296">
        <v>1709</v>
      </c>
      <c r="T58" s="296" t="s">
        <v>89</v>
      </c>
      <c r="U58" s="296" t="s">
        <v>422</v>
      </c>
      <c r="V58" s="296"/>
      <c r="W58" s="296"/>
      <c r="X58" s="296">
        <v>180</v>
      </c>
      <c r="Y58" s="296"/>
      <c r="Z58" s="296"/>
      <c r="AA58" s="296"/>
      <c r="AB58" s="296"/>
      <c r="AC58" s="296"/>
      <c r="AD58" s="296"/>
      <c r="AE58" s="296"/>
      <c r="AF58" s="296">
        <v>180</v>
      </c>
      <c r="AG58" s="296"/>
      <c r="AH58" s="296"/>
      <c r="AI58" s="296"/>
      <c r="AJ58" s="296"/>
      <c r="AK58" s="296">
        <v>180</v>
      </c>
      <c r="AL58" s="296"/>
    </row>
    <row r="59" spans="1:38" x14ac:dyDescent="0.25">
      <c r="A59" s="296"/>
      <c r="B59" s="296"/>
      <c r="C59" s="296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>
        <v>14030230</v>
      </c>
      <c r="S59" s="296">
        <v>1710</v>
      </c>
      <c r="T59" s="296" t="s">
        <v>89</v>
      </c>
      <c r="U59" s="296" t="s">
        <v>422</v>
      </c>
      <c r="V59" s="296"/>
      <c r="W59" s="296"/>
      <c r="X59" s="296">
        <v>180</v>
      </c>
      <c r="Y59" s="296"/>
      <c r="Z59" s="296"/>
      <c r="AA59" s="296"/>
      <c r="AB59" s="296"/>
      <c r="AC59" s="296"/>
      <c r="AD59" s="296"/>
      <c r="AE59" s="296"/>
      <c r="AF59" s="296">
        <v>180</v>
      </c>
      <c r="AG59" s="296"/>
      <c r="AH59" s="296"/>
      <c r="AI59" s="296"/>
      <c r="AJ59" s="296"/>
      <c r="AK59" s="296">
        <v>180</v>
      </c>
      <c r="AL59" s="296"/>
    </row>
    <row r="60" spans="1:38" x14ac:dyDescent="0.25">
      <c r="A60" s="296"/>
      <c r="B60" s="296"/>
      <c r="C60" s="296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>
        <v>14030230</v>
      </c>
      <c r="S60" s="296">
        <v>1711</v>
      </c>
      <c r="T60" s="296" t="s">
        <v>89</v>
      </c>
      <c r="U60" s="296" t="s">
        <v>422</v>
      </c>
      <c r="V60" s="296"/>
      <c r="W60" s="296"/>
      <c r="X60" s="296">
        <v>180</v>
      </c>
      <c r="Y60" s="296"/>
      <c r="Z60" s="296"/>
      <c r="AA60" s="296"/>
      <c r="AB60" s="296"/>
      <c r="AC60" s="296"/>
      <c r="AD60" s="296"/>
      <c r="AE60" s="296"/>
      <c r="AF60" s="296">
        <v>180</v>
      </c>
      <c r="AG60" s="296"/>
      <c r="AH60" s="296"/>
      <c r="AI60" s="296"/>
      <c r="AJ60" s="296"/>
      <c r="AK60" s="296">
        <v>180</v>
      </c>
      <c r="AL60" s="296"/>
    </row>
    <row r="61" spans="1:38" x14ac:dyDescent="0.25">
      <c r="A61" s="296"/>
      <c r="B61" s="296"/>
      <c r="C61" s="296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>
        <v>14030230</v>
      </c>
      <c r="S61" s="296">
        <v>1712</v>
      </c>
      <c r="T61" s="296" t="s">
        <v>89</v>
      </c>
      <c r="U61" s="296" t="s">
        <v>422</v>
      </c>
      <c r="V61" s="296"/>
      <c r="W61" s="296"/>
      <c r="X61" s="296">
        <v>180</v>
      </c>
      <c r="Y61" s="296"/>
      <c r="Z61" s="296"/>
      <c r="AA61" s="296"/>
      <c r="AB61" s="296"/>
      <c r="AC61" s="296"/>
      <c r="AD61" s="296"/>
      <c r="AE61" s="296"/>
      <c r="AF61" s="296">
        <v>180</v>
      </c>
      <c r="AG61" s="296"/>
      <c r="AH61" s="296"/>
      <c r="AI61" s="296"/>
      <c r="AJ61" s="296"/>
      <c r="AK61" s="296">
        <v>180</v>
      </c>
      <c r="AL61" s="296"/>
    </row>
    <row r="62" spans="1:38" x14ac:dyDescent="0.25">
      <c r="A62" s="296"/>
      <c r="B62" s="296"/>
      <c r="C62" s="296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>
        <v>14030230</v>
      </c>
      <c r="S62" s="296" t="s">
        <v>121</v>
      </c>
      <c r="T62" s="296" t="s">
        <v>130</v>
      </c>
      <c r="U62" s="296" t="s">
        <v>376</v>
      </c>
      <c r="V62" s="296"/>
      <c r="W62" s="296"/>
      <c r="X62" s="296">
        <v>180</v>
      </c>
      <c r="Y62" s="296"/>
      <c r="Z62" s="296"/>
      <c r="AA62" s="296"/>
      <c r="AB62" s="296"/>
      <c r="AC62" s="296"/>
      <c r="AD62" s="296"/>
      <c r="AE62" s="296"/>
      <c r="AF62" s="296">
        <v>180</v>
      </c>
      <c r="AG62" s="296"/>
      <c r="AH62" s="296"/>
      <c r="AI62" s="296"/>
      <c r="AJ62" s="296"/>
      <c r="AK62" s="296">
        <v>180</v>
      </c>
      <c r="AL62" s="296"/>
    </row>
    <row r="63" spans="1:38" x14ac:dyDescent="0.25">
      <c r="A63" s="296"/>
      <c r="B63" s="296"/>
      <c r="C63" s="296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>
        <v>14030230</v>
      </c>
      <c r="S63" s="296" t="s">
        <v>118</v>
      </c>
      <c r="T63" s="296" t="s">
        <v>132</v>
      </c>
      <c r="U63" s="296" t="s">
        <v>376</v>
      </c>
      <c r="V63" s="296"/>
      <c r="W63" s="296"/>
      <c r="X63" s="296">
        <v>180</v>
      </c>
      <c r="Y63" s="296"/>
      <c r="Z63" s="296"/>
      <c r="AA63" s="296"/>
      <c r="AB63" s="296"/>
      <c r="AC63" s="296"/>
      <c r="AD63" s="296"/>
      <c r="AE63" s="296"/>
      <c r="AF63" s="296">
        <v>180</v>
      </c>
      <c r="AG63" s="296"/>
      <c r="AH63" s="296"/>
      <c r="AI63" s="296"/>
      <c r="AJ63" s="296"/>
      <c r="AK63" s="296">
        <v>180</v>
      </c>
      <c r="AL63" s="296"/>
    </row>
    <row r="64" spans="1:38" x14ac:dyDescent="0.25">
      <c r="A64" s="296"/>
      <c r="B64" s="296"/>
      <c r="C64" s="296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>
        <v>14030230</v>
      </c>
      <c r="S64" s="296" t="s">
        <v>230</v>
      </c>
      <c r="T64" s="296" t="s">
        <v>130</v>
      </c>
      <c r="U64" s="296" t="s">
        <v>376</v>
      </c>
      <c r="V64" s="296"/>
      <c r="W64" s="296"/>
      <c r="X64" s="296">
        <v>240</v>
      </c>
      <c r="Y64" s="296"/>
      <c r="Z64" s="296"/>
      <c r="AA64" s="296"/>
      <c r="AB64" s="296"/>
      <c r="AC64" s="296"/>
      <c r="AD64" s="296"/>
      <c r="AE64" s="296"/>
      <c r="AF64" s="296">
        <v>240</v>
      </c>
      <c r="AG64" s="296"/>
      <c r="AH64" s="296"/>
      <c r="AI64" s="296"/>
      <c r="AJ64" s="296"/>
      <c r="AK64" s="296">
        <v>240</v>
      </c>
      <c r="AL64" s="296"/>
    </row>
    <row r="65" spans="1:38" x14ac:dyDescent="0.25">
      <c r="A65" s="296"/>
      <c r="B65" s="296"/>
      <c r="C65" s="296"/>
      <c r="D65" s="296"/>
      <c r="E65" s="296"/>
      <c r="F65" s="296"/>
      <c r="G65" s="296"/>
      <c r="H65" s="296"/>
      <c r="I65" s="296"/>
      <c r="J65" s="296"/>
      <c r="K65" s="296"/>
      <c r="L65" s="296"/>
      <c r="M65" s="296"/>
      <c r="N65" s="296"/>
      <c r="O65" s="296"/>
      <c r="P65" s="296"/>
      <c r="Q65" s="296"/>
      <c r="R65" s="296">
        <v>14030230</v>
      </c>
      <c r="S65" s="296" t="s">
        <v>281</v>
      </c>
      <c r="T65" s="296" t="s">
        <v>423</v>
      </c>
      <c r="U65" s="296" t="s">
        <v>214</v>
      </c>
      <c r="V65" s="296"/>
      <c r="W65" s="296"/>
      <c r="X65" s="296">
        <v>180</v>
      </c>
      <c r="Y65" s="296"/>
      <c r="Z65" s="296"/>
      <c r="AA65" s="296"/>
      <c r="AB65" s="296"/>
      <c r="AC65" s="296"/>
      <c r="AD65" s="296"/>
      <c r="AE65" s="296"/>
      <c r="AF65" s="296">
        <v>180</v>
      </c>
      <c r="AG65" s="296"/>
      <c r="AH65" s="296"/>
      <c r="AI65" s="296"/>
      <c r="AJ65" s="296"/>
      <c r="AK65" s="296">
        <v>180</v>
      </c>
      <c r="AL65" s="296"/>
    </row>
    <row r="66" spans="1:38" x14ac:dyDescent="0.25">
      <c r="A66" s="296"/>
      <c r="B66" s="296"/>
      <c r="C66" s="296"/>
      <c r="D66" s="296"/>
      <c r="E66" s="296"/>
      <c r="F66" s="296"/>
      <c r="G66" s="296"/>
      <c r="H66" s="296"/>
      <c r="I66" s="296"/>
      <c r="J66" s="296"/>
      <c r="K66" s="296"/>
      <c r="L66" s="296"/>
      <c r="M66" s="296"/>
      <c r="N66" s="296"/>
      <c r="O66" s="296"/>
      <c r="P66" s="296"/>
      <c r="Q66" s="296"/>
      <c r="R66" s="296">
        <v>14030230</v>
      </c>
      <c r="S66" s="296" t="s">
        <v>118</v>
      </c>
      <c r="T66" s="296" t="s">
        <v>132</v>
      </c>
      <c r="U66" s="296" t="s">
        <v>214</v>
      </c>
      <c r="V66" s="296"/>
      <c r="W66" s="296"/>
      <c r="X66" s="296">
        <v>180</v>
      </c>
      <c r="Y66" s="296"/>
      <c r="Z66" s="296"/>
      <c r="AA66" s="296"/>
      <c r="AB66" s="296"/>
      <c r="AC66" s="296"/>
      <c r="AD66" s="296"/>
      <c r="AE66" s="296"/>
      <c r="AF66" s="296">
        <v>180</v>
      </c>
      <c r="AG66" s="296"/>
      <c r="AH66" s="296"/>
      <c r="AI66" s="296"/>
      <c r="AJ66" s="296"/>
      <c r="AK66" s="296">
        <v>180</v>
      </c>
      <c r="AL66" s="296"/>
    </row>
    <row r="67" spans="1:38" x14ac:dyDescent="0.25">
      <c r="A67" s="296"/>
      <c r="B67" s="296"/>
      <c r="C67" s="296"/>
      <c r="D67" s="296"/>
      <c r="E67" s="296"/>
      <c r="F67" s="296"/>
      <c r="G67" s="296"/>
      <c r="H67" s="296"/>
      <c r="I67" s="296"/>
      <c r="J67" s="296"/>
      <c r="K67" s="296"/>
      <c r="L67" s="296"/>
      <c r="M67" s="296"/>
      <c r="N67" s="296"/>
      <c r="O67" s="296"/>
      <c r="P67" s="296"/>
      <c r="Q67" s="296"/>
      <c r="R67" s="296">
        <v>14030230</v>
      </c>
      <c r="S67" s="296" t="s">
        <v>121</v>
      </c>
      <c r="T67" s="296" t="s">
        <v>132</v>
      </c>
      <c r="U67" s="296" t="s">
        <v>214</v>
      </c>
      <c r="V67" s="296"/>
      <c r="W67" s="296"/>
      <c r="X67" s="296">
        <v>180</v>
      </c>
      <c r="Y67" s="296"/>
      <c r="Z67" s="296"/>
      <c r="AA67" s="296"/>
      <c r="AB67" s="296"/>
      <c r="AC67" s="296"/>
      <c r="AD67" s="296"/>
      <c r="AE67" s="296"/>
      <c r="AF67" s="296">
        <v>180</v>
      </c>
      <c r="AG67" s="296"/>
      <c r="AH67" s="296"/>
      <c r="AI67" s="296"/>
      <c r="AJ67" s="296"/>
      <c r="AK67" s="296">
        <v>180</v>
      </c>
      <c r="AL67" s="296"/>
    </row>
    <row r="68" spans="1:38" x14ac:dyDescent="0.25">
      <c r="A68" s="296"/>
      <c r="B68" s="296"/>
      <c r="C68" s="296"/>
      <c r="D68" s="296"/>
      <c r="E68" s="296"/>
      <c r="F68" s="296"/>
      <c r="G68" s="296"/>
      <c r="H68" s="296"/>
      <c r="I68" s="296"/>
      <c r="J68" s="296"/>
      <c r="K68" s="296"/>
      <c r="L68" s="296"/>
      <c r="M68" s="296"/>
      <c r="N68" s="296"/>
      <c r="O68" s="296"/>
      <c r="P68" s="296"/>
      <c r="Q68" s="296"/>
      <c r="R68" s="296">
        <v>14030230</v>
      </c>
      <c r="S68" s="296" t="s">
        <v>419</v>
      </c>
      <c r="T68" s="296" t="s">
        <v>133</v>
      </c>
      <c r="U68" s="296" t="s">
        <v>214</v>
      </c>
      <c r="V68" s="296"/>
      <c r="W68" s="296"/>
      <c r="X68" s="296">
        <v>240</v>
      </c>
      <c r="Y68" s="296"/>
      <c r="Z68" s="296"/>
      <c r="AA68" s="296"/>
      <c r="AB68" s="296"/>
      <c r="AC68" s="296"/>
      <c r="AD68" s="296"/>
      <c r="AE68" s="296"/>
      <c r="AF68" s="296">
        <v>240</v>
      </c>
      <c r="AG68" s="296"/>
      <c r="AH68" s="296"/>
      <c r="AI68" s="296"/>
      <c r="AJ68" s="296"/>
      <c r="AK68" s="296">
        <v>240</v>
      </c>
      <c r="AL68" s="296"/>
    </row>
    <row r="69" spans="1:38" x14ac:dyDescent="0.25">
      <c r="A69" s="296"/>
      <c r="B69" s="296"/>
      <c r="C69" s="296"/>
      <c r="D69" s="296"/>
      <c r="E69" s="296"/>
      <c r="F69" s="296"/>
      <c r="G69" s="296"/>
      <c r="H69" s="296"/>
      <c r="I69" s="296"/>
      <c r="J69" s="296"/>
      <c r="K69" s="296"/>
      <c r="L69" s="296"/>
      <c r="M69" s="296"/>
      <c r="N69" s="296"/>
      <c r="O69" s="296"/>
      <c r="P69" s="296"/>
      <c r="Q69" s="296"/>
      <c r="R69" s="296">
        <v>14030231</v>
      </c>
      <c r="S69" s="296" t="s">
        <v>297</v>
      </c>
      <c r="T69" s="296" t="s">
        <v>132</v>
      </c>
      <c r="U69" s="296" t="s">
        <v>376</v>
      </c>
      <c r="V69" s="296"/>
      <c r="W69" s="296"/>
      <c r="X69" s="296">
        <v>240</v>
      </c>
      <c r="Y69" s="296"/>
      <c r="Z69" s="296"/>
      <c r="AA69" s="296"/>
      <c r="AB69" s="296"/>
      <c r="AC69" s="296"/>
      <c r="AD69" s="296"/>
      <c r="AE69" s="296"/>
      <c r="AF69" s="296">
        <v>240</v>
      </c>
      <c r="AG69" s="296"/>
      <c r="AH69" s="296"/>
      <c r="AI69" s="296"/>
      <c r="AJ69" s="296"/>
      <c r="AK69" s="296">
        <v>240</v>
      </c>
      <c r="AL69" s="296"/>
    </row>
    <row r="70" spans="1:38" x14ac:dyDescent="0.25">
      <c r="A70" s="296"/>
      <c r="B70" s="296"/>
      <c r="C70" s="296"/>
      <c r="D70" s="296"/>
      <c r="E70" s="296"/>
      <c r="F70" s="296"/>
      <c r="G70" s="296"/>
      <c r="H70" s="296"/>
      <c r="I70" s="296"/>
      <c r="J70" s="296"/>
      <c r="K70" s="296"/>
      <c r="L70" s="296"/>
      <c r="M70" s="296"/>
      <c r="N70" s="296"/>
      <c r="O70" s="296"/>
      <c r="P70" s="296"/>
      <c r="Q70" s="296"/>
      <c r="R70" s="296">
        <v>14030231</v>
      </c>
      <c r="S70" s="296" t="s">
        <v>118</v>
      </c>
      <c r="T70" s="296" t="s">
        <v>132</v>
      </c>
      <c r="U70" s="296" t="s">
        <v>215</v>
      </c>
      <c r="V70" s="296"/>
      <c r="W70" s="296"/>
      <c r="X70" s="296">
        <v>180</v>
      </c>
      <c r="Y70" s="296"/>
      <c r="Z70" s="296"/>
      <c r="AA70" s="296"/>
      <c r="AB70" s="296"/>
      <c r="AC70" s="296"/>
      <c r="AD70" s="296"/>
      <c r="AE70" s="296"/>
      <c r="AF70" s="296">
        <v>180</v>
      </c>
      <c r="AG70" s="296"/>
      <c r="AH70" s="296"/>
      <c r="AI70" s="296"/>
      <c r="AJ70" s="296"/>
      <c r="AK70" s="296">
        <v>180</v>
      </c>
      <c r="AL70" s="296"/>
    </row>
    <row r="71" spans="1:38" x14ac:dyDescent="0.25">
      <c r="A71" s="296"/>
      <c r="B71" s="296"/>
      <c r="C71" s="296"/>
      <c r="D71" s="296"/>
      <c r="E71" s="296"/>
      <c r="F71" s="296"/>
      <c r="G71" s="296"/>
      <c r="H71" s="296"/>
      <c r="I71" s="296"/>
      <c r="J71" s="296"/>
      <c r="K71" s="296"/>
      <c r="L71" s="296"/>
      <c r="M71" s="296"/>
      <c r="N71" s="296"/>
      <c r="O71" s="296"/>
      <c r="P71" s="296"/>
      <c r="Q71" s="296"/>
      <c r="R71" s="296">
        <v>14030231</v>
      </c>
      <c r="S71" s="296" t="s">
        <v>118</v>
      </c>
      <c r="T71" s="296" t="s">
        <v>133</v>
      </c>
      <c r="U71" s="296" t="s">
        <v>215</v>
      </c>
      <c r="V71" s="296"/>
      <c r="W71" s="296"/>
      <c r="X71" s="296">
        <v>180</v>
      </c>
      <c r="Y71" s="296"/>
      <c r="Z71" s="296"/>
      <c r="AA71" s="296"/>
      <c r="AB71" s="296"/>
      <c r="AC71" s="296"/>
      <c r="AD71" s="296"/>
      <c r="AE71" s="296"/>
      <c r="AF71" s="296">
        <v>180</v>
      </c>
      <c r="AG71" s="296"/>
      <c r="AH71" s="296"/>
      <c r="AI71" s="296"/>
      <c r="AJ71" s="296"/>
      <c r="AK71" s="296">
        <v>180</v>
      </c>
      <c r="AL71" s="296"/>
    </row>
    <row r="72" spans="1:38" x14ac:dyDescent="0.25">
      <c r="A72" s="296"/>
      <c r="B72" s="296"/>
      <c r="C72" s="296"/>
      <c r="D72" s="296"/>
      <c r="E72" s="296"/>
      <c r="F72" s="296"/>
      <c r="G72" s="296"/>
      <c r="H72" s="296"/>
      <c r="I72" s="296"/>
      <c r="J72" s="296"/>
      <c r="K72" s="296"/>
      <c r="L72" s="296"/>
      <c r="M72" s="296"/>
      <c r="N72" s="296"/>
      <c r="O72" s="296"/>
      <c r="P72" s="296"/>
      <c r="Q72" s="296"/>
      <c r="R72" s="296">
        <v>14030231</v>
      </c>
      <c r="S72" s="296" t="s">
        <v>121</v>
      </c>
      <c r="T72" s="296" t="s">
        <v>130</v>
      </c>
      <c r="U72" s="296" t="s">
        <v>215</v>
      </c>
      <c r="V72" s="296"/>
      <c r="W72" s="296"/>
      <c r="X72" s="296">
        <v>180</v>
      </c>
      <c r="Y72" s="296"/>
      <c r="Z72" s="296"/>
      <c r="AA72" s="296"/>
      <c r="AB72" s="296"/>
      <c r="AC72" s="296"/>
      <c r="AD72" s="296"/>
      <c r="AE72" s="296"/>
      <c r="AF72" s="296">
        <v>180</v>
      </c>
      <c r="AG72" s="296"/>
      <c r="AH72" s="296"/>
      <c r="AI72" s="296"/>
      <c r="AJ72" s="296"/>
      <c r="AK72" s="296">
        <v>180</v>
      </c>
      <c r="AL72" s="296"/>
    </row>
    <row r="73" spans="1:38" x14ac:dyDescent="0.25">
      <c r="A73" s="296"/>
      <c r="B73" s="296"/>
      <c r="C73" s="296"/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96"/>
      <c r="P73" s="296"/>
      <c r="Q73" s="296"/>
      <c r="R73" s="296">
        <v>14030231</v>
      </c>
      <c r="S73" s="296" t="s">
        <v>121</v>
      </c>
      <c r="T73" s="296" t="s">
        <v>132</v>
      </c>
      <c r="U73" s="296" t="s">
        <v>215</v>
      </c>
      <c r="V73" s="296"/>
      <c r="W73" s="296"/>
      <c r="X73" s="296">
        <v>180</v>
      </c>
      <c r="Y73" s="296"/>
      <c r="Z73" s="296"/>
      <c r="AA73" s="296"/>
      <c r="AB73" s="296"/>
      <c r="AC73" s="296"/>
      <c r="AD73" s="296"/>
      <c r="AE73" s="296"/>
      <c r="AF73" s="296">
        <v>180</v>
      </c>
      <c r="AG73" s="296"/>
      <c r="AH73" s="296"/>
      <c r="AI73" s="296"/>
      <c r="AJ73" s="296"/>
      <c r="AK73" s="296">
        <v>180</v>
      </c>
      <c r="AL73" s="296"/>
    </row>
    <row r="74" spans="1:38" x14ac:dyDescent="0.25">
      <c r="A74" s="296"/>
      <c r="B74" s="296"/>
      <c r="C74" s="296"/>
      <c r="D74" s="296"/>
      <c r="E74" s="296"/>
      <c r="F74" s="296"/>
      <c r="G74" s="296"/>
      <c r="H74" s="296"/>
      <c r="I74" s="296"/>
      <c r="J74" s="296"/>
      <c r="K74" s="296"/>
      <c r="L74" s="296"/>
      <c r="M74" s="296"/>
      <c r="N74" s="296"/>
      <c r="O74" s="296"/>
      <c r="P74" s="296"/>
      <c r="Q74" s="296"/>
      <c r="R74" s="296">
        <v>14030231</v>
      </c>
      <c r="S74" s="296" t="s">
        <v>118</v>
      </c>
      <c r="T74" s="296" t="s">
        <v>133</v>
      </c>
      <c r="U74" s="296" t="s">
        <v>219</v>
      </c>
      <c r="V74" s="296"/>
      <c r="W74" s="296"/>
      <c r="X74" s="296">
        <v>180</v>
      </c>
      <c r="Y74" s="296"/>
      <c r="Z74" s="296"/>
      <c r="AA74" s="296"/>
      <c r="AB74" s="296"/>
      <c r="AC74" s="296"/>
      <c r="AD74" s="296"/>
      <c r="AE74" s="296"/>
      <c r="AF74" s="296">
        <v>180</v>
      </c>
      <c r="AG74" s="296"/>
      <c r="AH74" s="296"/>
      <c r="AI74" s="296"/>
      <c r="AJ74" s="296"/>
      <c r="AK74" s="296">
        <v>180</v>
      </c>
      <c r="AL74" s="296"/>
    </row>
    <row r="75" spans="1:38" x14ac:dyDescent="0.25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>
        <v>14030231</v>
      </c>
      <c r="S75" s="296" t="s">
        <v>118</v>
      </c>
      <c r="T75" s="296" t="s">
        <v>133</v>
      </c>
      <c r="U75" s="296" t="s">
        <v>219</v>
      </c>
      <c r="V75" s="296"/>
      <c r="W75" s="296"/>
      <c r="X75" s="296">
        <v>180</v>
      </c>
      <c r="Y75" s="296"/>
      <c r="Z75" s="296"/>
      <c r="AA75" s="296"/>
      <c r="AB75" s="296"/>
      <c r="AC75" s="296"/>
      <c r="AD75" s="296"/>
      <c r="AE75" s="296"/>
      <c r="AF75" s="296">
        <v>180</v>
      </c>
      <c r="AG75" s="296"/>
      <c r="AH75" s="296"/>
      <c r="AI75" s="296"/>
      <c r="AJ75" s="296"/>
      <c r="AK75" s="296">
        <v>180</v>
      </c>
      <c r="AL75" s="296"/>
    </row>
    <row r="76" spans="1:38" x14ac:dyDescent="0.25">
      <c r="A76" s="296"/>
      <c r="B76" s="296"/>
      <c r="C76" s="296"/>
      <c r="D76" s="296"/>
      <c r="E76" s="296"/>
      <c r="F76" s="296"/>
      <c r="G76" s="296"/>
      <c r="H76" s="296"/>
      <c r="I76" s="296"/>
      <c r="J76" s="296"/>
      <c r="K76" s="296"/>
      <c r="L76" s="296"/>
      <c r="M76" s="296"/>
      <c r="N76" s="296"/>
      <c r="O76" s="296"/>
      <c r="P76" s="296"/>
      <c r="Q76" s="296"/>
      <c r="R76" s="296">
        <v>14030231</v>
      </c>
      <c r="S76" s="296" t="s">
        <v>118</v>
      </c>
      <c r="T76" s="296" t="s">
        <v>133</v>
      </c>
      <c r="U76" s="296" t="s">
        <v>217</v>
      </c>
      <c r="V76" s="296"/>
      <c r="W76" s="296"/>
      <c r="X76" s="296">
        <v>180</v>
      </c>
      <c r="Y76" s="296"/>
      <c r="Z76" s="296"/>
      <c r="AA76" s="296"/>
      <c r="AB76" s="296"/>
      <c r="AC76" s="296"/>
      <c r="AD76" s="296"/>
      <c r="AE76" s="296"/>
      <c r="AF76" s="296">
        <v>180</v>
      </c>
      <c r="AG76" s="296"/>
      <c r="AH76" s="296"/>
      <c r="AI76" s="296"/>
      <c r="AJ76" s="296"/>
      <c r="AK76" s="296">
        <v>180</v>
      </c>
      <c r="AL76" s="296"/>
    </row>
    <row r="77" spans="1:38" x14ac:dyDescent="0.25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>
        <v>14030231</v>
      </c>
      <c r="S77" s="296" t="s">
        <v>118</v>
      </c>
      <c r="T77" s="296" t="s">
        <v>133</v>
      </c>
      <c r="U77" s="296" t="s">
        <v>217</v>
      </c>
      <c r="V77" s="296"/>
      <c r="W77" s="296"/>
      <c r="X77" s="296">
        <v>180</v>
      </c>
      <c r="Y77" s="296"/>
      <c r="Z77" s="296"/>
      <c r="AA77" s="296"/>
      <c r="AB77" s="296"/>
      <c r="AC77" s="296"/>
      <c r="AD77" s="296"/>
      <c r="AE77" s="296"/>
      <c r="AF77" s="296">
        <v>180</v>
      </c>
      <c r="AG77" s="296"/>
      <c r="AH77" s="296"/>
      <c r="AI77" s="296"/>
      <c r="AJ77" s="296"/>
      <c r="AK77" s="296">
        <v>180</v>
      </c>
      <c r="AL77" s="296"/>
    </row>
    <row r="78" spans="1:38" x14ac:dyDescent="0.25">
      <c r="A78" s="296"/>
      <c r="B78" s="296"/>
      <c r="C78" s="296"/>
      <c r="D78" s="296"/>
      <c r="E78" s="296"/>
      <c r="F78" s="296"/>
      <c r="G78" s="296"/>
      <c r="H78" s="296"/>
      <c r="I78" s="296"/>
      <c r="J78" s="296"/>
      <c r="K78" s="296"/>
      <c r="L78" s="296"/>
      <c r="M78" s="296"/>
      <c r="N78" s="296"/>
      <c r="O78" s="296"/>
      <c r="P78" s="296"/>
      <c r="Q78" s="296"/>
      <c r="R78" s="296">
        <v>14030231</v>
      </c>
      <c r="S78" s="296" t="s">
        <v>118</v>
      </c>
      <c r="T78" s="296" t="s">
        <v>133</v>
      </c>
      <c r="U78" s="296" t="s">
        <v>217</v>
      </c>
      <c r="V78" s="296"/>
      <c r="W78" s="296"/>
      <c r="X78" s="296">
        <v>180</v>
      </c>
      <c r="Y78" s="296"/>
      <c r="Z78" s="296"/>
      <c r="AA78" s="296"/>
      <c r="AB78" s="296"/>
      <c r="AC78" s="296"/>
      <c r="AD78" s="296"/>
      <c r="AE78" s="296"/>
      <c r="AF78" s="296">
        <v>180</v>
      </c>
      <c r="AG78" s="296"/>
      <c r="AH78" s="296"/>
      <c r="AI78" s="296"/>
      <c r="AJ78" s="296"/>
      <c r="AK78" s="296">
        <v>180</v>
      </c>
      <c r="AL78" s="296"/>
    </row>
    <row r="79" spans="1:38" x14ac:dyDescent="0.25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>
        <v>14030231</v>
      </c>
      <c r="S79" s="296" t="s">
        <v>118</v>
      </c>
      <c r="T79" s="296" t="s">
        <v>130</v>
      </c>
      <c r="U79" s="296" t="s">
        <v>217</v>
      </c>
      <c r="V79" s="296"/>
      <c r="W79" s="296"/>
      <c r="X79" s="296">
        <v>180</v>
      </c>
      <c r="Y79" s="296"/>
      <c r="Z79" s="296"/>
      <c r="AA79" s="296"/>
      <c r="AB79" s="296"/>
      <c r="AC79" s="296"/>
      <c r="AD79" s="296"/>
      <c r="AE79" s="296"/>
      <c r="AF79" s="296">
        <v>180</v>
      </c>
      <c r="AG79" s="296"/>
      <c r="AH79" s="296"/>
      <c r="AI79" s="296"/>
      <c r="AJ79" s="296"/>
      <c r="AK79" s="296">
        <v>180</v>
      </c>
      <c r="AL79" s="296"/>
    </row>
    <row r="80" spans="1:38" x14ac:dyDescent="0.25">
      <c r="A80" s="296"/>
      <c r="B80" s="296"/>
      <c r="C80" s="296"/>
      <c r="D80" s="296"/>
      <c r="E80" s="296"/>
      <c r="F80" s="296"/>
      <c r="G80" s="296"/>
      <c r="H80" s="296"/>
      <c r="I80" s="296"/>
      <c r="J80" s="296"/>
      <c r="K80" s="296"/>
      <c r="L80" s="296"/>
      <c r="M80" s="296"/>
      <c r="N80" s="296"/>
      <c r="O80" s="296"/>
      <c r="P80" s="296"/>
      <c r="Q80" s="296"/>
      <c r="R80" s="296">
        <v>14030231</v>
      </c>
      <c r="S80" s="296" t="s">
        <v>118</v>
      </c>
      <c r="T80" s="296" t="s">
        <v>130</v>
      </c>
      <c r="U80" s="296" t="s">
        <v>217</v>
      </c>
      <c r="V80" s="296"/>
      <c r="W80" s="296"/>
      <c r="X80" s="296">
        <v>180</v>
      </c>
      <c r="Y80" s="296"/>
      <c r="Z80" s="296"/>
      <c r="AA80" s="296"/>
      <c r="AB80" s="296"/>
      <c r="AC80" s="296"/>
      <c r="AD80" s="296"/>
      <c r="AE80" s="296"/>
      <c r="AF80" s="296">
        <v>180</v>
      </c>
      <c r="AG80" s="296"/>
      <c r="AH80" s="296"/>
      <c r="AI80" s="296"/>
      <c r="AJ80" s="296"/>
      <c r="AK80" s="296">
        <v>180</v>
      </c>
      <c r="AL80" s="296"/>
    </row>
    <row r="81" spans="1:38" x14ac:dyDescent="0.25">
      <c r="A81" s="296"/>
      <c r="B81" s="296"/>
      <c r="C81" s="296"/>
      <c r="D81" s="296"/>
      <c r="E81" s="296"/>
      <c r="F81" s="296"/>
      <c r="G81" s="296"/>
      <c r="H81" s="296"/>
      <c r="I81" s="296"/>
      <c r="J81" s="296"/>
      <c r="K81" s="296"/>
      <c r="L81" s="296"/>
      <c r="M81" s="296"/>
      <c r="N81" s="296"/>
      <c r="O81" s="296"/>
      <c r="P81" s="296"/>
      <c r="Q81" s="296"/>
      <c r="R81" s="296">
        <v>14030231</v>
      </c>
      <c r="S81" s="296" t="s">
        <v>419</v>
      </c>
      <c r="T81" s="296" t="s">
        <v>132</v>
      </c>
      <c r="U81" s="296" t="s">
        <v>214</v>
      </c>
      <c r="V81" s="296"/>
      <c r="W81" s="296"/>
      <c r="X81" s="296">
        <v>240</v>
      </c>
      <c r="Y81" s="296"/>
      <c r="Z81" s="296"/>
      <c r="AA81" s="296"/>
      <c r="AB81" s="296"/>
      <c r="AC81" s="296"/>
      <c r="AD81" s="296"/>
      <c r="AE81" s="296"/>
      <c r="AF81" s="296">
        <v>240</v>
      </c>
      <c r="AG81" s="296"/>
      <c r="AH81" s="296"/>
      <c r="AI81" s="296"/>
      <c r="AJ81" s="296"/>
      <c r="AK81" s="296">
        <v>240</v>
      </c>
      <c r="AL81" s="296"/>
    </row>
    <row r="82" spans="1:38" x14ac:dyDescent="0.25">
      <c r="A82" s="296"/>
      <c r="B82" s="296"/>
      <c r="C82" s="296"/>
      <c r="D82" s="296"/>
      <c r="E82" s="296"/>
      <c r="F82" s="296"/>
      <c r="G82" s="296"/>
      <c r="H82" s="296"/>
      <c r="I82" s="296"/>
      <c r="J82" s="296"/>
      <c r="K82" s="296"/>
      <c r="L82" s="296"/>
      <c r="M82" s="296"/>
      <c r="N82" s="296"/>
      <c r="O82" s="296"/>
      <c r="P82" s="296"/>
      <c r="Q82" s="296"/>
      <c r="R82" s="296">
        <v>14030231</v>
      </c>
      <c r="S82" s="296" t="s">
        <v>281</v>
      </c>
      <c r="T82" s="296" t="s">
        <v>420</v>
      </c>
      <c r="U82" s="296" t="s">
        <v>214</v>
      </c>
      <c r="V82" s="296"/>
      <c r="W82" s="296"/>
      <c r="X82" s="296">
        <v>180</v>
      </c>
      <c r="Y82" s="296"/>
      <c r="Z82" s="296"/>
      <c r="AA82" s="296"/>
      <c r="AB82" s="296"/>
      <c r="AC82" s="296"/>
      <c r="AD82" s="296"/>
      <c r="AE82" s="296"/>
      <c r="AF82" s="296">
        <v>180</v>
      </c>
      <c r="AG82" s="296"/>
      <c r="AH82" s="296"/>
      <c r="AI82" s="296"/>
      <c r="AJ82" s="296"/>
      <c r="AK82" s="296">
        <v>180</v>
      </c>
      <c r="AL82" s="296"/>
    </row>
    <row r="83" spans="1:38" x14ac:dyDescent="0.25">
      <c r="A83" s="296"/>
      <c r="B83" s="296"/>
      <c r="C83" s="296"/>
      <c r="D83" s="296"/>
      <c r="E83" s="296"/>
      <c r="F83" s="296"/>
      <c r="G83" s="296"/>
      <c r="H83" s="296"/>
      <c r="I83" s="296"/>
      <c r="J83" s="296"/>
      <c r="K83" s="296"/>
      <c r="L83" s="296"/>
      <c r="M83" s="296"/>
      <c r="N83" s="296"/>
      <c r="O83" s="296"/>
      <c r="P83" s="296"/>
      <c r="Q83" s="296"/>
      <c r="R83" s="296">
        <v>14030231</v>
      </c>
      <c r="S83" s="296" t="s">
        <v>279</v>
      </c>
      <c r="T83" s="296" t="s">
        <v>130</v>
      </c>
      <c r="U83" s="296" t="s">
        <v>214</v>
      </c>
      <c r="V83" s="296"/>
      <c r="W83" s="296"/>
      <c r="X83" s="296">
        <v>180</v>
      </c>
      <c r="Y83" s="296"/>
      <c r="Z83" s="296"/>
      <c r="AA83" s="296"/>
      <c r="AB83" s="296"/>
      <c r="AC83" s="296"/>
      <c r="AD83" s="296"/>
      <c r="AE83" s="296"/>
      <c r="AF83" s="296">
        <v>180</v>
      </c>
      <c r="AG83" s="296"/>
      <c r="AH83" s="296"/>
      <c r="AI83" s="296"/>
      <c r="AJ83" s="296"/>
      <c r="AK83" s="296">
        <v>180</v>
      </c>
      <c r="AL83" s="296"/>
    </row>
    <row r="84" spans="1:38" x14ac:dyDescent="0.25">
      <c r="A84" s="296"/>
      <c r="B84" s="296"/>
      <c r="C84" s="296"/>
      <c r="D84" s="296"/>
      <c r="E84" s="296"/>
      <c r="F84" s="296"/>
      <c r="G84" s="296"/>
      <c r="H84" s="296"/>
      <c r="I84" s="296"/>
      <c r="J84" s="296"/>
      <c r="K84" s="296"/>
      <c r="L84" s="296"/>
      <c r="M84" s="296"/>
      <c r="N84" s="296"/>
      <c r="O84" s="296"/>
      <c r="P84" s="296"/>
      <c r="Q84" s="296"/>
      <c r="R84" s="296">
        <v>14030231</v>
      </c>
      <c r="S84" s="296" t="s">
        <v>121</v>
      </c>
      <c r="T84" s="296" t="s">
        <v>132</v>
      </c>
      <c r="U84" s="296" t="s">
        <v>214</v>
      </c>
      <c r="V84" s="296"/>
      <c r="W84" s="296"/>
      <c r="X84" s="296">
        <v>180</v>
      </c>
      <c r="Y84" s="296"/>
      <c r="Z84" s="296"/>
      <c r="AA84" s="296"/>
      <c r="AB84" s="296"/>
      <c r="AC84" s="296"/>
      <c r="AD84" s="296"/>
      <c r="AE84" s="296"/>
      <c r="AF84" s="296">
        <v>180</v>
      </c>
      <c r="AG84" s="296"/>
      <c r="AH84" s="296"/>
      <c r="AI84" s="296"/>
      <c r="AJ84" s="296"/>
      <c r="AK84" s="296">
        <v>180</v>
      </c>
      <c r="AL84" s="296"/>
    </row>
    <row r="85" spans="1:38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>
        <v>14030231</v>
      </c>
      <c r="S85" s="296" t="s">
        <v>121</v>
      </c>
      <c r="T85" s="296" t="s">
        <v>133</v>
      </c>
      <c r="U85" s="296" t="s">
        <v>214</v>
      </c>
      <c r="V85" s="296"/>
      <c r="W85" s="296"/>
      <c r="X85" s="296">
        <v>180</v>
      </c>
      <c r="Y85" s="296"/>
      <c r="Z85" s="296"/>
      <c r="AA85" s="296"/>
      <c r="AB85" s="296"/>
      <c r="AC85" s="296"/>
      <c r="AD85" s="296"/>
      <c r="AE85" s="296"/>
      <c r="AF85" s="296">
        <v>180</v>
      </c>
      <c r="AG85" s="296"/>
      <c r="AH85" s="296"/>
      <c r="AI85" s="296"/>
      <c r="AJ85" s="296"/>
      <c r="AK85" s="296">
        <v>180</v>
      </c>
      <c r="AL85" s="296"/>
    </row>
    <row r="86" spans="1:38" x14ac:dyDescent="0.25">
      <c r="A86" s="296"/>
      <c r="B86" s="296"/>
      <c r="C86" s="296"/>
      <c r="D86" s="296"/>
      <c r="E86" s="296"/>
      <c r="F86" s="296"/>
      <c r="G86" s="296"/>
      <c r="H86" s="296"/>
      <c r="I86" s="296"/>
      <c r="J86" s="296"/>
      <c r="K86" s="296"/>
      <c r="L86" s="296"/>
      <c r="M86" s="296"/>
      <c r="N86" s="296"/>
      <c r="O86" s="296"/>
      <c r="P86" s="296"/>
      <c r="Q86" s="296"/>
      <c r="R86" s="296">
        <v>14030301</v>
      </c>
      <c r="S86" s="296" t="s">
        <v>121</v>
      </c>
      <c r="T86" s="296" t="s">
        <v>130</v>
      </c>
      <c r="U86" s="296" t="s">
        <v>460</v>
      </c>
      <c r="V86" s="296"/>
      <c r="W86" s="296"/>
      <c r="X86" s="296">
        <v>180</v>
      </c>
      <c r="Y86" s="296"/>
      <c r="Z86" s="296"/>
      <c r="AA86" s="296"/>
      <c r="AB86" s="296"/>
      <c r="AC86" s="296"/>
      <c r="AD86" s="296"/>
      <c r="AE86" s="296"/>
      <c r="AF86" s="296">
        <v>180</v>
      </c>
      <c r="AG86" s="296"/>
      <c r="AH86" s="296"/>
      <c r="AI86" s="296"/>
      <c r="AJ86" s="296"/>
      <c r="AK86" s="296">
        <v>180</v>
      </c>
      <c r="AL86" s="296"/>
    </row>
    <row r="87" spans="1:38" x14ac:dyDescent="0.25">
      <c r="A87" s="296"/>
      <c r="B87" s="296"/>
      <c r="C87" s="296"/>
      <c r="D87" s="296"/>
      <c r="E87" s="296"/>
      <c r="F87" s="296"/>
      <c r="G87" s="296"/>
      <c r="H87" s="296"/>
      <c r="I87" s="296"/>
      <c r="J87" s="296"/>
      <c r="K87" s="296"/>
      <c r="L87" s="296"/>
      <c r="M87" s="296"/>
      <c r="N87" s="296"/>
      <c r="O87" s="296"/>
      <c r="P87" s="296"/>
      <c r="Q87" s="296"/>
      <c r="R87" s="296">
        <v>14030301</v>
      </c>
      <c r="S87" s="296" t="s">
        <v>281</v>
      </c>
      <c r="T87" s="296" t="s">
        <v>130</v>
      </c>
      <c r="U87" s="296" t="s">
        <v>233</v>
      </c>
      <c r="V87" s="296"/>
      <c r="W87" s="296"/>
      <c r="X87" s="296">
        <v>180</v>
      </c>
      <c r="Y87" s="296"/>
      <c r="Z87" s="296"/>
      <c r="AA87" s="296"/>
      <c r="AB87" s="296"/>
      <c r="AC87" s="296"/>
      <c r="AD87" s="296"/>
      <c r="AE87" s="296"/>
      <c r="AF87" s="296">
        <v>180</v>
      </c>
      <c r="AG87" s="296"/>
      <c r="AH87" s="296"/>
      <c r="AI87" s="296"/>
      <c r="AJ87" s="296"/>
      <c r="AK87" s="296">
        <v>180</v>
      </c>
      <c r="AL87" s="296"/>
    </row>
    <row r="88" spans="1:38" x14ac:dyDescent="0.25">
      <c r="A88" s="296"/>
      <c r="B88" s="296"/>
      <c r="C88" s="296"/>
      <c r="D88" s="296"/>
      <c r="E88" s="296"/>
      <c r="F88" s="296"/>
      <c r="G88" s="296"/>
      <c r="H88" s="296"/>
      <c r="I88" s="296"/>
      <c r="J88" s="296"/>
      <c r="K88" s="296"/>
      <c r="L88" s="296"/>
      <c r="M88" s="296"/>
      <c r="N88" s="296"/>
      <c r="O88" s="296"/>
      <c r="P88" s="296"/>
      <c r="Q88" s="296"/>
      <c r="R88" s="296">
        <v>14030301</v>
      </c>
      <c r="S88" s="296" t="s">
        <v>279</v>
      </c>
      <c r="T88" s="296" t="s">
        <v>133</v>
      </c>
      <c r="U88" s="296" t="s">
        <v>233</v>
      </c>
      <c r="V88" s="296"/>
      <c r="W88" s="296"/>
      <c r="X88" s="296">
        <v>180</v>
      </c>
      <c r="Y88" s="296"/>
      <c r="Z88" s="296"/>
      <c r="AA88" s="296"/>
      <c r="AB88" s="296"/>
      <c r="AC88" s="296"/>
      <c r="AD88" s="296"/>
      <c r="AE88" s="296"/>
      <c r="AF88" s="296">
        <v>180</v>
      </c>
      <c r="AG88" s="296"/>
      <c r="AH88" s="296"/>
      <c r="AI88" s="296"/>
      <c r="AJ88" s="296"/>
      <c r="AK88" s="296">
        <v>180</v>
      </c>
      <c r="AL88" s="296"/>
    </row>
    <row r="89" spans="1:38" x14ac:dyDescent="0.25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>
        <v>14030301</v>
      </c>
      <c r="S89" s="296" t="s">
        <v>279</v>
      </c>
      <c r="T89" s="296" t="s">
        <v>231</v>
      </c>
      <c r="U89" s="296" t="s">
        <v>233</v>
      </c>
      <c r="V89" s="296"/>
      <c r="W89" s="296"/>
      <c r="X89" s="296">
        <v>180</v>
      </c>
      <c r="Y89" s="296"/>
      <c r="Z89" s="296"/>
      <c r="AA89" s="296"/>
      <c r="AB89" s="296"/>
      <c r="AC89" s="296"/>
      <c r="AD89" s="296"/>
      <c r="AE89" s="296"/>
      <c r="AF89" s="296">
        <v>180</v>
      </c>
      <c r="AG89" s="296"/>
      <c r="AH89" s="296"/>
      <c r="AI89" s="296"/>
      <c r="AJ89" s="296"/>
      <c r="AK89" s="296">
        <v>180</v>
      </c>
      <c r="AL89" s="296"/>
    </row>
    <row r="90" spans="1:38" x14ac:dyDescent="0.25">
      <c r="A90" s="296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>
        <v>14030301</v>
      </c>
      <c r="S90" s="296" t="s">
        <v>279</v>
      </c>
      <c r="T90" s="296" t="s">
        <v>461</v>
      </c>
      <c r="U90" s="296" t="s">
        <v>233</v>
      </c>
      <c r="V90" s="296"/>
      <c r="W90" s="296"/>
      <c r="X90" s="296">
        <v>180</v>
      </c>
      <c r="Y90" s="296"/>
      <c r="Z90" s="296"/>
      <c r="AA90" s="296"/>
      <c r="AB90" s="296"/>
      <c r="AC90" s="296"/>
      <c r="AD90" s="296"/>
      <c r="AE90" s="296"/>
      <c r="AF90" s="296">
        <v>180</v>
      </c>
      <c r="AG90" s="296"/>
      <c r="AH90" s="296"/>
      <c r="AI90" s="296"/>
      <c r="AJ90" s="296"/>
      <c r="AK90" s="296">
        <v>180</v>
      </c>
      <c r="AL90" s="296"/>
    </row>
    <row r="91" spans="1:38" x14ac:dyDescent="0.25">
      <c r="A91" s="296"/>
      <c r="B91" s="296"/>
      <c r="C91" s="296"/>
      <c r="D91" s="296"/>
      <c r="E91" s="296"/>
      <c r="F91" s="296"/>
      <c r="G91" s="296"/>
      <c r="H91" s="296"/>
      <c r="I91" s="296"/>
      <c r="J91" s="296"/>
      <c r="K91" s="296"/>
      <c r="L91" s="296"/>
      <c r="M91" s="296"/>
      <c r="N91" s="296"/>
      <c r="O91" s="296"/>
      <c r="P91" s="296"/>
      <c r="Q91" s="296"/>
      <c r="R91" s="296">
        <v>14030301</v>
      </c>
      <c r="S91" s="296" t="s">
        <v>118</v>
      </c>
      <c r="T91" s="296" t="s">
        <v>133</v>
      </c>
      <c r="U91" s="296" t="s">
        <v>214</v>
      </c>
      <c r="V91" s="296"/>
      <c r="W91" s="296"/>
      <c r="X91" s="296">
        <v>180</v>
      </c>
      <c r="Y91" s="296"/>
      <c r="Z91" s="296"/>
      <c r="AA91" s="296"/>
      <c r="AB91" s="296"/>
      <c r="AC91" s="296"/>
      <c r="AD91" s="296"/>
      <c r="AE91" s="296"/>
      <c r="AF91" s="296">
        <v>180</v>
      </c>
      <c r="AG91" s="296"/>
      <c r="AH91" s="296"/>
      <c r="AI91" s="296"/>
      <c r="AJ91" s="296"/>
      <c r="AK91" s="296">
        <v>180</v>
      </c>
      <c r="AL91" s="296"/>
    </row>
    <row r="92" spans="1:38" x14ac:dyDescent="0.25">
      <c r="A92" s="296"/>
      <c r="B92" s="296"/>
      <c r="C92" s="296"/>
      <c r="D92" s="296"/>
      <c r="E92" s="296"/>
      <c r="F92" s="296"/>
      <c r="G92" s="296"/>
      <c r="H92" s="296"/>
      <c r="I92" s="296"/>
      <c r="J92" s="296"/>
      <c r="K92" s="296"/>
      <c r="L92" s="296"/>
      <c r="M92" s="296"/>
      <c r="N92" s="296"/>
      <c r="O92" s="296"/>
      <c r="P92" s="296"/>
      <c r="Q92" s="296"/>
      <c r="R92" s="296">
        <v>14030301</v>
      </c>
      <c r="S92" s="296" t="s">
        <v>118</v>
      </c>
      <c r="T92" s="296" t="s">
        <v>133</v>
      </c>
      <c r="U92" s="296" t="s">
        <v>214</v>
      </c>
      <c r="V92" s="296"/>
      <c r="W92" s="296"/>
      <c r="X92" s="296">
        <v>180</v>
      </c>
      <c r="Y92" s="296"/>
      <c r="Z92" s="296"/>
      <c r="AA92" s="296"/>
      <c r="AB92" s="296"/>
      <c r="AC92" s="296"/>
      <c r="AD92" s="296"/>
      <c r="AE92" s="296"/>
      <c r="AF92" s="296">
        <v>180</v>
      </c>
      <c r="AG92" s="296"/>
      <c r="AH92" s="296"/>
      <c r="AI92" s="296"/>
      <c r="AJ92" s="296"/>
      <c r="AK92" s="296">
        <v>180</v>
      </c>
      <c r="AL92" s="296"/>
    </row>
    <row r="93" spans="1:38" x14ac:dyDescent="0.25">
      <c r="A93" s="296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>
        <v>14030301</v>
      </c>
      <c r="S93" s="296" t="s">
        <v>118</v>
      </c>
      <c r="T93" s="296" t="s">
        <v>133</v>
      </c>
      <c r="U93" s="296" t="s">
        <v>214</v>
      </c>
      <c r="V93" s="296"/>
      <c r="W93" s="296"/>
      <c r="X93" s="296">
        <v>180</v>
      </c>
      <c r="Y93" s="296"/>
      <c r="Z93" s="296"/>
      <c r="AA93" s="296"/>
      <c r="AB93" s="296"/>
      <c r="AC93" s="296"/>
      <c r="AD93" s="296"/>
      <c r="AE93" s="296"/>
      <c r="AF93" s="296">
        <v>180</v>
      </c>
      <c r="AG93" s="296"/>
      <c r="AH93" s="296"/>
      <c r="AI93" s="296"/>
      <c r="AJ93" s="296"/>
      <c r="AK93" s="296">
        <v>180</v>
      </c>
      <c r="AL93" s="296"/>
    </row>
    <row r="94" spans="1:38" x14ac:dyDescent="0.25">
      <c r="A94" s="296"/>
      <c r="B94" s="296"/>
      <c r="C94" s="296"/>
      <c r="D94" s="296"/>
      <c r="E94" s="296"/>
      <c r="F94" s="296"/>
      <c r="G94" s="296"/>
      <c r="H94" s="296"/>
      <c r="I94" s="296"/>
      <c r="J94" s="296"/>
      <c r="K94" s="296"/>
      <c r="L94" s="296"/>
      <c r="M94" s="296"/>
      <c r="N94" s="296"/>
      <c r="O94" s="296"/>
      <c r="P94" s="296"/>
      <c r="Q94" s="296"/>
      <c r="R94" s="296">
        <v>14030303</v>
      </c>
      <c r="S94" s="296" t="s">
        <v>121</v>
      </c>
      <c r="T94" s="296" t="s">
        <v>132</v>
      </c>
      <c r="U94" s="296" t="s">
        <v>233</v>
      </c>
      <c r="V94" s="296"/>
      <c r="W94" s="296"/>
      <c r="X94" s="296">
        <v>180</v>
      </c>
      <c r="Y94" s="296"/>
      <c r="Z94" s="296"/>
      <c r="AA94" s="296"/>
      <c r="AB94" s="296"/>
      <c r="AC94" s="296"/>
      <c r="AD94" s="296"/>
      <c r="AE94" s="296"/>
      <c r="AF94" s="296">
        <v>180</v>
      </c>
      <c r="AG94" s="296"/>
      <c r="AH94" s="296"/>
      <c r="AI94" s="296"/>
      <c r="AJ94" s="296"/>
      <c r="AK94" s="296">
        <v>180</v>
      </c>
      <c r="AL94" s="296"/>
    </row>
    <row r="95" spans="1:38" x14ac:dyDescent="0.25">
      <c r="A95" s="296"/>
      <c r="B95" s="296"/>
      <c r="C95" s="296"/>
      <c r="D95" s="296"/>
      <c r="E95" s="296"/>
      <c r="F95" s="296"/>
      <c r="G95" s="296"/>
      <c r="H95" s="296"/>
      <c r="I95" s="296"/>
      <c r="J95" s="296"/>
      <c r="K95" s="296"/>
      <c r="L95" s="296"/>
      <c r="M95" s="296"/>
      <c r="N95" s="296"/>
      <c r="O95" s="296"/>
      <c r="P95" s="296"/>
      <c r="Q95" s="296"/>
      <c r="R95" s="296">
        <v>14030303</v>
      </c>
      <c r="S95" s="296" t="s">
        <v>121</v>
      </c>
      <c r="T95" s="296" t="s">
        <v>133</v>
      </c>
      <c r="U95" s="296" t="s">
        <v>233</v>
      </c>
      <c r="V95" s="296"/>
      <c r="W95" s="296"/>
      <c r="X95" s="296">
        <v>180</v>
      </c>
      <c r="Y95" s="296"/>
      <c r="Z95" s="296"/>
      <c r="AA95" s="296"/>
      <c r="AB95" s="296"/>
      <c r="AC95" s="296"/>
      <c r="AD95" s="296"/>
      <c r="AE95" s="296"/>
      <c r="AF95" s="296">
        <v>180</v>
      </c>
      <c r="AG95" s="296"/>
      <c r="AH95" s="296"/>
      <c r="AI95" s="296"/>
      <c r="AJ95" s="296"/>
      <c r="AK95" s="296">
        <v>180</v>
      </c>
      <c r="AL95" s="296"/>
    </row>
    <row r="96" spans="1:38" x14ac:dyDescent="0.25">
      <c r="A96" s="296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>
        <v>14030303</v>
      </c>
      <c r="S96" s="296" t="s">
        <v>281</v>
      </c>
      <c r="T96" s="296" t="s">
        <v>130</v>
      </c>
      <c r="U96" s="296" t="s">
        <v>233</v>
      </c>
      <c r="V96" s="296"/>
      <c r="W96" s="296"/>
      <c r="X96" s="296">
        <v>180</v>
      </c>
      <c r="Y96" s="296"/>
      <c r="Z96" s="296"/>
      <c r="AA96" s="296"/>
      <c r="AB96" s="296"/>
      <c r="AC96" s="296"/>
      <c r="AD96" s="296"/>
      <c r="AE96" s="296"/>
      <c r="AF96" s="296">
        <v>180</v>
      </c>
      <c r="AG96" s="296"/>
      <c r="AH96" s="296"/>
      <c r="AI96" s="296"/>
      <c r="AJ96" s="296"/>
      <c r="AK96" s="296">
        <v>180</v>
      </c>
      <c r="AL96" s="296"/>
    </row>
    <row r="97" spans="1:38" x14ac:dyDescent="0.25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>
        <v>14030303</v>
      </c>
      <c r="S97" s="296" t="s">
        <v>136</v>
      </c>
      <c r="T97" s="296" t="s">
        <v>133</v>
      </c>
      <c r="U97" s="296" t="s">
        <v>460</v>
      </c>
      <c r="V97" s="296"/>
      <c r="W97" s="296"/>
      <c r="X97" s="296">
        <v>180</v>
      </c>
      <c r="Y97" s="296"/>
      <c r="Z97" s="296"/>
      <c r="AA97" s="296"/>
      <c r="AB97" s="296"/>
      <c r="AC97" s="296"/>
      <c r="AD97" s="296"/>
      <c r="AE97" s="296"/>
      <c r="AF97" s="296">
        <v>180</v>
      </c>
      <c r="AG97" s="296"/>
      <c r="AH97" s="296"/>
      <c r="AI97" s="296"/>
      <c r="AJ97" s="296"/>
      <c r="AK97" s="296">
        <v>180</v>
      </c>
      <c r="AL97" s="296"/>
    </row>
    <row r="98" spans="1:38" x14ac:dyDescent="0.25">
      <c r="A98" s="296"/>
      <c r="B98" s="296"/>
      <c r="C98" s="296"/>
      <c r="D98" s="296"/>
      <c r="E98" s="296"/>
      <c r="F98" s="296"/>
      <c r="G98" s="296"/>
      <c r="H98" s="296"/>
      <c r="I98" s="296"/>
      <c r="J98" s="296"/>
      <c r="K98" s="296"/>
      <c r="L98" s="296"/>
      <c r="M98" s="296"/>
      <c r="N98" s="296"/>
      <c r="O98" s="296"/>
      <c r="P98" s="296"/>
      <c r="Q98" s="296"/>
      <c r="R98" s="296">
        <v>14030302</v>
      </c>
      <c r="S98" s="296" t="s">
        <v>118</v>
      </c>
      <c r="T98" s="296" t="s">
        <v>132</v>
      </c>
      <c r="U98" s="296" t="s">
        <v>215</v>
      </c>
      <c r="V98" s="296"/>
      <c r="W98" s="296"/>
      <c r="X98" s="296">
        <v>180</v>
      </c>
      <c r="Y98" s="296"/>
      <c r="Z98" s="296"/>
      <c r="AA98" s="296"/>
      <c r="AB98" s="296"/>
      <c r="AC98" s="296"/>
      <c r="AD98" s="296"/>
      <c r="AE98" s="296"/>
      <c r="AF98" s="296">
        <v>180</v>
      </c>
      <c r="AG98" s="296"/>
      <c r="AH98" s="296"/>
      <c r="AI98" s="296"/>
      <c r="AJ98" s="296"/>
      <c r="AK98" s="296">
        <v>180</v>
      </c>
      <c r="AL98" s="296"/>
    </row>
    <row r="99" spans="1:38" x14ac:dyDescent="0.25">
      <c r="A99" s="296"/>
      <c r="B99" s="296"/>
      <c r="C99" s="296"/>
      <c r="D99" s="296"/>
      <c r="E99" s="296"/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96"/>
      <c r="Q99" s="296"/>
      <c r="R99" s="296">
        <v>14030302</v>
      </c>
      <c r="S99" s="296" t="s">
        <v>118</v>
      </c>
      <c r="T99" s="296" t="s">
        <v>133</v>
      </c>
      <c r="U99" s="296" t="s">
        <v>215</v>
      </c>
      <c r="V99" s="296"/>
      <c r="W99" s="296"/>
      <c r="X99" s="296">
        <v>180</v>
      </c>
      <c r="Y99" s="296"/>
      <c r="Z99" s="296"/>
      <c r="AA99" s="296"/>
      <c r="AB99" s="296"/>
      <c r="AC99" s="296"/>
      <c r="AD99" s="296"/>
      <c r="AE99" s="296"/>
      <c r="AF99" s="296">
        <v>180</v>
      </c>
      <c r="AG99" s="296"/>
      <c r="AH99" s="296"/>
      <c r="AI99" s="296"/>
      <c r="AJ99" s="296"/>
      <c r="AK99" s="296">
        <v>180</v>
      </c>
      <c r="AL99" s="296"/>
    </row>
    <row r="100" spans="1:38" x14ac:dyDescent="0.25">
      <c r="A100" s="296"/>
      <c r="B100" s="296"/>
      <c r="C100" s="296"/>
      <c r="D100" s="296"/>
      <c r="E100" s="296"/>
      <c r="F100" s="296"/>
      <c r="G100" s="296"/>
      <c r="H100" s="296"/>
      <c r="I100" s="296"/>
      <c r="J100" s="296"/>
      <c r="K100" s="296"/>
      <c r="L100" s="296"/>
      <c r="M100" s="296"/>
      <c r="N100" s="296"/>
      <c r="O100" s="296"/>
      <c r="P100" s="296"/>
      <c r="Q100" s="296"/>
      <c r="R100" s="296">
        <v>14030302</v>
      </c>
      <c r="S100" s="296" t="s">
        <v>121</v>
      </c>
      <c r="T100" s="296" t="s">
        <v>133</v>
      </c>
      <c r="U100" s="296" t="s">
        <v>215</v>
      </c>
      <c r="V100" s="296"/>
      <c r="W100" s="296"/>
      <c r="X100" s="296">
        <v>180</v>
      </c>
      <c r="Y100" s="296"/>
      <c r="Z100" s="296"/>
      <c r="AA100" s="296"/>
      <c r="AB100" s="296"/>
      <c r="AC100" s="296"/>
      <c r="AD100" s="296"/>
      <c r="AE100" s="296"/>
      <c r="AF100" s="296">
        <v>180</v>
      </c>
      <c r="AG100" s="296"/>
      <c r="AH100" s="296"/>
      <c r="AI100" s="296"/>
      <c r="AJ100" s="296"/>
      <c r="AK100" s="296">
        <v>180</v>
      </c>
      <c r="AL100" s="296"/>
    </row>
    <row r="101" spans="1:38" x14ac:dyDescent="0.25">
      <c r="A101" s="296"/>
      <c r="B101" s="296"/>
      <c r="C101" s="296"/>
      <c r="D101" s="296"/>
      <c r="E101" s="296"/>
      <c r="F101" s="296"/>
      <c r="G101" s="296"/>
      <c r="H101" s="296"/>
      <c r="I101" s="296"/>
      <c r="J101" s="296"/>
      <c r="K101" s="296"/>
      <c r="L101" s="296"/>
      <c r="M101" s="296"/>
      <c r="N101" s="296"/>
      <c r="O101" s="296"/>
      <c r="P101" s="296"/>
      <c r="Q101" s="296"/>
      <c r="R101" s="296">
        <v>14030302</v>
      </c>
      <c r="S101" s="296" t="s">
        <v>121</v>
      </c>
      <c r="T101" s="296" t="s">
        <v>130</v>
      </c>
      <c r="U101" s="296" t="s">
        <v>215</v>
      </c>
      <c r="V101" s="296"/>
      <c r="W101" s="296"/>
      <c r="X101" s="296">
        <v>180</v>
      </c>
      <c r="Y101" s="296"/>
      <c r="Z101" s="296"/>
      <c r="AA101" s="296"/>
      <c r="AB101" s="296"/>
      <c r="AC101" s="296"/>
      <c r="AD101" s="296"/>
      <c r="AE101" s="296"/>
      <c r="AF101" s="296">
        <v>180</v>
      </c>
      <c r="AG101" s="296"/>
      <c r="AH101" s="296"/>
      <c r="AI101" s="296"/>
      <c r="AJ101" s="296"/>
      <c r="AK101" s="296">
        <v>180</v>
      </c>
      <c r="AL101" s="296"/>
    </row>
    <row r="102" spans="1:38" x14ac:dyDescent="0.25">
      <c r="A102" s="296"/>
      <c r="B102" s="296"/>
      <c r="C102" s="296"/>
      <c r="D102" s="296"/>
      <c r="E102" s="296"/>
      <c r="F102" s="296"/>
      <c r="G102" s="296"/>
      <c r="H102" s="296"/>
      <c r="I102" s="296"/>
      <c r="J102" s="296"/>
      <c r="K102" s="296"/>
      <c r="L102" s="296"/>
      <c r="M102" s="296"/>
      <c r="N102" s="296"/>
      <c r="O102" s="296"/>
      <c r="P102" s="296"/>
      <c r="Q102" s="296"/>
      <c r="R102" s="296">
        <v>14030302</v>
      </c>
      <c r="S102" s="296" t="s">
        <v>117</v>
      </c>
      <c r="T102" s="296" t="s">
        <v>109</v>
      </c>
      <c r="U102" s="296" t="s">
        <v>215</v>
      </c>
      <c r="V102" s="296"/>
      <c r="W102" s="296"/>
      <c r="X102" s="296">
        <v>180</v>
      </c>
      <c r="Y102" s="296"/>
      <c r="Z102" s="296"/>
      <c r="AA102" s="296"/>
      <c r="AB102" s="296"/>
      <c r="AC102" s="296"/>
      <c r="AD102" s="296"/>
      <c r="AE102" s="296"/>
      <c r="AF102" s="296">
        <v>180</v>
      </c>
      <c r="AG102" s="296"/>
      <c r="AH102" s="296"/>
      <c r="AI102" s="296"/>
      <c r="AJ102" s="296"/>
      <c r="AK102" s="296">
        <v>180</v>
      </c>
      <c r="AL102" s="296"/>
    </row>
    <row r="103" spans="1:38" x14ac:dyDescent="0.25">
      <c r="A103" s="296"/>
      <c r="B103" s="296"/>
      <c r="C103" s="296"/>
      <c r="D103" s="296"/>
      <c r="E103" s="296"/>
      <c r="F103" s="296"/>
      <c r="G103" s="296"/>
      <c r="H103" s="296"/>
      <c r="I103" s="296"/>
      <c r="J103" s="296"/>
      <c r="K103" s="296"/>
      <c r="L103" s="296"/>
      <c r="M103" s="296"/>
      <c r="N103" s="296"/>
      <c r="O103" s="296"/>
      <c r="P103" s="296"/>
      <c r="Q103" s="296"/>
      <c r="R103" s="296">
        <v>14030302</v>
      </c>
      <c r="S103" s="296" t="s">
        <v>121</v>
      </c>
      <c r="T103" s="296" t="s">
        <v>133</v>
      </c>
      <c r="U103" s="296" t="s">
        <v>460</v>
      </c>
      <c r="V103" s="296"/>
      <c r="W103" s="296"/>
      <c r="X103" s="296">
        <v>180</v>
      </c>
      <c r="Y103" s="296"/>
      <c r="Z103" s="296"/>
      <c r="AA103" s="296"/>
      <c r="AB103" s="296"/>
      <c r="AC103" s="296"/>
      <c r="AD103" s="296"/>
      <c r="AE103" s="296"/>
      <c r="AF103" s="296">
        <v>180</v>
      </c>
      <c r="AG103" s="296"/>
      <c r="AH103" s="296"/>
      <c r="AI103" s="296"/>
      <c r="AJ103" s="296"/>
      <c r="AK103" s="296">
        <v>180</v>
      </c>
      <c r="AL103" s="296"/>
    </row>
    <row r="104" spans="1:38" x14ac:dyDescent="0.25">
      <c r="A104" s="296"/>
      <c r="B104" s="296"/>
      <c r="C104" s="296"/>
      <c r="D104" s="296"/>
      <c r="E104" s="296"/>
      <c r="F104" s="296"/>
      <c r="G104" s="296"/>
      <c r="H104" s="296"/>
      <c r="I104" s="296"/>
      <c r="J104" s="296"/>
      <c r="K104" s="296"/>
      <c r="L104" s="296"/>
      <c r="M104" s="296"/>
      <c r="N104" s="296"/>
      <c r="O104" s="296"/>
      <c r="P104" s="296"/>
      <c r="Q104" s="296"/>
      <c r="R104" s="296">
        <v>14030302</v>
      </c>
      <c r="S104" s="296" t="s">
        <v>121</v>
      </c>
      <c r="T104" s="296" t="s">
        <v>130</v>
      </c>
      <c r="U104" s="296" t="s">
        <v>460</v>
      </c>
      <c r="V104" s="296"/>
      <c r="W104" s="296"/>
      <c r="X104" s="296">
        <v>180</v>
      </c>
      <c r="Y104" s="296"/>
      <c r="Z104" s="296"/>
      <c r="AA104" s="296"/>
      <c r="AB104" s="296"/>
      <c r="AC104" s="296"/>
      <c r="AD104" s="296"/>
      <c r="AE104" s="296"/>
      <c r="AF104" s="296">
        <v>180</v>
      </c>
      <c r="AG104" s="296"/>
      <c r="AH104" s="296"/>
      <c r="AI104" s="296"/>
      <c r="AJ104" s="296"/>
      <c r="AK104" s="296">
        <v>180</v>
      </c>
      <c r="AL104" s="296"/>
    </row>
    <row r="105" spans="1:38" x14ac:dyDescent="0.25">
      <c r="A105" s="296"/>
      <c r="B105" s="296"/>
      <c r="C105" s="296"/>
      <c r="D105" s="296"/>
      <c r="E105" s="296"/>
      <c r="F105" s="296"/>
      <c r="G105" s="296"/>
      <c r="H105" s="296"/>
      <c r="I105" s="296"/>
      <c r="J105" s="296"/>
      <c r="K105" s="296"/>
      <c r="L105" s="296"/>
      <c r="M105" s="296"/>
      <c r="N105" s="296"/>
      <c r="O105" s="296"/>
      <c r="P105" s="296"/>
      <c r="Q105" s="296"/>
      <c r="R105" s="296">
        <v>14030303</v>
      </c>
      <c r="S105" s="296" t="s">
        <v>118</v>
      </c>
      <c r="T105" s="296" t="s">
        <v>132</v>
      </c>
      <c r="U105" s="296" t="s">
        <v>214</v>
      </c>
      <c r="V105" s="296"/>
      <c r="W105" s="296"/>
      <c r="X105" s="296">
        <v>180</v>
      </c>
      <c r="Y105" s="296"/>
      <c r="Z105" s="296"/>
      <c r="AA105" s="296"/>
      <c r="AB105" s="296"/>
      <c r="AC105" s="296"/>
      <c r="AD105" s="296"/>
      <c r="AE105" s="296"/>
      <c r="AF105" s="296">
        <v>180</v>
      </c>
      <c r="AG105" s="296"/>
      <c r="AH105" s="296"/>
      <c r="AI105" s="296"/>
      <c r="AJ105" s="296"/>
      <c r="AK105" s="296">
        <v>180</v>
      </c>
      <c r="AL105" s="296"/>
    </row>
    <row r="106" spans="1:38" x14ac:dyDescent="0.25">
      <c r="A106" s="296"/>
      <c r="B106" s="296"/>
      <c r="C106" s="296"/>
      <c r="D106" s="296"/>
      <c r="E106" s="296"/>
      <c r="F106" s="296"/>
      <c r="G106" s="296"/>
      <c r="H106" s="296"/>
      <c r="I106" s="296"/>
      <c r="J106" s="296"/>
      <c r="K106" s="296"/>
      <c r="L106" s="296"/>
      <c r="M106" s="296"/>
      <c r="N106" s="296"/>
      <c r="O106" s="296"/>
      <c r="P106" s="296"/>
      <c r="Q106" s="296"/>
      <c r="R106" s="296">
        <v>14030303</v>
      </c>
      <c r="S106" s="296" t="s">
        <v>118</v>
      </c>
      <c r="T106" s="296" t="s">
        <v>132</v>
      </c>
      <c r="U106" s="296" t="s">
        <v>214</v>
      </c>
      <c r="V106" s="296"/>
      <c r="W106" s="296"/>
      <c r="X106" s="296">
        <v>180</v>
      </c>
      <c r="Y106" s="296"/>
      <c r="Z106" s="296"/>
      <c r="AA106" s="296"/>
      <c r="AB106" s="296"/>
      <c r="AC106" s="296"/>
      <c r="AD106" s="296"/>
      <c r="AE106" s="296"/>
      <c r="AF106" s="296">
        <v>180</v>
      </c>
      <c r="AG106" s="296"/>
      <c r="AH106" s="296"/>
      <c r="AI106" s="296"/>
      <c r="AJ106" s="296"/>
      <c r="AK106" s="296">
        <v>180</v>
      </c>
      <c r="AL106" s="296"/>
    </row>
    <row r="107" spans="1:38" x14ac:dyDescent="0.25">
      <c r="A107" s="296"/>
      <c r="B107" s="296"/>
      <c r="C107" s="296"/>
      <c r="D107" s="296"/>
      <c r="E107" s="296"/>
      <c r="F107" s="296"/>
      <c r="G107" s="296"/>
      <c r="H107" s="296"/>
      <c r="I107" s="296"/>
      <c r="J107" s="296"/>
      <c r="K107" s="296"/>
      <c r="L107" s="296"/>
      <c r="M107" s="296"/>
      <c r="N107" s="296"/>
      <c r="O107" s="296"/>
      <c r="P107" s="296"/>
      <c r="Q107" s="296"/>
      <c r="R107" s="296">
        <v>14030303</v>
      </c>
      <c r="S107" s="296" t="s">
        <v>121</v>
      </c>
      <c r="T107" s="296" t="s">
        <v>130</v>
      </c>
      <c r="U107" s="296" t="s">
        <v>214</v>
      </c>
      <c r="V107" s="296"/>
      <c r="W107" s="296"/>
      <c r="X107" s="296">
        <v>180</v>
      </c>
      <c r="Y107" s="296"/>
      <c r="Z107" s="296"/>
      <c r="AA107" s="296"/>
      <c r="AB107" s="296"/>
      <c r="AC107" s="296"/>
      <c r="AD107" s="296"/>
      <c r="AE107" s="296"/>
      <c r="AF107" s="296">
        <v>180</v>
      </c>
      <c r="AG107" s="296"/>
      <c r="AH107" s="296"/>
      <c r="AI107" s="296"/>
      <c r="AJ107" s="296"/>
      <c r="AK107" s="296">
        <v>180</v>
      </c>
      <c r="AL107" s="296"/>
    </row>
    <row r="108" spans="1:38" x14ac:dyDescent="0.25">
      <c r="A108" s="296"/>
      <c r="B108" s="296"/>
      <c r="C108" s="296"/>
      <c r="D108" s="296"/>
      <c r="E108" s="296"/>
      <c r="F108" s="296"/>
      <c r="G108" s="296"/>
      <c r="H108" s="296"/>
      <c r="I108" s="296"/>
      <c r="J108" s="296"/>
      <c r="K108" s="296"/>
      <c r="L108" s="296"/>
      <c r="M108" s="296"/>
      <c r="N108" s="296"/>
      <c r="O108" s="296"/>
      <c r="P108" s="296"/>
      <c r="Q108" s="296"/>
      <c r="R108" s="296">
        <v>14030303</v>
      </c>
      <c r="S108" s="296" t="s">
        <v>118</v>
      </c>
      <c r="T108" s="296" t="s">
        <v>133</v>
      </c>
      <c r="U108" s="296" t="s">
        <v>214</v>
      </c>
      <c r="V108" s="296"/>
      <c r="W108" s="296"/>
      <c r="X108" s="296">
        <v>180</v>
      </c>
      <c r="Y108" s="296"/>
      <c r="Z108" s="296"/>
      <c r="AA108" s="296"/>
      <c r="AB108" s="296"/>
      <c r="AC108" s="296"/>
      <c r="AD108" s="296"/>
      <c r="AE108" s="296"/>
      <c r="AF108" s="296">
        <v>180</v>
      </c>
      <c r="AG108" s="296"/>
      <c r="AH108" s="296"/>
      <c r="AI108" s="296"/>
      <c r="AJ108" s="296"/>
      <c r="AK108" s="296">
        <v>180</v>
      </c>
      <c r="AL108" s="296"/>
    </row>
    <row r="109" spans="1:38" x14ac:dyDescent="0.25">
      <c r="A109" s="296"/>
      <c r="B109" s="296"/>
      <c r="C109" s="296"/>
      <c r="D109" s="296"/>
      <c r="E109" s="296"/>
      <c r="F109" s="296"/>
      <c r="G109" s="296"/>
      <c r="H109" s="296"/>
      <c r="I109" s="296"/>
      <c r="J109" s="296"/>
      <c r="K109" s="296"/>
      <c r="L109" s="296"/>
      <c r="M109" s="296"/>
      <c r="N109" s="296"/>
      <c r="O109" s="296"/>
      <c r="P109" s="296"/>
      <c r="Q109" s="296"/>
      <c r="R109" s="296">
        <v>14030303</v>
      </c>
      <c r="S109" s="296" t="s">
        <v>121</v>
      </c>
      <c r="T109" s="296" t="s">
        <v>133</v>
      </c>
      <c r="U109" s="296" t="s">
        <v>214</v>
      </c>
      <c r="V109" s="296"/>
      <c r="W109" s="296"/>
      <c r="X109" s="296">
        <v>180</v>
      </c>
      <c r="Y109" s="296"/>
      <c r="Z109" s="296"/>
      <c r="AA109" s="296"/>
      <c r="AB109" s="296"/>
      <c r="AC109" s="296"/>
      <c r="AD109" s="296"/>
      <c r="AE109" s="296"/>
      <c r="AF109" s="296">
        <v>180</v>
      </c>
      <c r="AG109" s="296"/>
      <c r="AH109" s="296"/>
      <c r="AI109" s="296"/>
      <c r="AJ109" s="296"/>
      <c r="AK109" s="296">
        <v>180</v>
      </c>
      <c r="AL109" s="296"/>
    </row>
    <row r="110" spans="1:38" x14ac:dyDescent="0.25">
      <c r="A110" s="296"/>
      <c r="B110" s="296"/>
      <c r="C110" s="296"/>
      <c r="D110" s="296"/>
      <c r="E110" s="296"/>
      <c r="F110" s="296"/>
      <c r="G110" s="296"/>
      <c r="H110" s="296"/>
      <c r="I110" s="296"/>
      <c r="J110" s="296"/>
      <c r="K110" s="296"/>
      <c r="L110" s="296"/>
      <c r="M110" s="296"/>
      <c r="N110" s="296"/>
      <c r="O110" s="296"/>
      <c r="P110" s="296"/>
      <c r="Q110" s="296"/>
      <c r="R110" s="296">
        <v>14030303</v>
      </c>
      <c r="S110" s="296" t="s">
        <v>279</v>
      </c>
      <c r="T110" s="296" t="s">
        <v>133</v>
      </c>
      <c r="U110" s="296" t="s">
        <v>214</v>
      </c>
      <c r="V110" s="296"/>
      <c r="W110" s="296"/>
      <c r="X110" s="296">
        <v>180</v>
      </c>
      <c r="Y110" s="296"/>
      <c r="Z110" s="296"/>
      <c r="AA110" s="296"/>
      <c r="AB110" s="296"/>
      <c r="AC110" s="296"/>
      <c r="AD110" s="296"/>
      <c r="AE110" s="296"/>
      <c r="AF110" s="296">
        <v>180</v>
      </c>
      <c r="AG110" s="296"/>
      <c r="AH110" s="296"/>
      <c r="AI110" s="296"/>
      <c r="AJ110" s="296"/>
      <c r="AK110" s="296">
        <v>180</v>
      </c>
      <c r="AL110" s="296"/>
    </row>
    <row r="111" spans="1:38" x14ac:dyDescent="0.25">
      <c r="A111" s="296"/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96">
        <v>14030303</v>
      </c>
      <c r="S111" s="296" t="s">
        <v>279</v>
      </c>
      <c r="T111" s="296" t="s">
        <v>132</v>
      </c>
      <c r="U111" s="296" t="s">
        <v>214</v>
      </c>
      <c r="V111" s="296"/>
      <c r="W111" s="296"/>
      <c r="X111" s="296">
        <v>180</v>
      </c>
      <c r="Y111" s="296"/>
      <c r="Z111" s="296"/>
      <c r="AA111" s="296"/>
      <c r="AB111" s="296"/>
      <c r="AC111" s="296"/>
      <c r="AD111" s="296"/>
      <c r="AE111" s="296"/>
      <c r="AF111" s="296">
        <v>180</v>
      </c>
      <c r="AG111" s="296"/>
      <c r="AH111" s="296"/>
      <c r="AI111" s="296"/>
      <c r="AJ111" s="296"/>
      <c r="AK111" s="296">
        <v>180</v>
      </c>
      <c r="AL111" s="296"/>
    </row>
    <row r="112" spans="1:38" x14ac:dyDescent="0.25">
      <c r="A112" s="296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96">
        <v>14030303</v>
      </c>
      <c r="S112" s="296" t="s">
        <v>218</v>
      </c>
      <c r="T112" s="296" t="s">
        <v>130</v>
      </c>
      <c r="U112" s="296" t="s">
        <v>214</v>
      </c>
      <c r="V112" s="296"/>
      <c r="W112" s="296"/>
      <c r="X112" s="296">
        <v>180</v>
      </c>
      <c r="Y112" s="296"/>
      <c r="Z112" s="296"/>
      <c r="AA112" s="296"/>
      <c r="AB112" s="296"/>
      <c r="AC112" s="296"/>
      <c r="AD112" s="296"/>
      <c r="AE112" s="296"/>
      <c r="AF112" s="296">
        <v>180</v>
      </c>
      <c r="AG112" s="296"/>
      <c r="AH112" s="296"/>
      <c r="AI112" s="296"/>
      <c r="AJ112" s="296"/>
      <c r="AK112" s="296">
        <v>180</v>
      </c>
      <c r="AL112" s="296"/>
    </row>
    <row r="113" spans="1:38" x14ac:dyDescent="0.25">
      <c r="A113" s="296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>
        <v>14030305</v>
      </c>
      <c r="S113" s="296" t="s">
        <v>121</v>
      </c>
      <c r="T113" s="296" t="s">
        <v>133</v>
      </c>
      <c r="U113" s="296" t="s">
        <v>233</v>
      </c>
      <c r="V113" s="296"/>
      <c r="W113" s="296"/>
      <c r="X113" s="296">
        <v>180</v>
      </c>
      <c r="Y113" s="296"/>
      <c r="Z113" s="296"/>
      <c r="AA113" s="296"/>
      <c r="AB113" s="296"/>
      <c r="AC113" s="296"/>
      <c r="AD113" s="296"/>
      <c r="AE113" s="296"/>
      <c r="AF113" s="296">
        <v>180</v>
      </c>
      <c r="AG113" s="296"/>
      <c r="AH113" s="296"/>
      <c r="AI113" s="296"/>
      <c r="AJ113" s="296"/>
      <c r="AK113" s="296">
        <v>180</v>
      </c>
      <c r="AL113" s="296"/>
    </row>
    <row r="114" spans="1:38" x14ac:dyDescent="0.25">
      <c r="A114" s="296"/>
      <c r="B114" s="296"/>
      <c r="C114" s="296"/>
      <c r="D114" s="296"/>
      <c r="E114" s="296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96">
        <v>14030305</v>
      </c>
      <c r="S114" s="296" t="s">
        <v>121</v>
      </c>
      <c r="T114" s="296" t="s">
        <v>132</v>
      </c>
      <c r="U114" s="296" t="s">
        <v>233</v>
      </c>
      <c r="V114" s="296"/>
      <c r="W114" s="296"/>
      <c r="X114" s="296">
        <v>180</v>
      </c>
      <c r="Y114" s="296"/>
      <c r="Z114" s="296"/>
      <c r="AA114" s="296"/>
      <c r="AB114" s="296"/>
      <c r="AC114" s="296"/>
      <c r="AD114" s="296"/>
      <c r="AE114" s="296"/>
      <c r="AF114" s="296">
        <v>180</v>
      </c>
      <c r="AG114" s="296"/>
      <c r="AH114" s="296"/>
      <c r="AI114" s="296"/>
      <c r="AJ114" s="296"/>
      <c r="AK114" s="296">
        <v>180</v>
      </c>
      <c r="AL114" s="296"/>
    </row>
    <row r="115" spans="1:38" x14ac:dyDescent="0.25">
      <c r="A115" s="296"/>
      <c r="B115" s="296"/>
      <c r="C115" s="296"/>
      <c r="D115" s="296"/>
      <c r="E115" s="296"/>
      <c r="F115" s="296"/>
      <c r="G115" s="296"/>
      <c r="H115" s="296"/>
      <c r="I115" s="296"/>
      <c r="J115" s="296"/>
      <c r="K115" s="296"/>
      <c r="L115" s="296"/>
      <c r="M115" s="296"/>
      <c r="N115" s="296"/>
      <c r="O115" s="296"/>
      <c r="P115" s="296"/>
      <c r="Q115" s="296"/>
      <c r="R115" s="296">
        <v>14030305</v>
      </c>
      <c r="S115" s="296" t="s">
        <v>121</v>
      </c>
      <c r="T115" s="296" t="s">
        <v>132</v>
      </c>
      <c r="U115" s="296" t="s">
        <v>233</v>
      </c>
      <c r="V115" s="296"/>
      <c r="W115" s="296"/>
      <c r="X115" s="296">
        <v>180</v>
      </c>
      <c r="Y115" s="296"/>
      <c r="Z115" s="296"/>
      <c r="AA115" s="296"/>
      <c r="AB115" s="296"/>
      <c r="AC115" s="296"/>
      <c r="AD115" s="296"/>
      <c r="AE115" s="296"/>
      <c r="AF115" s="296">
        <v>180</v>
      </c>
      <c r="AG115" s="296"/>
      <c r="AH115" s="296"/>
      <c r="AI115" s="296"/>
      <c r="AJ115" s="296"/>
      <c r="AK115" s="296">
        <v>180</v>
      </c>
      <c r="AL115" s="296"/>
    </row>
    <row r="116" spans="1:38" x14ac:dyDescent="0.25">
      <c r="A116" s="296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>
        <v>14030305</v>
      </c>
      <c r="S116" s="296" t="s">
        <v>118</v>
      </c>
      <c r="T116" s="296" t="s">
        <v>132</v>
      </c>
      <c r="U116" s="296" t="s">
        <v>233</v>
      </c>
      <c r="V116" s="296"/>
      <c r="W116" s="296"/>
      <c r="X116" s="296">
        <v>180</v>
      </c>
      <c r="Y116" s="296"/>
      <c r="Z116" s="296"/>
      <c r="AA116" s="296"/>
      <c r="AB116" s="296"/>
      <c r="AC116" s="296"/>
      <c r="AD116" s="296"/>
      <c r="AE116" s="296"/>
      <c r="AF116" s="296">
        <v>180</v>
      </c>
      <c r="AG116" s="296"/>
      <c r="AH116" s="296"/>
      <c r="AI116" s="296"/>
      <c r="AJ116" s="296"/>
      <c r="AK116" s="296">
        <v>180</v>
      </c>
      <c r="AL116" s="296"/>
    </row>
    <row r="117" spans="1:38" x14ac:dyDescent="0.25">
      <c r="A117" s="296"/>
      <c r="B117" s="296"/>
      <c r="C117" s="296"/>
      <c r="D117" s="296"/>
      <c r="E117" s="296"/>
      <c r="F117" s="296"/>
      <c r="G117" s="296"/>
      <c r="H117" s="296"/>
      <c r="I117" s="296"/>
      <c r="J117" s="296"/>
      <c r="K117" s="296"/>
      <c r="L117" s="296"/>
      <c r="M117" s="296"/>
      <c r="N117" s="296"/>
      <c r="O117" s="296"/>
      <c r="P117" s="296"/>
      <c r="Q117" s="296"/>
      <c r="R117" s="296">
        <v>14030305</v>
      </c>
      <c r="S117" s="296" t="s">
        <v>281</v>
      </c>
      <c r="T117" s="296" t="s">
        <v>130</v>
      </c>
      <c r="U117" s="296" t="s">
        <v>233</v>
      </c>
      <c r="V117" s="296"/>
      <c r="W117" s="296"/>
      <c r="X117" s="296">
        <v>180</v>
      </c>
      <c r="Y117" s="296"/>
      <c r="Z117" s="296"/>
      <c r="AA117" s="296"/>
      <c r="AB117" s="296"/>
      <c r="AC117" s="296"/>
      <c r="AD117" s="296"/>
      <c r="AE117" s="296"/>
      <c r="AF117" s="296">
        <v>180</v>
      </c>
      <c r="AG117" s="296"/>
      <c r="AH117" s="296"/>
      <c r="AI117" s="296"/>
      <c r="AJ117" s="296"/>
      <c r="AK117" s="296">
        <v>180</v>
      </c>
      <c r="AL117" s="296"/>
    </row>
    <row r="118" spans="1:38" x14ac:dyDescent="0.25">
      <c r="A118" s="296"/>
      <c r="B118" s="296"/>
      <c r="C118" s="296"/>
      <c r="D118" s="296"/>
      <c r="E118" s="296"/>
      <c r="F118" s="296"/>
      <c r="G118" s="296"/>
      <c r="H118" s="296"/>
      <c r="I118" s="296"/>
      <c r="J118" s="296"/>
      <c r="K118" s="296"/>
      <c r="L118" s="296"/>
      <c r="M118" s="296"/>
      <c r="N118" s="296"/>
      <c r="O118" s="296"/>
      <c r="P118" s="296"/>
      <c r="Q118" s="296"/>
      <c r="R118" s="296">
        <v>14030305</v>
      </c>
      <c r="S118" s="296" t="s">
        <v>218</v>
      </c>
      <c r="T118" s="296" t="s">
        <v>420</v>
      </c>
      <c r="U118" s="296" t="s">
        <v>233</v>
      </c>
      <c r="V118" s="296"/>
      <c r="W118" s="296"/>
      <c r="X118" s="296">
        <v>180</v>
      </c>
      <c r="Y118" s="296"/>
      <c r="Z118" s="296"/>
      <c r="AA118" s="296"/>
      <c r="AB118" s="296"/>
      <c r="AC118" s="296"/>
      <c r="AD118" s="296"/>
      <c r="AE118" s="296"/>
      <c r="AF118" s="296">
        <v>180</v>
      </c>
      <c r="AG118" s="296"/>
      <c r="AH118" s="296"/>
      <c r="AI118" s="296"/>
      <c r="AJ118" s="296"/>
      <c r="AK118" s="296">
        <v>180</v>
      </c>
      <c r="AL118" s="296"/>
    </row>
    <row r="119" spans="1:38" x14ac:dyDescent="0.25">
      <c r="A119" s="296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>
        <v>14030305</v>
      </c>
      <c r="S119" s="296" t="s">
        <v>121</v>
      </c>
      <c r="T119" s="296" t="s">
        <v>130</v>
      </c>
      <c r="U119" s="296" t="s">
        <v>233</v>
      </c>
      <c r="V119" s="296"/>
      <c r="W119" s="296"/>
      <c r="X119" s="296">
        <v>180</v>
      </c>
      <c r="Y119" s="296"/>
      <c r="Z119" s="296"/>
      <c r="AA119" s="296"/>
      <c r="AB119" s="296"/>
      <c r="AC119" s="296"/>
      <c r="AD119" s="296"/>
      <c r="AE119" s="296"/>
      <c r="AF119" s="296">
        <v>180</v>
      </c>
      <c r="AG119" s="296"/>
      <c r="AH119" s="296"/>
      <c r="AI119" s="296"/>
      <c r="AJ119" s="296"/>
      <c r="AK119" s="296">
        <v>180</v>
      </c>
      <c r="AL119" s="296"/>
    </row>
    <row r="120" spans="1:38" x14ac:dyDescent="0.25">
      <c r="A120" s="296"/>
      <c r="B120" s="296"/>
      <c r="C120" s="296"/>
      <c r="D120" s="296"/>
      <c r="E120" s="296"/>
      <c r="F120" s="296"/>
      <c r="G120" s="296"/>
      <c r="H120" s="296"/>
      <c r="I120" s="296"/>
      <c r="J120" s="296"/>
      <c r="K120" s="296"/>
      <c r="L120" s="296"/>
      <c r="M120" s="296"/>
      <c r="N120" s="296"/>
      <c r="O120" s="296"/>
      <c r="P120" s="296"/>
      <c r="Q120" s="296"/>
      <c r="R120" s="296">
        <v>14030305</v>
      </c>
      <c r="S120" s="296" t="s">
        <v>121</v>
      </c>
      <c r="T120" s="296" t="s">
        <v>130</v>
      </c>
      <c r="U120" s="296" t="s">
        <v>460</v>
      </c>
      <c r="V120" s="296"/>
      <c r="W120" s="296"/>
      <c r="X120" s="296">
        <v>180</v>
      </c>
      <c r="Y120" s="296"/>
      <c r="Z120" s="296"/>
      <c r="AA120" s="296"/>
      <c r="AB120" s="296"/>
      <c r="AC120" s="296"/>
      <c r="AD120" s="296"/>
      <c r="AE120" s="296"/>
      <c r="AF120" s="296">
        <v>180</v>
      </c>
      <c r="AG120" s="296"/>
      <c r="AH120" s="296"/>
      <c r="AI120" s="296"/>
      <c r="AJ120" s="296"/>
      <c r="AK120" s="296">
        <v>180</v>
      </c>
      <c r="AL120" s="296"/>
    </row>
    <row r="121" spans="1:38" x14ac:dyDescent="0.25">
      <c r="A121" s="296"/>
      <c r="B121" s="296"/>
      <c r="C121" s="296"/>
      <c r="D121" s="296"/>
      <c r="E121" s="296"/>
      <c r="F121" s="296"/>
      <c r="G121" s="296"/>
      <c r="H121" s="296"/>
      <c r="I121" s="296"/>
      <c r="J121" s="296"/>
      <c r="K121" s="296"/>
      <c r="L121" s="296"/>
      <c r="M121" s="296"/>
      <c r="N121" s="296"/>
      <c r="O121" s="296"/>
      <c r="P121" s="296"/>
      <c r="Q121" s="296"/>
      <c r="R121" s="296">
        <v>14030305</v>
      </c>
      <c r="S121" s="296" t="s">
        <v>117</v>
      </c>
      <c r="T121" s="296" t="s">
        <v>462</v>
      </c>
      <c r="U121" s="296" t="s">
        <v>215</v>
      </c>
      <c r="V121" s="296"/>
      <c r="W121" s="296"/>
      <c r="X121" s="296">
        <v>180</v>
      </c>
      <c r="Y121" s="296"/>
      <c r="Z121" s="296"/>
      <c r="AA121" s="296"/>
      <c r="AB121" s="296"/>
      <c r="AC121" s="296"/>
      <c r="AD121" s="296"/>
      <c r="AE121" s="296"/>
      <c r="AF121" s="296">
        <v>180</v>
      </c>
      <c r="AG121" s="296"/>
      <c r="AH121" s="296"/>
      <c r="AI121" s="296"/>
      <c r="AJ121" s="296"/>
      <c r="AK121" s="296">
        <v>180</v>
      </c>
      <c r="AL121" s="296"/>
    </row>
    <row r="122" spans="1:38" x14ac:dyDescent="0.25">
      <c r="A122" s="296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>
        <v>14030305</v>
      </c>
      <c r="S122" s="296" t="s">
        <v>136</v>
      </c>
      <c r="T122" s="296" t="s">
        <v>133</v>
      </c>
      <c r="U122" s="296" t="s">
        <v>215</v>
      </c>
      <c r="V122" s="296"/>
      <c r="W122" s="296"/>
      <c r="X122" s="296">
        <v>180</v>
      </c>
      <c r="Y122" s="296"/>
      <c r="Z122" s="296"/>
      <c r="AA122" s="296"/>
      <c r="AB122" s="296"/>
      <c r="AC122" s="296"/>
      <c r="AD122" s="296"/>
      <c r="AE122" s="296"/>
      <c r="AF122" s="296">
        <v>180</v>
      </c>
      <c r="AG122" s="296"/>
      <c r="AH122" s="296"/>
      <c r="AI122" s="296"/>
      <c r="AJ122" s="296"/>
      <c r="AK122" s="296">
        <v>180</v>
      </c>
      <c r="AL122" s="296"/>
    </row>
    <row r="123" spans="1:38" x14ac:dyDescent="0.25">
      <c r="A123" s="296"/>
      <c r="B123" s="296"/>
      <c r="C123" s="296"/>
      <c r="D123" s="296"/>
      <c r="E123" s="296"/>
      <c r="F123" s="296"/>
      <c r="G123" s="296"/>
      <c r="H123" s="296"/>
      <c r="I123" s="296"/>
      <c r="J123" s="296"/>
      <c r="K123" s="296"/>
      <c r="L123" s="296"/>
      <c r="M123" s="296"/>
      <c r="N123" s="296"/>
      <c r="O123" s="296"/>
      <c r="P123" s="296"/>
      <c r="Q123" s="296"/>
      <c r="R123" s="296">
        <v>14030305</v>
      </c>
      <c r="S123" s="296" t="s">
        <v>121</v>
      </c>
      <c r="T123" s="296" t="s">
        <v>132</v>
      </c>
      <c r="U123" s="296" t="s">
        <v>215</v>
      </c>
      <c r="V123" s="296"/>
      <c r="W123" s="296"/>
      <c r="X123" s="296">
        <v>180</v>
      </c>
      <c r="Y123" s="296"/>
      <c r="Z123" s="296"/>
      <c r="AA123" s="296"/>
      <c r="AB123" s="296"/>
      <c r="AC123" s="296"/>
      <c r="AD123" s="296"/>
      <c r="AE123" s="296"/>
      <c r="AF123" s="296">
        <v>180</v>
      </c>
      <c r="AG123" s="296"/>
      <c r="AH123" s="296"/>
      <c r="AI123" s="296"/>
      <c r="AJ123" s="296"/>
      <c r="AK123" s="296">
        <v>180</v>
      </c>
      <c r="AL123" s="296"/>
    </row>
    <row r="124" spans="1:38" x14ac:dyDescent="0.25">
      <c r="A124" s="296"/>
      <c r="B124" s="296"/>
      <c r="C124" s="296"/>
      <c r="D124" s="296"/>
      <c r="E124" s="296"/>
      <c r="F124" s="296"/>
      <c r="G124" s="296"/>
      <c r="H124" s="296"/>
      <c r="I124" s="296"/>
      <c r="J124" s="296"/>
      <c r="K124" s="296"/>
      <c r="L124" s="296"/>
      <c r="M124" s="296"/>
      <c r="N124" s="296"/>
      <c r="O124" s="296"/>
      <c r="P124" s="296"/>
      <c r="Q124" s="296"/>
      <c r="R124" s="296">
        <v>14030305</v>
      </c>
      <c r="S124" s="296" t="s">
        <v>121</v>
      </c>
      <c r="T124" s="296" t="s">
        <v>133</v>
      </c>
      <c r="U124" s="296" t="s">
        <v>214</v>
      </c>
      <c r="V124" s="296"/>
      <c r="W124" s="296"/>
      <c r="X124" s="296">
        <v>180</v>
      </c>
      <c r="Y124" s="296"/>
      <c r="Z124" s="296"/>
      <c r="AA124" s="296"/>
      <c r="AB124" s="296"/>
      <c r="AC124" s="296"/>
      <c r="AD124" s="296"/>
      <c r="AE124" s="296"/>
      <c r="AF124" s="296">
        <v>180</v>
      </c>
      <c r="AG124" s="296"/>
      <c r="AH124" s="296"/>
      <c r="AI124" s="296"/>
      <c r="AJ124" s="296"/>
      <c r="AK124" s="296">
        <v>180</v>
      </c>
      <c r="AL124" s="296"/>
    </row>
    <row r="125" spans="1:38" x14ac:dyDescent="0.25">
      <c r="A125" s="296"/>
      <c r="B125" s="296"/>
      <c r="C125" s="296"/>
      <c r="D125" s="296"/>
      <c r="E125" s="296"/>
      <c r="F125" s="296"/>
      <c r="G125" s="296"/>
      <c r="H125" s="296"/>
      <c r="I125" s="296"/>
      <c r="J125" s="296"/>
      <c r="K125" s="296"/>
      <c r="L125" s="296"/>
      <c r="M125" s="296"/>
      <c r="N125" s="296"/>
      <c r="O125" s="296"/>
      <c r="P125" s="296"/>
      <c r="Q125" s="296"/>
      <c r="R125" s="296">
        <v>14030305</v>
      </c>
      <c r="S125" s="296" t="s">
        <v>121</v>
      </c>
      <c r="T125" s="296" t="s">
        <v>133</v>
      </c>
      <c r="U125" s="296" t="s">
        <v>214</v>
      </c>
      <c r="V125" s="296"/>
      <c r="W125" s="296"/>
      <c r="X125" s="296">
        <v>180</v>
      </c>
      <c r="Y125" s="296"/>
      <c r="Z125" s="296"/>
      <c r="AA125" s="296"/>
      <c r="AB125" s="296"/>
      <c r="AC125" s="296"/>
      <c r="AD125" s="296"/>
      <c r="AE125" s="296"/>
      <c r="AF125" s="296">
        <v>180</v>
      </c>
      <c r="AG125" s="296"/>
      <c r="AH125" s="296"/>
      <c r="AI125" s="296"/>
      <c r="AJ125" s="296"/>
      <c r="AK125" s="296">
        <v>180</v>
      </c>
      <c r="AL125" s="296"/>
    </row>
    <row r="126" spans="1:38" x14ac:dyDescent="0.25">
      <c r="A126" s="296"/>
      <c r="B126" s="296"/>
      <c r="C126" s="296"/>
      <c r="D126" s="296"/>
      <c r="E126" s="296"/>
      <c r="F126" s="296"/>
      <c r="G126" s="296"/>
      <c r="H126" s="296"/>
      <c r="I126" s="296"/>
      <c r="J126" s="296"/>
      <c r="K126" s="296"/>
      <c r="L126" s="296"/>
      <c r="M126" s="296"/>
      <c r="N126" s="296"/>
      <c r="O126" s="296"/>
      <c r="P126" s="296"/>
      <c r="Q126" s="296"/>
      <c r="R126" s="296">
        <v>14030305</v>
      </c>
      <c r="S126" s="296" t="s">
        <v>121</v>
      </c>
      <c r="T126" s="296" t="s">
        <v>133</v>
      </c>
      <c r="U126" s="296" t="s">
        <v>214</v>
      </c>
      <c r="V126" s="296"/>
      <c r="W126" s="296"/>
      <c r="X126" s="296">
        <v>180</v>
      </c>
      <c r="Y126" s="296"/>
      <c r="Z126" s="296"/>
      <c r="AA126" s="296"/>
      <c r="AB126" s="296"/>
      <c r="AC126" s="296"/>
      <c r="AD126" s="296"/>
      <c r="AE126" s="296"/>
      <c r="AF126" s="296">
        <v>180</v>
      </c>
      <c r="AG126" s="296"/>
      <c r="AH126" s="296"/>
      <c r="AI126" s="296"/>
      <c r="AJ126" s="296"/>
      <c r="AK126" s="296">
        <v>180</v>
      </c>
      <c r="AL126" s="296"/>
    </row>
    <row r="127" spans="1:38" x14ac:dyDescent="0.25">
      <c r="A127" s="296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6"/>
      <c r="R127" s="296">
        <v>14030305</v>
      </c>
      <c r="S127" s="296" t="s">
        <v>121</v>
      </c>
      <c r="T127" s="296" t="s">
        <v>130</v>
      </c>
      <c r="U127" s="296" t="s">
        <v>214</v>
      </c>
      <c r="V127" s="296"/>
      <c r="W127" s="296"/>
      <c r="X127" s="296">
        <v>180</v>
      </c>
      <c r="Y127" s="296"/>
      <c r="Z127" s="296"/>
      <c r="AA127" s="296"/>
      <c r="AB127" s="296"/>
      <c r="AC127" s="296"/>
      <c r="AD127" s="296"/>
      <c r="AE127" s="296"/>
      <c r="AF127" s="296">
        <v>180</v>
      </c>
      <c r="AG127" s="296"/>
      <c r="AH127" s="296"/>
      <c r="AI127" s="296"/>
      <c r="AJ127" s="296"/>
      <c r="AK127" s="296">
        <v>180</v>
      </c>
      <c r="AL127" s="296"/>
    </row>
    <row r="128" spans="1:38" x14ac:dyDescent="0.25">
      <c r="A128" s="296"/>
      <c r="B128" s="296"/>
      <c r="C128" s="296"/>
      <c r="D128" s="296"/>
      <c r="E128" s="296"/>
      <c r="F128" s="296"/>
      <c r="G128" s="296"/>
      <c r="H128" s="296"/>
      <c r="I128" s="296"/>
      <c r="J128" s="296"/>
      <c r="K128" s="296"/>
      <c r="L128" s="296"/>
      <c r="M128" s="296"/>
      <c r="N128" s="296"/>
      <c r="O128" s="296"/>
      <c r="P128" s="296"/>
      <c r="Q128" s="296"/>
      <c r="R128" s="296">
        <v>14030305</v>
      </c>
      <c r="S128" s="296" t="s">
        <v>136</v>
      </c>
      <c r="T128" s="296" t="s">
        <v>133</v>
      </c>
      <c r="U128" s="296" t="s">
        <v>214</v>
      </c>
      <c r="V128" s="296"/>
      <c r="W128" s="296"/>
      <c r="X128" s="296">
        <v>180</v>
      </c>
      <c r="Y128" s="296"/>
      <c r="Z128" s="296"/>
      <c r="AA128" s="296"/>
      <c r="AB128" s="296"/>
      <c r="AC128" s="296"/>
      <c r="AD128" s="296"/>
      <c r="AE128" s="296"/>
      <c r="AF128" s="296">
        <v>180</v>
      </c>
      <c r="AG128" s="296"/>
      <c r="AH128" s="296"/>
      <c r="AI128" s="296"/>
      <c r="AJ128" s="296"/>
      <c r="AK128" s="296">
        <v>180</v>
      </c>
      <c r="AL128" s="296"/>
    </row>
    <row r="129" spans="1:38" x14ac:dyDescent="0.25">
      <c r="A129" s="296"/>
      <c r="B129" s="296"/>
      <c r="C129" s="296"/>
      <c r="D129" s="296"/>
      <c r="E129" s="296"/>
      <c r="F129" s="296"/>
      <c r="G129" s="296"/>
      <c r="H129" s="296"/>
      <c r="I129" s="296"/>
      <c r="J129" s="296"/>
      <c r="K129" s="296"/>
      <c r="L129" s="296"/>
      <c r="M129" s="296"/>
      <c r="N129" s="296"/>
      <c r="O129" s="296"/>
      <c r="P129" s="296"/>
      <c r="Q129" s="296"/>
      <c r="R129" s="296">
        <v>14030305</v>
      </c>
      <c r="S129" s="296" t="s">
        <v>121</v>
      </c>
      <c r="T129" s="296" t="s">
        <v>132</v>
      </c>
      <c r="U129" s="296" t="s">
        <v>217</v>
      </c>
      <c r="V129" s="296"/>
      <c r="W129" s="296"/>
      <c r="X129" s="296">
        <v>180</v>
      </c>
      <c r="Y129" s="296"/>
      <c r="Z129" s="296"/>
      <c r="AA129" s="296"/>
      <c r="AB129" s="296"/>
      <c r="AC129" s="296"/>
      <c r="AD129" s="296"/>
      <c r="AE129" s="296"/>
      <c r="AF129" s="296">
        <v>180</v>
      </c>
      <c r="AG129" s="296"/>
      <c r="AH129" s="296"/>
      <c r="AI129" s="296"/>
      <c r="AJ129" s="296"/>
      <c r="AK129" s="296">
        <v>180</v>
      </c>
      <c r="AL129" s="296"/>
    </row>
    <row r="130" spans="1:38" x14ac:dyDescent="0.25">
      <c r="A130" s="296"/>
      <c r="B130" s="296"/>
      <c r="C130" s="296"/>
      <c r="D130" s="296"/>
      <c r="E130" s="296"/>
      <c r="F130" s="296"/>
      <c r="G130" s="296"/>
      <c r="H130" s="296"/>
      <c r="I130" s="296"/>
      <c r="J130" s="296"/>
      <c r="K130" s="296"/>
      <c r="L130" s="296"/>
      <c r="M130" s="296"/>
      <c r="N130" s="296"/>
      <c r="O130" s="296"/>
      <c r="P130" s="296"/>
      <c r="Q130" s="296"/>
      <c r="R130" s="296">
        <v>14030305</v>
      </c>
      <c r="S130" s="296" t="s">
        <v>121</v>
      </c>
      <c r="T130" s="296" t="s">
        <v>133</v>
      </c>
      <c r="U130" s="296" t="s">
        <v>217</v>
      </c>
      <c r="V130" s="296"/>
      <c r="W130" s="296"/>
      <c r="X130" s="296">
        <v>180</v>
      </c>
      <c r="Y130" s="296"/>
      <c r="Z130" s="296"/>
      <c r="AA130" s="296"/>
      <c r="AB130" s="296"/>
      <c r="AC130" s="296"/>
      <c r="AD130" s="296"/>
      <c r="AE130" s="296"/>
      <c r="AF130" s="296">
        <v>180</v>
      </c>
      <c r="AG130" s="296"/>
      <c r="AH130" s="296"/>
      <c r="AI130" s="296"/>
      <c r="AJ130" s="296"/>
      <c r="AK130" s="296">
        <v>180</v>
      </c>
      <c r="AL130" s="296"/>
    </row>
    <row r="131" spans="1:38" x14ac:dyDescent="0.25">
      <c r="A131" s="296"/>
      <c r="B131" s="296"/>
      <c r="C131" s="296"/>
      <c r="D131" s="296"/>
      <c r="E131" s="296"/>
      <c r="F131" s="296"/>
      <c r="G131" s="296"/>
      <c r="H131" s="296"/>
      <c r="I131" s="296"/>
      <c r="J131" s="296"/>
      <c r="K131" s="296"/>
      <c r="L131" s="296"/>
      <c r="M131" s="296"/>
      <c r="N131" s="296"/>
      <c r="O131" s="296"/>
      <c r="P131" s="296"/>
      <c r="Q131" s="296"/>
      <c r="R131" s="296">
        <v>14030305</v>
      </c>
      <c r="S131" s="296" t="s">
        <v>121</v>
      </c>
      <c r="T131" s="296" t="s">
        <v>130</v>
      </c>
      <c r="U131" s="296" t="s">
        <v>217</v>
      </c>
      <c r="V131" s="296"/>
      <c r="W131" s="296"/>
      <c r="X131" s="296">
        <v>180</v>
      </c>
      <c r="Y131" s="296"/>
      <c r="Z131" s="296"/>
      <c r="AA131" s="296"/>
      <c r="AB131" s="296"/>
      <c r="AC131" s="296"/>
      <c r="AD131" s="296"/>
      <c r="AE131" s="296"/>
      <c r="AF131" s="296">
        <v>180</v>
      </c>
      <c r="AG131" s="296"/>
      <c r="AH131" s="296"/>
      <c r="AI131" s="296"/>
      <c r="AJ131" s="296"/>
      <c r="AK131" s="296">
        <v>180</v>
      </c>
      <c r="AL131" s="296"/>
    </row>
    <row r="132" spans="1:38" x14ac:dyDescent="0.25">
      <c r="A132" s="296"/>
      <c r="B132" s="296"/>
      <c r="C132" s="296"/>
      <c r="D132" s="296"/>
      <c r="E132" s="296"/>
      <c r="F132" s="296"/>
      <c r="G132" s="296"/>
      <c r="H132" s="296"/>
      <c r="I132" s="296"/>
      <c r="J132" s="296"/>
      <c r="K132" s="296"/>
      <c r="L132" s="296"/>
      <c r="M132" s="296"/>
      <c r="N132" s="296"/>
      <c r="O132" s="296"/>
      <c r="P132" s="296"/>
      <c r="Q132" s="296"/>
      <c r="R132" s="296">
        <v>14030305</v>
      </c>
      <c r="S132" s="296" t="s">
        <v>121</v>
      </c>
      <c r="T132" s="296" t="s">
        <v>130</v>
      </c>
      <c r="U132" s="296" t="s">
        <v>217</v>
      </c>
      <c r="V132" s="296"/>
      <c r="W132" s="296"/>
      <c r="X132" s="296">
        <v>180</v>
      </c>
      <c r="Y132" s="296"/>
      <c r="Z132" s="296"/>
      <c r="AA132" s="296"/>
      <c r="AB132" s="296"/>
      <c r="AC132" s="296"/>
      <c r="AD132" s="296"/>
      <c r="AE132" s="296"/>
      <c r="AF132" s="296">
        <v>180</v>
      </c>
      <c r="AG132" s="296"/>
      <c r="AH132" s="296"/>
      <c r="AI132" s="296"/>
      <c r="AJ132" s="296"/>
      <c r="AK132" s="296">
        <v>180</v>
      </c>
      <c r="AL132" s="296"/>
    </row>
    <row r="133" spans="1:38" x14ac:dyDescent="0.25">
      <c r="A133" s="296"/>
      <c r="B133" s="296"/>
      <c r="C133" s="296"/>
      <c r="D133" s="296"/>
      <c r="E133" s="296"/>
      <c r="F133" s="296"/>
      <c r="G133" s="296"/>
      <c r="H133" s="296"/>
      <c r="I133" s="296"/>
      <c r="J133" s="296"/>
      <c r="K133" s="296"/>
      <c r="L133" s="296"/>
      <c r="M133" s="296"/>
      <c r="N133" s="296"/>
      <c r="O133" s="296"/>
      <c r="P133" s="296"/>
      <c r="Q133" s="296"/>
      <c r="R133" s="296">
        <v>14030305</v>
      </c>
      <c r="S133" s="296" t="s">
        <v>121</v>
      </c>
      <c r="T133" s="296" t="s">
        <v>130</v>
      </c>
      <c r="U133" s="296" t="s">
        <v>217</v>
      </c>
      <c r="V133" s="296"/>
      <c r="W133" s="296"/>
      <c r="X133" s="296">
        <v>180</v>
      </c>
      <c r="Y133" s="296"/>
      <c r="Z133" s="296"/>
      <c r="AA133" s="296"/>
      <c r="AB133" s="296"/>
      <c r="AC133" s="296"/>
      <c r="AD133" s="296"/>
      <c r="AE133" s="296"/>
      <c r="AF133" s="296">
        <v>180</v>
      </c>
      <c r="AG133" s="296"/>
      <c r="AH133" s="296"/>
      <c r="AI133" s="296"/>
      <c r="AJ133" s="296"/>
      <c r="AK133" s="296">
        <v>180</v>
      </c>
      <c r="AL133" s="296"/>
    </row>
    <row r="134" spans="1:38" x14ac:dyDescent="0.25">
      <c r="A134" s="296"/>
      <c r="B134" s="296"/>
      <c r="C134" s="296"/>
      <c r="D134" s="296"/>
      <c r="E134" s="296"/>
      <c r="F134" s="296"/>
      <c r="G134" s="296"/>
      <c r="H134" s="296"/>
      <c r="I134" s="296"/>
      <c r="J134" s="296"/>
      <c r="K134" s="296"/>
      <c r="L134" s="296"/>
      <c r="M134" s="296"/>
      <c r="N134" s="296"/>
      <c r="O134" s="296"/>
      <c r="P134" s="296"/>
      <c r="Q134" s="296"/>
      <c r="R134" s="296">
        <v>14030305</v>
      </c>
      <c r="S134" s="296" t="s">
        <v>281</v>
      </c>
      <c r="T134" s="296" t="s">
        <v>134</v>
      </c>
      <c r="U134" s="296" t="s">
        <v>217</v>
      </c>
      <c r="V134" s="296"/>
      <c r="W134" s="296"/>
      <c r="X134" s="296">
        <v>180</v>
      </c>
      <c r="Y134" s="296"/>
      <c r="Z134" s="296"/>
      <c r="AA134" s="296"/>
      <c r="AB134" s="296"/>
      <c r="AC134" s="296"/>
      <c r="AD134" s="296"/>
      <c r="AE134" s="296"/>
      <c r="AF134" s="296">
        <v>180</v>
      </c>
      <c r="AG134" s="296"/>
      <c r="AH134" s="296"/>
      <c r="AI134" s="296"/>
      <c r="AJ134" s="296"/>
      <c r="AK134" s="296">
        <v>180</v>
      </c>
      <c r="AL134" s="296"/>
    </row>
    <row r="135" spans="1:38" x14ac:dyDescent="0.25">
      <c r="A135" s="296"/>
      <c r="B135" s="296"/>
      <c r="C135" s="296"/>
      <c r="D135" s="296"/>
      <c r="E135" s="296"/>
      <c r="F135" s="296"/>
      <c r="G135" s="296"/>
      <c r="H135" s="296"/>
      <c r="I135" s="296"/>
      <c r="J135" s="296"/>
      <c r="K135" s="296"/>
      <c r="L135" s="296"/>
      <c r="M135" s="296"/>
      <c r="N135" s="296"/>
      <c r="O135" s="296"/>
      <c r="P135" s="296"/>
      <c r="Q135" s="296"/>
      <c r="R135" s="296">
        <v>14030305</v>
      </c>
      <c r="S135" s="296" t="s">
        <v>281</v>
      </c>
      <c r="T135" s="296" t="s">
        <v>463</v>
      </c>
      <c r="U135" s="296" t="s">
        <v>217</v>
      </c>
      <c r="V135" s="296"/>
      <c r="W135" s="296"/>
      <c r="X135" s="296">
        <v>180</v>
      </c>
      <c r="Y135" s="296"/>
      <c r="Z135" s="296"/>
      <c r="AA135" s="296"/>
      <c r="AB135" s="296"/>
      <c r="AC135" s="296"/>
      <c r="AD135" s="296"/>
      <c r="AE135" s="296"/>
      <c r="AF135" s="296">
        <v>180</v>
      </c>
      <c r="AG135" s="296"/>
      <c r="AH135" s="296"/>
      <c r="AI135" s="296"/>
      <c r="AJ135" s="296"/>
      <c r="AK135" s="296">
        <v>180</v>
      </c>
      <c r="AL135" s="296"/>
    </row>
    <row r="136" spans="1:38" x14ac:dyDescent="0.25">
      <c r="A136" s="296"/>
      <c r="B136" s="296"/>
      <c r="C136" s="296"/>
      <c r="D136" s="296"/>
      <c r="E136" s="296"/>
      <c r="F136" s="296"/>
      <c r="G136" s="296"/>
      <c r="H136" s="296"/>
      <c r="I136" s="296"/>
      <c r="J136" s="296"/>
      <c r="K136" s="296"/>
      <c r="L136" s="296"/>
      <c r="M136" s="296"/>
      <c r="N136" s="296"/>
      <c r="O136" s="296"/>
      <c r="P136" s="296"/>
      <c r="Q136" s="296"/>
      <c r="R136" s="296">
        <v>14030306</v>
      </c>
      <c r="S136" s="296" t="s">
        <v>121</v>
      </c>
      <c r="T136" s="296" t="s">
        <v>133</v>
      </c>
      <c r="U136" s="296" t="s">
        <v>233</v>
      </c>
      <c r="V136" s="296"/>
      <c r="W136" s="296"/>
      <c r="X136" s="296">
        <v>180</v>
      </c>
      <c r="Y136" s="296"/>
      <c r="Z136" s="296"/>
      <c r="AA136" s="296"/>
      <c r="AB136" s="296"/>
      <c r="AC136" s="296"/>
      <c r="AD136" s="296"/>
      <c r="AE136" s="296"/>
      <c r="AF136" s="296">
        <v>180</v>
      </c>
      <c r="AG136" s="296"/>
      <c r="AH136" s="296"/>
      <c r="AI136" s="296"/>
      <c r="AJ136" s="296"/>
      <c r="AK136" s="296">
        <v>180</v>
      </c>
      <c r="AL136" s="296"/>
    </row>
    <row r="137" spans="1:38" x14ac:dyDescent="0.25">
      <c r="A137" s="296"/>
      <c r="B137" s="296"/>
      <c r="C137" s="296"/>
      <c r="D137" s="296"/>
      <c r="E137" s="296"/>
      <c r="F137" s="296"/>
      <c r="G137" s="296"/>
      <c r="H137" s="296"/>
      <c r="I137" s="296"/>
      <c r="J137" s="296"/>
      <c r="K137" s="296"/>
      <c r="L137" s="296"/>
      <c r="M137" s="296"/>
      <c r="N137" s="296"/>
      <c r="O137" s="296"/>
      <c r="P137" s="296"/>
      <c r="Q137" s="296"/>
      <c r="R137" s="296">
        <v>14030306</v>
      </c>
      <c r="S137" s="296" t="s">
        <v>118</v>
      </c>
      <c r="T137" s="296" t="s">
        <v>132</v>
      </c>
      <c r="U137" s="296" t="s">
        <v>460</v>
      </c>
      <c r="V137" s="296"/>
      <c r="W137" s="296"/>
      <c r="X137" s="296">
        <v>180</v>
      </c>
      <c r="Y137" s="296"/>
      <c r="Z137" s="296"/>
      <c r="AA137" s="296"/>
      <c r="AB137" s="296"/>
      <c r="AC137" s="296"/>
      <c r="AD137" s="296"/>
      <c r="AE137" s="296"/>
      <c r="AF137" s="296">
        <v>180</v>
      </c>
      <c r="AG137" s="296"/>
      <c r="AH137" s="296"/>
      <c r="AI137" s="296"/>
      <c r="AJ137" s="296"/>
      <c r="AK137" s="296">
        <v>180</v>
      </c>
      <c r="AL137" s="296"/>
    </row>
    <row r="138" spans="1:38" x14ac:dyDescent="0.25">
      <c r="A138" s="296"/>
      <c r="B138" s="296"/>
      <c r="C138" s="296"/>
      <c r="D138" s="296"/>
      <c r="E138" s="296"/>
      <c r="F138" s="296"/>
      <c r="G138" s="296"/>
      <c r="H138" s="296"/>
      <c r="I138" s="296"/>
      <c r="J138" s="296"/>
      <c r="K138" s="296"/>
      <c r="L138" s="296"/>
      <c r="M138" s="296"/>
      <c r="N138" s="296"/>
      <c r="O138" s="296"/>
      <c r="P138" s="296"/>
      <c r="Q138" s="296"/>
      <c r="R138" s="296">
        <v>14030307</v>
      </c>
      <c r="S138" s="296" t="s">
        <v>464</v>
      </c>
      <c r="T138" s="296" t="s">
        <v>133</v>
      </c>
      <c r="U138" s="296" t="s">
        <v>465</v>
      </c>
      <c r="V138" s="296"/>
      <c r="W138" s="296"/>
      <c r="X138" s="296">
        <v>180</v>
      </c>
      <c r="Y138" s="296"/>
      <c r="Z138" s="296"/>
      <c r="AA138" s="296"/>
      <c r="AB138" s="296"/>
      <c r="AC138" s="296"/>
      <c r="AD138" s="296"/>
      <c r="AE138" s="296"/>
      <c r="AF138" s="296">
        <v>180</v>
      </c>
      <c r="AG138" s="296"/>
      <c r="AH138" s="296"/>
      <c r="AI138" s="296"/>
      <c r="AJ138" s="296"/>
      <c r="AK138" s="296">
        <v>180</v>
      </c>
      <c r="AL138" s="296"/>
    </row>
    <row r="139" spans="1:38" x14ac:dyDescent="0.25">
      <c r="A139" s="296"/>
      <c r="B139" s="296"/>
      <c r="C139" s="296"/>
      <c r="D139" s="296"/>
      <c r="E139" s="296"/>
      <c r="F139" s="296"/>
      <c r="G139" s="296"/>
      <c r="H139" s="296"/>
      <c r="I139" s="296"/>
      <c r="J139" s="296"/>
      <c r="K139" s="296"/>
      <c r="L139" s="296"/>
      <c r="M139" s="296"/>
      <c r="N139" s="296"/>
      <c r="O139" s="296"/>
      <c r="P139" s="296"/>
      <c r="Q139" s="296"/>
      <c r="R139" s="296">
        <v>14030307</v>
      </c>
      <c r="S139" s="296" t="s">
        <v>464</v>
      </c>
      <c r="T139" s="296" t="s">
        <v>132</v>
      </c>
      <c r="U139" s="296" t="s">
        <v>465</v>
      </c>
      <c r="V139" s="296"/>
      <c r="W139" s="296"/>
      <c r="X139" s="296">
        <v>180</v>
      </c>
      <c r="Y139" s="296"/>
      <c r="Z139" s="296"/>
      <c r="AA139" s="296"/>
      <c r="AB139" s="296"/>
      <c r="AC139" s="296"/>
      <c r="AD139" s="296"/>
      <c r="AE139" s="296"/>
      <c r="AF139" s="296">
        <v>180</v>
      </c>
      <c r="AG139" s="296"/>
      <c r="AH139" s="296"/>
      <c r="AI139" s="296"/>
      <c r="AJ139" s="296"/>
      <c r="AK139" s="296">
        <v>180</v>
      </c>
      <c r="AL139" s="296"/>
    </row>
    <row r="140" spans="1:38" x14ac:dyDescent="0.25">
      <c r="A140" s="296"/>
      <c r="B140" s="296"/>
      <c r="C140" s="296"/>
      <c r="D140" s="296"/>
      <c r="E140" s="296"/>
      <c r="F140" s="296"/>
      <c r="G140" s="296"/>
      <c r="H140" s="296"/>
      <c r="I140" s="296"/>
      <c r="J140" s="296"/>
      <c r="K140" s="296"/>
      <c r="L140" s="296"/>
      <c r="M140" s="296"/>
      <c r="N140" s="296"/>
      <c r="O140" s="296"/>
      <c r="P140" s="296"/>
      <c r="Q140" s="296"/>
      <c r="R140" s="296">
        <v>14030307</v>
      </c>
      <c r="S140" s="296" t="s">
        <v>118</v>
      </c>
      <c r="T140" s="296" t="s">
        <v>132</v>
      </c>
      <c r="U140" s="296" t="s">
        <v>233</v>
      </c>
      <c r="V140" s="296"/>
      <c r="W140" s="296"/>
      <c r="X140" s="296">
        <v>180</v>
      </c>
      <c r="Y140" s="296"/>
      <c r="Z140" s="296"/>
      <c r="AA140" s="296"/>
      <c r="AB140" s="296"/>
      <c r="AC140" s="296"/>
      <c r="AD140" s="296"/>
      <c r="AE140" s="296"/>
      <c r="AF140" s="296">
        <v>180</v>
      </c>
      <c r="AG140" s="296"/>
      <c r="AH140" s="296"/>
      <c r="AI140" s="296"/>
      <c r="AJ140" s="296"/>
      <c r="AK140" s="296">
        <v>180</v>
      </c>
      <c r="AL140" s="296"/>
    </row>
    <row r="141" spans="1:38" x14ac:dyDescent="0.25">
      <c r="A141" s="296"/>
      <c r="B141" s="296"/>
      <c r="C141" s="296"/>
      <c r="D141" s="296"/>
      <c r="E141" s="296"/>
      <c r="F141" s="296"/>
      <c r="G141" s="296"/>
      <c r="H141" s="296"/>
      <c r="I141" s="296"/>
      <c r="J141" s="296"/>
      <c r="K141" s="296"/>
      <c r="L141" s="296"/>
      <c r="M141" s="296"/>
      <c r="N141" s="296"/>
      <c r="O141" s="296"/>
      <c r="P141" s="296"/>
      <c r="Q141" s="296"/>
      <c r="R141" s="296">
        <v>14030307</v>
      </c>
      <c r="S141" s="296" t="s">
        <v>136</v>
      </c>
      <c r="T141" s="296" t="s">
        <v>133</v>
      </c>
      <c r="U141" s="296" t="s">
        <v>215</v>
      </c>
      <c r="V141" s="296"/>
      <c r="W141" s="296"/>
      <c r="X141" s="296">
        <v>180</v>
      </c>
      <c r="Y141" s="296"/>
      <c r="Z141" s="296"/>
      <c r="AA141" s="296"/>
      <c r="AB141" s="296"/>
      <c r="AC141" s="296"/>
      <c r="AD141" s="296"/>
      <c r="AE141" s="296"/>
      <c r="AF141" s="296">
        <v>180</v>
      </c>
      <c r="AG141" s="296"/>
      <c r="AH141" s="296"/>
      <c r="AI141" s="296"/>
      <c r="AJ141" s="296"/>
      <c r="AK141" s="296">
        <v>180</v>
      </c>
      <c r="AL141" s="296"/>
    </row>
    <row r="142" spans="1:38" x14ac:dyDescent="0.25">
      <c r="A142" s="296"/>
      <c r="B142" s="296"/>
      <c r="C142" s="296"/>
      <c r="D142" s="296"/>
      <c r="E142" s="296"/>
      <c r="F142" s="296"/>
      <c r="G142" s="296"/>
      <c r="H142" s="296"/>
      <c r="I142" s="296"/>
      <c r="J142" s="296"/>
      <c r="K142" s="296"/>
      <c r="L142" s="296"/>
      <c r="M142" s="296"/>
      <c r="N142" s="296"/>
      <c r="O142" s="296"/>
      <c r="P142" s="296"/>
      <c r="Q142" s="296"/>
      <c r="R142" s="296">
        <v>14030307</v>
      </c>
      <c r="S142" s="296" t="s">
        <v>121</v>
      </c>
      <c r="T142" s="296" t="s">
        <v>130</v>
      </c>
      <c r="U142" s="296" t="s">
        <v>215</v>
      </c>
      <c r="V142" s="296"/>
      <c r="W142" s="296"/>
      <c r="X142" s="296">
        <v>180</v>
      </c>
      <c r="Y142" s="296"/>
      <c r="Z142" s="296"/>
      <c r="AA142" s="296"/>
      <c r="AB142" s="296"/>
      <c r="AC142" s="296"/>
      <c r="AD142" s="296"/>
      <c r="AE142" s="296"/>
      <c r="AF142" s="296">
        <v>180</v>
      </c>
      <c r="AG142" s="296"/>
      <c r="AH142" s="296"/>
      <c r="AI142" s="296"/>
      <c r="AJ142" s="296"/>
      <c r="AK142" s="296">
        <v>180</v>
      </c>
      <c r="AL142" s="296"/>
    </row>
    <row r="143" spans="1:38" x14ac:dyDescent="0.25">
      <c r="A143" s="296"/>
      <c r="B143" s="296"/>
      <c r="C143" s="296"/>
      <c r="D143" s="296"/>
      <c r="E143" s="296"/>
      <c r="F143" s="296"/>
      <c r="G143" s="296"/>
      <c r="H143" s="296"/>
      <c r="I143" s="296"/>
      <c r="J143" s="296"/>
      <c r="K143" s="296"/>
      <c r="L143" s="296"/>
      <c r="M143" s="296"/>
      <c r="N143" s="296"/>
      <c r="O143" s="296"/>
      <c r="P143" s="296"/>
      <c r="Q143" s="296"/>
      <c r="R143" s="296">
        <v>14030307</v>
      </c>
      <c r="S143" s="296" t="s">
        <v>117</v>
      </c>
      <c r="T143" s="296" t="s">
        <v>109</v>
      </c>
      <c r="U143" s="296" t="s">
        <v>214</v>
      </c>
      <c r="V143" s="296"/>
      <c r="W143" s="296"/>
      <c r="X143" s="296">
        <v>180</v>
      </c>
      <c r="Y143" s="296"/>
      <c r="Z143" s="296"/>
      <c r="AA143" s="296"/>
      <c r="AB143" s="296"/>
      <c r="AC143" s="296"/>
      <c r="AD143" s="296"/>
      <c r="AE143" s="296"/>
      <c r="AF143" s="296">
        <v>180</v>
      </c>
      <c r="AG143" s="296"/>
      <c r="AH143" s="296"/>
      <c r="AI143" s="296"/>
      <c r="AJ143" s="296"/>
      <c r="AK143" s="296">
        <v>180</v>
      </c>
      <c r="AL143" s="296"/>
    </row>
    <row r="144" spans="1:38" x14ac:dyDescent="0.25">
      <c r="A144" s="296"/>
      <c r="B144" s="296"/>
      <c r="C144" s="296"/>
      <c r="D144" s="296"/>
      <c r="E144" s="296"/>
      <c r="F144" s="296"/>
      <c r="G144" s="296"/>
      <c r="H144" s="296"/>
      <c r="I144" s="296"/>
      <c r="J144" s="296"/>
      <c r="K144" s="296"/>
      <c r="L144" s="296"/>
      <c r="M144" s="296"/>
      <c r="N144" s="296"/>
      <c r="O144" s="296"/>
      <c r="P144" s="296"/>
      <c r="Q144" s="296"/>
      <c r="R144" s="296">
        <v>14030307</v>
      </c>
      <c r="S144" s="296" t="s">
        <v>121</v>
      </c>
      <c r="T144" s="296" t="s">
        <v>133</v>
      </c>
      <c r="U144" s="296" t="s">
        <v>214</v>
      </c>
      <c r="V144" s="296"/>
      <c r="W144" s="296"/>
      <c r="X144" s="296">
        <v>180</v>
      </c>
      <c r="Y144" s="296"/>
      <c r="Z144" s="296"/>
      <c r="AA144" s="296"/>
      <c r="AB144" s="296"/>
      <c r="AC144" s="296"/>
      <c r="AD144" s="296"/>
      <c r="AE144" s="296"/>
      <c r="AF144" s="296">
        <v>180</v>
      </c>
      <c r="AG144" s="296"/>
      <c r="AH144" s="296"/>
      <c r="AI144" s="296"/>
      <c r="AJ144" s="296"/>
      <c r="AK144" s="296">
        <v>180</v>
      </c>
      <c r="AL144" s="296"/>
    </row>
    <row r="145" spans="1:38" x14ac:dyDescent="0.25">
      <c r="A145" s="296"/>
      <c r="B145" s="296"/>
      <c r="C145" s="296"/>
      <c r="D145" s="296"/>
      <c r="E145" s="296"/>
      <c r="F145" s="296"/>
      <c r="G145" s="296"/>
      <c r="H145" s="296"/>
      <c r="I145" s="296"/>
      <c r="J145" s="296"/>
      <c r="K145" s="296"/>
      <c r="L145" s="296"/>
      <c r="M145" s="296"/>
      <c r="N145" s="296"/>
      <c r="O145" s="296"/>
      <c r="P145" s="296"/>
      <c r="Q145" s="296"/>
      <c r="R145" s="296">
        <v>14030307</v>
      </c>
      <c r="S145" s="296" t="s">
        <v>121</v>
      </c>
      <c r="T145" s="296" t="s">
        <v>130</v>
      </c>
      <c r="U145" s="296" t="s">
        <v>214</v>
      </c>
      <c r="V145" s="296"/>
      <c r="W145" s="296"/>
      <c r="X145" s="296">
        <v>180</v>
      </c>
      <c r="Y145" s="296"/>
      <c r="Z145" s="296"/>
      <c r="AA145" s="296"/>
      <c r="AB145" s="296"/>
      <c r="AC145" s="296"/>
      <c r="AD145" s="296"/>
      <c r="AE145" s="296"/>
      <c r="AF145" s="296">
        <v>180</v>
      </c>
      <c r="AG145" s="296"/>
      <c r="AH145" s="296"/>
      <c r="AI145" s="296"/>
      <c r="AJ145" s="296"/>
      <c r="AK145" s="296">
        <v>180</v>
      </c>
      <c r="AL145" s="296"/>
    </row>
    <row r="146" spans="1:38" x14ac:dyDescent="0.25">
      <c r="A146" s="296"/>
      <c r="B146" s="296"/>
      <c r="C146" s="296"/>
      <c r="D146" s="296"/>
      <c r="E146" s="296"/>
      <c r="F146" s="296"/>
      <c r="G146" s="296"/>
      <c r="H146" s="296"/>
      <c r="I146" s="296"/>
      <c r="J146" s="296"/>
      <c r="K146" s="296"/>
      <c r="L146" s="296"/>
      <c r="M146" s="296"/>
      <c r="N146" s="296"/>
      <c r="O146" s="296"/>
      <c r="P146" s="296"/>
      <c r="Q146" s="296"/>
      <c r="R146" s="296">
        <v>14030230</v>
      </c>
      <c r="S146" s="296" t="s">
        <v>281</v>
      </c>
      <c r="T146" s="296" t="s">
        <v>134</v>
      </c>
      <c r="U146" s="296" t="s">
        <v>214</v>
      </c>
      <c r="V146" s="296"/>
      <c r="W146" s="296"/>
      <c r="X146" s="296">
        <v>180</v>
      </c>
      <c r="Y146" s="296"/>
      <c r="Z146" s="296"/>
      <c r="AA146" s="296"/>
      <c r="AB146" s="296"/>
      <c r="AC146" s="296"/>
      <c r="AD146" s="296"/>
      <c r="AE146" s="296"/>
      <c r="AF146" s="296">
        <v>180</v>
      </c>
      <c r="AG146" s="296"/>
      <c r="AH146" s="296"/>
      <c r="AI146" s="296"/>
      <c r="AJ146" s="296"/>
      <c r="AK146" s="296">
        <v>180</v>
      </c>
      <c r="AL146" s="296"/>
    </row>
    <row r="147" spans="1:38" x14ac:dyDescent="0.25">
      <c r="A147" s="296"/>
      <c r="B147" s="296"/>
      <c r="C147" s="296"/>
      <c r="D147" s="296"/>
      <c r="E147" s="296"/>
      <c r="F147" s="296"/>
      <c r="G147" s="296"/>
      <c r="H147" s="296"/>
      <c r="I147" s="296"/>
      <c r="J147" s="296"/>
      <c r="K147" s="296"/>
      <c r="L147" s="296"/>
      <c r="M147" s="296"/>
      <c r="N147" s="296"/>
      <c r="O147" s="296"/>
      <c r="P147" s="296"/>
      <c r="Q147" s="296"/>
      <c r="R147" s="296">
        <v>14030308</v>
      </c>
      <c r="S147" s="296" t="s">
        <v>117</v>
      </c>
      <c r="T147" s="296" t="s">
        <v>130</v>
      </c>
      <c r="U147" s="296" t="s">
        <v>215</v>
      </c>
      <c r="V147" s="296"/>
      <c r="W147" s="296"/>
      <c r="X147" s="296">
        <v>180</v>
      </c>
      <c r="Y147" s="296"/>
      <c r="Z147" s="296"/>
      <c r="AA147" s="296"/>
      <c r="AB147" s="296"/>
      <c r="AC147" s="296"/>
      <c r="AD147" s="296"/>
      <c r="AE147" s="296"/>
      <c r="AF147" s="296">
        <v>180</v>
      </c>
      <c r="AG147" s="296"/>
      <c r="AH147" s="296"/>
      <c r="AI147" s="296"/>
      <c r="AJ147" s="296"/>
      <c r="AK147" s="296">
        <v>180</v>
      </c>
      <c r="AL147" s="296"/>
    </row>
    <row r="148" spans="1:38" x14ac:dyDescent="0.25">
      <c r="A148" s="296"/>
      <c r="B148" s="296"/>
      <c r="C148" s="296"/>
      <c r="D148" s="296"/>
      <c r="E148" s="296"/>
      <c r="F148" s="296"/>
      <c r="G148" s="296"/>
      <c r="H148" s="296"/>
      <c r="I148" s="296"/>
      <c r="J148" s="296"/>
      <c r="K148" s="296"/>
      <c r="L148" s="296"/>
      <c r="M148" s="296"/>
      <c r="N148" s="296"/>
      <c r="O148" s="296"/>
      <c r="P148" s="296"/>
      <c r="Q148" s="296"/>
      <c r="R148" s="296">
        <v>14030308</v>
      </c>
      <c r="S148" s="296" t="s">
        <v>136</v>
      </c>
      <c r="T148" s="296" t="s">
        <v>216</v>
      </c>
      <c r="U148" s="296" t="s">
        <v>215</v>
      </c>
      <c r="V148" s="296"/>
      <c r="W148" s="296"/>
      <c r="X148" s="296">
        <v>180</v>
      </c>
      <c r="Y148" s="296"/>
      <c r="Z148" s="296"/>
      <c r="AA148" s="296"/>
      <c r="AB148" s="296"/>
      <c r="AC148" s="296"/>
      <c r="AD148" s="296"/>
      <c r="AE148" s="296"/>
      <c r="AF148" s="296">
        <v>180</v>
      </c>
      <c r="AG148" s="296"/>
      <c r="AH148" s="296"/>
      <c r="AI148" s="296"/>
      <c r="AJ148" s="296"/>
      <c r="AK148" s="296">
        <v>180</v>
      </c>
      <c r="AL148" s="296"/>
    </row>
    <row r="149" spans="1:38" x14ac:dyDescent="0.25">
      <c r="A149" s="296"/>
      <c r="B149" s="296"/>
      <c r="C149" s="296"/>
      <c r="D149" s="296"/>
      <c r="E149" s="296"/>
      <c r="F149" s="296"/>
      <c r="G149" s="296"/>
      <c r="H149" s="296"/>
      <c r="I149" s="296"/>
      <c r="J149" s="296"/>
      <c r="K149" s="296"/>
      <c r="L149" s="296"/>
      <c r="M149" s="296"/>
      <c r="N149" s="296"/>
      <c r="O149" s="296"/>
      <c r="P149" s="296"/>
      <c r="Q149" s="296"/>
      <c r="R149" s="296">
        <v>14030308</v>
      </c>
      <c r="S149" s="296" t="s">
        <v>218</v>
      </c>
      <c r="T149" s="296" t="s">
        <v>132</v>
      </c>
      <c r="U149" s="296" t="s">
        <v>219</v>
      </c>
      <c r="V149" s="296"/>
      <c r="W149" s="296"/>
      <c r="X149" s="296">
        <v>240</v>
      </c>
      <c r="Y149" s="296"/>
      <c r="Z149" s="296"/>
      <c r="AA149" s="296"/>
      <c r="AB149" s="296"/>
      <c r="AC149" s="296"/>
      <c r="AD149" s="296"/>
      <c r="AE149" s="296"/>
      <c r="AF149" s="296">
        <v>240</v>
      </c>
      <c r="AG149" s="296"/>
      <c r="AH149" s="296"/>
      <c r="AI149" s="296"/>
      <c r="AJ149" s="296"/>
      <c r="AK149" s="296">
        <v>240</v>
      </c>
      <c r="AL149" s="296"/>
    </row>
    <row r="150" spans="1:38" x14ac:dyDescent="0.25">
      <c r="A150" s="296"/>
      <c r="B150" s="296"/>
      <c r="C150" s="296"/>
      <c r="D150" s="296"/>
      <c r="E150" s="296"/>
      <c r="F150" s="296"/>
      <c r="G150" s="296"/>
      <c r="H150" s="296"/>
      <c r="I150" s="296"/>
      <c r="J150" s="296"/>
      <c r="K150" s="296"/>
      <c r="L150" s="296"/>
      <c r="M150" s="296"/>
      <c r="N150" s="296"/>
      <c r="O150" s="296"/>
      <c r="P150" s="296"/>
      <c r="Q150" s="296"/>
      <c r="R150" s="296">
        <v>14030308</v>
      </c>
      <c r="S150" s="296" t="s">
        <v>236</v>
      </c>
      <c r="T150" s="296" t="s">
        <v>130</v>
      </c>
      <c r="U150" s="296" t="s">
        <v>214</v>
      </c>
      <c r="V150" s="296"/>
      <c r="W150" s="296"/>
      <c r="X150" s="296">
        <v>180</v>
      </c>
      <c r="Y150" s="296"/>
      <c r="Z150" s="296"/>
      <c r="AA150" s="296"/>
      <c r="AB150" s="296"/>
      <c r="AC150" s="296"/>
      <c r="AD150" s="296"/>
      <c r="AE150" s="296"/>
      <c r="AF150" s="296">
        <v>180</v>
      </c>
      <c r="AG150" s="296"/>
      <c r="AH150" s="296"/>
      <c r="AI150" s="296"/>
      <c r="AJ150" s="296"/>
      <c r="AK150" s="296">
        <v>180</v>
      </c>
      <c r="AL150" s="296"/>
    </row>
    <row r="151" spans="1:38" x14ac:dyDescent="0.25">
      <c r="A151" s="296"/>
      <c r="B151" s="296"/>
      <c r="C151" s="296"/>
      <c r="D151" s="296"/>
      <c r="E151" s="296"/>
      <c r="F151" s="296"/>
      <c r="G151" s="296"/>
      <c r="H151" s="296"/>
      <c r="I151" s="296"/>
      <c r="J151" s="296"/>
      <c r="K151" s="296"/>
      <c r="L151" s="296"/>
      <c r="M151" s="296"/>
      <c r="N151" s="296"/>
      <c r="O151" s="296"/>
      <c r="P151" s="296"/>
      <c r="Q151" s="296"/>
      <c r="R151" s="296">
        <v>14030308</v>
      </c>
      <c r="S151" s="296" t="s">
        <v>121</v>
      </c>
      <c r="T151" s="296" t="s">
        <v>130</v>
      </c>
      <c r="U151" s="296" t="s">
        <v>214</v>
      </c>
      <c r="V151" s="296"/>
      <c r="W151" s="296"/>
      <c r="X151" s="296">
        <v>180</v>
      </c>
      <c r="Y151" s="296"/>
      <c r="Z151" s="296"/>
      <c r="AA151" s="296"/>
      <c r="AB151" s="296"/>
      <c r="AC151" s="296"/>
      <c r="AD151" s="296"/>
      <c r="AE151" s="296"/>
      <c r="AF151" s="296">
        <v>180</v>
      </c>
      <c r="AG151" s="296"/>
      <c r="AH151" s="296"/>
      <c r="AI151" s="296"/>
      <c r="AJ151" s="296"/>
      <c r="AK151" s="296">
        <v>180</v>
      </c>
      <c r="AL151" s="296"/>
    </row>
    <row r="152" spans="1:38" x14ac:dyDescent="0.25">
      <c r="A152" s="296"/>
      <c r="B152" s="296"/>
      <c r="C152" s="296"/>
      <c r="D152" s="296"/>
      <c r="E152" s="296"/>
      <c r="F152" s="296"/>
      <c r="G152" s="296"/>
      <c r="H152" s="296"/>
      <c r="I152" s="296"/>
      <c r="J152" s="296"/>
      <c r="K152" s="296"/>
      <c r="L152" s="296"/>
      <c r="M152" s="296"/>
      <c r="N152" s="296"/>
      <c r="O152" s="296"/>
      <c r="P152" s="296"/>
      <c r="Q152" s="296"/>
      <c r="R152" s="296">
        <v>14030308</v>
      </c>
      <c r="S152" s="296" t="s">
        <v>466</v>
      </c>
      <c r="T152" s="296" t="s">
        <v>130</v>
      </c>
      <c r="U152" s="296" t="s">
        <v>214</v>
      </c>
      <c r="V152" s="296"/>
      <c r="W152" s="296"/>
      <c r="X152" s="296">
        <v>180</v>
      </c>
      <c r="Y152" s="296"/>
      <c r="Z152" s="296"/>
      <c r="AA152" s="296"/>
      <c r="AB152" s="296"/>
      <c r="AC152" s="296"/>
      <c r="AD152" s="296"/>
      <c r="AE152" s="296"/>
      <c r="AF152" s="296">
        <v>180</v>
      </c>
      <c r="AG152" s="296"/>
      <c r="AH152" s="296"/>
      <c r="AI152" s="296"/>
      <c r="AJ152" s="296"/>
      <c r="AK152" s="296">
        <v>180</v>
      </c>
      <c r="AL152" s="296"/>
    </row>
    <row r="153" spans="1:38" ht="15" customHeight="1" x14ac:dyDescent="0.25">
      <c r="A153" s="296"/>
      <c r="B153" s="296"/>
      <c r="C153" s="296"/>
      <c r="D153" s="296"/>
      <c r="E153" s="296"/>
      <c r="F153" s="296"/>
      <c r="G153" s="296"/>
      <c r="H153" s="296"/>
      <c r="I153" s="296"/>
      <c r="J153" s="296"/>
      <c r="K153" s="296"/>
      <c r="L153" s="296"/>
      <c r="M153" s="296"/>
      <c r="N153" s="296"/>
      <c r="O153" s="296"/>
      <c r="P153" s="296"/>
      <c r="Q153" s="296"/>
      <c r="R153" s="296">
        <v>14030308</v>
      </c>
      <c r="S153" s="296" t="s">
        <v>121</v>
      </c>
      <c r="T153" s="296" t="s">
        <v>133</v>
      </c>
      <c r="U153" s="296" t="s">
        <v>214</v>
      </c>
      <c r="V153" s="296"/>
      <c r="W153" s="296"/>
      <c r="X153" s="296">
        <v>180</v>
      </c>
      <c r="Y153" s="296"/>
      <c r="Z153" s="296"/>
      <c r="AA153" s="296"/>
      <c r="AB153" s="296"/>
      <c r="AC153" s="296"/>
      <c r="AD153" s="296"/>
      <c r="AE153" s="296"/>
      <c r="AF153" s="296">
        <v>180</v>
      </c>
      <c r="AG153" s="296"/>
      <c r="AH153" s="296"/>
      <c r="AI153" s="296"/>
      <c r="AJ153" s="296"/>
      <c r="AK153" s="296">
        <v>180</v>
      </c>
      <c r="AL153" s="296"/>
    </row>
    <row r="154" spans="1:38" ht="15" customHeight="1" x14ac:dyDescent="0.25">
      <c r="A154" s="296"/>
      <c r="B154" s="296"/>
      <c r="C154" s="296"/>
      <c r="D154" s="296"/>
      <c r="E154" s="296"/>
      <c r="F154" s="296"/>
      <c r="G154" s="296"/>
      <c r="H154" s="296"/>
      <c r="I154" s="296"/>
      <c r="J154" s="296"/>
      <c r="K154" s="296"/>
      <c r="L154" s="296"/>
      <c r="M154" s="296"/>
      <c r="N154" s="296"/>
      <c r="O154" s="296"/>
      <c r="P154" s="296"/>
      <c r="Q154" s="296"/>
      <c r="R154" s="296">
        <v>14030308</v>
      </c>
      <c r="S154" s="296" t="s">
        <v>117</v>
      </c>
      <c r="T154" s="296" t="s">
        <v>462</v>
      </c>
      <c r="U154" s="296" t="s">
        <v>214</v>
      </c>
      <c r="V154" s="296"/>
      <c r="W154" s="296"/>
      <c r="X154" s="296">
        <v>180</v>
      </c>
      <c r="Y154" s="296"/>
      <c r="Z154" s="296"/>
      <c r="AA154" s="296"/>
      <c r="AB154" s="296"/>
      <c r="AC154" s="296"/>
      <c r="AD154" s="296"/>
      <c r="AE154" s="296"/>
      <c r="AF154" s="296">
        <v>180</v>
      </c>
      <c r="AG154" s="296"/>
      <c r="AH154" s="296"/>
      <c r="AI154" s="296"/>
      <c r="AJ154" s="296"/>
      <c r="AK154" s="296">
        <v>180</v>
      </c>
      <c r="AL154" s="296"/>
    </row>
    <row r="155" spans="1:38" ht="15" customHeight="1" x14ac:dyDescent="0.25">
      <c r="A155" s="296"/>
      <c r="B155" s="296"/>
      <c r="C155" s="296"/>
      <c r="D155" s="296"/>
      <c r="E155" s="296"/>
      <c r="F155" s="296"/>
      <c r="G155" s="296"/>
      <c r="H155" s="296"/>
      <c r="I155" s="296"/>
      <c r="J155" s="296"/>
      <c r="K155" s="296"/>
      <c r="L155" s="296"/>
      <c r="M155" s="296"/>
      <c r="N155" s="296"/>
      <c r="O155" s="296"/>
      <c r="P155" s="296"/>
      <c r="Q155" s="296"/>
      <c r="R155" s="296">
        <v>14030308</v>
      </c>
      <c r="S155" s="296" t="s">
        <v>117</v>
      </c>
      <c r="T155" s="296" t="s">
        <v>130</v>
      </c>
      <c r="U155" s="296" t="s">
        <v>233</v>
      </c>
      <c r="V155" s="296"/>
      <c r="W155" s="296"/>
      <c r="X155" s="296">
        <v>180</v>
      </c>
      <c r="Y155" s="296"/>
      <c r="Z155" s="296"/>
      <c r="AA155" s="296"/>
      <c r="AB155" s="296"/>
      <c r="AC155" s="296"/>
      <c r="AD155" s="296"/>
      <c r="AE155" s="296"/>
      <c r="AF155" s="296">
        <v>180</v>
      </c>
      <c r="AG155" s="296"/>
      <c r="AH155" s="296"/>
      <c r="AI155" s="296"/>
      <c r="AJ155" s="296"/>
      <c r="AK155" s="296">
        <v>180</v>
      </c>
      <c r="AL155" s="296"/>
    </row>
    <row r="156" spans="1:38" ht="15" customHeight="1" x14ac:dyDescent="0.25">
      <c r="A156" s="296"/>
      <c r="B156" s="296"/>
      <c r="C156" s="296"/>
      <c r="D156" s="296"/>
      <c r="E156" s="296"/>
      <c r="F156" s="296"/>
      <c r="G156" s="296"/>
      <c r="H156" s="296"/>
      <c r="I156" s="296"/>
      <c r="J156" s="296"/>
      <c r="K156" s="296"/>
      <c r="L156" s="296"/>
      <c r="M156" s="296"/>
      <c r="N156" s="296"/>
      <c r="O156" s="296"/>
      <c r="P156" s="296"/>
      <c r="Q156" s="296"/>
      <c r="R156" s="296">
        <v>14030308</v>
      </c>
      <c r="S156" s="296" t="s">
        <v>121</v>
      </c>
      <c r="T156" s="296" t="s">
        <v>132</v>
      </c>
      <c r="U156" s="296" t="s">
        <v>233</v>
      </c>
      <c r="V156" s="296"/>
      <c r="W156" s="296"/>
      <c r="X156" s="296">
        <v>180</v>
      </c>
      <c r="Y156" s="296"/>
      <c r="Z156" s="296"/>
      <c r="AA156" s="296"/>
      <c r="AB156" s="296"/>
      <c r="AC156" s="296"/>
      <c r="AD156" s="296"/>
      <c r="AE156" s="296"/>
      <c r="AF156" s="296">
        <v>180</v>
      </c>
      <c r="AG156" s="296"/>
      <c r="AH156" s="296"/>
      <c r="AI156" s="296"/>
      <c r="AJ156" s="296"/>
      <c r="AK156" s="296">
        <v>180</v>
      </c>
      <c r="AL156" s="296"/>
    </row>
    <row r="157" spans="1:38" ht="15" customHeight="1" x14ac:dyDescent="0.25">
      <c r="A157" s="296"/>
      <c r="B157" s="296"/>
      <c r="C157" s="296"/>
      <c r="D157" s="296"/>
      <c r="E157" s="296"/>
      <c r="F157" s="296"/>
      <c r="G157" s="296"/>
      <c r="H157" s="296"/>
      <c r="I157" s="296"/>
      <c r="J157" s="296"/>
      <c r="K157" s="296"/>
      <c r="L157" s="296"/>
      <c r="M157" s="296"/>
      <c r="N157" s="296"/>
      <c r="O157" s="296"/>
      <c r="P157" s="296"/>
      <c r="Q157" s="296"/>
      <c r="R157" s="296">
        <v>14030308</v>
      </c>
      <c r="S157" s="296" t="s">
        <v>136</v>
      </c>
      <c r="T157" s="296" t="s">
        <v>133</v>
      </c>
      <c r="U157" s="296" t="s">
        <v>233</v>
      </c>
      <c r="V157" s="296"/>
      <c r="W157" s="296"/>
      <c r="X157" s="296">
        <v>180</v>
      </c>
      <c r="Y157" s="296"/>
      <c r="Z157" s="296"/>
      <c r="AA157" s="296"/>
      <c r="AB157" s="296"/>
      <c r="AC157" s="296"/>
      <c r="AD157" s="296"/>
      <c r="AE157" s="296"/>
      <c r="AF157" s="296">
        <v>180</v>
      </c>
      <c r="AG157" s="296"/>
      <c r="AH157" s="296"/>
      <c r="AI157" s="296"/>
      <c r="AJ157" s="296"/>
      <c r="AK157" s="296">
        <v>180</v>
      </c>
      <c r="AL157" s="296"/>
    </row>
    <row r="158" spans="1:38" ht="15" customHeight="1" x14ac:dyDescent="0.25">
      <c r="A158" s="296"/>
      <c r="B158" s="296"/>
      <c r="C158" s="296"/>
      <c r="D158" s="296"/>
      <c r="E158" s="296"/>
      <c r="F158" s="296"/>
      <c r="G158" s="296"/>
      <c r="H158" s="296"/>
      <c r="I158" s="296"/>
      <c r="J158" s="296"/>
      <c r="K158" s="296"/>
      <c r="L158" s="296"/>
      <c r="M158" s="296"/>
      <c r="N158" s="296"/>
      <c r="O158" s="296"/>
      <c r="P158" s="296"/>
      <c r="Q158" s="296"/>
      <c r="R158" s="296">
        <v>14030309</v>
      </c>
      <c r="S158" s="296" t="s">
        <v>121</v>
      </c>
      <c r="T158" s="296" t="s">
        <v>133</v>
      </c>
      <c r="U158" s="296" t="s">
        <v>233</v>
      </c>
      <c r="V158" s="296"/>
      <c r="W158" s="296"/>
      <c r="X158" s="296">
        <v>180</v>
      </c>
      <c r="Y158" s="296"/>
      <c r="Z158" s="296"/>
      <c r="AA158" s="296"/>
      <c r="AB158" s="296"/>
      <c r="AC158" s="296"/>
      <c r="AD158" s="296"/>
      <c r="AE158" s="296"/>
      <c r="AF158" s="296">
        <v>180</v>
      </c>
      <c r="AG158" s="296"/>
      <c r="AH158" s="296"/>
      <c r="AI158" s="296"/>
      <c r="AJ158" s="296"/>
      <c r="AK158" s="296">
        <v>180</v>
      </c>
      <c r="AL158" s="296"/>
    </row>
    <row r="159" spans="1:38" x14ac:dyDescent="0.25">
      <c r="A159" s="296"/>
      <c r="B159" s="296"/>
      <c r="C159" s="296"/>
      <c r="D159" s="296"/>
      <c r="E159" s="296"/>
      <c r="F159" s="296"/>
      <c r="G159" s="296"/>
      <c r="H159" s="296"/>
      <c r="I159" s="296"/>
      <c r="J159" s="296"/>
      <c r="K159" s="296"/>
      <c r="L159" s="296"/>
      <c r="M159" s="296"/>
      <c r="N159" s="296"/>
      <c r="O159" s="296"/>
      <c r="P159" s="296"/>
      <c r="Q159" s="296"/>
      <c r="R159" s="296">
        <v>14030309</v>
      </c>
      <c r="S159" s="296" t="s">
        <v>218</v>
      </c>
      <c r="T159" s="296" t="s">
        <v>133</v>
      </c>
      <c r="U159" s="296" t="s">
        <v>233</v>
      </c>
      <c r="V159" s="296"/>
      <c r="W159" s="296"/>
      <c r="X159" s="296">
        <v>240</v>
      </c>
      <c r="Y159" s="296"/>
      <c r="Z159" s="296"/>
      <c r="AA159" s="296"/>
      <c r="AB159" s="296"/>
      <c r="AC159" s="296"/>
      <c r="AD159" s="296"/>
      <c r="AE159" s="296"/>
      <c r="AF159" s="296">
        <v>240</v>
      </c>
      <c r="AG159" s="296"/>
      <c r="AH159" s="296"/>
      <c r="AI159" s="296"/>
      <c r="AJ159" s="296"/>
      <c r="AK159" s="296">
        <v>240</v>
      </c>
      <c r="AL159" s="296"/>
    </row>
    <row r="160" spans="1:38" x14ac:dyDescent="0.25">
      <c r="A160" s="296"/>
      <c r="B160" s="296"/>
      <c r="C160" s="296"/>
      <c r="D160" s="296"/>
      <c r="E160" s="296"/>
      <c r="F160" s="296"/>
      <c r="G160" s="296"/>
      <c r="H160" s="296"/>
      <c r="I160" s="296"/>
      <c r="J160" s="296"/>
      <c r="K160" s="296"/>
      <c r="L160" s="296"/>
      <c r="M160" s="296"/>
      <c r="N160" s="296"/>
      <c r="O160" s="296"/>
      <c r="P160" s="296"/>
      <c r="Q160" s="296"/>
      <c r="R160" s="296">
        <v>14030309</v>
      </c>
      <c r="S160" s="296" t="s">
        <v>223</v>
      </c>
      <c r="T160" s="296" t="s">
        <v>133</v>
      </c>
      <c r="U160" s="296" t="s">
        <v>215</v>
      </c>
      <c r="V160" s="296"/>
      <c r="W160" s="296"/>
      <c r="X160" s="296">
        <v>240</v>
      </c>
      <c r="Y160" s="296"/>
      <c r="Z160" s="296"/>
      <c r="AA160" s="296"/>
      <c r="AB160" s="296"/>
      <c r="AC160" s="296"/>
      <c r="AD160" s="296"/>
      <c r="AE160" s="296"/>
      <c r="AF160" s="296">
        <v>240</v>
      </c>
      <c r="AG160" s="296"/>
      <c r="AH160" s="296"/>
      <c r="AI160" s="296"/>
      <c r="AJ160" s="296"/>
      <c r="AK160" s="296">
        <v>240</v>
      </c>
      <c r="AL160" s="296"/>
    </row>
    <row r="161" spans="1:39" x14ac:dyDescent="0.25">
      <c r="A161" s="296"/>
      <c r="B161" s="296"/>
      <c r="C161" s="296"/>
      <c r="D161" s="296"/>
      <c r="E161" s="296"/>
      <c r="F161" s="296"/>
      <c r="G161" s="296"/>
      <c r="H161" s="296"/>
      <c r="I161" s="296"/>
      <c r="J161" s="296"/>
      <c r="K161" s="296"/>
      <c r="L161" s="296"/>
      <c r="M161" s="296"/>
      <c r="N161" s="296"/>
      <c r="O161" s="296"/>
      <c r="P161" s="296"/>
      <c r="Q161" s="296"/>
      <c r="R161" s="296">
        <v>14030309</v>
      </c>
      <c r="S161" s="296" t="s">
        <v>121</v>
      </c>
      <c r="T161" s="296" t="s">
        <v>133</v>
      </c>
      <c r="U161" s="296" t="s">
        <v>217</v>
      </c>
      <c r="V161" s="296"/>
      <c r="W161" s="296"/>
      <c r="X161" s="296">
        <v>180</v>
      </c>
      <c r="Y161" s="296"/>
      <c r="Z161" s="296"/>
      <c r="AA161" s="296"/>
      <c r="AB161" s="296"/>
      <c r="AC161" s="296"/>
      <c r="AD161" s="296"/>
      <c r="AE161" s="296"/>
      <c r="AF161" s="296">
        <v>180</v>
      </c>
      <c r="AG161" s="296"/>
      <c r="AH161" s="296"/>
      <c r="AI161" s="296"/>
      <c r="AJ161" s="296"/>
      <c r="AK161" s="296">
        <v>180</v>
      </c>
      <c r="AL161" s="296"/>
    </row>
    <row r="162" spans="1:39" x14ac:dyDescent="0.25">
      <c r="A162" s="296"/>
      <c r="B162" s="296"/>
      <c r="C162" s="296"/>
      <c r="D162" s="296"/>
      <c r="E162" s="296"/>
      <c r="F162" s="296"/>
      <c r="G162" s="296"/>
      <c r="H162" s="296"/>
      <c r="I162" s="296"/>
      <c r="J162" s="296"/>
      <c r="K162" s="296"/>
      <c r="L162" s="296"/>
      <c r="M162" s="296"/>
      <c r="N162" s="296"/>
      <c r="O162" s="296"/>
      <c r="P162" s="296"/>
      <c r="Q162" s="296"/>
      <c r="R162" s="296">
        <v>14030309</v>
      </c>
      <c r="S162" s="296" t="s">
        <v>121</v>
      </c>
      <c r="T162" s="296" t="s">
        <v>133</v>
      </c>
      <c r="U162" s="296" t="s">
        <v>217</v>
      </c>
      <c r="V162" s="296"/>
      <c r="W162" s="296"/>
      <c r="X162" s="296">
        <v>180</v>
      </c>
      <c r="Y162" s="296"/>
      <c r="Z162" s="296"/>
      <c r="AA162" s="296"/>
      <c r="AB162" s="296"/>
      <c r="AC162" s="296"/>
      <c r="AD162" s="296"/>
      <c r="AE162" s="296"/>
      <c r="AF162" s="296">
        <v>180</v>
      </c>
      <c r="AG162" s="296"/>
      <c r="AH162" s="296"/>
      <c r="AI162" s="296"/>
      <c r="AJ162" s="296"/>
      <c r="AK162" s="296">
        <v>180</v>
      </c>
      <c r="AL162" s="296"/>
    </row>
    <row r="163" spans="1:39" x14ac:dyDescent="0.25">
      <c r="A163" s="296"/>
      <c r="B163" s="296"/>
      <c r="C163" s="296"/>
      <c r="D163" s="296"/>
      <c r="E163" s="296"/>
      <c r="F163" s="296"/>
      <c r="G163" s="296"/>
      <c r="H163" s="296"/>
      <c r="I163" s="296"/>
      <c r="J163" s="296"/>
      <c r="K163" s="296"/>
      <c r="L163" s="296"/>
      <c r="M163" s="296"/>
      <c r="N163" s="296"/>
      <c r="O163" s="296"/>
      <c r="P163" s="296"/>
      <c r="Q163" s="296"/>
      <c r="R163" s="296">
        <v>14030309</v>
      </c>
      <c r="S163" s="296" t="s">
        <v>121</v>
      </c>
      <c r="T163" s="296" t="s">
        <v>133</v>
      </c>
      <c r="U163" s="296" t="s">
        <v>217</v>
      </c>
      <c r="V163" s="296"/>
      <c r="W163" s="296"/>
      <c r="X163" s="296">
        <v>180</v>
      </c>
      <c r="Y163" s="296"/>
      <c r="Z163" s="296"/>
      <c r="AA163" s="296"/>
      <c r="AB163" s="296"/>
      <c r="AC163" s="296"/>
      <c r="AD163" s="296"/>
      <c r="AE163" s="296"/>
      <c r="AF163" s="296">
        <v>180</v>
      </c>
      <c r="AG163" s="296"/>
      <c r="AH163" s="296"/>
      <c r="AI163" s="296"/>
      <c r="AJ163" s="296"/>
      <c r="AK163" s="296">
        <v>180</v>
      </c>
      <c r="AL163" s="296"/>
    </row>
    <row r="164" spans="1:39" x14ac:dyDescent="0.25">
      <c r="A164" s="296"/>
      <c r="B164" s="296"/>
      <c r="C164" s="296"/>
      <c r="D164" s="296"/>
      <c r="E164" s="296"/>
      <c r="F164" s="296"/>
      <c r="G164" s="296"/>
      <c r="H164" s="296"/>
      <c r="I164" s="296"/>
      <c r="J164" s="296"/>
      <c r="K164" s="296"/>
      <c r="L164" s="296"/>
      <c r="M164" s="296"/>
      <c r="N164" s="296"/>
      <c r="O164" s="296"/>
      <c r="P164" s="296"/>
      <c r="Q164" s="296"/>
      <c r="R164" s="296">
        <v>14030309</v>
      </c>
      <c r="S164" s="296" t="s">
        <v>121</v>
      </c>
      <c r="T164" s="296" t="s">
        <v>133</v>
      </c>
      <c r="U164" s="296" t="s">
        <v>217</v>
      </c>
      <c r="V164" s="296"/>
      <c r="W164" s="296"/>
      <c r="X164" s="296">
        <v>180</v>
      </c>
      <c r="Y164" s="296"/>
      <c r="Z164" s="296"/>
      <c r="AA164" s="296"/>
      <c r="AB164" s="296"/>
      <c r="AC164" s="296"/>
      <c r="AD164" s="296"/>
      <c r="AE164" s="296"/>
      <c r="AF164" s="296">
        <v>180</v>
      </c>
      <c r="AG164" s="296"/>
      <c r="AH164" s="296"/>
      <c r="AI164" s="296"/>
      <c r="AJ164" s="296"/>
      <c r="AK164" s="296">
        <v>180</v>
      </c>
      <c r="AL164" s="296"/>
    </row>
    <row r="165" spans="1:39" x14ac:dyDescent="0.25">
      <c r="A165" s="296"/>
      <c r="B165" s="296"/>
      <c r="C165" s="296"/>
      <c r="D165" s="296"/>
      <c r="E165" s="296"/>
      <c r="F165" s="296"/>
      <c r="G165" s="296"/>
      <c r="H165" s="296"/>
      <c r="I165" s="296"/>
      <c r="J165" s="296"/>
      <c r="K165" s="296"/>
      <c r="L165" s="296"/>
      <c r="M165" s="296"/>
      <c r="N165" s="296"/>
      <c r="O165" s="296"/>
      <c r="P165" s="296"/>
      <c r="Q165" s="296"/>
      <c r="R165" s="296">
        <v>14030309</v>
      </c>
      <c r="S165" s="296" t="s">
        <v>121</v>
      </c>
      <c r="T165" s="296" t="s">
        <v>133</v>
      </c>
      <c r="U165" s="296" t="s">
        <v>217</v>
      </c>
      <c r="V165" s="296"/>
      <c r="W165" s="296"/>
      <c r="X165" s="296">
        <v>180</v>
      </c>
      <c r="Y165" s="296"/>
      <c r="Z165" s="296"/>
      <c r="AA165" s="296"/>
      <c r="AB165" s="296"/>
      <c r="AC165" s="296"/>
      <c r="AD165" s="296"/>
      <c r="AE165" s="296"/>
      <c r="AF165" s="296">
        <v>180</v>
      </c>
      <c r="AG165" s="296"/>
      <c r="AH165" s="296"/>
      <c r="AI165" s="296"/>
      <c r="AJ165" s="296"/>
      <c r="AK165" s="296">
        <v>180</v>
      </c>
      <c r="AL165" s="296"/>
    </row>
    <row r="166" spans="1:39" x14ac:dyDescent="0.25">
      <c r="A166" s="296"/>
      <c r="B166" s="296"/>
      <c r="C166" s="296"/>
      <c r="D166" s="296"/>
      <c r="E166" s="296"/>
      <c r="F166" s="296"/>
      <c r="G166" s="296"/>
      <c r="H166" s="296"/>
      <c r="I166" s="296"/>
      <c r="J166" s="296"/>
      <c r="K166" s="296"/>
      <c r="L166" s="296"/>
      <c r="M166" s="296"/>
      <c r="N166" s="296"/>
      <c r="O166" s="296"/>
      <c r="P166" s="296"/>
      <c r="Q166" s="296"/>
      <c r="R166" s="296">
        <v>14030309</v>
      </c>
      <c r="S166" s="296" t="s">
        <v>121</v>
      </c>
      <c r="T166" s="296" t="s">
        <v>130</v>
      </c>
      <c r="U166" s="296" t="s">
        <v>217</v>
      </c>
      <c r="V166" s="296"/>
      <c r="W166" s="296"/>
      <c r="X166" s="296">
        <v>180</v>
      </c>
      <c r="Y166" s="296"/>
      <c r="Z166" s="296"/>
      <c r="AA166" s="296"/>
      <c r="AB166" s="296"/>
      <c r="AC166" s="296"/>
      <c r="AD166" s="296"/>
      <c r="AE166" s="296"/>
      <c r="AF166" s="296">
        <v>180</v>
      </c>
      <c r="AG166" s="296"/>
      <c r="AH166" s="296"/>
      <c r="AI166" s="296"/>
      <c r="AJ166" s="296"/>
      <c r="AK166" s="296">
        <v>180</v>
      </c>
      <c r="AL166" s="296"/>
    </row>
    <row r="167" spans="1:39" x14ac:dyDescent="0.25">
      <c r="A167" s="296"/>
      <c r="B167" s="296"/>
      <c r="C167" s="296"/>
      <c r="D167" s="296"/>
      <c r="E167" s="296"/>
      <c r="F167" s="296"/>
      <c r="G167" s="296"/>
      <c r="H167" s="296"/>
      <c r="I167" s="296"/>
      <c r="J167" s="296"/>
      <c r="K167" s="296"/>
      <c r="L167" s="296"/>
      <c r="M167" s="296"/>
      <c r="N167" s="296"/>
      <c r="O167" s="296"/>
      <c r="P167" s="296"/>
      <c r="Q167" s="296"/>
      <c r="R167" s="296">
        <v>14030309</v>
      </c>
      <c r="S167" s="296" t="s">
        <v>121</v>
      </c>
      <c r="T167" s="296" t="s">
        <v>130</v>
      </c>
      <c r="U167" s="296" t="s">
        <v>217</v>
      </c>
      <c r="V167" s="296"/>
      <c r="W167" s="296"/>
      <c r="X167" s="296">
        <v>180</v>
      </c>
      <c r="Y167" s="296"/>
      <c r="Z167" s="296"/>
      <c r="AA167" s="296"/>
      <c r="AB167" s="296"/>
      <c r="AC167" s="296"/>
      <c r="AD167" s="296"/>
      <c r="AE167" s="296"/>
      <c r="AF167" s="296">
        <v>180</v>
      </c>
      <c r="AG167" s="296"/>
      <c r="AH167" s="296"/>
      <c r="AI167" s="296"/>
      <c r="AJ167" s="296"/>
      <c r="AK167" s="296">
        <v>180</v>
      </c>
      <c r="AL167" s="296"/>
    </row>
    <row r="168" spans="1:39" x14ac:dyDescent="0.25">
      <c r="A168" s="296"/>
      <c r="B168" s="296"/>
      <c r="C168" s="296"/>
      <c r="D168" s="296"/>
      <c r="E168" s="296"/>
      <c r="F168" s="296"/>
      <c r="G168" s="296"/>
      <c r="H168" s="296"/>
      <c r="I168" s="296"/>
      <c r="J168" s="296"/>
      <c r="K168" s="296"/>
      <c r="L168" s="296"/>
      <c r="M168" s="296"/>
      <c r="N168" s="296"/>
      <c r="O168" s="296"/>
      <c r="P168" s="296"/>
      <c r="Q168" s="296"/>
      <c r="R168" s="296">
        <v>14030309</v>
      </c>
      <c r="S168" s="296" t="s">
        <v>223</v>
      </c>
      <c r="T168" s="296" t="s">
        <v>132</v>
      </c>
      <c r="U168" s="296" t="s">
        <v>219</v>
      </c>
      <c r="V168" s="296"/>
      <c r="W168" s="296"/>
      <c r="X168" s="296">
        <v>240</v>
      </c>
      <c r="Y168" s="296"/>
      <c r="Z168" s="296"/>
      <c r="AA168" s="296"/>
      <c r="AB168" s="296"/>
      <c r="AC168" s="296"/>
      <c r="AD168" s="296"/>
      <c r="AE168" s="296"/>
      <c r="AF168" s="296">
        <v>240</v>
      </c>
      <c r="AG168" s="296"/>
      <c r="AH168" s="296"/>
      <c r="AI168" s="296"/>
      <c r="AJ168" s="296"/>
      <c r="AK168" s="296">
        <v>240</v>
      </c>
      <c r="AL168" s="296"/>
      <c r="AM168" s="296"/>
    </row>
    <row r="169" spans="1:39" x14ac:dyDescent="0.25">
      <c r="A169" s="296"/>
      <c r="B169" s="296"/>
      <c r="C169" s="296"/>
      <c r="D169" s="296"/>
      <c r="E169" s="296"/>
      <c r="F169" s="296"/>
      <c r="G169" s="296"/>
      <c r="H169" s="296"/>
      <c r="I169" s="296"/>
      <c r="J169" s="296"/>
      <c r="K169" s="296"/>
      <c r="L169" s="296"/>
      <c r="M169" s="296"/>
      <c r="N169" s="296"/>
      <c r="O169" s="296"/>
      <c r="P169" s="296"/>
      <c r="Q169" s="296"/>
      <c r="R169" s="296">
        <v>14030309</v>
      </c>
      <c r="S169" s="296" t="s">
        <v>121</v>
      </c>
      <c r="T169" s="296" t="s">
        <v>133</v>
      </c>
      <c r="U169" s="296" t="s">
        <v>219</v>
      </c>
      <c r="V169" s="296"/>
      <c r="W169" s="296"/>
      <c r="X169" s="296">
        <v>180</v>
      </c>
      <c r="Y169" s="296"/>
      <c r="Z169" s="296"/>
      <c r="AA169" s="296"/>
      <c r="AB169" s="296"/>
      <c r="AC169" s="296"/>
      <c r="AD169" s="296"/>
      <c r="AE169" s="296"/>
      <c r="AF169" s="296">
        <v>180</v>
      </c>
      <c r="AG169" s="296"/>
      <c r="AH169" s="296"/>
      <c r="AI169" s="296"/>
      <c r="AJ169" s="296"/>
      <c r="AK169" s="296">
        <v>180</v>
      </c>
      <c r="AL169" s="296"/>
      <c r="AM169" s="296"/>
    </row>
    <row r="170" spans="1:39" x14ac:dyDescent="0.25">
      <c r="A170" s="296"/>
      <c r="B170" s="296"/>
      <c r="C170" s="296"/>
      <c r="D170" s="296"/>
      <c r="E170" s="296"/>
      <c r="F170" s="296"/>
      <c r="G170" s="296"/>
      <c r="H170" s="296"/>
      <c r="I170" s="296"/>
      <c r="J170" s="296"/>
      <c r="K170" s="296"/>
      <c r="L170" s="296"/>
      <c r="M170" s="296"/>
      <c r="N170" s="296"/>
      <c r="O170" s="296"/>
      <c r="P170" s="296"/>
      <c r="Q170" s="296"/>
      <c r="R170" s="296">
        <v>14030309</v>
      </c>
      <c r="S170" s="296" t="s">
        <v>121</v>
      </c>
      <c r="T170" s="296" t="s">
        <v>133</v>
      </c>
      <c r="U170" s="296" t="s">
        <v>214</v>
      </c>
      <c r="V170" s="296"/>
      <c r="W170" s="296"/>
      <c r="X170" s="296">
        <v>180</v>
      </c>
      <c r="Y170" s="296"/>
      <c r="Z170" s="296"/>
      <c r="AA170" s="296"/>
      <c r="AB170" s="296"/>
      <c r="AC170" s="296"/>
      <c r="AD170" s="296"/>
      <c r="AE170" s="296"/>
      <c r="AF170" s="296">
        <v>180</v>
      </c>
      <c r="AG170" s="296"/>
      <c r="AH170" s="296"/>
      <c r="AI170" s="296"/>
      <c r="AJ170" s="296"/>
      <c r="AK170" s="296">
        <v>180</v>
      </c>
      <c r="AL170" s="296"/>
      <c r="AM170" s="296"/>
    </row>
    <row r="171" spans="1:39" x14ac:dyDescent="0.25">
      <c r="A171" s="296"/>
      <c r="B171" s="296"/>
      <c r="C171" s="296"/>
      <c r="D171" s="296"/>
      <c r="E171" s="296"/>
      <c r="F171" s="296"/>
      <c r="G171" s="296"/>
      <c r="H171" s="296"/>
      <c r="I171" s="296"/>
      <c r="J171" s="296"/>
      <c r="K171" s="296"/>
      <c r="L171" s="296"/>
      <c r="M171" s="296"/>
      <c r="N171" s="296"/>
      <c r="O171" s="296"/>
      <c r="P171" s="296"/>
      <c r="Q171" s="296"/>
      <c r="R171" s="296">
        <v>14030309</v>
      </c>
      <c r="S171" s="296" t="s">
        <v>121</v>
      </c>
      <c r="T171" s="296" t="s">
        <v>133</v>
      </c>
      <c r="U171" s="296" t="s">
        <v>214</v>
      </c>
      <c r="V171" s="296"/>
      <c r="W171" s="296"/>
      <c r="X171" s="296">
        <v>180</v>
      </c>
      <c r="Y171" s="296"/>
      <c r="Z171" s="296"/>
      <c r="AA171" s="296"/>
      <c r="AB171" s="296"/>
      <c r="AC171" s="296"/>
      <c r="AD171" s="296"/>
      <c r="AE171" s="296"/>
      <c r="AF171" s="296">
        <v>180</v>
      </c>
      <c r="AG171" s="296"/>
      <c r="AH171" s="296"/>
      <c r="AI171" s="296"/>
      <c r="AJ171" s="296"/>
      <c r="AK171" s="296">
        <v>180</v>
      </c>
      <c r="AL171" s="296"/>
      <c r="AM171" s="296"/>
    </row>
    <row r="172" spans="1:39" x14ac:dyDescent="0.25">
      <c r="A172" s="296"/>
      <c r="B172" s="296"/>
      <c r="C172" s="296"/>
      <c r="D172" s="296"/>
      <c r="E172" s="296"/>
      <c r="F172" s="296"/>
      <c r="G172" s="296"/>
      <c r="H172" s="296"/>
      <c r="I172" s="296"/>
      <c r="J172" s="296"/>
      <c r="K172" s="296"/>
      <c r="L172" s="296"/>
      <c r="M172" s="296"/>
      <c r="N172" s="296"/>
      <c r="O172" s="296"/>
      <c r="P172" s="296"/>
      <c r="Q172" s="296"/>
      <c r="R172" s="296">
        <v>14030309</v>
      </c>
      <c r="S172" s="296" t="s">
        <v>121</v>
      </c>
      <c r="T172" s="296" t="s">
        <v>130</v>
      </c>
      <c r="U172" s="296" t="s">
        <v>214</v>
      </c>
      <c r="V172" s="296"/>
      <c r="W172" s="296"/>
      <c r="X172" s="296">
        <v>180</v>
      </c>
      <c r="Y172" s="296"/>
      <c r="Z172" s="296"/>
      <c r="AA172" s="296"/>
      <c r="AB172" s="296"/>
      <c r="AC172" s="296"/>
      <c r="AD172" s="296"/>
      <c r="AE172" s="296"/>
      <c r="AF172" s="296">
        <v>180</v>
      </c>
      <c r="AG172" s="296"/>
      <c r="AH172" s="296"/>
      <c r="AI172" s="296"/>
      <c r="AJ172" s="296"/>
      <c r="AK172" s="296">
        <v>180</v>
      </c>
      <c r="AL172" s="296"/>
      <c r="AM172" s="296"/>
    </row>
    <row r="173" spans="1:39" x14ac:dyDescent="0.25">
      <c r="A173" s="296"/>
      <c r="B173" s="296"/>
      <c r="C173" s="296"/>
      <c r="D173" s="296"/>
      <c r="E173" s="296"/>
      <c r="F173" s="296"/>
      <c r="G173" s="296"/>
      <c r="H173" s="296"/>
      <c r="I173" s="296"/>
      <c r="J173" s="296"/>
      <c r="K173" s="296"/>
      <c r="L173" s="296"/>
      <c r="M173" s="296"/>
      <c r="N173" s="296"/>
      <c r="O173" s="296"/>
      <c r="P173" s="296"/>
      <c r="Q173" s="296"/>
      <c r="R173" s="296">
        <v>14030309</v>
      </c>
      <c r="S173" s="296" t="s">
        <v>121</v>
      </c>
      <c r="T173" s="296" t="s">
        <v>130</v>
      </c>
      <c r="U173" s="296" t="s">
        <v>214</v>
      </c>
      <c r="V173" s="296"/>
      <c r="W173" s="296"/>
      <c r="X173" s="296">
        <v>180</v>
      </c>
      <c r="Y173" s="296"/>
      <c r="Z173" s="296"/>
      <c r="AA173" s="296"/>
      <c r="AB173" s="296"/>
      <c r="AC173" s="296"/>
      <c r="AD173" s="296"/>
      <c r="AE173" s="296"/>
      <c r="AF173" s="296">
        <v>180</v>
      </c>
      <c r="AG173" s="296"/>
      <c r="AH173" s="296"/>
      <c r="AI173" s="296"/>
      <c r="AJ173" s="296"/>
      <c r="AK173" s="296">
        <v>180</v>
      </c>
      <c r="AL173" s="296"/>
      <c r="AM173" s="296"/>
    </row>
    <row r="174" spans="1:39" x14ac:dyDescent="0.25">
      <c r="A174" s="296"/>
      <c r="B174" s="296"/>
      <c r="C174" s="296"/>
      <c r="D174" s="296"/>
      <c r="E174" s="296"/>
      <c r="F174" s="296"/>
      <c r="G174" s="296"/>
      <c r="H174" s="296"/>
      <c r="I174" s="296"/>
      <c r="J174" s="296"/>
      <c r="K174" s="296"/>
      <c r="L174" s="296"/>
      <c r="M174" s="296"/>
      <c r="N174" s="296"/>
      <c r="O174" s="296"/>
      <c r="P174" s="296"/>
      <c r="Q174" s="296"/>
      <c r="R174" s="296">
        <v>14030306</v>
      </c>
      <c r="S174" s="296" t="s">
        <v>136</v>
      </c>
      <c r="T174" s="296" t="s">
        <v>133</v>
      </c>
      <c r="U174" s="296" t="s">
        <v>214</v>
      </c>
      <c r="V174" s="296"/>
      <c r="W174" s="296"/>
      <c r="X174" s="296">
        <v>180</v>
      </c>
      <c r="Y174" s="296"/>
      <c r="Z174" s="296"/>
      <c r="AA174" s="296"/>
      <c r="AB174" s="296"/>
      <c r="AC174" s="296"/>
      <c r="AD174" s="296"/>
      <c r="AE174" s="296"/>
      <c r="AF174" s="296">
        <v>180</v>
      </c>
      <c r="AG174" s="296"/>
      <c r="AH174" s="296"/>
      <c r="AI174" s="296"/>
      <c r="AJ174" s="296"/>
      <c r="AK174" s="296">
        <v>180</v>
      </c>
      <c r="AL174" s="296"/>
      <c r="AM174" s="296"/>
    </row>
    <row r="175" spans="1:39" x14ac:dyDescent="0.25">
      <c r="A175" s="296"/>
      <c r="B175" s="296"/>
      <c r="C175" s="296"/>
      <c r="D175" s="296"/>
      <c r="E175" s="296"/>
      <c r="F175" s="296"/>
      <c r="G175" s="296"/>
      <c r="H175" s="296"/>
      <c r="I175" s="296"/>
      <c r="J175" s="296"/>
      <c r="K175" s="296"/>
      <c r="L175" s="296"/>
      <c r="M175" s="296"/>
      <c r="N175" s="296"/>
      <c r="O175" s="296"/>
      <c r="P175" s="296"/>
      <c r="Q175" s="296"/>
      <c r="R175" s="296">
        <v>14030306</v>
      </c>
      <c r="S175" s="296" t="s">
        <v>121</v>
      </c>
      <c r="T175" s="296" t="s">
        <v>130</v>
      </c>
      <c r="U175" s="296" t="s">
        <v>214</v>
      </c>
      <c r="V175" s="296"/>
      <c r="W175" s="296"/>
      <c r="X175" s="296">
        <v>180</v>
      </c>
      <c r="Y175" s="296"/>
      <c r="Z175" s="296"/>
      <c r="AA175" s="296"/>
      <c r="AB175" s="296"/>
      <c r="AC175" s="296"/>
      <c r="AD175" s="296"/>
      <c r="AE175" s="296"/>
      <c r="AF175" s="296">
        <v>180</v>
      </c>
      <c r="AG175" s="296"/>
      <c r="AH175" s="296"/>
      <c r="AI175" s="296"/>
      <c r="AJ175" s="296"/>
      <c r="AK175" s="296">
        <v>180</v>
      </c>
      <c r="AL175" s="296"/>
      <c r="AM175" s="296"/>
    </row>
    <row r="176" spans="1:39" x14ac:dyDescent="0.25">
      <c r="A176" s="296"/>
      <c r="B176" s="296"/>
      <c r="C176" s="296"/>
      <c r="D176" s="296"/>
      <c r="E176" s="296"/>
      <c r="F176" s="296"/>
      <c r="G176" s="296"/>
      <c r="H176" s="296"/>
      <c r="I176" s="296"/>
      <c r="J176" s="296"/>
      <c r="K176" s="296"/>
      <c r="L176" s="296"/>
      <c r="M176" s="296"/>
      <c r="N176" s="296"/>
      <c r="O176" s="296"/>
      <c r="P176" s="296"/>
      <c r="Q176" s="296"/>
      <c r="R176" s="296">
        <v>14030306</v>
      </c>
      <c r="S176" s="296" t="s">
        <v>121</v>
      </c>
      <c r="T176" s="296" t="s">
        <v>130</v>
      </c>
      <c r="U176" s="296" t="s">
        <v>214</v>
      </c>
      <c r="V176" s="296"/>
      <c r="W176" s="296"/>
      <c r="X176" s="296">
        <v>180</v>
      </c>
      <c r="Y176" s="296"/>
      <c r="Z176" s="296"/>
      <c r="AA176" s="296"/>
      <c r="AB176" s="296"/>
      <c r="AC176" s="296"/>
      <c r="AD176" s="296"/>
      <c r="AE176" s="296"/>
      <c r="AF176" s="296">
        <v>180</v>
      </c>
      <c r="AG176" s="296"/>
      <c r="AH176" s="296"/>
      <c r="AI176" s="296"/>
      <c r="AJ176" s="296"/>
      <c r="AK176" s="296">
        <v>180</v>
      </c>
      <c r="AL176" s="296"/>
      <c r="AM176" s="296"/>
    </row>
    <row r="177" spans="1:39" x14ac:dyDescent="0.25">
      <c r="A177" s="296"/>
      <c r="B177" s="296"/>
      <c r="C177" s="296"/>
      <c r="D177" s="296"/>
      <c r="E177" s="296"/>
      <c r="F177" s="296"/>
      <c r="G177" s="296"/>
      <c r="H177" s="296"/>
      <c r="I177" s="296"/>
      <c r="J177" s="296"/>
      <c r="K177" s="296"/>
      <c r="L177" s="296"/>
      <c r="M177" s="296"/>
      <c r="N177" s="296"/>
      <c r="O177" s="296"/>
      <c r="P177" s="296"/>
      <c r="Q177" s="296"/>
      <c r="R177" s="296">
        <v>14030306</v>
      </c>
      <c r="S177" s="296" t="s">
        <v>218</v>
      </c>
      <c r="T177" s="296" t="s">
        <v>130</v>
      </c>
      <c r="U177" s="296" t="s">
        <v>214</v>
      </c>
      <c r="V177" s="296"/>
      <c r="W177" s="296"/>
      <c r="X177" s="296">
        <v>180</v>
      </c>
      <c r="Y177" s="296"/>
      <c r="Z177" s="296"/>
      <c r="AA177" s="296"/>
      <c r="AB177" s="296"/>
      <c r="AC177" s="296"/>
      <c r="AD177" s="296"/>
      <c r="AE177" s="296"/>
      <c r="AF177" s="296">
        <v>180</v>
      </c>
      <c r="AG177" s="296"/>
      <c r="AH177" s="296"/>
      <c r="AI177" s="296"/>
      <c r="AJ177" s="296"/>
      <c r="AK177" s="296">
        <v>180</v>
      </c>
      <c r="AL177" s="296"/>
      <c r="AM177" s="296"/>
    </row>
    <row r="178" spans="1:39" x14ac:dyDescent="0.25">
      <c r="A178" s="296"/>
      <c r="B178" s="296"/>
      <c r="C178" s="296"/>
      <c r="D178" s="296"/>
      <c r="E178" s="296"/>
      <c r="F178" s="296"/>
      <c r="G178" s="296"/>
      <c r="H178" s="296"/>
      <c r="I178" s="296"/>
      <c r="J178" s="296"/>
      <c r="K178" s="296"/>
      <c r="L178" s="296"/>
      <c r="M178" s="296"/>
      <c r="N178" s="296"/>
      <c r="O178" s="296"/>
      <c r="P178" s="296"/>
      <c r="Q178" s="296"/>
      <c r="R178" s="296">
        <v>14030306</v>
      </c>
      <c r="S178" s="296" t="s">
        <v>218</v>
      </c>
      <c r="T178" s="296" t="s">
        <v>130</v>
      </c>
      <c r="U178" s="296" t="s">
        <v>214</v>
      </c>
      <c r="V178" s="296"/>
      <c r="W178" s="296"/>
      <c r="X178" s="296">
        <v>180</v>
      </c>
      <c r="Y178" s="296"/>
      <c r="Z178" s="296"/>
      <c r="AA178" s="296"/>
      <c r="AB178" s="296"/>
      <c r="AC178" s="296"/>
      <c r="AD178" s="296"/>
      <c r="AE178" s="296"/>
      <c r="AF178" s="296">
        <v>180</v>
      </c>
      <c r="AG178" s="296"/>
      <c r="AH178" s="296"/>
      <c r="AI178" s="296"/>
      <c r="AJ178" s="296"/>
      <c r="AK178" s="296">
        <v>180</v>
      </c>
      <c r="AL178" s="296"/>
      <c r="AM178" s="296"/>
    </row>
    <row r="179" spans="1:39" x14ac:dyDescent="0.25">
      <c r="A179" s="296"/>
      <c r="B179" s="296"/>
      <c r="C179" s="296"/>
      <c r="D179" s="296"/>
      <c r="E179" s="296"/>
      <c r="F179" s="296"/>
      <c r="G179" s="296"/>
      <c r="H179" s="296"/>
      <c r="I179" s="296"/>
      <c r="J179" s="296"/>
      <c r="K179" s="296"/>
      <c r="L179" s="296"/>
      <c r="M179" s="296"/>
      <c r="N179" s="296"/>
      <c r="O179" s="296"/>
      <c r="P179" s="296"/>
      <c r="Q179" s="296"/>
      <c r="R179" s="296">
        <v>14030306</v>
      </c>
      <c r="S179" s="296" t="s">
        <v>279</v>
      </c>
      <c r="T179" s="296" t="s">
        <v>130</v>
      </c>
      <c r="U179" s="296" t="s">
        <v>214</v>
      </c>
      <c r="V179" s="296"/>
      <c r="W179" s="296"/>
      <c r="X179" s="296">
        <v>180</v>
      </c>
      <c r="Y179" s="296"/>
      <c r="Z179" s="296"/>
      <c r="AA179" s="296"/>
      <c r="AB179" s="296"/>
      <c r="AC179" s="296"/>
      <c r="AD179" s="296"/>
      <c r="AE179" s="296"/>
      <c r="AF179" s="296">
        <v>180</v>
      </c>
      <c r="AG179" s="296"/>
      <c r="AH179" s="296"/>
      <c r="AI179" s="296"/>
      <c r="AJ179" s="296"/>
      <c r="AK179" s="296">
        <v>180</v>
      </c>
      <c r="AL179" s="296"/>
      <c r="AM179" s="296"/>
    </row>
    <row r="180" spans="1:39" x14ac:dyDescent="0.25">
      <c r="A180" s="296"/>
      <c r="B180" s="296"/>
      <c r="C180" s="296"/>
      <c r="D180" s="296"/>
      <c r="E180" s="296"/>
      <c r="F180" s="296"/>
      <c r="G180" s="296"/>
      <c r="H180" s="296"/>
      <c r="I180" s="296"/>
      <c r="J180" s="296"/>
      <c r="K180" s="296"/>
      <c r="L180" s="296"/>
      <c r="M180" s="296"/>
      <c r="N180" s="296"/>
      <c r="O180" s="296"/>
      <c r="P180" s="296"/>
      <c r="Q180" s="296"/>
      <c r="R180" s="296">
        <v>14030310</v>
      </c>
      <c r="S180" s="296" t="s">
        <v>121</v>
      </c>
      <c r="T180" s="296" t="s">
        <v>133</v>
      </c>
      <c r="U180" s="296" t="s">
        <v>233</v>
      </c>
      <c r="V180" s="296"/>
      <c r="W180" s="296"/>
      <c r="X180" s="296">
        <v>180</v>
      </c>
      <c r="Y180" s="296"/>
      <c r="Z180" s="296"/>
      <c r="AA180" s="296"/>
      <c r="AB180" s="296"/>
      <c r="AC180" s="296"/>
      <c r="AD180" s="296"/>
      <c r="AE180" s="296"/>
      <c r="AF180" s="296">
        <v>180</v>
      </c>
      <c r="AG180" s="296"/>
      <c r="AH180" s="296"/>
      <c r="AI180" s="296"/>
      <c r="AJ180" s="296"/>
      <c r="AK180" s="296">
        <v>180</v>
      </c>
      <c r="AL180" s="296"/>
      <c r="AM180" s="296"/>
    </row>
    <row r="181" spans="1:39" x14ac:dyDescent="0.25">
      <c r="A181" s="296"/>
      <c r="B181" s="296"/>
      <c r="C181" s="296"/>
      <c r="D181" s="296"/>
      <c r="E181" s="296"/>
      <c r="F181" s="296"/>
      <c r="G181" s="296"/>
      <c r="H181" s="296"/>
      <c r="I181" s="296"/>
      <c r="J181" s="296"/>
      <c r="K181" s="296"/>
      <c r="L181" s="296"/>
      <c r="M181" s="296"/>
      <c r="N181" s="296"/>
      <c r="O181" s="296"/>
      <c r="P181" s="296"/>
      <c r="Q181" s="296"/>
      <c r="R181" s="296">
        <v>14030310</v>
      </c>
      <c r="S181" s="296" t="s">
        <v>121</v>
      </c>
      <c r="T181" s="296" t="s">
        <v>132</v>
      </c>
      <c r="U181" s="296" t="s">
        <v>219</v>
      </c>
      <c r="V181" s="296"/>
      <c r="W181" s="296"/>
      <c r="X181" s="296">
        <v>180</v>
      </c>
      <c r="Y181" s="296"/>
      <c r="Z181" s="296"/>
      <c r="AA181" s="296"/>
      <c r="AB181" s="296"/>
      <c r="AC181" s="296"/>
      <c r="AD181" s="296"/>
      <c r="AE181" s="296"/>
      <c r="AF181" s="296">
        <v>180</v>
      </c>
      <c r="AG181" s="296"/>
      <c r="AH181" s="296"/>
      <c r="AI181" s="296"/>
      <c r="AJ181" s="296"/>
      <c r="AK181" s="296">
        <v>180</v>
      </c>
      <c r="AL181" s="296"/>
      <c r="AM181" s="296"/>
    </row>
    <row r="182" spans="1:39" x14ac:dyDescent="0.25">
      <c r="A182" s="296"/>
      <c r="B182" s="296"/>
      <c r="C182" s="296"/>
      <c r="D182" s="296"/>
      <c r="E182" s="296"/>
      <c r="F182" s="296"/>
      <c r="G182" s="296"/>
      <c r="H182" s="296"/>
      <c r="I182" s="296"/>
      <c r="J182" s="296"/>
      <c r="K182" s="296"/>
      <c r="L182" s="296"/>
      <c r="M182" s="296"/>
      <c r="N182" s="296"/>
      <c r="O182" s="296"/>
      <c r="P182" s="296"/>
      <c r="Q182" s="296"/>
      <c r="R182" s="296">
        <v>14030310</v>
      </c>
      <c r="S182" s="296" t="s">
        <v>121</v>
      </c>
      <c r="T182" s="296" t="s">
        <v>130</v>
      </c>
      <c r="U182" s="296" t="s">
        <v>214</v>
      </c>
      <c r="V182" s="296"/>
      <c r="W182" s="296"/>
      <c r="X182" s="296">
        <v>180</v>
      </c>
      <c r="Y182" s="296"/>
      <c r="Z182" s="296"/>
      <c r="AA182" s="296"/>
      <c r="AB182" s="296"/>
      <c r="AC182" s="296"/>
      <c r="AD182" s="296"/>
      <c r="AE182" s="296"/>
      <c r="AF182" s="296">
        <v>180</v>
      </c>
      <c r="AG182" s="296"/>
      <c r="AH182" s="296"/>
      <c r="AI182" s="296"/>
      <c r="AJ182" s="296"/>
      <c r="AK182" s="296">
        <v>180</v>
      </c>
      <c r="AL182" s="296"/>
      <c r="AM182" s="296"/>
    </row>
    <row r="183" spans="1:39" x14ac:dyDescent="0.25">
      <c r="A183" s="296"/>
      <c r="B183" s="296"/>
      <c r="C183" s="296"/>
      <c r="D183" s="296"/>
      <c r="E183" s="296"/>
      <c r="F183" s="296"/>
      <c r="G183" s="296"/>
      <c r="H183" s="296"/>
      <c r="I183" s="296"/>
      <c r="J183" s="296"/>
      <c r="K183" s="296"/>
      <c r="L183" s="296"/>
      <c r="M183" s="296"/>
      <c r="N183" s="296"/>
      <c r="O183" s="296"/>
      <c r="P183" s="296"/>
      <c r="Q183" s="296"/>
      <c r="R183" s="296">
        <v>14030310</v>
      </c>
      <c r="S183" s="296" t="s">
        <v>121</v>
      </c>
      <c r="T183" s="296" t="s">
        <v>130</v>
      </c>
      <c r="U183" s="296" t="s">
        <v>214</v>
      </c>
      <c r="V183" s="296"/>
      <c r="W183" s="296"/>
      <c r="X183" s="296">
        <v>180</v>
      </c>
      <c r="Y183" s="296"/>
      <c r="Z183" s="296"/>
      <c r="AA183" s="296"/>
      <c r="AB183" s="296"/>
      <c r="AC183" s="296"/>
      <c r="AD183" s="296"/>
      <c r="AE183" s="296"/>
      <c r="AF183" s="296">
        <v>180</v>
      </c>
      <c r="AG183" s="296"/>
      <c r="AH183" s="296"/>
      <c r="AI183" s="296"/>
      <c r="AJ183" s="296"/>
      <c r="AK183" s="296">
        <v>180</v>
      </c>
      <c r="AL183" s="296"/>
      <c r="AM183" s="296"/>
    </row>
    <row r="184" spans="1:39" x14ac:dyDescent="0.25">
      <c r="A184" s="296"/>
      <c r="B184" s="296"/>
      <c r="C184" s="296"/>
      <c r="D184" s="296"/>
      <c r="E184" s="296"/>
      <c r="F184" s="296"/>
      <c r="G184" s="296"/>
      <c r="H184" s="296"/>
      <c r="I184" s="296"/>
      <c r="J184" s="296"/>
      <c r="K184" s="296"/>
      <c r="L184" s="296"/>
      <c r="M184" s="296"/>
      <c r="N184" s="296"/>
      <c r="O184" s="296"/>
      <c r="P184" s="296"/>
      <c r="Q184" s="296"/>
      <c r="R184" s="296">
        <v>14030310</v>
      </c>
      <c r="S184" s="296" t="s">
        <v>121</v>
      </c>
      <c r="T184" s="296" t="s">
        <v>132</v>
      </c>
      <c r="U184" s="296" t="s">
        <v>214</v>
      </c>
      <c r="V184" s="296"/>
      <c r="W184" s="296"/>
      <c r="X184" s="296">
        <v>180</v>
      </c>
      <c r="Y184" s="296"/>
      <c r="Z184" s="296"/>
      <c r="AA184" s="296"/>
      <c r="AB184" s="296"/>
      <c r="AC184" s="296"/>
      <c r="AD184" s="296"/>
      <c r="AE184" s="296"/>
      <c r="AF184" s="296">
        <v>180</v>
      </c>
      <c r="AG184" s="296"/>
      <c r="AH184" s="296"/>
      <c r="AI184" s="296"/>
      <c r="AJ184" s="296"/>
      <c r="AK184" s="296">
        <v>180</v>
      </c>
      <c r="AL184" s="296"/>
      <c r="AM184" s="296"/>
    </row>
    <row r="185" spans="1:39" x14ac:dyDescent="0.25">
      <c r="A185" s="296"/>
      <c r="B185" s="296"/>
      <c r="C185" s="296"/>
      <c r="D185" s="296"/>
      <c r="E185" s="296"/>
      <c r="F185" s="296"/>
      <c r="G185" s="296"/>
      <c r="H185" s="296"/>
      <c r="I185" s="296"/>
      <c r="J185" s="296"/>
      <c r="K185" s="296"/>
      <c r="L185" s="296"/>
      <c r="M185" s="296"/>
      <c r="N185" s="296"/>
      <c r="O185" s="296"/>
      <c r="P185" s="296"/>
      <c r="Q185" s="296"/>
      <c r="R185" s="296">
        <v>14030310</v>
      </c>
      <c r="S185" s="296" t="s">
        <v>117</v>
      </c>
      <c r="T185" s="296" t="s">
        <v>130</v>
      </c>
      <c r="U185" s="296" t="s">
        <v>214</v>
      </c>
      <c r="V185" s="296"/>
      <c r="W185" s="296"/>
      <c r="X185" s="296">
        <v>180</v>
      </c>
      <c r="Y185" s="296"/>
      <c r="Z185" s="296"/>
      <c r="AA185" s="296"/>
      <c r="AB185" s="296"/>
      <c r="AC185" s="296"/>
      <c r="AD185" s="296"/>
      <c r="AE185" s="296"/>
      <c r="AF185" s="296">
        <v>180</v>
      </c>
      <c r="AG185" s="296"/>
      <c r="AH185" s="296"/>
      <c r="AI185" s="296"/>
      <c r="AJ185" s="296"/>
      <c r="AK185" s="296">
        <v>180</v>
      </c>
      <c r="AL185" s="296"/>
      <c r="AM185" s="296"/>
    </row>
    <row r="186" spans="1:39" x14ac:dyDescent="0.25">
      <c r="A186" s="296"/>
      <c r="B186" s="296"/>
      <c r="C186" s="296"/>
      <c r="D186" s="296"/>
      <c r="E186" s="296"/>
      <c r="F186" s="296"/>
      <c r="G186" s="296"/>
      <c r="H186" s="296"/>
      <c r="I186" s="296"/>
      <c r="J186" s="296"/>
      <c r="K186" s="296"/>
      <c r="L186" s="296"/>
      <c r="M186" s="296"/>
      <c r="N186" s="296"/>
      <c r="O186" s="296"/>
      <c r="P186" s="296"/>
      <c r="Q186" s="296"/>
      <c r="R186" s="296">
        <v>14030312</v>
      </c>
      <c r="S186" s="296" t="s">
        <v>117</v>
      </c>
      <c r="T186" s="296" t="s">
        <v>130</v>
      </c>
      <c r="U186" s="296" t="s">
        <v>214</v>
      </c>
      <c r="V186" s="296"/>
      <c r="W186" s="296"/>
      <c r="X186" s="296">
        <v>180</v>
      </c>
      <c r="Y186" s="296"/>
      <c r="Z186" s="296"/>
      <c r="AA186" s="296"/>
      <c r="AB186" s="296"/>
      <c r="AC186" s="296"/>
      <c r="AD186" s="296"/>
      <c r="AE186" s="296"/>
      <c r="AF186" s="296">
        <v>180</v>
      </c>
      <c r="AG186" s="296"/>
      <c r="AH186" s="296"/>
      <c r="AI186" s="296"/>
      <c r="AJ186" s="296"/>
      <c r="AK186" s="296">
        <v>180</v>
      </c>
      <c r="AL186" s="296"/>
      <c r="AM186" s="296"/>
    </row>
    <row r="187" spans="1:39" x14ac:dyDescent="0.25">
      <c r="A187" s="296"/>
      <c r="B187" s="296"/>
      <c r="C187" s="296"/>
      <c r="D187" s="296"/>
      <c r="E187" s="296"/>
      <c r="F187" s="296"/>
      <c r="G187" s="296"/>
      <c r="H187" s="296"/>
      <c r="I187" s="296"/>
      <c r="J187" s="296"/>
      <c r="K187" s="296"/>
      <c r="L187" s="296"/>
      <c r="M187" s="296"/>
      <c r="N187" s="296"/>
      <c r="O187" s="296"/>
      <c r="P187" s="296"/>
      <c r="Q187" s="296"/>
      <c r="R187" s="296">
        <v>14030312</v>
      </c>
      <c r="S187" s="296" t="s">
        <v>121</v>
      </c>
      <c r="T187" s="296" t="s">
        <v>130</v>
      </c>
      <c r="U187" s="296" t="s">
        <v>214</v>
      </c>
      <c r="V187" s="296"/>
      <c r="W187" s="296"/>
      <c r="X187" s="296">
        <v>180</v>
      </c>
      <c r="Y187" s="296"/>
      <c r="Z187" s="296"/>
      <c r="AA187" s="296"/>
      <c r="AB187" s="296"/>
      <c r="AC187" s="296"/>
      <c r="AD187" s="296"/>
      <c r="AE187" s="296"/>
      <c r="AF187" s="296">
        <v>180</v>
      </c>
      <c r="AG187" s="296"/>
      <c r="AH187" s="296"/>
      <c r="AI187" s="296"/>
      <c r="AJ187" s="296"/>
      <c r="AK187" s="296">
        <v>180</v>
      </c>
      <c r="AL187" s="296"/>
      <c r="AM187" s="296"/>
    </row>
    <row r="188" spans="1:39" x14ac:dyDescent="0.25">
      <c r="A188" s="296"/>
      <c r="B188" s="296"/>
      <c r="C188" s="296"/>
      <c r="D188" s="296"/>
      <c r="E188" s="296"/>
      <c r="F188" s="296"/>
      <c r="G188" s="296"/>
      <c r="H188" s="296"/>
      <c r="I188" s="296"/>
      <c r="J188" s="296"/>
      <c r="K188" s="296"/>
      <c r="L188" s="296"/>
      <c r="M188" s="296"/>
      <c r="N188" s="296"/>
      <c r="O188" s="296"/>
      <c r="P188" s="296"/>
      <c r="Q188" s="296"/>
      <c r="R188" s="296">
        <v>14030312</v>
      </c>
      <c r="S188" s="296" t="s">
        <v>121</v>
      </c>
      <c r="T188" s="296" t="s">
        <v>130</v>
      </c>
      <c r="U188" s="296" t="s">
        <v>214</v>
      </c>
      <c r="V188" s="296"/>
      <c r="W188" s="296"/>
      <c r="X188" s="296">
        <v>180</v>
      </c>
      <c r="Y188" s="296"/>
      <c r="Z188" s="296"/>
      <c r="AA188" s="296"/>
      <c r="AB188" s="296"/>
      <c r="AC188" s="296"/>
      <c r="AD188" s="296"/>
      <c r="AE188" s="296"/>
      <c r="AF188" s="296">
        <v>180</v>
      </c>
      <c r="AG188" s="296"/>
      <c r="AH188" s="296"/>
      <c r="AI188" s="296"/>
      <c r="AJ188" s="296"/>
      <c r="AK188" s="296">
        <v>180</v>
      </c>
      <c r="AL188" s="296"/>
      <c r="AM188" s="296"/>
    </row>
    <row r="189" spans="1:39" x14ac:dyDescent="0.25">
      <c r="A189" s="296"/>
      <c r="B189" s="296"/>
      <c r="C189" s="296"/>
      <c r="D189" s="296"/>
      <c r="E189" s="296"/>
      <c r="F189" s="296"/>
      <c r="G189" s="296"/>
      <c r="H189" s="296"/>
      <c r="I189" s="296"/>
      <c r="J189" s="296"/>
      <c r="K189" s="296"/>
      <c r="L189" s="296"/>
      <c r="M189" s="296"/>
      <c r="N189" s="296"/>
      <c r="O189" s="296"/>
      <c r="P189" s="296"/>
      <c r="Q189" s="296"/>
      <c r="R189" s="296">
        <v>14030312</v>
      </c>
      <c r="S189" s="296" t="s">
        <v>121</v>
      </c>
      <c r="T189" s="296" t="s">
        <v>130</v>
      </c>
      <c r="U189" s="296" t="s">
        <v>214</v>
      </c>
      <c r="V189" s="296"/>
      <c r="W189" s="296"/>
      <c r="X189" s="296">
        <v>180</v>
      </c>
      <c r="Y189" s="296"/>
      <c r="Z189" s="296"/>
      <c r="AA189" s="296"/>
      <c r="AB189" s="296"/>
      <c r="AC189" s="296"/>
      <c r="AD189" s="296"/>
      <c r="AE189" s="296"/>
      <c r="AF189" s="296">
        <v>180</v>
      </c>
      <c r="AG189" s="296"/>
      <c r="AH189" s="296"/>
      <c r="AI189" s="296"/>
      <c r="AJ189" s="296"/>
      <c r="AK189" s="296">
        <v>180</v>
      </c>
      <c r="AL189" s="296"/>
      <c r="AM189" s="296"/>
    </row>
    <row r="190" spans="1:39" x14ac:dyDescent="0.25">
      <c r="A190" s="296"/>
      <c r="B190" s="296"/>
      <c r="C190" s="296"/>
      <c r="D190" s="296"/>
      <c r="E190" s="296"/>
      <c r="F190" s="296"/>
      <c r="G190" s="296"/>
      <c r="H190" s="296"/>
      <c r="I190" s="296"/>
      <c r="J190" s="296"/>
      <c r="K190" s="296"/>
      <c r="L190" s="296"/>
      <c r="M190" s="296"/>
      <c r="N190" s="296"/>
      <c r="O190" s="296"/>
      <c r="P190" s="296"/>
      <c r="Q190" s="296"/>
      <c r="R190" s="296">
        <v>14030312</v>
      </c>
      <c r="S190" s="296" t="s">
        <v>121</v>
      </c>
      <c r="T190" s="296" t="s">
        <v>133</v>
      </c>
      <c r="U190" s="296" t="s">
        <v>214</v>
      </c>
      <c r="V190" s="296"/>
      <c r="W190" s="296"/>
      <c r="X190" s="296">
        <v>180</v>
      </c>
      <c r="Y190" s="296"/>
      <c r="Z190" s="296"/>
      <c r="AA190" s="296"/>
      <c r="AB190" s="296"/>
      <c r="AC190" s="296"/>
      <c r="AD190" s="296"/>
      <c r="AE190" s="296"/>
      <c r="AF190" s="296">
        <v>180</v>
      </c>
      <c r="AG190" s="296"/>
      <c r="AH190" s="296"/>
      <c r="AI190" s="296"/>
      <c r="AJ190" s="296"/>
      <c r="AK190" s="296">
        <v>180</v>
      </c>
      <c r="AL190" s="296"/>
      <c r="AM190" s="296"/>
    </row>
    <row r="191" spans="1:39" x14ac:dyDescent="0.25">
      <c r="A191" s="296"/>
      <c r="B191" s="296"/>
      <c r="C191" s="296"/>
      <c r="D191" s="296"/>
      <c r="E191" s="296"/>
      <c r="F191" s="296"/>
      <c r="G191" s="296"/>
      <c r="H191" s="296"/>
      <c r="I191" s="296"/>
      <c r="J191" s="296"/>
      <c r="K191" s="296"/>
      <c r="L191" s="296"/>
      <c r="M191" s="296"/>
      <c r="N191" s="296"/>
      <c r="O191" s="296"/>
      <c r="P191" s="296"/>
      <c r="Q191" s="296"/>
      <c r="R191" s="296">
        <v>14030312</v>
      </c>
      <c r="S191" s="296" t="s">
        <v>121</v>
      </c>
      <c r="T191" s="296" t="s">
        <v>133</v>
      </c>
      <c r="U191" s="296" t="s">
        <v>214</v>
      </c>
      <c r="V191" s="296"/>
      <c r="W191" s="296"/>
      <c r="X191" s="296">
        <v>180</v>
      </c>
      <c r="Y191" s="296"/>
      <c r="Z191" s="296"/>
      <c r="AA191" s="296"/>
      <c r="AB191" s="296"/>
      <c r="AC191" s="296"/>
      <c r="AD191" s="296"/>
      <c r="AE191" s="296"/>
      <c r="AF191" s="296">
        <v>180</v>
      </c>
      <c r="AG191" s="296"/>
      <c r="AH191" s="296"/>
      <c r="AI191" s="296"/>
      <c r="AJ191" s="296"/>
      <c r="AK191" s="296">
        <v>180</v>
      </c>
      <c r="AL191" s="296"/>
      <c r="AM191" s="296"/>
    </row>
    <row r="192" spans="1:39" x14ac:dyDescent="0.25">
      <c r="A192" s="296"/>
      <c r="B192" s="296"/>
      <c r="C192" s="296"/>
      <c r="D192" s="296"/>
      <c r="E192" s="296"/>
      <c r="F192" s="296"/>
      <c r="G192" s="296"/>
      <c r="H192" s="296"/>
      <c r="I192" s="296"/>
      <c r="J192" s="296"/>
      <c r="K192" s="296"/>
      <c r="L192" s="296"/>
      <c r="M192" s="296"/>
      <c r="N192" s="296"/>
      <c r="O192" s="296"/>
      <c r="P192" s="296"/>
      <c r="Q192" s="296"/>
      <c r="R192" s="296">
        <v>14030312</v>
      </c>
      <c r="S192" s="296" t="s">
        <v>121</v>
      </c>
      <c r="T192" s="296" t="s">
        <v>133</v>
      </c>
      <c r="U192" s="296" t="s">
        <v>214</v>
      </c>
      <c r="V192" s="296"/>
      <c r="W192" s="296"/>
      <c r="X192" s="296">
        <v>180</v>
      </c>
      <c r="Y192" s="296"/>
      <c r="Z192" s="296"/>
      <c r="AA192" s="296"/>
      <c r="AB192" s="296"/>
      <c r="AC192" s="296"/>
      <c r="AD192" s="296"/>
      <c r="AE192" s="296"/>
      <c r="AF192" s="296">
        <v>180</v>
      </c>
      <c r="AG192" s="296"/>
      <c r="AH192" s="296"/>
      <c r="AI192" s="296"/>
      <c r="AJ192" s="296"/>
      <c r="AK192" s="296">
        <v>180</v>
      </c>
      <c r="AL192" s="296"/>
      <c r="AM192" s="296"/>
    </row>
    <row r="193" spans="1:39" x14ac:dyDescent="0.25">
      <c r="A193" s="296"/>
      <c r="B193" s="296"/>
      <c r="C193" s="296"/>
      <c r="D193" s="296"/>
      <c r="E193" s="296"/>
      <c r="F193" s="296"/>
      <c r="G193" s="296"/>
      <c r="H193" s="296"/>
      <c r="I193" s="296"/>
      <c r="J193" s="296"/>
      <c r="K193" s="296"/>
      <c r="L193" s="296"/>
      <c r="M193" s="296"/>
      <c r="N193" s="296"/>
      <c r="O193" s="296"/>
      <c r="P193" s="296"/>
      <c r="Q193" s="296"/>
      <c r="R193" s="296">
        <v>14030312</v>
      </c>
      <c r="S193" s="296" t="s">
        <v>121</v>
      </c>
      <c r="T193" s="296" t="s">
        <v>132</v>
      </c>
      <c r="U193" s="296" t="s">
        <v>214</v>
      </c>
      <c r="V193" s="296"/>
      <c r="W193" s="296"/>
      <c r="X193" s="296">
        <v>180</v>
      </c>
      <c r="Y193" s="296"/>
      <c r="Z193" s="296"/>
      <c r="AA193" s="296"/>
      <c r="AB193" s="296"/>
      <c r="AC193" s="296"/>
      <c r="AD193" s="296"/>
      <c r="AE193" s="296"/>
      <c r="AF193" s="296">
        <v>180</v>
      </c>
      <c r="AG193" s="296"/>
      <c r="AH193" s="296"/>
      <c r="AI193" s="296"/>
      <c r="AJ193" s="296"/>
      <c r="AK193" s="296">
        <v>180</v>
      </c>
      <c r="AL193" s="296"/>
      <c r="AM193" s="296"/>
    </row>
    <row r="194" spans="1:39" x14ac:dyDescent="0.25">
      <c r="A194" s="296"/>
      <c r="B194" s="296"/>
      <c r="C194" s="296"/>
      <c r="D194" s="296"/>
      <c r="E194" s="296"/>
      <c r="F194" s="296"/>
      <c r="G194" s="296"/>
      <c r="H194" s="296"/>
      <c r="I194" s="296"/>
      <c r="J194" s="296"/>
      <c r="K194" s="296"/>
      <c r="L194" s="296"/>
      <c r="M194" s="296"/>
      <c r="N194" s="296"/>
      <c r="O194" s="296"/>
      <c r="P194" s="296"/>
      <c r="Q194" s="296"/>
      <c r="R194" s="296">
        <v>14030312</v>
      </c>
      <c r="S194" s="296" t="s">
        <v>121</v>
      </c>
      <c r="T194" s="296" t="s">
        <v>130</v>
      </c>
      <c r="U194" s="296" t="s">
        <v>233</v>
      </c>
      <c r="V194" s="296"/>
      <c r="W194" s="296"/>
      <c r="X194" s="296">
        <v>180</v>
      </c>
      <c r="Y194" s="296"/>
      <c r="Z194" s="296"/>
      <c r="AA194" s="296"/>
      <c r="AB194" s="296"/>
      <c r="AC194" s="296"/>
      <c r="AD194" s="296"/>
      <c r="AE194" s="296"/>
      <c r="AF194" s="296">
        <v>180</v>
      </c>
      <c r="AG194" s="296"/>
      <c r="AH194" s="296"/>
      <c r="AI194" s="296"/>
      <c r="AJ194" s="296"/>
      <c r="AK194" s="296">
        <v>180</v>
      </c>
      <c r="AL194" s="296"/>
      <c r="AM194" s="296"/>
    </row>
    <row r="195" spans="1:39" x14ac:dyDescent="0.25">
      <c r="A195" s="296"/>
      <c r="B195" s="296"/>
      <c r="C195" s="296"/>
      <c r="D195" s="296"/>
      <c r="E195" s="296"/>
      <c r="F195" s="296"/>
      <c r="G195" s="296"/>
      <c r="H195" s="296"/>
      <c r="I195" s="296"/>
      <c r="J195" s="296"/>
      <c r="K195" s="296"/>
      <c r="L195" s="296"/>
      <c r="M195" s="296"/>
      <c r="N195" s="296"/>
      <c r="O195" s="296"/>
      <c r="P195" s="296"/>
      <c r="Q195" s="296"/>
      <c r="R195" s="296">
        <v>14030312</v>
      </c>
      <c r="S195" s="296" t="s">
        <v>121</v>
      </c>
      <c r="T195" s="296" t="s">
        <v>133</v>
      </c>
      <c r="U195" s="296" t="s">
        <v>233</v>
      </c>
      <c r="V195" s="296"/>
      <c r="W195" s="296"/>
      <c r="X195" s="296">
        <v>180</v>
      </c>
      <c r="Y195" s="296"/>
      <c r="Z195" s="296"/>
      <c r="AA195" s="296"/>
      <c r="AB195" s="296"/>
      <c r="AC195" s="296"/>
      <c r="AD195" s="296"/>
      <c r="AE195" s="296"/>
      <c r="AF195" s="296">
        <v>180</v>
      </c>
      <c r="AG195" s="296"/>
      <c r="AH195" s="296"/>
      <c r="AI195" s="296"/>
      <c r="AJ195" s="296"/>
      <c r="AK195" s="296">
        <v>180</v>
      </c>
      <c r="AL195" s="296"/>
      <c r="AM195" s="296"/>
    </row>
    <row r="196" spans="1:39" x14ac:dyDescent="0.25">
      <c r="A196" s="296"/>
      <c r="B196" s="296"/>
      <c r="C196" s="296"/>
      <c r="D196" s="296"/>
      <c r="E196" s="296"/>
      <c r="F196" s="296"/>
      <c r="G196" s="296"/>
      <c r="H196" s="296"/>
      <c r="I196" s="296"/>
      <c r="J196" s="296"/>
      <c r="K196" s="296"/>
      <c r="L196" s="296"/>
      <c r="M196" s="296"/>
      <c r="N196" s="296"/>
      <c r="O196" s="296"/>
      <c r="P196" s="296"/>
      <c r="Q196" s="296"/>
      <c r="R196" s="296">
        <v>14030312</v>
      </c>
      <c r="S196" s="296" t="s">
        <v>118</v>
      </c>
      <c r="T196" s="296" t="s">
        <v>133</v>
      </c>
      <c r="U196" s="296" t="s">
        <v>233</v>
      </c>
      <c r="V196" s="296"/>
      <c r="W196" s="296"/>
      <c r="X196" s="296">
        <v>180</v>
      </c>
      <c r="Y196" s="296"/>
      <c r="Z196" s="296"/>
      <c r="AA196" s="296"/>
      <c r="AB196" s="296"/>
      <c r="AC196" s="296"/>
      <c r="AD196" s="296"/>
      <c r="AE196" s="296"/>
      <c r="AF196" s="296">
        <v>180</v>
      </c>
      <c r="AG196" s="296"/>
      <c r="AH196" s="296"/>
      <c r="AI196" s="296"/>
      <c r="AJ196" s="296"/>
      <c r="AK196" s="296">
        <v>180</v>
      </c>
      <c r="AL196" s="296"/>
      <c r="AM196" s="296"/>
    </row>
    <row r="197" spans="1:39" x14ac:dyDescent="0.25">
      <c r="A197" s="296"/>
      <c r="B197" s="296"/>
      <c r="C197" s="296"/>
      <c r="D197" s="296"/>
      <c r="E197" s="296"/>
      <c r="F197" s="296"/>
      <c r="G197" s="296"/>
      <c r="H197" s="296"/>
      <c r="I197" s="296"/>
      <c r="J197" s="296"/>
      <c r="K197" s="296"/>
      <c r="L197" s="296"/>
      <c r="M197" s="296"/>
      <c r="N197" s="296"/>
      <c r="O197" s="296"/>
      <c r="P197" s="296"/>
      <c r="Q197" s="296"/>
      <c r="R197" s="296">
        <v>14030312</v>
      </c>
      <c r="S197" s="296" t="s">
        <v>118</v>
      </c>
      <c r="T197" s="296" t="s">
        <v>132</v>
      </c>
      <c r="U197" s="296" t="s">
        <v>233</v>
      </c>
      <c r="V197" s="296"/>
      <c r="W197" s="296"/>
      <c r="X197" s="296">
        <v>180</v>
      </c>
      <c r="Y197" s="296"/>
      <c r="Z197" s="296"/>
      <c r="AA197" s="296"/>
      <c r="AB197" s="296"/>
      <c r="AC197" s="296"/>
      <c r="AD197" s="296"/>
      <c r="AE197" s="296"/>
      <c r="AF197" s="296">
        <v>180</v>
      </c>
      <c r="AG197" s="296"/>
      <c r="AH197" s="296"/>
      <c r="AI197" s="296"/>
      <c r="AJ197" s="296"/>
      <c r="AK197" s="296">
        <v>180</v>
      </c>
      <c r="AL197" s="296"/>
      <c r="AM197" s="296"/>
    </row>
    <row r="198" spans="1:39" x14ac:dyDescent="0.25">
      <c r="A198" s="296"/>
      <c r="B198" s="296"/>
      <c r="C198" s="296"/>
      <c r="D198" s="296"/>
      <c r="E198" s="296"/>
      <c r="F198" s="296"/>
      <c r="G198" s="296"/>
      <c r="H198" s="296"/>
      <c r="I198" s="296"/>
      <c r="J198" s="296"/>
      <c r="K198" s="296"/>
      <c r="L198" s="296"/>
      <c r="M198" s="296"/>
      <c r="N198" s="296"/>
      <c r="O198" s="296"/>
      <c r="P198" s="296"/>
      <c r="Q198" s="296"/>
      <c r="R198" s="296">
        <v>14030319</v>
      </c>
      <c r="S198" s="296" t="s">
        <v>121</v>
      </c>
      <c r="T198" s="296" t="s">
        <v>130</v>
      </c>
      <c r="U198" s="296" t="s">
        <v>481</v>
      </c>
      <c r="V198" s="296"/>
      <c r="W198" s="296"/>
      <c r="X198" s="296">
        <v>180</v>
      </c>
      <c r="Y198" s="296"/>
      <c r="Z198" s="296"/>
      <c r="AA198" s="296"/>
      <c r="AB198" s="296"/>
      <c r="AC198" s="296"/>
      <c r="AD198" s="296"/>
      <c r="AE198" s="296"/>
      <c r="AF198" s="296">
        <v>180</v>
      </c>
      <c r="AG198" s="296"/>
      <c r="AH198" s="296"/>
      <c r="AI198" s="296"/>
      <c r="AJ198" s="296"/>
      <c r="AK198" s="296">
        <v>180</v>
      </c>
      <c r="AL198" s="296"/>
      <c r="AM198" s="296"/>
    </row>
    <row r="199" spans="1:39" x14ac:dyDescent="0.25">
      <c r="A199" s="296"/>
      <c r="B199" s="296"/>
      <c r="C199" s="296"/>
      <c r="D199" s="296"/>
      <c r="E199" s="296"/>
      <c r="F199" s="296"/>
      <c r="G199" s="296"/>
      <c r="H199" s="296"/>
      <c r="I199" s="296"/>
      <c r="J199" s="296"/>
      <c r="K199" s="296"/>
      <c r="L199" s="296"/>
      <c r="M199" s="296"/>
      <c r="N199" s="296"/>
      <c r="O199" s="296"/>
      <c r="P199" s="296"/>
      <c r="Q199" s="296"/>
      <c r="R199" s="296">
        <v>14030319</v>
      </c>
      <c r="S199" s="296" t="s">
        <v>121</v>
      </c>
      <c r="T199" s="296" t="s">
        <v>130</v>
      </c>
      <c r="U199" s="296" t="s">
        <v>482</v>
      </c>
      <c r="V199" s="296"/>
      <c r="W199" s="296"/>
      <c r="X199" s="296">
        <v>180</v>
      </c>
      <c r="Y199" s="296"/>
      <c r="Z199" s="296"/>
      <c r="AA199" s="296"/>
      <c r="AB199" s="296"/>
      <c r="AC199" s="296"/>
      <c r="AD199" s="296"/>
      <c r="AE199" s="296"/>
      <c r="AF199" s="296">
        <v>180</v>
      </c>
      <c r="AG199" s="296"/>
      <c r="AH199" s="296"/>
      <c r="AI199" s="296"/>
      <c r="AJ199" s="296"/>
      <c r="AK199" s="296">
        <v>180</v>
      </c>
      <c r="AL199" s="296"/>
      <c r="AM199" s="296"/>
    </row>
    <row r="200" spans="1:39" x14ac:dyDescent="0.25">
      <c r="A200" s="296"/>
      <c r="B200" s="296"/>
      <c r="C200" s="296"/>
      <c r="D200" s="296"/>
      <c r="E200" s="296"/>
      <c r="F200" s="296"/>
      <c r="G200" s="296"/>
      <c r="H200" s="296"/>
      <c r="I200" s="296"/>
      <c r="J200" s="296"/>
      <c r="K200" s="296"/>
      <c r="L200" s="296"/>
      <c r="M200" s="296"/>
      <c r="N200" s="296"/>
      <c r="O200" s="296"/>
      <c r="P200" s="296"/>
      <c r="Q200" s="296"/>
      <c r="R200" s="296">
        <v>14030319</v>
      </c>
      <c r="S200" s="296" t="s">
        <v>121</v>
      </c>
      <c r="T200" s="296" t="s">
        <v>133</v>
      </c>
      <c r="U200" s="296" t="s">
        <v>219</v>
      </c>
      <c r="V200" s="296"/>
      <c r="W200" s="296"/>
      <c r="X200" s="296">
        <v>180</v>
      </c>
      <c r="Y200" s="296"/>
      <c r="Z200" s="296"/>
      <c r="AA200" s="296"/>
      <c r="AB200" s="296"/>
      <c r="AC200" s="296"/>
      <c r="AD200" s="296"/>
      <c r="AE200" s="296"/>
      <c r="AF200" s="296">
        <v>180</v>
      </c>
      <c r="AG200" s="296"/>
      <c r="AH200" s="296"/>
      <c r="AI200" s="296"/>
      <c r="AJ200" s="296"/>
      <c r="AK200" s="296">
        <v>180</v>
      </c>
      <c r="AL200" s="296"/>
      <c r="AM200" s="296"/>
    </row>
    <row r="201" spans="1:39" x14ac:dyDescent="0.25">
      <c r="A201" s="296"/>
      <c r="B201" s="296"/>
      <c r="C201" s="296"/>
      <c r="D201" s="296"/>
      <c r="E201" s="296"/>
      <c r="F201" s="296"/>
      <c r="G201" s="296"/>
      <c r="H201" s="296"/>
      <c r="I201" s="296"/>
      <c r="J201" s="296"/>
      <c r="K201" s="296"/>
      <c r="L201" s="296"/>
      <c r="M201" s="296"/>
      <c r="N201" s="296"/>
      <c r="O201" s="296"/>
      <c r="P201" s="296"/>
      <c r="Q201" s="296"/>
      <c r="R201" s="296">
        <v>14030319</v>
      </c>
      <c r="S201" s="296" t="s">
        <v>118</v>
      </c>
      <c r="T201" s="296" t="s">
        <v>133</v>
      </c>
      <c r="U201" s="296" t="s">
        <v>233</v>
      </c>
      <c r="V201" s="296"/>
      <c r="W201" s="296"/>
      <c r="X201" s="296">
        <v>180</v>
      </c>
      <c r="Y201" s="296"/>
      <c r="Z201" s="296"/>
      <c r="AA201" s="296"/>
      <c r="AB201" s="296"/>
      <c r="AC201" s="296"/>
      <c r="AD201" s="296"/>
      <c r="AE201" s="296"/>
      <c r="AF201" s="296">
        <v>180</v>
      </c>
      <c r="AG201" s="296"/>
      <c r="AH201" s="296"/>
      <c r="AI201" s="296"/>
      <c r="AJ201" s="296"/>
      <c r="AK201" s="296">
        <v>180</v>
      </c>
      <c r="AL201" s="296"/>
      <c r="AM201" s="296"/>
    </row>
    <row r="202" spans="1:39" x14ac:dyDescent="0.25">
      <c r="A202" s="296"/>
      <c r="B202" s="296"/>
      <c r="C202" s="296"/>
      <c r="D202" s="296"/>
      <c r="E202" s="296"/>
      <c r="F202" s="296"/>
      <c r="G202" s="296"/>
      <c r="H202" s="296"/>
      <c r="I202" s="296"/>
      <c r="J202" s="296"/>
      <c r="K202" s="296"/>
      <c r="L202" s="296"/>
      <c r="M202" s="296"/>
      <c r="N202" s="296"/>
      <c r="O202" s="296"/>
      <c r="P202" s="296"/>
      <c r="Q202" s="296"/>
      <c r="R202" s="296">
        <v>14030319</v>
      </c>
      <c r="S202" s="296" t="s">
        <v>118</v>
      </c>
      <c r="T202" s="296" t="s">
        <v>130</v>
      </c>
      <c r="U202" s="296" t="s">
        <v>233</v>
      </c>
      <c r="V202" s="296"/>
      <c r="W202" s="296"/>
      <c r="X202" s="296">
        <v>180</v>
      </c>
      <c r="Y202" s="296"/>
      <c r="Z202" s="296"/>
      <c r="AA202" s="296"/>
      <c r="AB202" s="296"/>
      <c r="AC202" s="296"/>
      <c r="AD202" s="296"/>
      <c r="AE202" s="296"/>
      <c r="AF202" s="296">
        <v>180</v>
      </c>
      <c r="AG202" s="296"/>
      <c r="AH202" s="296"/>
      <c r="AI202" s="296"/>
      <c r="AJ202" s="296"/>
      <c r="AK202" s="296">
        <v>180</v>
      </c>
      <c r="AL202" s="296"/>
      <c r="AM202" s="296"/>
    </row>
    <row r="203" spans="1:39" x14ac:dyDescent="0.25">
      <c r="A203" s="296"/>
      <c r="B203" s="296"/>
      <c r="C203" s="296"/>
      <c r="D203" s="296"/>
      <c r="E203" s="296"/>
      <c r="F203" s="296"/>
      <c r="G203" s="296"/>
      <c r="H203" s="296"/>
      <c r="I203" s="296"/>
      <c r="J203" s="296"/>
      <c r="K203" s="296"/>
      <c r="L203" s="296"/>
      <c r="M203" s="296"/>
      <c r="N203" s="296"/>
      <c r="O203" s="296"/>
      <c r="P203" s="296"/>
      <c r="Q203" s="296"/>
      <c r="R203" s="296">
        <v>14030319</v>
      </c>
      <c r="S203" s="296" t="s">
        <v>118</v>
      </c>
      <c r="T203" s="296" t="s">
        <v>133</v>
      </c>
      <c r="U203" s="296" t="s">
        <v>233</v>
      </c>
      <c r="V203" s="296"/>
      <c r="W203" s="296"/>
      <c r="X203" s="296">
        <v>180</v>
      </c>
      <c r="Y203" s="296"/>
      <c r="Z203" s="296"/>
      <c r="AA203" s="296"/>
      <c r="AB203" s="296"/>
      <c r="AC203" s="296"/>
      <c r="AD203" s="296"/>
      <c r="AE203" s="296"/>
      <c r="AF203" s="296">
        <v>180</v>
      </c>
      <c r="AG203" s="296"/>
      <c r="AH203" s="296"/>
      <c r="AI203" s="296"/>
      <c r="AJ203" s="296"/>
      <c r="AK203" s="296">
        <v>180</v>
      </c>
      <c r="AL203" s="296"/>
      <c r="AM203" s="296"/>
    </row>
    <row r="204" spans="1:39" x14ac:dyDescent="0.25">
      <c r="A204" s="296"/>
      <c r="B204" s="296"/>
      <c r="C204" s="296"/>
      <c r="D204" s="296"/>
      <c r="E204" s="296"/>
      <c r="F204" s="296"/>
      <c r="G204" s="296"/>
      <c r="H204" s="296"/>
      <c r="I204" s="296"/>
      <c r="J204" s="296"/>
      <c r="K204" s="296"/>
      <c r="L204" s="296"/>
      <c r="M204" s="296"/>
      <c r="N204" s="296"/>
      <c r="O204" s="296"/>
      <c r="P204" s="296"/>
      <c r="Q204" s="296"/>
      <c r="R204" s="296">
        <v>14030319</v>
      </c>
      <c r="S204" s="296" t="s">
        <v>118</v>
      </c>
      <c r="T204" s="296" t="s">
        <v>130</v>
      </c>
      <c r="U204" s="296" t="s">
        <v>233</v>
      </c>
      <c r="V204" s="296"/>
      <c r="W204" s="296"/>
      <c r="X204" s="296">
        <v>180</v>
      </c>
      <c r="Y204" s="296"/>
      <c r="Z204" s="296"/>
      <c r="AA204" s="296"/>
      <c r="AB204" s="296"/>
      <c r="AC204" s="296"/>
      <c r="AD204" s="296"/>
      <c r="AE204" s="296"/>
      <c r="AF204" s="296">
        <v>180</v>
      </c>
      <c r="AG204" s="296"/>
      <c r="AH204" s="296"/>
      <c r="AI204" s="296"/>
      <c r="AJ204" s="296"/>
      <c r="AK204" s="296">
        <v>180</v>
      </c>
      <c r="AL204" s="296"/>
      <c r="AM204" s="296"/>
    </row>
    <row r="205" spans="1:39" x14ac:dyDescent="0.25">
      <c r="A205" s="296"/>
      <c r="B205" s="296"/>
      <c r="C205" s="296"/>
      <c r="D205" s="296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>
        <v>14030319</v>
      </c>
      <c r="S205" s="296" t="s">
        <v>136</v>
      </c>
      <c r="T205" s="296" t="s">
        <v>133</v>
      </c>
      <c r="U205" s="296" t="s">
        <v>233</v>
      </c>
      <c r="V205" s="296"/>
      <c r="W205" s="296"/>
      <c r="X205" s="296">
        <v>180</v>
      </c>
      <c r="Y205" s="296"/>
      <c r="Z205" s="296"/>
      <c r="AA205" s="296"/>
      <c r="AB205" s="296"/>
      <c r="AC205" s="296"/>
      <c r="AD205" s="296"/>
      <c r="AE205" s="296"/>
      <c r="AF205" s="296">
        <v>180</v>
      </c>
      <c r="AG205" s="296"/>
      <c r="AH205" s="296"/>
      <c r="AI205" s="296"/>
      <c r="AJ205" s="296"/>
      <c r="AK205" s="296">
        <v>180</v>
      </c>
      <c r="AL205" s="296"/>
      <c r="AM205" s="296"/>
    </row>
    <row r="206" spans="1:39" x14ac:dyDescent="0.25">
      <c r="A206" s="296"/>
      <c r="B206" s="296"/>
      <c r="C206" s="296"/>
      <c r="D206" s="296"/>
      <c r="E206" s="296"/>
      <c r="F206" s="296"/>
      <c r="G206" s="296"/>
      <c r="H206" s="296"/>
      <c r="I206" s="296"/>
      <c r="J206" s="296"/>
      <c r="K206" s="296"/>
      <c r="L206" s="296"/>
      <c r="M206" s="296"/>
      <c r="N206" s="296"/>
      <c r="O206" s="296"/>
      <c r="P206" s="296"/>
      <c r="Q206" s="296"/>
      <c r="R206" s="296">
        <v>14030319</v>
      </c>
      <c r="S206" s="296" t="s">
        <v>117</v>
      </c>
      <c r="T206" s="296" t="s">
        <v>130</v>
      </c>
      <c r="U206" s="296" t="s">
        <v>233</v>
      </c>
      <c r="V206" s="296"/>
      <c r="W206" s="296"/>
      <c r="X206" s="296">
        <v>180</v>
      </c>
      <c r="Y206" s="296"/>
      <c r="Z206" s="296"/>
      <c r="AA206" s="296"/>
      <c r="AB206" s="296"/>
      <c r="AC206" s="296"/>
      <c r="AD206" s="296"/>
      <c r="AE206" s="296"/>
      <c r="AF206" s="296">
        <v>180</v>
      </c>
      <c r="AG206" s="296"/>
      <c r="AH206" s="296"/>
      <c r="AI206" s="296"/>
      <c r="AJ206" s="296"/>
      <c r="AK206" s="296">
        <v>180</v>
      </c>
      <c r="AL206" s="296"/>
      <c r="AM206" s="296"/>
    </row>
    <row r="207" spans="1:39" x14ac:dyDescent="0.25">
      <c r="A207" s="296"/>
      <c r="B207" s="296"/>
      <c r="C207" s="296"/>
      <c r="D207" s="296"/>
      <c r="E207" s="296"/>
      <c r="F207" s="296"/>
      <c r="G207" s="296"/>
      <c r="H207" s="296"/>
      <c r="I207" s="296"/>
      <c r="J207" s="296"/>
      <c r="K207" s="296"/>
      <c r="L207" s="296"/>
      <c r="M207" s="296"/>
      <c r="N207" s="296"/>
      <c r="O207" s="296"/>
      <c r="P207" s="296"/>
      <c r="Q207" s="296"/>
      <c r="R207" s="296">
        <v>14030319</v>
      </c>
      <c r="S207" s="296" t="s">
        <v>142</v>
      </c>
      <c r="T207" s="296" t="s">
        <v>132</v>
      </c>
      <c r="U207" s="296" t="s">
        <v>217</v>
      </c>
      <c r="V207" s="296"/>
      <c r="W207" s="296"/>
      <c r="X207" s="296">
        <v>240</v>
      </c>
      <c r="Y207" s="296"/>
      <c r="Z207" s="296"/>
      <c r="AA207" s="296"/>
      <c r="AB207" s="296"/>
      <c r="AC207" s="296"/>
      <c r="AD207" s="296"/>
      <c r="AE207" s="296"/>
      <c r="AF207" s="296">
        <v>240</v>
      </c>
      <c r="AG207" s="296"/>
      <c r="AH207" s="296"/>
      <c r="AI207" s="296"/>
      <c r="AJ207" s="296"/>
      <c r="AK207" s="296">
        <v>240</v>
      </c>
      <c r="AL207" s="296"/>
      <c r="AM207" s="296"/>
    </row>
    <row r="208" spans="1:39" x14ac:dyDescent="0.25">
      <c r="A208" s="296"/>
      <c r="B208" s="296"/>
      <c r="C208" s="296"/>
      <c r="D208" s="296"/>
      <c r="E208" s="296"/>
      <c r="F208" s="296"/>
      <c r="G208" s="296"/>
      <c r="H208" s="296"/>
      <c r="I208" s="296"/>
      <c r="J208" s="296"/>
      <c r="K208" s="296"/>
      <c r="L208" s="296"/>
      <c r="M208" s="296"/>
      <c r="N208" s="296"/>
      <c r="O208" s="296"/>
      <c r="P208" s="296"/>
      <c r="Q208" s="296"/>
      <c r="R208" s="296">
        <v>14030319</v>
      </c>
      <c r="S208" s="296" t="s">
        <v>142</v>
      </c>
      <c r="T208" s="296" t="s">
        <v>133</v>
      </c>
      <c r="U208" s="296" t="s">
        <v>217</v>
      </c>
      <c r="V208" s="296"/>
      <c r="W208" s="296"/>
      <c r="X208" s="296">
        <v>240</v>
      </c>
      <c r="Y208" s="296"/>
      <c r="Z208" s="296"/>
      <c r="AA208" s="296"/>
      <c r="AB208" s="296"/>
      <c r="AC208" s="296"/>
      <c r="AD208" s="296"/>
      <c r="AE208" s="296"/>
      <c r="AF208" s="296">
        <v>240</v>
      </c>
      <c r="AG208" s="296"/>
      <c r="AH208" s="296"/>
      <c r="AI208" s="296"/>
      <c r="AJ208" s="296"/>
      <c r="AK208" s="296">
        <v>240</v>
      </c>
      <c r="AL208" s="296"/>
      <c r="AM208" s="296"/>
    </row>
    <row r="209" spans="1:39" x14ac:dyDescent="0.25">
      <c r="A209" s="296"/>
      <c r="B209" s="296"/>
      <c r="C209" s="296"/>
      <c r="D209" s="296"/>
      <c r="E209" s="296"/>
      <c r="F209" s="296"/>
      <c r="G209" s="296"/>
      <c r="H209" s="296"/>
      <c r="I209" s="296"/>
      <c r="J209" s="296"/>
      <c r="K209" s="296"/>
      <c r="L209" s="296"/>
      <c r="M209" s="296"/>
      <c r="N209" s="296"/>
      <c r="O209" s="296"/>
      <c r="P209" s="296"/>
      <c r="Q209" s="296"/>
      <c r="R209" s="296">
        <v>14030321</v>
      </c>
      <c r="S209" s="296" t="s">
        <v>121</v>
      </c>
      <c r="T209" s="296" t="s">
        <v>132</v>
      </c>
      <c r="U209" s="296" t="s">
        <v>215</v>
      </c>
      <c r="V209" s="296"/>
      <c r="W209" s="296"/>
      <c r="X209" s="296">
        <v>180</v>
      </c>
      <c r="Y209" s="296"/>
      <c r="Z209" s="296"/>
      <c r="AA209" s="296"/>
      <c r="AB209" s="296"/>
      <c r="AC209" s="296"/>
      <c r="AD209" s="296"/>
      <c r="AE209" s="296"/>
      <c r="AF209" s="296">
        <v>180</v>
      </c>
      <c r="AG209" s="296"/>
      <c r="AH209" s="296"/>
      <c r="AI209" s="296"/>
      <c r="AJ209" s="296"/>
      <c r="AK209" s="296">
        <v>180</v>
      </c>
      <c r="AL209" s="296"/>
      <c r="AM209" s="296"/>
    </row>
    <row r="210" spans="1:39" x14ac:dyDescent="0.25">
      <c r="A210" s="296"/>
      <c r="B210" s="296"/>
      <c r="C210" s="296"/>
      <c r="D210" s="296"/>
      <c r="E210" s="296"/>
      <c r="F210" s="296"/>
      <c r="G210" s="296"/>
      <c r="H210" s="296"/>
      <c r="I210" s="296"/>
      <c r="J210" s="296"/>
      <c r="K210" s="296"/>
      <c r="L210" s="296"/>
      <c r="M210" s="296"/>
      <c r="N210" s="296"/>
      <c r="O210" s="296"/>
      <c r="P210" s="296"/>
      <c r="Q210" s="296"/>
      <c r="R210" s="296">
        <v>14030321</v>
      </c>
      <c r="S210" s="296" t="s">
        <v>117</v>
      </c>
      <c r="T210" s="296" t="s">
        <v>130</v>
      </c>
      <c r="U210" s="296" t="s">
        <v>215</v>
      </c>
      <c r="V210" s="296"/>
      <c r="W210" s="296"/>
      <c r="X210" s="296">
        <v>180</v>
      </c>
      <c r="Y210" s="296"/>
      <c r="Z210" s="296"/>
      <c r="AA210" s="296"/>
      <c r="AB210" s="296"/>
      <c r="AC210" s="296"/>
      <c r="AD210" s="296"/>
      <c r="AE210" s="296"/>
      <c r="AF210" s="296">
        <v>180</v>
      </c>
      <c r="AG210" s="296"/>
      <c r="AH210" s="296"/>
      <c r="AI210" s="296"/>
      <c r="AJ210" s="296"/>
      <c r="AK210" s="296">
        <v>180</v>
      </c>
      <c r="AL210" s="296"/>
      <c r="AM210" s="296"/>
    </row>
    <row r="211" spans="1:39" x14ac:dyDescent="0.25">
      <c r="A211" s="296"/>
      <c r="B211" s="296"/>
      <c r="C211" s="296"/>
      <c r="D211" s="296"/>
      <c r="E211" s="296"/>
      <c r="F211" s="296"/>
      <c r="G211" s="296"/>
      <c r="H211" s="296"/>
      <c r="I211" s="296"/>
      <c r="J211" s="296"/>
      <c r="K211" s="296"/>
      <c r="L211" s="296"/>
      <c r="M211" s="296"/>
      <c r="N211" s="296"/>
      <c r="O211" s="296"/>
      <c r="P211" s="296"/>
      <c r="Q211" s="296"/>
      <c r="R211" s="296">
        <v>14030323</v>
      </c>
      <c r="S211" s="296" t="s">
        <v>121</v>
      </c>
      <c r="T211" s="296" t="s">
        <v>133</v>
      </c>
      <c r="U211" s="296" t="s">
        <v>234</v>
      </c>
      <c r="V211" s="296"/>
      <c r="W211" s="296"/>
      <c r="X211" s="296">
        <v>180</v>
      </c>
      <c r="Y211" s="296"/>
      <c r="Z211" s="296"/>
      <c r="AA211" s="296"/>
      <c r="AB211" s="296"/>
      <c r="AC211" s="296"/>
      <c r="AD211" s="296"/>
      <c r="AE211" s="296"/>
      <c r="AF211" s="296">
        <v>180</v>
      </c>
      <c r="AG211" s="296"/>
      <c r="AH211" s="296"/>
      <c r="AI211" s="296"/>
      <c r="AJ211" s="296"/>
      <c r="AK211" s="296">
        <v>180</v>
      </c>
      <c r="AL211" s="296"/>
      <c r="AM211" s="296"/>
    </row>
    <row r="212" spans="1:39" x14ac:dyDescent="0.25">
      <c r="A212" s="296"/>
      <c r="B212" s="296"/>
      <c r="C212" s="296"/>
      <c r="D212" s="296"/>
      <c r="E212" s="296"/>
      <c r="F212" s="296"/>
      <c r="G212" s="296"/>
      <c r="H212" s="296"/>
      <c r="I212" s="296"/>
      <c r="J212" s="296"/>
      <c r="K212" s="296"/>
      <c r="L212" s="296"/>
      <c r="M212" s="296"/>
      <c r="N212" s="296"/>
      <c r="O212" s="296"/>
      <c r="P212" s="296"/>
      <c r="Q212" s="296"/>
      <c r="R212" s="296">
        <v>14030323</v>
      </c>
      <c r="S212" s="296" t="s">
        <v>415</v>
      </c>
      <c r="T212" s="296" t="s">
        <v>109</v>
      </c>
      <c r="U212" s="296" t="s">
        <v>234</v>
      </c>
      <c r="V212" s="296"/>
      <c r="W212" s="296"/>
      <c r="X212" s="296">
        <v>120</v>
      </c>
      <c r="Y212" s="296"/>
      <c r="Z212" s="296"/>
      <c r="AA212" s="296"/>
      <c r="AB212" s="296"/>
      <c r="AC212" s="296"/>
      <c r="AD212" s="296"/>
      <c r="AE212" s="296"/>
      <c r="AF212" s="296">
        <v>120</v>
      </c>
      <c r="AG212" s="296"/>
      <c r="AH212" s="296"/>
      <c r="AI212" s="296"/>
      <c r="AJ212" s="296"/>
      <c r="AK212" s="296">
        <v>120</v>
      </c>
      <c r="AL212" s="296"/>
      <c r="AM212" s="296"/>
    </row>
    <row r="213" spans="1:39" x14ac:dyDescent="0.25">
      <c r="A213" s="296"/>
      <c r="B213" s="296"/>
      <c r="C213" s="296"/>
      <c r="D213" s="296"/>
      <c r="E213" s="296"/>
      <c r="F213" s="296"/>
      <c r="G213" s="296"/>
      <c r="H213" s="296"/>
      <c r="I213" s="296"/>
      <c r="J213" s="296"/>
      <c r="K213" s="296"/>
      <c r="L213" s="296"/>
      <c r="M213" s="296"/>
      <c r="N213" s="296"/>
      <c r="O213" s="296"/>
      <c r="P213" s="296"/>
      <c r="Q213" s="296"/>
      <c r="R213" s="296">
        <v>14030323</v>
      </c>
      <c r="S213" s="296" t="s">
        <v>121</v>
      </c>
      <c r="T213" s="296" t="s">
        <v>130</v>
      </c>
      <c r="U213" s="296" t="s">
        <v>234</v>
      </c>
      <c r="V213" s="296"/>
      <c r="W213" s="296"/>
      <c r="X213" s="296">
        <v>180</v>
      </c>
      <c r="Y213" s="296"/>
      <c r="Z213" s="296"/>
      <c r="AA213" s="296"/>
      <c r="AB213" s="296"/>
      <c r="AC213" s="296"/>
      <c r="AD213" s="296"/>
      <c r="AE213" s="296"/>
      <c r="AF213" s="296">
        <v>180</v>
      </c>
      <c r="AG213" s="296"/>
      <c r="AH213" s="296"/>
      <c r="AI213" s="296"/>
      <c r="AJ213" s="296"/>
      <c r="AK213" s="296">
        <v>180</v>
      </c>
      <c r="AL213" s="296"/>
      <c r="AM213" s="296"/>
    </row>
    <row r="214" spans="1:39" x14ac:dyDescent="0.25">
      <c r="A214" s="296"/>
      <c r="B214" s="296"/>
      <c r="C214" s="296"/>
      <c r="D214" s="296"/>
      <c r="E214" s="296"/>
      <c r="F214" s="296"/>
      <c r="G214" s="296"/>
      <c r="H214" s="296"/>
      <c r="I214" s="296"/>
      <c r="J214" s="296"/>
      <c r="K214" s="296"/>
      <c r="L214" s="296"/>
      <c r="M214" s="296"/>
      <c r="N214" s="296"/>
      <c r="O214" s="296"/>
      <c r="P214" s="296"/>
      <c r="Q214" s="296"/>
      <c r="R214" s="296">
        <v>14030323</v>
      </c>
      <c r="S214" s="296" t="s">
        <v>121</v>
      </c>
      <c r="T214" s="296" t="s">
        <v>130</v>
      </c>
      <c r="U214" s="296" t="s">
        <v>234</v>
      </c>
      <c r="V214" s="296"/>
      <c r="W214" s="296"/>
      <c r="X214" s="296">
        <v>180</v>
      </c>
      <c r="Y214" s="296"/>
      <c r="Z214" s="296"/>
      <c r="AA214" s="296"/>
      <c r="AB214" s="296"/>
      <c r="AC214" s="296"/>
      <c r="AD214" s="296"/>
      <c r="AE214" s="296"/>
      <c r="AF214" s="296">
        <v>180</v>
      </c>
      <c r="AG214" s="296"/>
      <c r="AH214" s="296"/>
      <c r="AI214" s="296"/>
      <c r="AJ214" s="296"/>
      <c r="AK214" s="296">
        <v>180</v>
      </c>
      <c r="AL214" s="296"/>
      <c r="AM214" s="296"/>
    </row>
    <row r="215" spans="1:39" x14ac:dyDescent="0.25">
      <c r="A215" s="296"/>
      <c r="B215" s="296"/>
      <c r="C215" s="296"/>
      <c r="D215" s="296"/>
      <c r="E215" s="296"/>
      <c r="F215" s="296"/>
      <c r="G215" s="296"/>
      <c r="H215" s="296"/>
      <c r="I215" s="296"/>
      <c r="J215" s="296"/>
      <c r="K215" s="296"/>
      <c r="L215" s="296"/>
      <c r="M215" s="296"/>
      <c r="N215" s="296"/>
      <c r="O215" s="296"/>
      <c r="P215" s="296"/>
      <c r="Q215" s="296"/>
      <c r="R215" s="296">
        <v>14030323</v>
      </c>
      <c r="S215" s="296" t="s">
        <v>415</v>
      </c>
      <c r="T215" s="296" t="s">
        <v>462</v>
      </c>
      <c r="U215" s="296" t="s">
        <v>233</v>
      </c>
      <c r="V215" s="296"/>
      <c r="W215" s="296"/>
      <c r="X215" s="296">
        <v>120</v>
      </c>
      <c r="Y215" s="296"/>
      <c r="Z215" s="296"/>
      <c r="AA215" s="296"/>
      <c r="AB215" s="296"/>
      <c r="AC215" s="296"/>
      <c r="AD215" s="296"/>
      <c r="AE215" s="296"/>
      <c r="AF215" s="296">
        <v>120</v>
      </c>
      <c r="AG215" s="296"/>
      <c r="AH215" s="296"/>
      <c r="AI215" s="296"/>
      <c r="AJ215" s="296"/>
      <c r="AK215" s="296">
        <v>120</v>
      </c>
      <c r="AL215" s="296"/>
      <c r="AM215" s="296"/>
    </row>
    <row r="216" spans="1:39" x14ac:dyDescent="0.25">
      <c r="A216" s="296"/>
      <c r="B216" s="296"/>
      <c r="C216" s="296"/>
      <c r="D216" s="296"/>
      <c r="E216" s="296"/>
      <c r="F216" s="296"/>
      <c r="G216" s="296"/>
      <c r="H216" s="296"/>
      <c r="I216" s="296"/>
      <c r="J216" s="296"/>
      <c r="K216" s="296"/>
      <c r="L216" s="296"/>
      <c r="M216" s="296"/>
      <c r="N216" s="296"/>
      <c r="O216" s="296"/>
      <c r="P216" s="296"/>
      <c r="Q216" s="296"/>
      <c r="R216" s="296">
        <v>14030323</v>
      </c>
      <c r="S216" s="296" t="s">
        <v>121</v>
      </c>
      <c r="T216" s="296" t="s">
        <v>132</v>
      </c>
      <c r="U216" s="296" t="s">
        <v>233</v>
      </c>
      <c r="V216" s="296"/>
      <c r="W216" s="296"/>
      <c r="X216" s="296">
        <v>180</v>
      </c>
      <c r="Y216" s="296"/>
      <c r="Z216" s="296"/>
      <c r="AA216" s="296"/>
      <c r="AB216" s="296"/>
      <c r="AC216" s="296"/>
      <c r="AD216" s="296"/>
      <c r="AE216" s="296"/>
      <c r="AF216" s="296">
        <v>180</v>
      </c>
      <c r="AG216" s="296"/>
      <c r="AH216" s="296"/>
      <c r="AI216" s="296"/>
      <c r="AJ216" s="296"/>
      <c r="AK216" s="296">
        <v>180</v>
      </c>
      <c r="AL216" s="296"/>
      <c r="AM216" s="296"/>
    </row>
    <row r="217" spans="1:39" x14ac:dyDescent="0.25">
      <c r="A217" s="296"/>
      <c r="B217" s="296"/>
      <c r="C217" s="296"/>
      <c r="D217" s="296"/>
      <c r="E217" s="296"/>
      <c r="F217" s="296"/>
      <c r="G217" s="296"/>
      <c r="H217" s="296"/>
      <c r="I217" s="296"/>
      <c r="J217" s="296"/>
      <c r="K217" s="296"/>
      <c r="L217" s="296"/>
      <c r="M217" s="296"/>
      <c r="N217" s="296"/>
      <c r="O217" s="296"/>
      <c r="P217" s="296"/>
      <c r="Q217" s="296"/>
      <c r="R217" s="296">
        <v>14030323</v>
      </c>
      <c r="S217" s="296" t="s">
        <v>118</v>
      </c>
      <c r="T217" s="296" t="s">
        <v>130</v>
      </c>
      <c r="U217" s="296" t="s">
        <v>219</v>
      </c>
      <c r="V217" s="296"/>
      <c r="W217" s="296"/>
      <c r="X217" s="296">
        <v>180</v>
      </c>
      <c r="Y217" s="296"/>
      <c r="Z217" s="296"/>
      <c r="AA217" s="296"/>
      <c r="AB217" s="296"/>
      <c r="AC217" s="296"/>
      <c r="AD217" s="296"/>
      <c r="AE217" s="296"/>
      <c r="AF217" s="296">
        <v>180</v>
      </c>
      <c r="AG217" s="296"/>
      <c r="AH217" s="296"/>
      <c r="AI217" s="296"/>
      <c r="AJ217" s="296"/>
      <c r="AK217" s="296">
        <v>180</v>
      </c>
      <c r="AL217" s="296"/>
      <c r="AM217" s="296"/>
    </row>
    <row r="218" spans="1:39" x14ac:dyDescent="0.25">
      <c r="A218" s="296"/>
      <c r="B218" s="296"/>
      <c r="C218" s="296"/>
      <c r="D218" s="296"/>
      <c r="E218" s="296"/>
      <c r="F218" s="296"/>
      <c r="G218" s="296"/>
      <c r="H218" s="296"/>
      <c r="I218" s="296"/>
      <c r="J218" s="296"/>
      <c r="K218" s="296"/>
      <c r="L218" s="296"/>
      <c r="M218" s="296"/>
      <c r="N218" s="296"/>
      <c r="O218" s="296"/>
      <c r="P218" s="296"/>
      <c r="Q218" s="296"/>
      <c r="R218" s="296">
        <v>14030324</v>
      </c>
      <c r="S218" s="296" t="s">
        <v>118</v>
      </c>
      <c r="T218" s="296" t="s">
        <v>130</v>
      </c>
      <c r="U218" s="296" t="s">
        <v>234</v>
      </c>
      <c r="V218" s="296"/>
      <c r="W218" s="296"/>
      <c r="X218" s="296">
        <v>180</v>
      </c>
      <c r="Y218" s="296"/>
      <c r="Z218" s="296"/>
      <c r="AA218" s="296"/>
      <c r="AB218" s="296"/>
      <c r="AC218" s="296"/>
      <c r="AD218" s="296"/>
      <c r="AE218" s="296"/>
      <c r="AF218" s="296">
        <v>180</v>
      </c>
      <c r="AG218" s="296"/>
      <c r="AH218" s="296"/>
      <c r="AI218" s="296"/>
      <c r="AJ218" s="296"/>
      <c r="AK218" s="296">
        <v>180</v>
      </c>
      <c r="AL218" s="296"/>
      <c r="AM218" s="296"/>
    </row>
    <row r="219" spans="1:39" x14ac:dyDescent="0.25">
      <c r="A219" s="296"/>
      <c r="B219" s="296"/>
      <c r="C219" s="296"/>
      <c r="D219" s="296"/>
      <c r="E219" s="296"/>
      <c r="F219" s="296"/>
      <c r="G219" s="296"/>
      <c r="H219" s="296"/>
      <c r="I219" s="296"/>
      <c r="J219" s="296"/>
      <c r="K219" s="296"/>
      <c r="L219" s="296"/>
      <c r="M219" s="296"/>
      <c r="N219" s="296"/>
      <c r="O219" s="296"/>
      <c r="P219" s="296"/>
      <c r="Q219" s="296"/>
      <c r="R219" s="296">
        <v>14030324</v>
      </c>
      <c r="S219" s="296" t="s">
        <v>118</v>
      </c>
      <c r="T219" s="296" t="s">
        <v>130</v>
      </c>
      <c r="U219" s="296" t="s">
        <v>234</v>
      </c>
      <c r="V219" s="296"/>
      <c r="W219" s="296"/>
      <c r="X219" s="296">
        <v>180</v>
      </c>
      <c r="Y219" s="296"/>
      <c r="Z219" s="296"/>
      <c r="AA219" s="296"/>
      <c r="AB219" s="296"/>
      <c r="AC219" s="296"/>
      <c r="AD219" s="296"/>
      <c r="AE219" s="296"/>
      <c r="AF219" s="296">
        <v>180</v>
      </c>
      <c r="AG219" s="296"/>
      <c r="AH219" s="296"/>
      <c r="AI219" s="296"/>
      <c r="AJ219" s="296"/>
      <c r="AK219" s="296">
        <v>180</v>
      </c>
      <c r="AL219" s="296"/>
      <c r="AM219" s="296"/>
    </row>
    <row r="220" spans="1:39" x14ac:dyDescent="0.25">
      <c r="A220" s="296"/>
      <c r="B220" s="296"/>
      <c r="C220" s="296"/>
      <c r="D220" s="296"/>
      <c r="E220" s="296"/>
      <c r="F220" s="296"/>
      <c r="G220" s="296"/>
      <c r="H220" s="296"/>
      <c r="I220" s="296"/>
      <c r="J220" s="296"/>
      <c r="K220" s="296"/>
      <c r="L220" s="296"/>
      <c r="M220" s="296"/>
      <c r="N220" s="296"/>
      <c r="O220" s="296"/>
      <c r="P220" s="296"/>
      <c r="Q220" s="296"/>
      <c r="R220" s="296">
        <v>14030324</v>
      </c>
      <c r="S220" s="296" t="s">
        <v>118</v>
      </c>
      <c r="T220" s="296" t="s">
        <v>130</v>
      </c>
      <c r="U220" s="296" t="s">
        <v>234</v>
      </c>
      <c r="V220" s="296"/>
      <c r="W220" s="296"/>
      <c r="X220" s="296">
        <v>180</v>
      </c>
      <c r="Y220" s="296"/>
      <c r="Z220" s="296"/>
      <c r="AA220" s="296"/>
      <c r="AB220" s="296"/>
      <c r="AC220" s="296"/>
      <c r="AD220" s="296"/>
      <c r="AE220" s="296"/>
      <c r="AF220" s="296">
        <v>180</v>
      </c>
      <c r="AG220" s="296"/>
      <c r="AH220" s="296"/>
      <c r="AI220" s="296"/>
      <c r="AJ220" s="296"/>
      <c r="AK220" s="296">
        <v>180</v>
      </c>
      <c r="AL220" s="296"/>
      <c r="AM220" s="296"/>
    </row>
    <row r="221" spans="1:39" x14ac:dyDescent="0.25">
      <c r="A221" s="296"/>
      <c r="B221" s="296"/>
      <c r="C221" s="296"/>
      <c r="D221" s="296"/>
      <c r="E221" s="296"/>
      <c r="F221" s="296"/>
      <c r="G221" s="296"/>
      <c r="H221" s="296"/>
      <c r="I221" s="296"/>
      <c r="J221" s="296"/>
      <c r="K221" s="296"/>
      <c r="L221" s="296"/>
      <c r="M221" s="296"/>
      <c r="N221" s="296"/>
      <c r="O221" s="296"/>
      <c r="P221" s="296"/>
      <c r="Q221" s="296"/>
      <c r="R221" s="296">
        <v>14030324</v>
      </c>
      <c r="S221" s="296" t="s">
        <v>118</v>
      </c>
      <c r="T221" s="296" t="s">
        <v>487</v>
      </c>
      <c r="U221" s="296" t="s">
        <v>219</v>
      </c>
      <c r="V221" s="296"/>
      <c r="W221" s="296"/>
      <c r="X221" s="296">
        <v>180</v>
      </c>
      <c r="Y221" s="296"/>
      <c r="Z221" s="296"/>
      <c r="AA221" s="296"/>
      <c r="AB221" s="296"/>
      <c r="AC221" s="296"/>
      <c r="AD221" s="296"/>
      <c r="AE221" s="296"/>
      <c r="AF221" s="296">
        <v>180</v>
      </c>
      <c r="AG221" s="296"/>
      <c r="AH221" s="296"/>
      <c r="AI221" s="296"/>
      <c r="AJ221" s="296"/>
      <c r="AK221" s="296">
        <v>180</v>
      </c>
      <c r="AL221" s="296"/>
      <c r="AM221" s="296"/>
    </row>
    <row r="222" spans="1:39" x14ac:dyDescent="0.25">
      <c r="A222" s="296"/>
      <c r="B222" s="296"/>
      <c r="C222" s="296"/>
      <c r="D222" s="296"/>
      <c r="E222" s="296"/>
      <c r="F222" s="296"/>
      <c r="G222" s="296"/>
      <c r="H222" s="296"/>
      <c r="I222" s="296"/>
      <c r="J222" s="296"/>
      <c r="K222" s="296"/>
      <c r="L222" s="296"/>
      <c r="M222" s="296"/>
      <c r="N222" s="296"/>
      <c r="O222" s="296"/>
      <c r="P222" s="296"/>
      <c r="Q222" s="296"/>
      <c r="R222" s="296">
        <v>14030327</v>
      </c>
      <c r="S222" s="296" t="s">
        <v>375</v>
      </c>
      <c r="T222" s="296" t="s">
        <v>109</v>
      </c>
      <c r="U222" s="296" t="s">
        <v>219</v>
      </c>
      <c r="V222" s="296"/>
      <c r="W222" s="296"/>
      <c r="X222" s="296">
        <v>96</v>
      </c>
      <c r="Y222" s="296"/>
      <c r="Z222" s="296"/>
      <c r="AA222" s="296"/>
      <c r="AB222" s="296"/>
      <c r="AC222" s="296"/>
      <c r="AD222" s="296"/>
      <c r="AE222" s="296"/>
      <c r="AF222" s="296">
        <v>96</v>
      </c>
      <c r="AG222" s="296"/>
      <c r="AH222" s="296"/>
      <c r="AI222" s="296"/>
      <c r="AJ222" s="296"/>
      <c r="AK222" s="296">
        <v>96</v>
      </c>
      <c r="AL222" s="296"/>
      <c r="AM222" s="296"/>
    </row>
    <row r="223" spans="1:39" ht="15.75" thickBot="1" x14ac:dyDescent="0.3">
      <c r="A223" s="296"/>
      <c r="B223" s="296"/>
      <c r="C223" s="296"/>
      <c r="D223" s="296"/>
      <c r="E223" s="296"/>
      <c r="F223" s="296"/>
      <c r="G223" s="296"/>
      <c r="H223" s="296"/>
      <c r="I223" s="296"/>
      <c r="J223" s="296"/>
      <c r="K223" s="296"/>
      <c r="L223" s="296"/>
      <c r="M223" s="296"/>
      <c r="N223" s="296"/>
      <c r="O223" s="296"/>
      <c r="P223" s="296"/>
      <c r="Q223" s="296"/>
      <c r="R223" s="295">
        <v>14030327</v>
      </c>
      <c r="S223" s="295" t="s">
        <v>118</v>
      </c>
      <c r="T223" s="295" t="s">
        <v>130</v>
      </c>
      <c r="U223" s="295" t="s">
        <v>233</v>
      </c>
      <c r="V223" s="295"/>
      <c r="W223" s="295"/>
      <c r="X223" s="295">
        <v>180</v>
      </c>
      <c r="Y223" s="296"/>
      <c r="Z223" s="296"/>
      <c r="AA223" s="296"/>
      <c r="AB223" s="296"/>
      <c r="AC223" s="296"/>
      <c r="AD223" s="296"/>
      <c r="AE223" s="296"/>
      <c r="AF223" s="296">
        <v>180</v>
      </c>
      <c r="AG223" s="296"/>
      <c r="AH223" s="296"/>
      <c r="AI223" s="296"/>
      <c r="AJ223" s="296"/>
      <c r="AK223" s="296">
        <v>180</v>
      </c>
      <c r="AL223" s="296"/>
      <c r="AM223" s="296"/>
    </row>
    <row r="224" spans="1:39" x14ac:dyDescent="0.25">
      <c r="A224" s="296"/>
      <c r="B224" s="296"/>
      <c r="C224" s="296"/>
      <c r="D224" s="296"/>
      <c r="E224" s="296"/>
      <c r="F224" s="296"/>
      <c r="G224" s="296"/>
      <c r="H224" s="296"/>
      <c r="I224" s="296"/>
      <c r="J224" s="296"/>
      <c r="K224" s="296"/>
      <c r="L224" s="296"/>
      <c r="M224" s="296"/>
      <c r="N224" s="296"/>
      <c r="O224" s="296"/>
      <c r="P224" s="296"/>
      <c r="Q224" s="131"/>
      <c r="R224" s="192">
        <v>14030329</v>
      </c>
      <c r="S224" s="298" t="s">
        <v>118</v>
      </c>
      <c r="T224" s="298" t="s">
        <v>130</v>
      </c>
      <c r="U224" s="298" t="s">
        <v>214</v>
      </c>
      <c r="V224" s="298"/>
      <c r="W224" s="298"/>
      <c r="X224" s="299">
        <v>180</v>
      </c>
      <c r="Y224" s="96"/>
      <c r="Z224" s="296"/>
      <c r="AA224" s="296"/>
      <c r="AB224" s="296"/>
      <c r="AC224" s="296"/>
      <c r="AD224" s="296"/>
      <c r="AE224" s="296"/>
      <c r="AF224" s="299">
        <v>180</v>
      </c>
      <c r="AG224" s="296"/>
      <c r="AH224" s="296"/>
      <c r="AI224" s="296"/>
      <c r="AJ224" s="296"/>
      <c r="AK224" s="296"/>
      <c r="AL224" s="296"/>
      <c r="AM224" s="296"/>
    </row>
    <row r="225" spans="1:39" x14ac:dyDescent="0.25">
      <c r="A225" s="296"/>
      <c r="B225" s="296"/>
      <c r="C225" s="296"/>
      <c r="D225" s="296"/>
      <c r="E225" s="296"/>
      <c r="F225" s="296"/>
      <c r="G225" s="296"/>
      <c r="H225" s="296"/>
      <c r="I225" s="296"/>
      <c r="J225" s="296"/>
      <c r="K225" s="296"/>
      <c r="L225" s="296"/>
      <c r="M225" s="296"/>
      <c r="N225" s="296"/>
      <c r="O225" s="296"/>
      <c r="P225" s="296"/>
      <c r="Q225" s="131"/>
      <c r="R225" s="270">
        <v>14030329</v>
      </c>
      <c r="S225" s="296" t="s">
        <v>118</v>
      </c>
      <c r="T225" s="296" t="s">
        <v>130</v>
      </c>
      <c r="U225" s="296" t="s">
        <v>214</v>
      </c>
      <c r="V225" s="296"/>
      <c r="W225" s="296"/>
      <c r="X225" s="300">
        <v>180</v>
      </c>
      <c r="Y225" s="96"/>
      <c r="Z225" s="296"/>
      <c r="AA225" s="296"/>
      <c r="AB225" s="296"/>
      <c r="AC225" s="296"/>
      <c r="AD225" s="296"/>
      <c r="AE225" s="296"/>
      <c r="AF225" s="300">
        <v>180</v>
      </c>
      <c r="AG225" s="296"/>
      <c r="AH225" s="296"/>
      <c r="AI225" s="296"/>
      <c r="AJ225" s="296"/>
      <c r="AK225" s="296"/>
      <c r="AL225" s="296"/>
      <c r="AM225" s="296"/>
    </row>
    <row r="226" spans="1:39" x14ac:dyDescent="0.25">
      <c r="A226" s="296"/>
      <c r="B226" s="296"/>
      <c r="C226" s="296"/>
      <c r="D226" s="296"/>
      <c r="E226" s="296"/>
      <c r="F226" s="296"/>
      <c r="G226" s="296"/>
      <c r="H226" s="296"/>
      <c r="I226" s="296"/>
      <c r="J226" s="296"/>
      <c r="K226" s="296"/>
      <c r="L226" s="296"/>
      <c r="M226" s="296"/>
      <c r="N226" s="296"/>
      <c r="O226" s="296"/>
      <c r="P226" s="296"/>
      <c r="Q226" s="131"/>
      <c r="R226" s="270">
        <v>14030329</v>
      </c>
      <c r="S226" s="296" t="s">
        <v>118</v>
      </c>
      <c r="T226" s="296" t="s">
        <v>130</v>
      </c>
      <c r="U226" s="296" t="s">
        <v>214</v>
      </c>
      <c r="V226" s="296"/>
      <c r="W226" s="296"/>
      <c r="X226" s="300">
        <v>180</v>
      </c>
      <c r="Y226" s="96"/>
      <c r="Z226" s="296"/>
      <c r="AA226" s="296"/>
      <c r="AB226" s="296"/>
      <c r="AC226" s="296"/>
      <c r="AD226" s="296"/>
      <c r="AE226" s="296"/>
      <c r="AF226" s="300">
        <v>180</v>
      </c>
      <c r="AG226" s="296"/>
      <c r="AH226" s="296"/>
      <c r="AI226" s="296"/>
      <c r="AJ226" s="296"/>
      <c r="AK226" s="296"/>
      <c r="AL226" s="296"/>
      <c r="AM226" s="296"/>
    </row>
    <row r="227" spans="1:39" x14ac:dyDescent="0.25">
      <c r="A227" s="296"/>
      <c r="B227" s="296"/>
      <c r="C227" s="296"/>
      <c r="D227" s="296"/>
      <c r="E227" s="296"/>
      <c r="F227" s="296"/>
      <c r="G227" s="296"/>
      <c r="H227" s="296"/>
      <c r="I227" s="296"/>
      <c r="J227" s="296"/>
      <c r="K227" s="296"/>
      <c r="L227" s="296"/>
      <c r="M227" s="296"/>
      <c r="N227" s="296"/>
      <c r="O227" s="296"/>
      <c r="P227" s="296"/>
      <c r="Q227" s="131"/>
      <c r="R227" s="270">
        <v>14030329</v>
      </c>
      <c r="S227" s="296" t="s">
        <v>121</v>
      </c>
      <c r="T227" s="296" t="s">
        <v>132</v>
      </c>
      <c r="U227" s="296" t="s">
        <v>214</v>
      </c>
      <c r="V227" s="296"/>
      <c r="W227" s="296"/>
      <c r="X227" s="300">
        <v>180</v>
      </c>
      <c r="Y227" s="96"/>
      <c r="Z227" s="296"/>
      <c r="AA227" s="296"/>
      <c r="AB227" s="296"/>
      <c r="AC227" s="296"/>
      <c r="AD227" s="296"/>
      <c r="AE227" s="296"/>
      <c r="AF227" s="300">
        <v>180</v>
      </c>
      <c r="AG227" s="296"/>
      <c r="AH227" s="296"/>
      <c r="AI227" s="296"/>
      <c r="AJ227" s="296"/>
      <c r="AK227" s="296"/>
      <c r="AL227" s="296"/>
      <c r="AM227" s="296"/>
    </row>
    <row r="228" spans="1:39" ht="15.75" thickBot="1" x14ac:dyDescent="0.3">
      <c r="A228" s="296"/>
      <c r="B228" s="296"/>
      <c r="C228" s="296"/>
      <c r="D228" s="296"/>
      <c r="E228" s="296"/>
      <c r="F228" s="296"/>
      <c r="G228" s="296"/>
      <c r="H228" s="296"/>
      <c r="I228" s="296"/>
      <c r="J228" s="296"/>
      <c r="K228" s="296"/>
      <c r="L228" s="296"/>
      <c r="M228" s="296"/>
      <c r="N228" s="296"/>
      <c r="O228" s="296"/>
      <c r="P228" s="296"/>
      <c r="Q228" s="131"/>
      <c r="R228" s="271">
        <v>14030329</v>
      </c>
      <c r="S228" s="297" t="s">
        <v>375</v>
      </c>
      <c r="T228" s="297" t="s">
        <v>109</v>
      </c>
      <c r="U228" s="297" t="s">
        <v>214</v>
      </c>
      <c r="V228" s="297"/>
      <c r="W228" s="297"/>
      <c r="X228" s="301">
        <v>96</v>
      </c>
      <c r="Y228" s="96"/>
      <c r="Z228" s="296"/>
      <c r="AA228" s="296"/>
      <c r="AB228" s="296"/>
      <c r="AC228" s="296"/>
      <c r="AD228" s="296"/>
      <c r="AE228" s="296"/>
      <c r="AF228" s="301">
        <v>96</v>
      </c>
      <c r="AG228" s="296"/>
      <c r="AH228" s="296"/>
      <c r="AI228" s="296"/>
      <c r="AJ228" s="296"/>
      <c r="AK228" s="296"/>
      <c r="AL228" s="296"/>
      <c r="AM228" s="296"/>
    </row>
    <row r="229" spans="1:39" x14ac:dyDescent="0.25">
      <c r="A229" s="296"/>
      <c r="B229" s="296"/>
      <c r="C229" s="296"/>
      <c r="D229" s="296"/>
      <c r="E229" s="296"/>
      <c r="F229" s="296"/>
      <c r="G229" s="296"/>
      <c r="H229" s="296"/>
      <c r="I229" s="296"/>
      <c r="J229" s="296"/>
      <c r="K229" s="296"/>
      <c r="L229" s="296"/>
      <c r="M229" s="296"/>
      <c r="N229" s="296"/>
      <c r="O229" s="296"/>
      <c r="P229" s="296"/>
      <c r="Q229" s="131"/>
      <c r="R229" s="192">
        <v>14030329</v>
      </c>
      <c r="S229" s="298" t="s">
        <v>118</v>
      </c>
      <c r="T229" s="298" t="s">
        <v>130</v>
      </c>
      <c r="U229" s="298" t="s">
        <v>215</v>
      </c>
      <c r="V229" s="298"/>
      <c r="W229" s="298"/>
      <c r="X229" s="299">
        <v>180</v>
      </c>
      <c r="Y229" s="96"/>
      <c r="Z229" s="296"/>
      <c r="AA229" s="296"/>
      <c r="AB229" s="296"/>
      <c r="AC229" s="296"/>
      <c r="AD229" s="296"/>
      <c r="AE229" s="296"/>
      <c r="AF229" s="299">
        <v>180</v>
      </c>
      <c r="AG229" s="296"/>
      <c r="AH229" s="296"/>
      <c r="AI229" s="296"/>
      <c r="AJ229" s="296"/>
      <c r="AK229" s="296"/>
      <c r="AL229" s="296"/>
      <c r="AM229" s="296"/>
    </row>
    <row r="230" spans="1:39" x14ac:dyDescent="0.25">
      <c r="A230" s="296"/>
      <c r="B230" s="296"/>
      <c r="C230" s="296"/>
      <c r="D230" s="296"/>
      <c r="E230" s="296"/>
      <c r="F230" s="296"/>
      <c r="G230" s="296"/>
      <c r="H230" s="296"/>
      <c r="I230" s="296"/>
      <c r="J230" s="296"/>
      <c r="K230" s="296"/>
      <c r="L230" s="296"/>
      <c r="M230" s="296"/>
      <c r="N230" s="296"/>
      <c r="O230" s="296"/>
      <c r="P230" s="296"/>
      <c r="Q230" s="131"/>
      <c r="R230" s="270">
        <v>14030329</v>
      </c>
      <c r="S230" s="296" t="s">
        <v>118</v>
      </c>
      <c r="T230" s="296" t="s">
        <v>133</v>
      </c>
      <c r="U230" s="296" t="s">
        <v>215</v>
      </c>
      <c r="V230" s="296"/>
      <c r="W230" s="296"/>
      <c r="X230" s="300">
        <v>180</v>
      </c>
      <c r="Y230" s="96"/>
      <c r="Z230" s="296"/>
      <c r="AA230" s="296"/>
      <c r="AB230" s="296"/>
      <c r="AC230" s="296"/>
      <c r="AD230" s="296"/>
      <c r="AE230" s="296"/>
      <c r="AF230" s="300">
        <v>180</v>
      </c>
      <c r="AG230" s="296"/>
      <c r="AH230" s="296"/>
      <c r="AI230" s="296"/>
      <c r="AJ230" s="296"/>
      <c r="AK230" s="296"/>
      <c r="AL230" s="296"/>
      <c r="AM230" s="296"/>
    </row>
    <row r="231" spans="1:39" ht="15.75" thickBot="1" x14ac:dyDescent="0.3">
      <c r="A231" s="296"/>
      <c r="B231" s="296"/>
      <c r="C231" s="296"/>
      <c r="D231" s="296"/>
      <c r="E231" s="296"/>
      <c r="F231" s="296"/>
      <c r="G231" s="296"/>
      <c r="H231" s="296"/>
      <c r="I231" s="296"/>
      <c r="J231" s="296"/>
      <c r="K231" s="296"/>
      <c r="L231" s="296"/>
      <c r="M231" s="296"/>
      <c r="N231" s="296"/>
      <c r="O231" s="296"/>
      <c r="P231" s="296"/>
      <c r="Q231" s="131"/>
      <c r="R231" s="271">
        <v>14030329</v>
      </c>
      <c r="S231" s="297" t="s">
        <v>117</v>
      </c>
      <c r="T231" s="297" t="s">
        <v>462</v>
      </c>
      <c r="U231" s="297" t="s">
        <v>215</v>
      </c>
      <c r="V231" s="297"/>
      <c r="W231" s="297"/>
      <c r="X231" s="301">
        <v>180</v>
      </c>
      <c r="Y231" s="96"/>
      <c r="Z231" s="296"/>
      <c r="AA231" s="296"/>
      <c r="AB231" s="296"/>
      <c r="AC231" s="296"/>
      <c r="AD231" s="296"/>
      <c r="AE231" s="296"/>
      <c r="AF231" s="301">
        <v>180</v>
      </c>
      <c r="AG231" s="296"/>
      <c r="AH231" s="296"/>
      <c r="AI231" s="296"/>
      <c r="AJ231" s="296"/>
      <c r="AK231" s="296"/>
      <c r="AL231" s="296"/>
      <c r="AM231" s="296"/>
    </row>
    <row r="232" spans="1:39" ht="15.75" thickBot="1" x14ac:dyDescent="0.3">
      <c r="A232" s="296"/>
      <c r="B232" s="296"/>
      <c r="C232" s="296"/>
      <c r="D232" s="296"/>
      <c r="E232" s="296"/>
      <c r="F232" s="296"/>
      <c r="G232" s="296"/>
      <c r="H232" s="296"/>
      <c r="I232" s="296"/>
      <c r="J232" s="296"/>
      <c r="K232" s="296"/>
      <c r="L232" s="296"/>
      <c r="M232" s="296"/>
      <c r="N232" s="296"/>
      <c r="O232" s="296"/>
      <c r="P232" s="296"/>
      <c r="Q232" s="131"/>
      <c r="R232" s="272">
        <v>14030329</v>
      </c>
      <c r="S232" s="273" t="s">
        <v>118</v>
      </c>
      <c r="T232" s="273" t="s">
        <v>130</v>
      </c>
      <c r="U232" s="273" t="s">
        <v>233</v>
      </c>
      <c r="V232" s="273"/>
      <c r="W232" s="273"/>
      <c r="X232" s="274">
        <v>358</v>
      </c>
      <c r="Y232" s="96"/>
      <c r="Z232" s="296"/>
      <c r="AA232" s="296"/>
      <c r="AB232" s="296"/>
      <c r="AC232" s="296"/>
      <c r="AD232" s="296"/>
      <c r="AE232" s="296"/>
      <c r="AF232" s="274">
        <v>358</v>
      </c>
      <c r="AG232" s="296"/>
      <c r="AH232" s="296"/>
      <c r="AI232" s="296"/>
      <c r="AJ232" s="296"/>
      <c r="AK232" s="296"/>
      <c r="AL232" s="296"/>
      <c r="AM232" s="296"/>
    </row>
    <row r="233" spans="1:39" x14ac:dyDescent="0.25">
      <c r="A233" s="296"/>
      <c r="B233" s="296"/>
      <c r="C233" s="296"/>
      <c r="D233" s="296"/>
      <c r="E233" s="296"/>
      <c r="F233" s="296"/>
      <c r="G233" s="296"/>
      <c r="H233" s="296"/>
      <c r="I233" s="296"/>
      <c r="J233" s="296"/>
      <c r="K233" s="296"/>
      <c r="L233" s="296"/>
      <c r="M233" s="296"/>
      <c r="N233" s="296"/>
      <c r="O233" s="296"/>
      <c r="P233" s="296"/>
      <c r="Q233" s="131"/>
      <c r="R233" s="192">
        <v>14030403</v>
      </c>
      <c r="S233" s="319" t="s">
        <v>223</v>
      </c>
      <c r="T233" s="319" t="s">
        <v>133</v>
      </c>
      <c r="U233" s="319" t="s">
        <v>233</v>
      </c>
      <c r="V233" s="319"/>
      <c r="W233" s="319"/>
      <c r="X233" s="320">
        <v>180</v>
      </c>
      <c r="Y233" s="96"/>
      <c r="Z233" s="296"/>
      <c r="AA233" s="296"/>
      <c r="AB233" s="296"/>
      <c r="AC233" s="296"/>
      <c r="AD233" s="296"/>
      <c r="AE233" s="296"/>
      <c r="AF233" s="296"/>
      <c r="AG233" s="296"/>
      <c r="AH233" s="296"/>
      <c r="AI233" s="296"/>
      <c r="AJ233" s="296"/>
      <c r="AK233" s="296"/>
      <c r="AL233" s="296"/>
      <c r="AM233" s="296"/>
    </row>
    <row r="234" spans="1:39" ht="15.75" thickBot="1" x14ac:dyDescent="0.3">
      <c r="A234" s="296"/>
      <c r="B234" s="296"/>
      <c r="C234" s="296"/>
      <c r="D234" s="296"/>
      <c r="E234" s="296"/>
      <c r="F234" s="296"/>
      <c r="G234" s="296"/>
      <c r="H234" s="296"/>
      <c r="I234" s="296"/>
      <c r="J234" s="296"/>
      <c r="K234" s="296"/>
      <c r="L234" s="296"/>
      <c r="M234" s="296"/>
      <c r="N234" s="296"/>
      <c r="O234" s="296"/>
      <c r="P234" s="296"/>
      <c r="Q234" s="131"/>
      <c r="R234" s="316">
        <v>14030403</v>
      </c>
      <c r="S234" s="318" t="s">
        <v>486</v>
      </c>
      <c r="T234" s="318" t="s">
        <v>130</v>
      </c>
      <c r="U234" s="318" t="s">
        <v>233</v>
      </c>
      <c r="V234" s="318"/>
      <c r="W234" s="318"/>
      <c r="X234" s="322">
        <v>180</v>
      </c>
      <c r="Y234" s="96"/>
      <c r="Z234" s="296"/>
      <c r="AA234" s="296"/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296"/>
      <c r="AL234" s="296"/>
      <c r="AM234" s="296"/>
    </row>
    <row r="235" spans="1:39" x14ac:dyDescent="0.25">
      <c r="A235" s="296"/>
      <c r="B235" s="296"/>
      <c r="C235" s="296"/>
      <c r="D235" s="296"/>
      <c r="E235" s="296"/>
      <c r="F235" s="296"/>
      <c r="G235" s="296"/>
      <c r="H235" s="296"/>
      <c r="I235" s="296"/>
      <c r="J235" s="296"/>
      <c r="K235" s="296"/>
      <c r="L235" s="296"/>
      <c r="M235" s="296"/>
      <c r="N235" s="296"/>
      <c r="O235" s="296"/>
      <c r="P235" s="296"/>
      <c r="Q235" s="131"/>
      <c r="R235" s="192">
        <v>14030403</v>
      </c>
      <c r="S235" s="319" t="s">
        <v>507</v>
      </c>
      <c r="T235" s="319" t="s">
        <v>132</v>
      </c>
      <c r="U235" s="319" t="s">
        <v>219</v>
      </c>
      <c r="V235" s="319"/>
      <c r="W235" s="319"/>
      <c r="X235" s="320">
        <v>120</v>
      </c>
      <c r="Y235" s="96"/>
      <c r="Z235" s="296"/>
      <c r="AA235" s="296"/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296"/>
      <c r="AL235" s="296"/>
      <c r="AM235" s="296"/>
    </row>
    <row r="236" spans="1:39" ht="15.75" thickBot="1" x14ac:dyDescent="0.3">
      <c r="A236" s="296"/>
      <c r="B236" s="296"/>
      <c r="C236" s="296"/>
      <c r="D236" s="296"/>
      <c r="E236" s="296"/>
      <c r="F236" s="296"/>
      <c r="G236" s="296"/>
      <c r="H236" s="296"/>
      <c r="I236" s="296"/>
      <c r="J236" s="296"/>
      <c r="K236" s="296"/>
      <c r="L236" s="296"/>
      <c r="M236" s="296"/>
      <c r="N236" s="296"/>
      <c r="O236" s="296"/>
      <c r="P236" s="296"/>
      <c r="Q236" s="131"/>
      <c r="R236" s="316">
        <v>14030403</v>
      </c>
      <c r="S236" s="318" t="s">
        <v>236</v>
      </c>
      <c r="T236" s="318" t="s">
        <v>130</v>
      </c>
      <c r="U236" s="318" t="s">
        <v>219</v>
      </c>
      <c r="V236" s="318"/>
      <c r="W236" s="318"/>
      <c r="X236" s="322">
        <v>180</v>
      </c>
      <c r="Y236" s="96"/>
      <c r="Z236" s="296"/>
      <c r="AA236" s="296"/>
      <c r="AB236" s="296"/>
      <c r="AC236" s="296"/>
      <c r="AD236" s="296"/>
      <c r="AE236" s="296"/>
      <c r="AF236" s="296"/>
      <c r="AG236" s="296"/>
      <c r="AH236" s="296"/>
      <c r="AI236" s="296"/>
      <c r="AJ236" s="296"/>
      <c r="AK236" s="296"/>
      <c r="AL236" s="296"/>
      <c r="AM236" s="296"/>
    </row>
    <row r="237" spans="1:39" x14ac:dyDescent="0.25">
      <c r="A237" s="296"/>
      <c r="B237" s="296"/>
      <c r="C237" s="296"/>
      <c r="D237" s="296"/>
      <c r="E237" s="296"/>
      <c r="F237" s="296"/>
      <c r="G237" s="296"/>
      <c r="H237" s="296"/>
      <c r="I237" s="296"/>
      <c r="J237" s="296"/>
      <c r="K237" s="296"/>
      <c r="L237" s="296"/>
      <c r="M237" s="296"/>
      <c r="N237" s="296"/>
      <c r="O237" s="296"/>
      <c r="P237" s="296"/>
      <c r="Q237" s="131"/>
      <c r="R237" s="192">
        <v>14030402</v>
      </c>
      <c r="S237" s="319" t="s">
        <v>223</v>
      </c>
      <c r="T237" s="319" t="s">
        <v>109</v>
      </c>
      <c r="U237" s="319" t="s">
        <v>214</v>
      </c>
      <c r="V237" s="319"/>
      <c r="W237" s="319"/>
      <c r="X237" s="320">
        <v>180</v>
      </c>
      <c r="Y237" s="96"/>
      <c r="Z237" s="296"/>
      <c r="AA237" s="296"/>
      <c r="AB237" s="296"/>
      <c r="AC237" s="296"/>
      <c r="AD237" s="296"/>
      <c r="AE237" s="296"/>
      <c r="AF237" s="296"/>
      <c r="AG237" s="296"/>
      <c r="AH237" s="296"/>
      <c r="AI237" s="296"/>
      <c r="AJ237" s="296"/>
      <c r="AK237" s="296"/>
      <c r="AL237" s="296"/>
      <c r="AM237" s="296"/>
    </row>
    <row r="238" spans="1:39" x14ac:dyDescent="0.25">
      <c r="A238" s="296"/>
      <c r="B238" s="296"/>
      <c r="C238" s="296"/>
      <c r="D238" s="296"/>
      <c r="E238" s="296"/>
      <c r="F238" s="296"/>
      <c r="G238" s="296"/>
      <c r="H238" s="296"/>
      <c r="I238" s="296"/>
      <c r="J238" s="296"/>
      <c r="K238" s="296"/>
      <c r="L238" s="296"/>
      <c r="M238" s="296"/>
      <c r="N238" s="296"/>
      <c r="O238" s="296"/>
      <c r="P238" s="296"/>
      <c r="Q238" s="131"/>
      <c r="R238" s="193">
        <v>14030402</v>
      </c>
      <c r="S238" s="317" t="s">
        <v>486</v>
      </c>
      <c r="T238" s="317" t="s">
        <v>130</v>
      </c>
      <c r="U238" s="317" t="s">
        <v>214</v>
      </c>
      <c r="V238" s="317"/>
      <c r="W238" s="317"/>
      <c r="X238" s="321">
        <v>180</v>
      </c>
      <c r="Y238" s="96"/>
      <c r="Z238" s="296"/>
      <c r="AA238" s="296"/>
      <c r="AB238" s="296"/>
      <c r="AC238" s="296"/>
      <c r="AD238" s="296"/>
      <c r="AE238" s="296"/>
      <c r="AF238" s="296"/>
      <c r="AG238" s="296"/>
      <c r="AH238" s="296"/>
      <c r="AI238" s="296"/>
      <c r="AJ238" s="296"/>
      <c r="AK238" s="296"/>
      <c r="AL238" s="296"/>
      <c r="AM238" s="296"/>
    </row>
    <row r="239" spans="1:39" x14ac:dyDescent="0.25">
      <c r="A239" s="296"/>
      <c r="B239" s="296"/>
      <c r="C239" s="296"/>
      <c r="D239" s="296"/>
      <c r="E239" s="296"/>
      <c r="F239" s="296"/>
      <c r="G239" s="296"/>
      <c r="H239" s="296"/>
      <c r="I239" s="296"/>
      <c r="J239" s="296"/>
      <c r="K239" s="296"/>
      <c r="L239" s="296"/>
      <c r="M239" s="296"/>
      <c r="N239" s="296"/>
      <c r="O239" s="296"/>
      <c r="P239" s="296"/>
      <c r="Q239" s="131"/>
      <c r="R239" s="193">
        <v>14030402</v>
      </c>
      <c r="S239" s="317" t="s">
        <v>507</v>
      </c>
      <c r="T239" s="317" t="s">
        <v>423</v>
      </c>
      <c r="U239" s="317" t="s">
        <v>214</v>
      </c>
      <c r="V239" s="317"/>
      <c r="W239" s="317"/>
      <c r="X239" s="321">
        <v>120</v>
      </c>
      <c r="Y239" s="96"/>
      <c r="Z239" s="296"/>
      <c r="AA239" s="296"/>
      <c r="AB239" s="296"/>
      <c r="AC239" s="296"/>
      <c r="AD239" s="296"/>
      <c r="AE239" s="296"/>
      <c r="AF239" s="296"/>
      <c r="AG239" s="296"/>
      <c r="AH239" s="296"/>
      <c r="AI239" s="296"/>
      <c r="AJ239" s="296"/>
      <c r="AK239" s="296"/>
      <c r="AL239" s="296"/>
      <c r="AM239" s="296"/>
    </row>
    <row r="240" spans="1:39" ht="15.75" thickBot="1" x14ac:dyDescent="0.3">
      <c r="A240" s="296"/>
      <c r="B240" s="296"/>
      <c r="C240" s="296"/>
      <c r="D240" s="296"/>
      <c r="E240" s="296"/>
      <c r="F240" s="296"/>
      <c r="G240" s="296"/>
      <c r="H240" s="296"/>
      <c r="I240" s="296"/>
      <c r="J240" s="296"/>
      <c r="K240" s="296"/>
      <c r="L240" s="296"/>
      <c r="M240" s="296"/>
      <c r="N240" s="296"/>
      <c r="O240" s="296"/>
      <c r="P240" s="296"/>
      <c r="Q240" s="131"/>
      <c r="R240" s="316">
        <v>14030402</v>
      </c>
      <c r="S240" s="318" t="s">
        <v>507</v>
      </c>
      <c r="T240" s="318" t="s">
        <v>231</v>
      </c>
      <c r="U240" s="318" t="s">
        <v>214</v>
      </c>
      <c r="V240" s="318"/>
      <c r="W240" s="318"/>
      <c r="X240" s="322">
        <v>120</v>
      </c>
      <c r="Y240" s="96"/>
      <c r="Z240" s="296"/>
      <c r="AA240" s="296"/>
      <c r="AB240" s="296"/>
      <c r="AC240" s="296"/>
      <c r="AD240" s="296"/>
      <c r="AE240" s="296"/>
      <c r="AF240" s="296"/>
      <c r="AG240" s="296"/>
      <c r="AH240" s="296"/>
      <c r="AI240" s="296"/>
      <c r="AJ240" s="296"/>
      <c r="AK240" s="296"/>
      <c r="AL240" s="296"/>
      <c r="AM240" s="296"/>
    </row>
    <row r="241" spans="1:39" x14ac:dyDescent="0.25">
      <c r="A241" s="296"/>
      <c r="B241" s="296"/>
      <c r="C241" s="296"/>
      <c r="D241" s="296"/>
      <c r="E241" s="296"/>
      <c r="F241" s="296"/>
      <c r="G241" s="296"/>
      <c r="H241" s="296"/>
      <c r="I241" s="296"/>
      <c r="J241" s="296"/>
      <c r="K241" s="296"/>
      <c r="L241" s="296"/>
      <c r="M241" s="296"/>
      <c r="N241" s="296"/>
      <c r="O241" s="296"/>
      <c r="P241" s="296"/>
      <c r="Q241" s="131"/>
      <c r="R241" s="192">
        <v>14030331</v>
      </c>
      <c r="S241" s="319" t="s">
        <v>118</v>
      </c>
      <c r="T241" s="319" t="s">
        <v>132</v>
      </c>
      <c r="U241" s="319" t="s">
        <v>217</v>
      </c>
      <c r="V241" s="319"/>
      <c r="W241" s="319"/>
      <c r="X241" s="320">
        <v>180</v>
      </c>
      <c r="Y241" s="96"/>
      <c r="Z241" s="296"/>
      <c r="AA241" s="296"/>
      <c r="AB241" s="296"/>
      <c r="AC241" s="296"/>
      <c r="AD241" s="296"/>
      <c r="AE241" s="296"/>
      <c r="AF241" s="296"/>
      <c r="AG241" s="296"/>
      <c r="AH241" s="296"/>
      <c r="AI241" s="296"/>
      <c r="AJ241" s="296"/>
      <c r="AK241" s="296"/>
      <c r="AL241" s="296"/>
      <c r="AM241" s="296"/>
    </row>
    <row r="242" spans="1:39" x14ac:dyDescent="0.25">
      <c r="A242" s="296"/>
      <c r="B242" s="296"/>
      <c r="C242" s="296"/>
      <c r="D242" s="296"/>
      <c r="E242" s="296"/>
      <c r="F242" s="296"/>
      <c r="G242" s="296"/>
      <c r="H242" s="296"/>
      <c r="I242" s="296"/>
      <c r="J242" s="296"/>
      <c r="K242" s="296"/>
      <c r="L242" s="296"/>
      <c r="M242" s="296"/>
      <c r="N242" s="296"/>
      <c r="O242" s="296"/>
      <c r="P242" s="296"/>
      <c r="Q242" s="131"/>
      <c r="R242" s="193">
        <v>14030331</v>
      </c>
      <c r="S242" s="317" t="s">
        <v>118</v>
      </c>
      <c r="T242" s="317" t="s">
        <v>130</v>
      </c>
      <c r="U242" s="317" t="s">
        <v>217</v>
      </c>
      <c r="V242" s="317"/>
      <c r="W242" s="317"/>
      <c r="X242" s="321">
        <v>180</v>
      </c>
      <c r="Y242" s="96"/>
      <c r="Z242" s="296"/>
      <c r="AA242" s="296"/>
      <c r="AB242" s="296"/>
      <c r="AC242" s="296"/>
      <c r="AD242" s="296"/>
      <c r="AE242" s="296"/>
      <c r="AF242" s="296"/>
      <c r="AG242" s="296"/>
      <c r="AH242" s="296"/>
      <c r="AI242" s="296"/>
      <c r="AJ242" s="296"/>
      <c r="AK242" s="296"/>
      <c r="AL242" s="296"/>
      <c r="AM242" s="296"/>
    </row>
    <row r="243" spans="1:39" ht="15.75" thickBot="1" x14ac:dyDescent="0.3">
      <c r="A243" s="296"/>
      <c r="B243" s="296"/>
      <c r="C243" s="296"/>
      <c r="D243" s="296"/>
      <c r="E243" s="296"/>
      <c r="F243" s="296"/>
      <c r="G243" s="296"/>
      <c r="H243" s="296"/>
      <c r="I243" s="296"/>
      <c r="J243" s="296"/>
      <c r="K243" s="296"/>
      <c r="L243" s="296"/>
      <c r="M243" s="296"/>
      <c r="N243" s="296"/>
      <c r="O243" s="296"/>
      <c r="P243" s="296"/>
      <c r="Q243" s="131"/>
      <c r="R243" s="316">
        <v>14030331</v>
      </c>
      <c r="S243" s="318" t="s">
        <v>118</v>
      </c>
      <c r="T243" s="318" t="s">
        <v>133</v>
      </c>
      <c r="U243" s="318" t="s">
        <v>217</v>
      </c>
      <c r="V243" s="318"/>
      <c r="W243" s="318"/>
      <c r="X243" s="322">
        <v>180</v>
      </c>
      <c r="Y243" s="96"/>
      <c r="Z243" s="296"/>
      <c r="AA243" s="296"/>
      <c r="AB243" s="296"/>
      <c r="AC243" s="296"/>
      <c r="AD243" s="296"/>
      <c r="AE243" s="296"/>
      <c r="AF243" s="296"/>
      <c r="AG243" s="296"/>
      <c r="AH243" s="296"/>
      <c r="AI243" s="296"/>
      <c r="AJ243" s="296"/>
      <c r="AK243" s="296"/>
      <c r="AL243" s="296"/>
      <c r="AM243" s="296"/>
    </row>
    <row r="244" spans="1:39" x14ac:dyDescent="0.25">
      <c r="A244" s="296"/>
      <c r="B244" s="296"/>
      <c r="C244" s="296"/>
      <c r="D244" s="296"/>
      <c r="E244" s="296"/>
      <c r="F244" s="296"/>
      <c r="G244" s="296"/>
      <c r="H244" s="296"/>
      <c r="I244" s="296"/>
      <c r="J244" s="296"/>
      <c r="K244" s="296"/>
      <c r="L244" s="296"/>
      <c r="M244" s="296"/>
      <c r="N244" s="296"/>
      <c r="O244" s="296"/>
      <c r="P244" s="296"/>
      <c r="Q244" s="131"/>
      <c r="R244" s="192">
        <v>14030331</v>
      </c>
      <c r="S244" s="319" t="s">
        <v>375</v>
      </c>
      <c r="T244" s="319" t="s">
        <v>130</v>
      </c>
      <c r="U244" s="319" t="s">
        <v>233</v>
      </c>
      <c r="V244" s="319"/>
      <c r="W244" s="319"/>
      <c r="X244" s="320">
        <v>96</v>
      </c>
      <c r="Y244" s="96"/>
      <c r="Z244" s="296"/>
      <c r="AA244" s="296"/>
      <c r="AB244" s="296"/>
      <c r="AC244" s="296"/>
      <c r="AD244" s="296"/>
      <c r="AE244" s="296"/>
      <c r="AF244" s="296"/>
      <c r="AG244" s="296"/>
      <c r="AH244" s="296"/>
      <c r="AI244" s="296"/>
      <c r="AJ244" s="296"/>
      <c r="AK244" s="296"/>
      <c r="AL244" s="296"/>
      <c r="AM244" s="296"/>
    </row>
    <row r="245" spans="1:39" ht="15.75" thickBot="1" x14ac:dyDescent="0.3">
      <c r="A245" s="296"/>
      <c r="B245" s="296"/>
      <c r="C245" s="296"/>
      <c r="D245" s="296"/>
      <c r="E245" s="296"/>
      <c r="F245" s="296"/>
      <c r="G245" s="296"/>
      <c r="H245" s="296"/>
      <c r="I245" s="296"/>
      <c r="J245" s="296"/>
      <c r="K245" s="296"/>
      <c r="L245" s="296"/>
      <c r="M245" s="296"/>
      <c r="N245" s="296"/>
      <c r="O245" s="296"/>
      <c r="P245" s="296"/>
      <c r="Q245" s="131"/>
      <c r="R245" s="316">
        <v>14030331</v>
      </c>
      <c r="S245" s="318" t="s">
        <v>118</v>
      </c>
      <c r="T245" s="318" t="s">
        <v>130</v>
      </c>
      <c r="U245" s="318" t="s">
        <v>233</v>
      </c>
      <c r="V245" s="318"/>
      <c r="W245" s="318"/>
      <c r="X245" s="322">
        <v>180</v>
      </c>
      <c r="Y245" s="96"/>
      <c r="Z245" s="296"/>
      <c r="AA245" s="296"/>
      <c r="AB245" s="296"/>
      <c r="AC245" s="296"/>
      <c r="AD245" s="296"/>
      <c r="AE245" s="296"/>
      <c r="AF245" s="296"/>
      <c r="AG245" s="296"/>
      <c r="AH245" s="296"/>
      <c r="AI245" s="296"/>
      <c r="AJ245" s="296"/>
      <c r="AK245" s="296"/>
      <c r="AL245" s="296"/>
      <c r="AM245" s="296"/>
    </row>
    <row r="246" spans="1:39" x14ac:dyDescent="0.25">
      <c r="A246" s="296"/>
      <c r="B246" s="296"/>
      <c r="C246" s="296"/>
      <c r="D246" s="296"/>
      <c r="E246" s="296"/>
      <c r="F246" s="296"/>
      <c r="G246" s="296"/>
      <c r="H246" s="296"/>
      <c r="I246" s="296"/>
      <c r="J246" s="296"/>
      <c r="K246" s="296"/>
      <c r="L246" s="296"/>
      <c r="M246" s="296"/>
      <c r="N246" s="296"/>
      <c r="O246" s="296"/>
      <c r="P246" s="296"/>
      <c r="Q246" s="131"/>
      <c r="R246" s="192">
        <v>14030331</v>
      </c>
      <c r="S246" s="319" t="s">
        <v>223</v>
      </c>
      <c r="T246" s="319" t="s">
        <v>133</v>
      </c>
      <c r="U246" s="319" t="s">
        <v>214</v>
      </c>
      <c r="V246" s="319"/>
      <c r="W246" s="319"/>
      <c r="X246" s="320">
        <v>180</v>
      </c>
      <c r="Y246" s="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296"/>
      <c r="AL246" s="296"/>
      <c r="AM246" s="296"/>
    </row>
    <row r="247" spans="1:39" x14ac:dyDescent="0.25">
      <c r="A247" s="296"/>
      <c r="B247" s="296"/>
      <c r="C247" s="296"/>
      <c r="D247" s="296"/>
      <c r="E247" s="296"/>
      <c r="F247" s="296"/>
      <c r="G247" s="296"/>
      <c r="H247" s="296"/>
      <c r="I247" s="296"/>
      <c r="J247" s="296"/>
      <c r="K247" s="296"/>
      <c r="L247" s="296"/>
      <c r="M247" s="296"/>
      <c r="N247" s="296"/>
      <c r="O247" s="296"/>
      <c r="P247" s="296"/>
      <c r="Q247" s="131"/>
      <c r="R247" s="193">
        <v>14030331</v>
      </c>
      <c r="S247" s="317" t="s">
        <v>223</v>
      </c>
      <c r="T247" s="317" t="s">
        <v>132</v>
      </c>
      <c r="U247" s="317" t="s">
        <v>214</v>
      </c>
      <c r="V247" s="317"/>
      <c r="W247" s="317"/>
      <c r="X247" s="321">
        <v>180</v>
      </c>
      <c r="Y247" s="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296"/>
      <c r="AL247" s="296"/>
      <c r="AM247" s="296"/>
    </row>
    <row r="248" spans="1:39" ht="15.75" thickBot="1" x14ac:dyDescent="0.3">
      <c r="A248" s="296"/>
      <c r="B248" s="296"/>
      <c r="C248" s="296"/>
      <c r="D248" s="296"/>
      <c r="E248" s="296"/>
      <c r="F248" s="296"/>
      <c r="G248" s="296"/>
      <c r="H248" s="296"/>
      <c r="I248" s="296"/>
      <c r="J248" s="296"/>
      <c r="K248" s="296"/>
      <c r="L248" s="296"/>
      <c r="M248" s="296"/>
      <c r="N248" s="296"/>
      <c r="O248" s="296"/>
      <c r="P248" s="296"/>
      <c r="Q248" s="131"/>
      <c r="R248" s="316">
        <v>14030331</v>
      </c>
      <c r="S248" s="318" t="s">
        <v>375</v>
      </c>
      <c r="T248" s="318" t="s">
        <v>132</v>
      </c>
      <c r="U248" s="318" t="s">
        <v>214</v>
      </c>
      <c r="V248" s="318"/>
      <c r="W248" s="318"/>
      <c r="X248" s="322">
        <v>96</v>
      </c>
      <c r="Y248" s="96"/>
      <c r="Z248" s="296"/>
      <c r="AA248" s="296"/>
      <c r="AB248" s="296"/>
      <c r="AC248" s="296"/>
      <c r="AD248" s="296"/>
      <c r="AE248" s="296"/>
      <c r="AF248" s="296"/>
      <c r="AG248" s="296"/>
      <c r="AH248" s="296"/>
      <c r="AI248" s="296"/>
      <c r="AJ248" s="296"/>
      <c r="AK248" s="296"/>
      <c r="AL248" s="296"/>
      <c r="AM248" s="296"/>
    </row>
    <row r="249" spans="1:39" ht="15.75" thickBot="1" x14ac:dyDescent="0.3">
      <c r="A249" s="296"/>
      <c r="B249" s="296"/>
      <c r="C249" s="296"/>
      <c r="D249" s="296"/>
      <c r="E249" s="296"/>
      <c r="F249" s="296"/>
      <c r="G249" s="296"/>
      <c r="H249" s="296"/>
      <c r="I249" s="296"/>
      <c r="J249" s="296"/>
      <c r="K249" s="296"/>
      <c r="L249" s="296"/>
      <c r="M249" s="296"/>
      <c r="N249" s="296"/>
      <c r="O249" s="296"/>
      <c r="P249" s="296"/>
      <c r="Q249" s="131"/>
      <c r="R249" s="272">
        <v>14030407</v>
      </c>
      <c r="S249" s="273" t="s">
        <v>218</v>
      </c>
      <c r="T249" s="273" t="s">
        <v>420</v>
      </c>
      <c r="U249" s="273" t="s">
        <v>233</v>
      </c>
      <c r="V249" s="273"/>
      <c r="W249" s="273"/>
      <c r="X249" s="274">
        <v>180</v>
      </c>
      <c r="Y249" s="96"/>
      <c r="Z249" s="296"/>
      <c r="AA249" s="296"/>
      <c r="AB249" s="296"/>
      <c r="AC249" s="296"/>
      <c r="AD249" s="296"/>
      <c r="AE249" s="296"/>
      <c r="AF249" s="296"/>
      <c r="AG249" s="296"/>
      <c r="AH249" s="296"/>
      <c r="AI249" s="296"/>
      <c r="AJ249" s="296"/>
      <c r="AK249" s="296"/>
      <c r="AL249" s="296"/>
      <c r="AM249" s="296"/>
    </row>
    <row r="250" spans="1:39" x14ac:dyDescent="0.25">
      <c r="A250" s="296"/>
      <c r="B250" s="296"/>
      <c r="C250" s="296"/>
      <c r="D250" s="296"/>
      <c r="E250" s="296"/>
      <c r="F250" s="296"/>
      <c r="G250" s="296"/>
      <c r="H250" s="296"/>
      <c r="I250" s="296"/>
      <c r="J250" s="296"/>
      <c r="K250" s="296"/>
      <c r="L250" s="296"/>
      <c r="M250" s="296"/>
      <c r="N250" s="296"/>
      <c r="O250" s="296"/>
      <c r="P250" s="296"/>
      <c r="Q250" s="131"/>
      <c r="R250" s="192">
        <v>14030409</v>
      </c>
      <c r="S250" s="342" t="s">
        <v>486</v>
      </c>
      <c r="T250" s="342" t="s">
        <v>130</v>
      </c>
      <c r="U250" s="342" t="s">
        <v>233</v>
      </c>
      <c r="V250" s="342"/>
      <c r="W250" s="342"/>
      <c r="X250" s="343">
        <v>180</v>
      </c>
      <c r="Y250" s="96"/>
      <c r="Z250" s="296"/>
      <c r="AA250" s="296"/>
      <c r="AB250" s="296"/>
      <c r="AC250" s="296"/>
      <c r="AD250" s="296"/>
      <c r="AE250" s="296"/>
      <c r="AF250" s="296"/>
      <c r="AG250" s="296"/>
      <c r="AH250" s="296"/>
      <c r="AI250" s="296"/>
      <c r="AJ250" s="296"/>
      <c r="AK250" s="296"/>
      <c r="AL250" s="296"/>
      <c r="AM250" s="296"/>
    </row>
    <row r="251" spans="1:39" x14ac:dyDescent="0.25">
      <c r="A251" s="296"/>
      <c r="B251" s="296"/>
      <c r="C251" s="296"/>
      <c r="D251" s="296"/>
      <c r="E251" s="296"/>
      <c r="F251" s="296"/>
      <c r="G251" s="296"/>
      <c r="H251" s="296"/>
      <c r="I251" s="296"/>
      <c r="J251" s="296"/>
      <c r="K251" s="296"/>
      <c r="L251" s="296"/>
      <c r="M251" s="296"/>
      <c r="N251" s="296"/>
      <c r="O251" s="296"/>
      <c r="P251" s="296"/>
      <c r="Q251" s="131"/>
      <c r="R251" s="193">
        <v>14030409</v>
      </c>
      <c r="S251" s="340" t="s">
        <v>218</v>
      </c>
      <c r="T251" s="340" t="s">
        <v>420</v>
      </c>
      <c r="U251" s="340" t="s">
        <v>233</v>
      </c>
      <c r="V251" s="340"/>
      <c r="W251" s="340"/>
      <c r="X251" s="344">
        <v>180</v>
      </c>
      <c r="Y251" s="96"/>
      <c r="Z251" s="296"/>
      <c r="AA251" s="296"/>
      <c r="AB251" s="296"/>
      <c r="AC251" s="296"/>
      <c r="AD251" s="296"/>
      <c r="AE251" s="296"/>
      <c r="AF251" s="296"/>
      <c r="AG251" s="296"/>
      <c r="AH251" s="296"/>
      <c r="AI251" s="296"/>
      <c r="AJ251" s="296"/>
      <c r="AK251" s="296"/>
      <c r="AL251" s="296"/>
      <c r="AM251" s="296"/>
    </row>
    <row r="252" spans="1:39" x14ac:dyDescent="0.25">
      <c r="A252" s="296"/>
      <c r="B252" s="296"/>
      <c r="C252" s="296"/>
      <c r="D252" s="296"/>
      <c r="E252" s="296"/>
      <c r="F252" s="296"/>
      <c r="G252" s="296"/>
      <c r="H252" s="296"/>
      <c r="I252" s="296"/>
      <c r="J252" s="296"/>
      <c r="K252" s="296"/>
      <c r="L252" s="296"/>
      <c r="M252" s="296"/>
      <c r="N252" s="296"/>
      <c r="O252" s="296"/>
      <c r="P252" s="296"/>
      <c r="Q252" s="131"/>
      <c r="R252" s="193">
        <v>14030409</v>
      </c>
      <c r="S252" s="340" t="s">
        <v>218</v>
      </c>
      <c r="T252" s="340" t="s">
        <v>423</v>
      </c>
      <c r="U252" s="340" t="s">
        <v>233</v>
      </c>
      <c r="V252" s="340"/>
      <c r="W252" s="340"/>
      <c r="X252" s="344">
        <v>180</v>
      </c>
      <c r="Y252" s="96"/>
      <c r="Z252" s="296"/>
      <c r="AA252" s="296"/>
      <c r="AB252" s="296"/>
      <c r="AC252" s="296"/>
      <c r="AD252" s="296"/>
      <c r="AE252" s="296"/>
      <c r="AF252" s="296"/>
      <c r="AG252" s="296"/>
      <c r="AH252" s="296"/>
      <c r="AI252" s="296"/>
      <c r="AJ252" s="296"/>
      <c r="AK252" s="296"/>
      <c r="AL252" s="296"/>
      <c r="AM252" s="296"/>
    </row>
    <row r="253" spans="1:39" ht="15.75" thickBot="1" x14ac:dyDescent="0.3">
      <c r="A253" s="296"/>
      <c r="B253" s="296"/>
      <c r="C253" s="296"/>
      <c r="D253" s="296"/>
      <c r="E253" s="296"/>
      <c r="F253" s="296"/>
      <c r="G253" s="296"/>
      <c r="H253" s="296"/>
      <c r="I253" s="296"/>
      <c r="J253" s="296"/>
      <c r="K253" s="296"/>
      <c r="L253" s="296"/>
      <c r="M253" s="296"/>
      <c r="N253" s="296"/>
      <c r="O253" s="296"/>
      <c r="P253" s="296"/>
      <c r="Q253" s="131"/>
      <c r="R253" s="339">
        <v>14030409</v>
      </c>
      <c r="S253" s="341" t="s">
        <v>118</v>
      </c>
      <c r="T253" s="341" t="s">
        <v>130</v>
      </c>
      <c r="U253" s="341" t="s">
        <v>233</v>
      </c>
      <c r="V253" s="341"/>
      <c r="W253" s="341"/>
      <c r="X253" s="345">
        <v>120</v>
      </c>
      <c r="Y253" s="96"/>
      <c r="Z253" s="296"/>
      <c r="AA253" s="296"/>
      <c r="AB253" s="296"/>
      <c r="AC253" s="296"/>
      <c r="AD253" s="296"/>
      <c r="AE253" s="296"/>
      <c r="AF253" s="296"/>
      <c r="AG253" s="296"/>
      <c r="AH253" s="296"/>
      <c r="AI253" s="296"/>
      <c r="AJ253" s="296"/>
      <c r="AK253" s="296"/>
      <c r="AL253" s="296"/>
      <c r="AM253" s="296"/>
    </row>
    <row r="254" spans="1:39" x14ac:dyDescent="0.25">
      <c r="A254" s="296"/>
      <c r="B254" s="296"/>
      <c r="C254" s="296"/>
      <c r="D254" s="296"/>
      <c r="E254" s="296"/>
      <c r="F254" s="296"/>
      <c r="G254" s="296"/>
      <c r="H254" s="296"/>
      <c r="I254" s="296"/>
      <c r="J254" s="296"/>
      <c r="K254" s="296"/>
      <c r="L254" s="296"/>
      <c r="M254" s="296"/>
      <c r="N254" s="296"/>
      <c r="O254" s="296"/>
      <c r="P254" s="296"/>
      <c r="Q254" s="131"/>
      <c r="R254" s="192">
        <v>14030409</v>
      </c>
      <c r="S254" s="342" t="s">
        <v>218</v>
      </c>
      <c r="T254" s="342" t="s">
        <v>130</v>
      </c>
      <c r="U254" s="342" t="s">
        <v>219</v>
      </c>
      <c r="V254" s="342"/>
      <c r="W254" s="342"/>
      <c r="X254" s="343">
        <v>240</v>
      </c>
      <c r="Y254" s="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296"/>
      <c r="AL254" s="296"/>
      <c r="AM254" s="296"/>
    </row>
    <row r="255" spans="1:39" ht="15.75" thickBot="1" x14ac:dyDescent="0.3">
      <c r="A255" s="296"/>
      <c r="B255" s="296"/>
      <c r="C255" s="296"/>
      <c r="D255" s="296"/>
      <c r="E255" s="296"/>
      <c r="F255" s="296"/>
      <c r="G255" s="296"/>
      <c r="H255" s="296"/>
      <c r="I255" s="296"/>
      <c r="J255" s="296"/>
      <c r="K255" s="296"/>
      <c r="L255" s="296"/>
      <c r="M255" s="296"/>
      <c r="N255" s="296"/>
      <c r="O255" s="296"/>
      <c r="P255" s="296"/>
      <c r="Q255" s="131"/>
      <c r="R255" s="271">
        <v>14030409</v>
      </c>
      <c r="S255" s="341" t="s">
        <v>218</v>
      </c>
      <c r="T255" s="341" t="s">
        <v>132</v>
      </c>
      <c r="U255" s="341" t="s">
        <v>219</v>
      </c>
      <c r="V255" s="341"/>
      <c r="W255" s="341"/>
      <c r="X255" s="345">
        <v>240</v>
      </c>
      <c r="Y255" s="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296"/>
      <c r="AL255" s="296"/>
      <c r="AM255" s="296"/>
    </row>
    <row r="256" spans="1:39" x14ac:dyDescent="0.25">
      <c r="A256" s="296"/>
      <c r="B256" s="296"/>
      <c r="C256" s="296"/>
      <c r="D256" s="296"/>
      <c r="E256" s="296"/>
      <c r="F256" s="296"/>
      <c r="G256" s="296"/>
      <c r="H256" s="296"/>
      <c r="I256" s="296"/>
      <c r="J256" s="296"/>
      <c r="K256" s="296"/>
      <c r="L256" s="296"/>
      <c r="M256" s="296"/>
      <c r="N256" s="296"/>
      <c r="O256" s="296"/>
      <c r="P256" s="296"/>
      <c r="Q256" s="131"/>
      <c r="R256" s="192">
        <v>14030413</v>
      </c>
      <c r="S256" s="358" t="s">
        <v>506</v>
      </c>
      <c r="T256" s="358" t="s">
        <v>130</v>
      </c>
      <c r="U256" s="358" t="s">
        <v>214</v>
      </c>
      <c r="V256" s="358"/>
      <c r="W256" s="358"/>
      <c r="X256" s="359">
        <v>240</v>
      </c>
      <c r="Y256" s="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296"/>
      <c r="AL256" s="296"/>
      <c r="AM256" s="296"/>
    </row>
    <row r="257" spans="1:39" ht="15.75" thickBot="1" x14ac:dyDescent="0.3">
      <c r="A257" s="296"/>
      <c r="B257" s="296"/>
      <c r="C257" s="296"/>
      <c r="D257" s="296"/>
      <c r="E257" s="296"/>
      <c r="F257" s="296"/>
      <c r="G257" s="296"/>
      <c r="H257" s="296"/>
      <c r="I257" s="296"/>
      <c r="J257" s="296"/>
      <c r="K257" s="296"/>
      <c r="L257" s="296"/>
      <c r="M257" s="296"/>
      <c r="N257" s="296"/>
      <c r="O257" s="296"/>
      <c r="P257" s="296"/>
      <c r="Q257" s="131"/>
      <c r="R257" s="355">
        <v>14030413</v>
      </c>
      <c r="S257" s="357" t="s">
        <v>506</v>
      </c>
      <c r="T257" s="357" t="s">
        <v>133</v>
      </c>
      <c r="U257" s="357" t="s">
        <v>214</v>
      </c>
      <c r="V257" s="357"/>
      <c r="W257" s="357"/>
      <c r="X257" s="360">
        <v>240</v>
      </c>
      <c r="Y257" s="96"/>
      <c r="Z257" s="296"/>
      <c r="AA257" s="296"/>
      <c r="AB257" s="296"/>
      <c r="AC257" s="296"/>
      <c r="AD257" s="296"/>
      <c r="AE257" s="296"/>
      <c r="AF257" s="296"/>
      <c r="AG257" s="296"/>
      <c r="AH257" s="296"/>
      <c r="AI257" s="296"/>
      <c r="AJ257" s="296"/>
      <c r="AK257" s="296"/>
      <c r="AL257" s="296"/>
      <c r="AM257" s="296"/>
    </row>
    <row r="258" spans="1:39" x14ac:dyDescent="0.25">
      <c r="A258" s="296"/>
      <c r="B258" s="296"/>
      <c r="C258" s="296"/>
      <c r="D258" s="296"/>
      <c r="E258" s="296"/>
      <c r="F258" s="296"/>
      <c r="G258" s="296"/>
      <c r="H258" s="296"/>
      <c r="I258" s="296"/>
      <c r="J258" s="296"/>
      <c r="K258" s="296"/>
      <c r="L258" s="296"/>
      <c r="M258" s="296"/>
      <c r="N258" s="296"/>
      <c r="O258" s="296"/>
      <c r="P258" s="296"/>
      <c r="Q258" s="131"/>
      <c r="R258" s="192">
        <v>14030412</v>
      </c>
      <c r="S258" s="358" t="s">
        <v>516</v>
      </c>
      <c r="T258" s="358" t="s">
        <v>132</v>
      </c>
      <c r="U258" s="358" t="s">
        <v>233</v>
      </c>
      <c r="V258" s="358"/>
      <c r="W258" s="358"/>
      <c r="X258" s="359">
        <v>120</v>
      </c>
      <c r="Y258" s="96"/>
      <c r="Z258" s="296"/>
      <c r="AA258" s="296"/>
      <c r="AB258" s="296"/>
      <c r="AC258" s="296"/>
      <c r="AD258" s="296"/>
      <c r="AE258" s="296"/>
      <c r="AF258" s="296"/>
      <c r="AG258" s="296"/>
      <c r="AH258" s="296"/>
      <c r="AI258" s="296"/>
      <c r="AJ258" s="296"/>
      <c r="AK258" s="296"/>
      <c r="AL258" s="296"/>
      <c r="AM258" s="296"/>
    </row>
    <row r="259" spans="1:39" ht="15.75" thickBot="1" x14ac:dyDescent="0.3">
      <c r="A259" s="296"/>
      <c r="B259" s="296"/>
      <c r="C259" s="296"/>
      <c r="D259" s="296"/>
      <c r="E259" s="296"/>
      <c r="F259" s="296"/>
      <c r="G259" s="296"/>
      <c r="H259" s="296"/>
      <c r="I259" s="296"/>
      <c r="J259" s="296"/>
      <c r="K259" s="296"/>
      <c r="L259" s="296"/>
      <c r="M259" s="296"/>
      <c r="N259" s="296"/>
      <c r="O259" s="296"/>
      <c r="P259" s="296"/>
      <c r="Q259" s="131"/>
      <c r="R259" s="355">
        <v>14030412</v>
      </c>
      <c r="S259" s="357" t="s">
        <v>506</v>
      </c>
      <c r="T259" s="357" t="s">
        <v>132</v>
      </c>
      <c r="U259" s="357" t="s">
        <v>233</v>
      </c>
      <c r="V259" s="357"/>
      <c r="W259" s="357"/>
      <c r="X259" s="360">
        <v>180</v>
      </c>
      <c r="Y259" s="96"/>
      <c r="Z259" s="296"/>
      <c r="AA259" s="296"/>
      <c r="AB259" s="296"/>
      <c r="AC259" s="296"/>
      <c r="AD259" s="296"/>
      <c r="AE259" s="296"/>
      <c r="AF259" s="296"/>
      <c r="AG259" s="296"/>
      <c r="AH259" s="296"/>
      <c r="AI259" s="296"/>
      <c r="AJ259" s="296"/>
      <c r="AK259" s="296"/>
      <c r="AL259" s="296"/>
      <c r="AM259" s="296"/>
    </row>
    <row r="260" spans="1:39" x14ac:dyDescent="0.25">
      <c r="A260" s="296"/>
      <c r="B260" s="296"/>
      <c r="C260" s="296"/>
      <c r="D260" s="296"/>
      <c r="E260" s="296"/>
      <c r="F260" s="296"/>
      <c r="G260" s="296"/>
      <c r="H260" s="296"/>
      <c r="I260" s="296"/>
      <c r="J260" s="296"/>
      <c r="K260" s="296"/>
      <c r="L260" s="296"/>
      <c r="M260" s="296"/>
      <c r="N260" s="296"/>
      <c r="O260" s="296"/>
      <c r="P260" s="296"/>
      <c r="Q260" s="131"/>
      <c r="R260" s="192">
        <v>14030412</v>
      </c>
      <c r="S260" s="392" t="s">
        <v>464</v>
      </c>
      <c r="T260" s="392" t="s">
        <v>133</v>
      </c>
      <c r="U260" s="392" t="s">
        <v>217</v>
      </c>
      <c r="V260" s="392"/>
      <c r="W260" s="392"/>
      <c r="X260" s="393">
        <v>180</v>
      </c>
      <c r="Y260" s="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296"/>
      <c r="AL260" s="296"/>
      <c r="AM260" s="296"/>
    </row>
    <row r="261" spans="1:39" ht="15.75" thickBot="1" x14ac:dyDescent="0.3">
      <c r="A261" s="296"/>
      <c r="B261" s="296"/>
      <c r="C261" s="296"/>
      <c r="D261" s="296"/>
      <c r="E261" s="296"/>
      <c r="F261" s="296"/>
      <c r="G261" s="296"/>
      <c r="H261" s="296"/>
      <c r="I261" s="296"/>
      <c r="J261" s="296"/>
      <c r="K261" s="296"/>
      <c r="L261" s="296"/>
      <c r="M261" s="296"/>
      <c r="N261" s="296"/>
      <c r="O261" s="296"/>
      <c r="P261" s="296"/>
      <c r="Q261" s="131"/>
      <c r="R261" s="389">
        <v>14030412</v>
      </c>
      <c r="S261" s="391" t="s">
        <v>464</v>
      </c>
      <c r="T261" s="391" t="s">
        <v>132</v>
      </c>
      <c r="U261" s="391" t="s">
        <v>217</v>
      </c>
      <c r="V261" s="391"/>
      <c r="W261" s="391"/>
      <c r="X261" s="395">
        <v>180</v>
      </c>
      <c r="Y261" s="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296"/>
      <c r="AL261" s="296"/>
      <c r="AM261" s="296"/>
    </row>
    <row r="262" spans="1:39" ht="15.75" thickBot="1" x14ac:dyDescent="0.3">
      <c r="A262" s="296"/>
      <c r="B262" s="296"/>
      <c r="C262" s="296"/>
      <c r="D262" s="296"/>
      <c r="E262" s="296"/>
      <c r="F262" s="296"/>
      <c r="G262" s="296"/>
      <c r="H262" s="296"/>
      <c r="I262" s="296"/>
      <c r="J262" s="296"/>
      <c r="K262" s="296"/>
      <c r="L262" s="296"/>
      <c r="M262" s="296"/>
      <c r="N262" s="296"/>
      <c r="O262" s="296"/>
      <c r="P262" s="296"/>
      <c r="Q262" s="131"/>
      <c r="R262" s="272">
        <v>14030417</v>
      </c>
      <c r="S262" s="273" t="s">
        <v>118</v>
      </c>
      <c r="T262" s="273" t="s">
        <v>130</v>
      </c>
      <c r="U262" s="273" t="s">
        <v>215</v>
      </c>
      <c r="V262" s="273"/>
      <c r="W262" s="273"/>
      <c r="X262" s="274">
        <v>180</v>
      </c>
      <c r="Y262" s="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296"/>
      <c r="AL262" s="296"/>
      <c r="AM262" s="296"/>
    </row>
    <row r="263" spans="1:39" x14ac:dyDescent="0.25">
      <c r="A263" s="296"/>
      <c r="B263" s="296"/>
      <c r="C263" s="296"/>
      <c r="D263" s="296"/>
      <c r="E263" s="296"/>
      <c r="F263" s="296"/>
      <c r="G263" s="296"/>
      <c r="H263" s="296"/>
      <c r="I263" s="296"/>
      <c r="J263" s="296"/>
      <c r="K263" s="296"/>
      <c r="L263" s="296"/>
      <c r="M263" s="296"/>
      <c r="N263" s="296"/>
      <c r="O263" s="296"/>
      <c r="P263" s="296"/>
      <c r="Q263" s="131"/>
      <c r="R263" s="192">
        <v>14030417</v>
      </c>
      <c r="S263" s="392" t="s">
        <v>118</v>
      </c>
      <c r="T263" s="392" t="s">
        <v>130</v>
      </c>
      <c r="U263" s="392" t="s">
        <v>234</v>
      </c>
      <c r="V263" s="392"/>
      <c r="W263" s="392"/>
      <c r="X263" s="393">
        <v>180</v>
      </c>
      <c r="Y263" s="96"/>
      <c r="Z263" s="296"/>
      <c r="AA263" s="296"/>
      <c r="AB263" s="296"/>
      <c r="AC263" s="296"/>
      <c r="AD263" s="296"/>
      <c r="AE263" s="296"/>
      <c r="AF263" s="296"/>
      <c r="AG263" s="296"/>
      <c r="AH263" s="296"/>
      <c r="AI263" s="296"/>
      <c r="AJ263" s="296"/>
      <c r="AK263" s="296"/>
      <c r="AL263" s="296"/>
      <c r="AM263" s="296"/>
    </row>
    <row r="264" spans="1:39" ht="15.75" thickBot="1" x14ac:dyDescent="0.3">
      <c r="A264" s="296"/>
      <c r="B264" s="296"/>
      <c r="C264" s="296"/>
      <c r="D264" s="296"/>
      <c r="E264" s="296"/>
      <c r="F264" s="296"/>
      <c r="G264" s="296"/>
      <c r="H264" s="296"/>
      <c r="I264" s="296"/>
      <c r="J264" s="296"/>
      <c r="K264" s="296"/>
      <c r="L264" s="296"/>
      <c r="M264" s="296"/>
      <c r="N264" s="296"/>
      <c r="O264" s="296"/>
      <c r="P264" s="296"/>
      <c r="Q264" s="131"/>
      <c r="R264" s="389">
        <v>14030417</v>
      </c>
      <c r="S264" s="391" t="s">
        <v>118</v>
      </c>
      <c r="T264" s="391" t="s">
        <v>130</v>
      </c>
      <c r="U264" s="391" t="s">
        <v>234</v>
      </c>
      <c r="V264" s="391"/>
      <c r="W264" s="391"/>
      <c r="X264" s="395">
        <v>180</v>
      </c>
      <c r="Y264" s="96"/>
      <c r="Z264" s="296"/>
      <c r="AA264" s="296"/>
      <c r="AB264" s="296"/>
      <c r="AC264" s="296"/>
      <c r="AD264" s="296"/>
      <c r="AE264" s="296"/>
      <c r="AF264" s="296"/>
      <c r="AG264" s="296"/>
      <c r="AH264" s="296"/>
      <c r="AI264" s="296"/>
      <c r="AJ264" s="296"/>
      <c r="AK264" s="296"/>
      <c r="AL264" s="296"/>
      <c r="AM264" s="296"/>
    </row>
    <row r="265" spans="1:39" x14ac:dyDescent="0.25">
      <c r="A265" s="296"/>
      <c r="B265" s="296"/>
      <c r="C265" s="296"/>
      <c r="D265" s="296"/>
      <c r="E265" s="296"/>
      <c r="F265" s="296"/>
      <c r="G265" s="296"/>
      <c r="H265" s="296"/>
      <c r="I265" s="296"/>
      <c r="J265" s="296"/>
      <c r="K265" s="296"/>
      <c r="L265" s="296"/>
      <c r="M265" s="296"/>
      <c r="N265" s="296"/>
      <c r="O265" s="296"/>
      <c r="P265" s="296"/>
      <c r="Q265" s="131"/>
      <c r="R265" s="192">
        <v>14030416</v>
      </c>
      <c r="S265" s="392" t="s">
        <v>118</v>
      </c>
      <c r="T265" s="392" t="s">
        <v>130</v>
      </c>
      <c r="U265" s="392" t="s">
        <v>219</v>
      </c>
      <c r="V265" s="392"/>
      <c r="W265" s="392"/>
      <c r="X265" s="393">
        <v>180</v>
      </c>
      <c r="Y265" s="96"/>
      <c r="Z265" s="296"/>
      <c r="AA265" s="296"/>
      <c r="AB265" s="296"/>
      <c r="AC265" s="296"/>
      <c r="AD265" s="296"/>
      <c r="AE265" s="296"/>
      <c r="AF265" s="296"/>
      <c r="AG265" s="296"/>
      <c r="AH265" s="296"/>
      <c r="AI265" s="296"/>
      <c r="AJ265" s="296"/>
      <c r="AK265" s="296"/>
      <c r="AL265" s="296"/>
      <c r="AM265" s="296"/>
    </row>
    <row r="266" spans="1:39" x14ac:dyDescent="0.25">
      <c r="A266" s="296"/>
      <c r="B266" s="296"/>
      <c r="C266" s="296"/>
      <c r="D266" s="296"/>
      <c r="E266" s="296"/>
      <c r="F266" s="296"/>
      <c r="G266" s="296"/>
      <c r="H266" s="296"/>
      <c r="I266" s="296"/>
      <c r="J266" s="296"/>
      <c r="K266" s="296"/>
      <c r="L266" s="296"/>
      <c r="M266" s="296"/>
      <c r="N266" s="296"/>
      <c r="O266" s="296"/>
      <c r="P266" s="296"/>
      <c r="Q266" s="131"/>
      <c r="R266" s="193">
        <v>14030416</v>
      </c>
      <c r="S266" s="390" t="s">
        <v>118</v>
      </c>
      <c r="T266" s="390" t="s">
        <v>130</v>
      </c>
      <c r="U266" s="390" t="s">
        <v>219</v>
      </c>
      <c r="V266" s="390"/>
      <c r="W266" s="390"/>
      <c r="X266" s="394">
        <v>180</v>
      </c>
      <c r="Y266" s="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296"/>
      <c r="AL266" s="296"/>
      <c r="AM266" s="296"/>
    </row>
    <row r="267" spans="1:39" ht="15.75" thickBot="1" x14ac:dyDescent="0.3">
      <c r="A267" s="296"/>
      <c r="B267" s="296"/>
      <c r="C267" s="296"/>
      <c r="D267" s="296"/>
      <c r="E267" s="296"/>
      <c r="F267" s="296"/>
      <c r="G267" s="296"/>
      <c r="H267" s="296"/>
      <c r="I267" s="296"/>
      <c r="J267" s="296"/>
      <c r="K267" s="296"/>
      <c r="L267" s="296"/>
      <c r="M267" s="296"/>
      <c r="N267" s="296"/>
      <c r="O267" s="296"/>
      <c r="P267" s="296"/>
      <c r="Q267" s="131"/>
      <c r="R267" s="389">
        <v>14030416</v>
      </c>
      <c r="S267" s="391" t="s">
        <v>118</v>
      </c>
      <c r="T267" s="391" t="s">
        <v>130</v>
      </c>
      <c r="U267" s="391" t="s">
        <v>219</v>
      </c>
      <c r="V267" s="391"/>
      <c r="W267" s="391"/>
      <c r="X267" s="395">
        <v>180</v>
      </c>
      <c r="Y267" s="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296"/>
      <c r="AL267" s="296"/>
      <c r="AM267" s="296"/>
    </row>
    <row r="268" spans="1:39" x14ac:dyDescent="0.25">
      <c r="A268" s="296"/>
      <c r="B268" s="296"/>
      <c r="C268" s="296"/>
      <c r="D268" s="296"/>
      <c r="E268" s="296"/>
      <c r="F268" s="296"/>
      <c r="G268" s="296"/>
      <c r="H268" s="296"/>
      <c r="I268" s="296"/>
      <c r="J268" s="296"/>
      <c r="K268" s="296"/>
      <c r="L268" s="296"/>
      <c r="M268" s="296"/>
      <c r="N268" s="296"/>
      <c r="O268" s="296"/>
      <c r="P268" s="296"/>
      <c r="Q268" s="131"/>
      <c r="R268" s="192">
        <v>14030416</v>
      </c>
      <c r="S268" s="392" t="s">
        <v>118</v>
      </c>
      <c r="T268" s="392" t="s">
        <v>130</v>
      </c>
      <c r="U268" s="392" t="s">
        <v>233</v>
      </c>
      <c r="V268" s="392"/>
      <c r="W268" s="392"/>
      <c r="X268" s="393">
        <v>180</v>
      </c>
      <c r="Y268" s="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296"/>
      <c r="AL268" s="296"/>
      <c r="AM268" s="296"/>
    </row>
    <row r="269" spans="1:39" ht="15.75" thickBot="1" x14ac:dyDescent="0.3">
      <c r="A269" s="296"/>
      <c r="B269" s="296"/>
      <c r="C269" s="296"/>
      <c r="D269" s="296"/>
      <c r="E269" s="296"/>
      <c r="F269" s="296"/>
      <c r="G269" s="296"/>
      <c r="H269" s="296"/>
      <c r="I269" s="296"/>
      <c r="J269" s="296"/>
      <c r="K269" s="296"/>
      <c r="L269" s="296"/>
      <c r="M269" s="296"/>
      <c r="N269" s="296"/>
      <c r="O269" s="296"/>
      <c r="P269" s="296"/>
      <c r="Q269" s="131"/>
      <c r="R269" s="389">
        <v>14030416</v>
      </c>
      <c r="S269" s="391" t="s">
        <v>506</v>
      </c>
      <c r="T269" s="391" t="s">
        <v>133</v>
      </c>
      <c r="U269" s="391" t="s">
        <v>233</v>
      </c>
      <c r="V269" s="391"/>
      <c r="W269" s="391"/>
      <c r="X269" s="395">
        <v>240</v>
      </c>
      <c r="Y269" s="96"/>
      <c r="Z269" s="296"/>
      <c r="AA269" s="296"/>
      <c r="AB269" s="296"/>
      <c r="AC269" s="296"/>
      <c r="AD269" s="296"/>
      <c r="AE269" s="296"/>
      <c r="AF269" s="296"/>
      <c r="AG269" s="296"/>
      <c r="AH269" s="296"/>
      <c r="AI269" s="296"/>
      <c r="AJ269" s="296"/>
      <c r="AK269" s="296"/>
      <c r="AL269" s="296"/>
      <c r="AM269" s="296"/>
    </row>
    <row r="270" spans="1:39" x14ac:dyDescent="0.25">
      <c r="A270" s="296"/>
      <c r="B270" s="296"/>
      <c r="C270" s="296"/>
      <c r="D270" s="296"/>
      <c r="E270" s="296"/>
      <c r="F270" s="296"/>
      <c r="G270" s="296"/>
      <c r="H270" s="296"/>
      <c r="I270" s="296"/>
      <c r="J270" s="296"/>
      <c r="K270" s="296"/>
      <c r="L270" s="296"/>
      <c r="M270" s="296"/>
      <c r="N270" s="296"/>
      <c r="O270" s="296"/>
      <c r="P270" s="296"/>
      <c r="Q270" s="131"/>
      <c r="R270" s="192">
        <v>14030416</v>
      </c>
      <c r="S270" s="392" t="s">
        <v>118</v>
      </c>
      <c r="T270" s="392" t="s">
        <v>133</v>
      </c>
      <c r="U270" s="392" t="s">
        <v>234</v>
      </c>
      <c r="V270" s="392"/>
      <c r="W270" s="392"/>
      <c r="X270" s="393">
        <v>180</v>
      </c>
      <c r="Y270" s="96"/>
      <c r="Z270" s="296"/>
      <c r="AA270" s="296"/>
      <c r="AB270" s="296"/>
      <c r="AC270" s="296"/>
      <c r="AD270" s="296"/>
      <c r="AE270" s="296"/>
      <c r="AF270" s="296"/>
      <c r="AG270" s="296"/>
      <c r="AH270" s="296"/>
      <c r="AI270" s="296"/>
      <c r="AJ270" s="296"/>
      <c r="AK270" s="296"/>
      <c r="AL270" s="296"/>
      <c r="AM270" s="296"/>
    </row>
    <row r="271" spans="1:39" x14ac:dyDescent="0.25">
      <c r="A271" s="296"/>
      <c r="B271" s="296"/>
      <c r="C271" s="296"/>
      <c r="D271" s="296"/>
      <c r="E271" s="296"/>
      <c r="F271" s="296"/>
      <c r="G271" s="296"/>
      <c r="H271" s="296"/>
      <c r="I271" s="296"/>
      <c r="J271" s="296"/>
      <c r="K271" s="296"/>
      <c r="L271" s="296"/>
      <c r="M271" s="296"/>
      <c r="N271" s="296"/>
      <c r="O271" s="296"/>
      <c r="P271" s="296"/>
      <c r="Q271" s="131"/>
      <c r="R271" s="193">
        <v>14030416</v>
      </c>
      <c r="S271" s="390" t="s">
        <v>118</v>
      </c>
      <c r="T271" s="390" t="s">
        <v>133</v>
      </c>
      <c r="U271" s="390" t="s">
        <v>234</v>
      </c>
      <c r="V271" s="390"/>
      <c r="W271" s="390"/>
      <c r="X271" s="394">
        <v>180</v>
      </c>
      <c r="Y271" s="96"/>
      <c r="Z271" s="296"/>
      <c r="AA271" s="296"/>
      <c r="AB271" s="296"/>
      <c r="AC271" s="296"/>
      <c r="AD271" s="296"/>
      <c r="AE271" s="296"/>
      <c r="AF271" s="296"/>
      <c r="AG271" s="296"/>
      <c r="AH271" s="296"/>
      <c r="AI271" s="296"/>
      <c r="AJ271" s="296"/>
      <c r="AK271" s="296"/>
      <c r="AL271" s="296"/>
      <c r="AM271" s="296"/>
    </row>
    <row r="272" spans="1:39" x14ac:dyDescent="0.25">
      <c r="A272" s="296"/>
      <c r="B272" s="296"/>
      <c r="C272" s="296"/>
      <c r="D272" s="296"/>
      <c r="E272" s="296"/>
      <c r="F272" s="296"/>
      <c r="G272" s="296"/>
      <c r="H272" s="296"/>
      <c r="I272" s="296"/>
      <c r="J272" s="296"/>
      <c r="K272" s="296"/>
      <c r="L272" s="296"/>
      <c r="M272" s="296"/>
      <c r="N272" s="296"/>
      <c r="O272" s="296"/>
      <c r="P272" s="296"/>
      <c r="Q272" s="131"/>
      <c r="R272" s="193">
        <v>14030416</v>
      </c>
      <c r="S272" s="390" t="s">
        <v>118</v>
      </c>
      <c r="T272" s="390" t="s">
        <v>130</v>
      </c>
      <c r="U272" s="390" t="s">
        <v>234</v>
      </c>
      <c r="V272" s="390"/>
      <c r="W272" s="390"/>
      <c r="X272" s="394">
        <v>180</v>
      </c>
      <c r="Y272" s="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296"/>
      <c r="AL272" s="296"/>
      <c r="AM272" s="296"/>
    </row>
    <row r="273" spans="1:39" x14ac:dyDescent="0.25">
      <c r="A273" s="296"/>
      <c r="B273" s="296"/>
      <c r="C273" s="296"/>
      <c r="D273" s="296"/>
      <c r="E273" s="296"/>
      <c r="F273" s="296"/>
      <c r="G273" s="296"/>
      <c r="H273" s="296"/>
      <c r="I273" s="296"/>
      <c r="J273" s="296"/>
      <c r="K273" s="296"/>
      <c r="L273" s="296"/>
      <c r="M273" s="296"/>
      <c r="N273" s="296"/>
      <c r="O273" s="296"/>
      <c r="P273" s="296"/>
      <c r="Q273" s="131"/>
      <c r="R273" s="193">
        <v>14030416</v>
      </c>
      <c r="S273" s="390" t="s">
        <v>118</v>
      </c>
      <c r="T273" s="390" t="s">
        <v>130</v>
      </c>
      <c r="U273" s="390" t="s">
        <v>234</v>
      </c>
      <c r="V273" s="390"/>
      <c r="W273" s="390"/>
      <c r="X273" s="394">
        <v>180</v>
      </c>
      <c r="Y273" s="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296"/>
      <c r="AL273" s="296"/>
      <c r="AM273" s="296"/>
    </row>
    <row r="274" spans="1:39" ht="15.75" thickBot="1" x14ac:dyDescent="0.3">
      <c r="A274" s="296"/>
      <c r="B274" s="296"/>
      <c r="C274" s="296"/>
      <c r="D274" s="296"/>
      <c r="E274" s="296"/>
      <c r="F274" s="296"/>
      <c r="G274" s="296"/>
      <c r="H274" s="296"/>
      <c r="I274" s="296"/>
      <c r="J274" s="296"/>
      <c r="K274" s="296"/>
      <c r="L274" s="296"/>
      <c r="M274" s="296"/>
      <c r="N274" s="296"/>
      <c r="O274" s="296"/>
      <c r="P274" s="296"/>
      <c r="Q274" s="131"/>
      <c r="R274" s="389">
        <v>14030416</v>
      </c>
      <c r="S274" s="391" t="s">
        <v>118</v>
      </c>
      <c r="T274" s="391" t="s">
        <v>130</v>
      </c>
      <c r="U274" s="391" t="s">
        <v>234</v>
      </c>
      <c r="V274" s="391"/>
      <c r="W274" s="391"/>
      <c r="X274" s="395">
        <v>180</v>
      </c>
      <c r="Y274" s="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296"/>
      <c r="AL274" s="296"/>
      <c r="AM274" s="296"/>
    </row>
    <row r="275" spans="1:39" ht="15.75" thickBot="1" x14ac:dyDescent="0.3">
      <c r="A275" s="296"/>
      <c r="B275" s="296"/>
      <c r="C275" s="296"/>
      <c r="D275" s="296"/>
      <c r="E275" s="296"/>
      <c r="F275" s="296"/>
      <c r="G275" s="296"/>
      <c r="H275" s="296"/>
      <c r="I275" s="296"/>
      <c r="J275" s="296"/>
      <c r="K275" s="296"/>
      <c r="L275" s="296"/>
      <c r="M275" s="296"/>
      <c r="N275" s="296"/>
      <c r="O275" s="296"/>
      <c r="P275" s="296"/>
      <c r="Q275" s="131"/>
      <c r="R275" s="272">
        <v>14030418</v>
      </c>
      <c r="S275" s="273" t="s">
        <v>118</v>
      </c>
      <c r="T275" s="273" t="s">
        <v>130</v>
      </c>
      <c r="U275" s="273" t="s">
        <v>233</v>
      </c>
      <c r="V275" s="273"/>
      <c r="W275" s="273"/>
      <c r="X275" s="274">
        <v>180</v>
      </c>
      <c r="Y275" s="96"/>
      <c r="Z275" s="296"/>
      <c r="AA275" s="296"/>
      <c r="AB275" s="296"/>
      <c r="AC275" s="296"/>
      <c r="AD275" s="296"/>
      <c r="AE275" s="296"/>
      <c r="AF275" s="296"/>
      <c r="AG275" s="296"/>
      <c r="AH275" s="296"/>
      <c r="AI275" s="296"/>
      <c r="AJ275" s="296"/>
      <c r="AK275" s="296"/>
      <c r="AL275" s="296"/>
      <c r="AM275" s="296"/>
    </row>
    <row r="276" spans="1:39" ht="15.75" thickBot="1" x14ac:dyDescent="0.3">
      <c r="A276" s="296"/>
      <c r="B276" s="296"/>
      <c r="C276" s="296"/>
      <c r="D276" s="296"/>
      <c r="E276" s="296"/>
      <c r="F276" s="296"/>
      <c r="G276" s="296"/>
      <c r="H276" s="296"/>
      <c r="I276" s="296"/>
      <c r="J276" s="296"/>
      <c r="K276" s="296"/>
      <c r="L276" s="296"/>
      <c r="M276" s="296"/>
      <c r="N276" s="296"/>
      <c r="O276" s="296"/>
      <c r="P276" s="296"/>
      <c r="Q276" s="131"/>
      <c r="R276" s="272">
        <v>14030418</v>
      </c>
      <c r="S276" s="273" t="s">
        <v>506</v>
      </c>
      <c r="T276" s="273" t="s">
        <v>133</v>
      </c>
      <c r="U276" s="273" t="s">
        <v>215</v>
      </c>
      <c r="V276" s="273"/>
      <c r="W276" s="273"/>
      <c r="X276" s="274">
        <v>240</v>
      </c>
      <c r="Y276" s="96"/>
      <c r="Z276" s="296"/>
      <c r="AA276" s="296"/>
      <c r="AB276" s="296"/>
      <c r="AC276" s="296"/>
      <c r="AD276" s="296"/>
      <c r="AE276" s="296"/>
      <c r="AF276" s="296"/>
      <c r="AG276" s="296"/>
      <c r="AH276" s="296"/>
      <c r="AI276" s="296"/>
      <c r="AJ276" s="296"/>
      <c r="AK276" s="296"/>
      <c r="AL276" s="296"/>
      <c r="AM276" s="296"/>
    </row>
    <row r="277" spans="1:39" x14ac:dyDescent="0.25">
      <c r="A277" s="296"/>
      <c r="B277" s="296"/>
      <c r="C277" s="296"/>
      <c r="D277" s="296"/>
      <c r="E277" s="296"/>
      <c r="F277" s="296"/>
      <c r="G277" s="296"/>
      <c r="H277" s="296"/>
      <c r="I277" s="296"/>
      <c r="J277" s="296"/>
      <c r="K277" s="296"/>
      <c r="L277" s="296"/>
      <c r="M277" s="296"/>
      <c r="N277" s="296"/>
      <c r="O277" s="296"/>
      <c r="P277" s="296"/>
      <c r="Q277" s="296"/>
      <c r="R277" s="419">
        <v>14030419</v>
      </c>
      <c r="S277" s="419" t="s">
        <v>118</v>
      </c>
      <c r="T277" s="419" t="s">
        <v>130</v>
      </c>
      <c r="U277" s="419" t="s">
        <v>215</v>
      </c>
      <c r="V277" s="419"/>
      <c r="W277" s="419"/>
      <c r="X277" s="419">
        <v>180</v>
      </c>
      <c r="Y277" s="296"/>
      <c r="Z277" s="296"/>
      <c r="AA277" s="296"/>
      <c r="AB277" s="296"/>
      <c r="AC277" s="296"/>
      <c r="AD277" s="296"/>
      <c r="AE277" s="296"/>
      <c r="AF277" s="296"/>
      <c r="AG277" s="296"/>
      <c r="AH277" s="296"/>
      <c r="AI277" s="296"/>
      <c r="AJ277" s="296"/>
      <c r="AK277" s="296"/>
      <c r="AL277" s="296"/>
      <c r="AM277" s="296"/>
    </row>
    <row r="278" spans="1:39" ht="15.75" thickBot="1" x14ac:dyDescent="0.3">
      <c r="A278" s="296"/>
      <c r="B278" s="296"/>
      <c r="C278" s="296"/>
      <c r="D278" s="296"/>
      <c r="E278" s="296"/>
      <c r="F278" s="296"/>
      <c r="G278" s="296"/>
      <c r="H278" s="296"/>
      <c r="I278" s="296"/>
      <c r="J278" s="296"/>
      <c r="K278" s="296"/>
      <c r="L278" s="296"/>
      <c r="M278" s="296"/>
      <c r="N278" s="296"/>
      <c r="O278" s="296"/>
      <c r="P278" s="296"/>
      <c r="Q278" s="296"/>
      <c r="R278" s="418">
        <v>14030419</v>
      </c>
      <c r="S278" s="418" t="s">
        <v>118</v>
      </c>
      <c r="T278" s="418" t="s">
        <v>130</v>
      </c>
      <c r="U278" s="418" t="s">
        <v>233</v>
      </c>
      <c r="V278" s="418"/>
      <c r="W278" s="418"/>
      <c r="X278" s="418">
        <v>180</v>
      </c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296"/>
      <c r="AL278" s="296"/>
      <c r="AM278" s="296"/>
    </row>
    <row r="279" spans="1:39" x14ac:dyDescent="0.25">
      <c r="A279" s="296"/>
      <c r="B279" s="296"/>
      <c r="C279" s="296"/>
      <c r="D279" s="296"/>
      <c r="E279" s="296"/>
      <c r="F279" s="296"/>
      <c r="G279" s="296"/>
      <c r="H279" s="296"/>
      <c r="I279" s="296"/>
      <c r="J279" s="296"/>
      <c r="K279" s="296"/>
      <c r="L279" s="296"/>
      <c r="M279" s="296"/>
      <c r="N279" s="296"/>
      <c r="O279" s="296"/>
      <c r="P279" s="296"/>
      <c r="Q279" s="296"/>
      <c r="R279" s="419">
        <v>14030419</v>
      </c>
      <c r="S279" s="419" t="s">
        <v>118</v>
      </c>
      <c r="T279" s="419" t="s">
        <v>132</v>
      </c>
      <c r="U279" s="419" t="s">
        <v>234</v>
      </c>
      <c r="V279" s="419"/>
      <c r="W279" s="419"/>
      <c r="X279" s="419">
        <v>180</v>
      </c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296"/>
      <c r="AL279" s="296"/>
      <c r="AM279" s="296"/>
    </row>
    <row r="280" spans="1:39" x14ac:dyDescent="0.25">
      <c r="A280" s="296"/>
      <c r="B280" s="296"/>
      <c r="C280" s="296"/>
      <c r="D280" s="296"/>
      <c r="E280" s="296"/>
      <c r="F280" s="296"/>
      <c r="G280" s="296"/>
      <c r="H280" s="296"/>
      <c r="I280" s="296"/>
      <c r="J280" s="296"/>
      <c r="K280" s="296"/>
      <c r="L280" s="296"/>
      <c r="M280" s="296"/>
      <c r="N280" s="296"/>
      <c r="O280" s="296"/>
      <c r="P280" s="296"/>
      <c r="Q280" s="296"/>
      <c r="R280" s="411">
        <v>14030419</v>
      </c>
      <c r="S280" s="411" t="s">
        <v>118</v>
      </c>
      <c r="T280" s="411" t="s">
        <v>130</v>
      </c>
      <c r="U280" s="411" t="s">
        <v>234</v>
      </c>
      <c r="V280" s="411"/>
      <c r="W280" s="411"/>
      <c r="X280" s="411">
        <v>180</v>
      </c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296"/>
      <c r="AL280" s="296"/>
      <c r="AM280" s="296"/>
    </row>
    <row r="281" spans="1:39" ht="15.75" thickBot="1" x14ac:dyDescent="0.3">
      <c r="A281" s="296"/>
      <c r="B281" s="296"/>
      <c r="C281" s="296"/>
      <c r="D281" s="296"/>
      <c r="E281" s="296"/>
      <c r="F281" s="296"/>
      <c r="G281" s="296"/>
      <c r="H281" s="296"/>
      <c r="I281" s="296"/>
      <c r="J281" s="296"/>
      <c r="K281" s="296"/>
      <c r="L281" s="296"/>
      <c r="M281" s="296"/>
      <c r="N281" s="296"/>
      <c r="O281" s="296"/>
      <c r="P281" s="296"/>
      <c r="Q281" s="296"/>
      <c r="R281" s="418">
        <v>14030419</v>
      </c>
      <c r="S281" s="418" t="s">
        <v>506</v>
      </c>
      <c r="T281" s="418" t="s">
        <v>132</v>
      </c>
      <c r="U281" s="418" t="s">
        <v>234</v>
      </c>
      <c r="V281" s="418"/>
      <c r="W281" s="418"/>
      <c r="X281" s="418">
        <v>240</v>
      </c>
      <c r="Y281" s="296"/>
      <c r="Z281" s="296"/>
      <c r="AA281" s="296"/>
      <c r="AB281" s="296"/>
      <c r="AC281" s="296"/>
      <c r="AD281" s="296"/>
      <c r="AE281" s="296"/>
      <c r="AF281" s="296"/>
      <c r="AG281" s="296"/>
      <c r="AH281" s="296"/>
      <c r="AI281" s="296"/>
      <c r="AJ281" s="296"/>
      <c r="AK281" s="296"/>
      <c r="AL281" s="296"/>
      <c r="AM281" s="296"/>
    </row>
    <row r="282" spans="1:39" x14ac:dyDescent="0.25">
      <c r="A282" s="296"/>
      <c r="B282" s="296"/>
      <c r="C282" s="296"/>
      <c r="D282" s="296"/>
      <c r="E282" s="296"/>
      <c r="F282" s="296"/>
      <c r="G282" s="296"/>
      <c r="H282" s="296"/>
      <c r="I282" s="296"/>
      <c r="J282" s="296"/>
      <c r="K282" s="296"/>
      <c r="L282" s="296"/>
      <c r="M282" s="296"/>
      <c r="N282" s="296"/>
      <c r="O282" s="296"/>
      <c r="P282" s="296"/>
      <c r="Q282" s="131"/>
      <c r="R282" s="192">
        <v>14030502</v>
      </c>
      <c r="S282" s="495" t="s">
        <v>544</v>
      </c>
      <c r="T282" s="495" t="s">
        <v>420</v>
      </c>
      <c r="U282" s="495" t="s">
        <v>234</v>
      </c>
      <c r="V282" s="495"/>
      <c r="W282" s="495"/>
      <c r="X282" s="492">
        <v>180</v>
      </c>
      <c r="Y282" s="96"/>
      <c r="Z282" s="296"/>
      <c r="AA282" s="296"/>
      <c r="AB282" s="296"/>
      <c r="AC282" s="296"/>
      <c r="AD282" s="296"/>
      <c r="AE282" s="296"/>
      <c r="AF282" s="296"/>
      <c r="AG282" s="296"/>
      <c r="AH282" s="296"/>
      <c r="AI282" s="296"/>
      <c r="AJ282" s="296"/>
      <c r="AK282" s="296"/>
      <c r="AL282" s="296"/>
      <c r="AM282" s="296"/>
    </row>
    <row r="283" spans="1:39" x14ac:dyDescent="0.25">
      <c r="A283" s="296"/>
      <c r="B283" s="296"/>
      <c r="C283" s="296"/>
      <c r="D283" s="296"/>
      <c r="E283" s="296"/>
      <c r="F283" s="296"/>
      <c r="G283" s="296"/>
      <c r="H283" s="296"/>
      <c r="I283" s="296"/>
      <c r="J283" s="296"/>
      <c r="K283" s="296"/>
      <c r="L283" s="296"/>
      <c r="M283" s="296"/>
      <c r="N283" s="296"/>
      <c r="O283" s="296"/>
      <c r="P283" s="296"/>
      <c r="Q283" s="131"/>
      <c r="R283" s="193">
        <v>14030502</v>
      </c>
      <c r="S283" s="496" t="s">
        <v>541</v>
      </c>
      <c r="T283" s="496" t="s">
        <v>130</v>
      </c>
      <c r="U283" s="496" t="s">
        <v>234</v>
      </c>
      <c r="V283" s="496"/>
      <c r="W283" s="496"/>
      <c r="X283" s="493">
        <v>180</v>
      </c>
      <c r="Y283" s="96"/>
      <c r="Z283" s="296"/>
      <c r="AA283" s="296"/>
      <c r="AB283" s="296"/>
      <c r="AC283" s="296"/>
      <c r="AD283" s="296"/>
      <c r="AE283" s="296"/>
      <c r="AF283" s="296"/>
      <c r="AG283" s="296"/>
      <c r="AH283" s="296"/>
      <c r="AI283" s="296"/>
      <c r="AJ283" s="296"/>
      <c r="AK283" s="296"/>
      <c r="AL283" s="296"/>
      <c r="AM283" s="296"/>
    </row>
    <row r="284" spans="1:39" ht="15.75" thickBot="1" x14ac:dyDescent="0.3">
      <c r="A284" s="296"/>
      <c r="B284" s="296"/>
      <c r="C284" s="296"/>
      <c r="D284" s="296"/>
      <c r="E284" s="296"/>
      <c r="F284" s="296"/>
      <c r="G284" s="296"/>
      <c r="H284" s="296"/>
      <c r="I284" s="296"/>
      <c r="J284" s="296"/>
      <c r="K284" s="296"/>
      <c r="L284" s="296"/>
      <c r="M284" s="296"/>
      <c r="N284" s="296"/>
      <c r="O284" s="296"/>
      <c r="P284" s="296"/>
      <c r="Q284" s="131"/>
      <c r="R284" s="498">
        <v>14030502</v>
      </c>
      <c r="S284" s="497" t="s">
        <v>496</v>
      </c>
      <c r="T284" s="497" t="s">
        <v>130</v>
      </c>
      <c r="U284" s="497" t="s">
        <v>234</v>
      </c>
      <c r="V284" s="497"/>
      <c r="W284" s="497"/>
      <c r="X284" s="494">
        <v>120</v>
      </c>
      <c r="Y284" s="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296"/>
      <c r="AL284" s="296"/>
      <c r="AM284" s="296"/>
    </row>
    <row r="285" spans="1:39" ht="15.75" thickBot="1" x14ac:dyDescent="0.3">
      <c r="A285" s="296"/>
      <c r="B285" s="296"/>
      <c r="C285" s="296"/>
      <c r="D285" s="296"/>
      <c r="E285" s="296"/>
      <c r="F285" s="296"/>
      <c r="G285" s="296"/>
      <c r="H285" s="296"/>
      <c r="I285" s="296"/>
      <c r="J285" s="296"/>
      <c r="K285" s="296"/>
      <c r="L285" s="296"/>
      <c r="M285" s="296"/>
      <c r="N285" s="296"/>
      <c r="O285" s="296"/>
      <c r="P285" s="296"/>
      <c r="Q285" s="131"/>
      <c r="R285" s="272">
        <v>14030502</v>
      </c>
      <c r="S285" s="273" t="s">
        <v>415</v>
      </c>
      <c r="T285" s="273" t="s">
        <v>130</v>
      </c>
      <c r="U285" s="273" t="s">
        <v>215</v>
      </c>
      <c r="V285" s="273"/>
      <c r="W285" s="273"/>
      <c r="X285" s="274">
        <v>120</v>
      </c>
      <c r="Y285" s="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296"/>
      <c r="AL285" s="296"/>
      <c r="AM285" s="296"/>
    </row>
    <row r="286" spans="1:39" ht="15.75" thickBot="1" x14ac:dyDescent="0.3">
      <c r="A286" s="296"/>
      <c r="B286" s="296"/>
      <c r="C286" s="296"/>
      <c r="D286" s="296"/>
      <c r="E286" s="296"/>
      <c r="F286" s="296"/>
      <c r="G286" s="296"/>
      <c r="H286" s="296"/>
      <c r="I286" s="296"/>
      <c r="J286" s="296"/>
      <c r="K286" s="296"/>
      <c r="L286" s="296"/>
      <c r="M286" s="296"/>
      <c r="N286" s="296"/>
      <c r="O286" s="296"/>
      <c r="P286" s="296"/>
      <c r="Q286" s="131"/>
      <c r="R286" s="272">
        <v>14030502</v>
      </c>
      <c r="S286" s="273" t="s">
        <v>550</v>
      </c>
      <c r="T286" s="273" t="s">
        <v>130</v>
      </c>
      <c r="U286" s="273" t="s">
        <v>233</v>
      </c>
      <c r="V286" s="273"/>
      <c r="W286" s="273"/>
      <c r="X286" s="274">
        <v>180</v>
      </c>
      <c r="Y286" s="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296"/>
      <c r="AL286" s="296"/>
      <c r="AM286" s="296"/>
    </row>
    <row r="287" spans="1:39" ht="15.75" thickBot="1" x14ac:dyDescent="0.3">
      <c r="A287" s="296"/>
      <c r="B287" s="296"/>
      <c r="C287" s="296"/>
      <c r="D287" s="296"/>
      <c r="E287" s="296"/>
      <c r="F287" s="296"/>
      <c r="G287" s="296"/>
      <c r="H287" s="296"/>
      <c r="I287" s="296"/>
      <c r="J287" s="296"/>
      <c r="K287" s="296"/>
      <c r="L287" s="296"/>
      <c r="M287" s="296"/>
      <c r="N287" s="296"/>
      <c r="O287" s="296"/>
      <c r="P287" s="296"/>
      <c r="Q287" s="131"/>
      <c r="R287" s="192">
        <v>14030503</v>
      </c>
      <c r="S287" s="693" t="s">
        <v>218</v>
      </c>
      <c r="T287" s="693" t="s">
        <v>130</v>
      </c>
      <c r="U287" s="693" t="s">
        <v>233</v>
      </c>
      <c r="V287" s="693"/>
      <c r="W287" s="693"/>
      <c r="X287" s="690">
        <v>180</v>
      </c>
      <c r="Y287" s="96"/>
      <c r="Z287" s="296"/>
      <c r="AA287" s="296"/>
      <c r="AB287" s="296"/>
      <c r="AC287" s="296"/>
      <c r="AD287" s="296"/>
      <c r="AE287" s="296"/>
      <c r="AF287" s="296"/>
      <c r="AG287" s="296"/>
      <c r="AH287" s="296"/>
      <c r="AI287" s="296"/>
      <c r="AJ287" s="296"/>
      <c r="AK287" s="296"/>
      <c r="AL287" s="296"/>
      <c r="AM287" s="296"/>
    </row>
    <row r="288" spans="1:39" ht="15.75" thickBot="1" x14ac:dyDescent="0.3">
      <c r="A288" s="296"/>
      <c r="B288" s="296"/>
      <c r="C288" s="296"/>
      <c r="D288" s="296"/>
      <c r="E288" s="296"/>
      <c r="F288" s="296"/>
      <c r="G288" s="296"/>
      <c r="H288" s="296"/>
      <c r="I288" s="296"/>
      <c r="J288" s="296"/>
      <c r="K288" s="296"/>
      <c r="L288" s="296"/>
      <c r="M288" s="296"/>
      <c r="N288" s="296"/>
      <c r="O288" s="296"/>
      <c r="P288" s="296"/>
      <c r="Q288" s="131"/>
      <c r="R288" s="192">
        <v>14030503</v>
      </c>
      <c r="S288" s="694" t="s">
        <v>223</v>
      </c>
      <c r="T288" s="694" t="s">
        <v>133</v>
      </c>
      <c r="U288" s="694" t="s">
        <v>233</v>
      </c>
      <c r="V288" s="694"/>
      <c r="W288" s="694"/>
      <c r="X288" s="691">
        <v>180</v>
      </c>
      <c r="Y288" s="96"/>
      <c r="Z288" s="296"/>
      <c r="AA288" s="296"/>
      <c r="AB288" s="296"/>
      <c r="AC288" s="296"/>
      <c r="AD288" s="296"/>
      <c r="AE288" s="296"/>
      <c r="AF288" s="296"/>
      <c r="AG288" s="296"/>
      <c r="AH288" s="296"/>
      <c r="AI288" s="296"/>
      <c r="AJ288" s="296"/>
      <c r="AK288" s="296"/>
      <c r="AL288" s="296"/>
      <c r="AM288" s="296"/>
    </row>
    <row r="289" spans="1:39" ht="15.75" thickBot="1" x14ac:dyDescent="0.3">
      <c r="A289" s="296"/>
      <c r="B289" s="296"/>
      <c r="C289" s="296"/>
      <c r="D289" s="296"/>
      <c r="E289" s="296"/>
      <c r="F289" s="296"/>
      <c r="G289" s="296"/>
      <c r="H289" s="296"/>
      <c r="I289" s="296"/>
      <c r="J289" s="296"/>
      <c r="K289" s="296"/>
      <c r="L289" s="296"/>
      <c r="M289" s="296"/>
      <c r="N289" s="296"/>
      <c r="O289" s="296"/>
      <c r="P289" s="296"/>
      <c r="Q289" s="131"/>
      <c r="R289" s="272">
        <v>14030503</v>
      </c>
      <c r="S289" s="695" t="s">
        <v>550</v>
      </c>
      <c r="T289" s="695" t="s">
        <v>132</v>
      </c>
      <c r="U289" s="695" t="s">
        <v>233</v>
      </c>
      <c r="V289" s="695"/>
      <c r="W289" s="695"/>
      <c r="X289" s="692">
        <v>180</v>
      </c>
      <c r="Y289" s="96"/>
      <c r="Z289" s="296"/>
      <c r="AA289" s="296"/>
      <c r="AB289" s="296"/>
      <c r="AC289" s="296"/>
      <c r="AD289" s="296"/>
      <c r="AE289" s="296"/>
      <c r="AF289" s="296"/>
      <c r="AG289" s="296"/>
      <c r="AH289" s="296"/>
      <c r="AI289" s="296"/>
      <c r="AJ289" s="296"/>
      <c r="AK289" s="296"/>
      <c r="AL289" s="296"/>
      <c r="AM289" s="296"/>
    </row>
    <row r="290" spans="1:39" x14ac:dyDescent="0.25">
      <c r="A290" s="296"/>
      <c r="B290" s="296"/>
      <c r="C290" s="296"/>
      <c r="D290" s="296"/>
      <c r="E290" s="296"/>
      <c r="F290" s="296"/>
      <c r="G290" s="296"/>
      <c r="H290" s="296"/>
      <c r="I290" s="296"/>
      <c r="J290" s="296"/>
      <c r="K290" s="296"/>
      <c r="L290" s="296"/>
      <c r="M290" s="296"/>
      <c r="N290" s="296"/>
      <c r="O290" s="296"/>
      <c r="P290" s="296"/>
      <c r="Q290" s="296"/>
      <c r="R290" s="689">
        <v>14030503</v>
      </c>
      <c r="S290" s="689" t="s">
        <v>496</v>
      </c>
      <c r="T290" s="689" t="s">
        <v>130</v>
      </c>
      <c r="U290" s="689" t="s">
        <v>215</v>
      </c>
      <c r="V290" s="689"/>
      <c r="W290" s="689"/>
      <c r="X290" s="689">
        <v>120</v>
      </c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296"/>
      <c r="AL290" s="296"/>
      <c r="AM290" s="296"/>
    </row>
    <row r="291" spans="1:39" x14ac:dyDescent="0.25">
      <c r="A291" s="296"/>
      <c r="B291" s="296"/>
      <c r="C291" s="296"/>
      <c r="D291" s="296"/>
      <c r="E291" s="296"/>
      <c r="F291" s="296"/>
      <c r="G291" s="296"/>
      <c r="H291" s="296"/>
      <c r="I291" s="296"/>
      <c r="J291" s="296"/>
      <c r="K291" s="296"/>
      <c r="L291" s="296"/>
      <c r="M291" s="296"/>
      <c r="N291" s="296"/>
      <c r="O291" s="296"/>
      <c r="P291" s="296"/>
      <c r="Q291" s="296"/>
      <c r="R291" s="296">
        <v>14030504</v>
      </c>
      <c r="S291" s="296" t="s">
        <v>550</v>
      </c>
      <c r="T291" s="296" t="s">
        <v>133</v>
      </c>
      <c r="U291" s="296" t="s">
        <v>233</v>
      </c>
      <c r="V291" s="296"/>
      <c r="W291" s="296"/>
      <c r="X291" s="296">
        <v>180</v>
      </c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296"/>
      <c r="AL291" s="296"/>
      <c r="AM291" s="296"/>
    </row>
    <row r="292" spans="1:39" x14ac:dyDescent="0.25">
      <c r="A292" s="296"/>
      <c r="B292" s="296"/>
      <c r="C292" s="296"/>
      <c r="D292" s="296"/>
      <c r="E292" s="296"/>
      <c r="F292" s="296"/>
      <c r="G292" s="296"/>
      <c r="H292" s="296"/>
      <c r="I292" s="296"/>
      <c r="J292" s="296"/>
      <c r="K292" s="296"/>
      <c r="L292" s="296"/>
      <c r="M292" s="296"/>
      <c r="N292" s="296"/>
      <c r="O292" s="296"/>
      <c r="P292" s="296"/>
      <c r="Q292" s="296"/>
      <c r="R292" s="694">
        <v>14030504</v>
      </c>
      <c r="S292" s="296" t="s">
        <v>496</v>
      </c>
      <c r="T292" s="296" t="s">
        <v>130</v>
      </c>
      <c r="U292" s="296" t="s">
        <v>233</v>
      </c>
      <c r="V292" s="296"/>
      <c r="W292" s="296"/>
      <c r="X292" s="296">
        <v>120</v>
      </c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296"/>
      <c r="AL292" s="296"/>
      <c r="AM292" s="296"/>
    </row>
    <row r="293" spans="1:39" x14ac:dyDescent="0.25">
      <c r="A293" s="296"/>
      <c r="B293" s="296"/>
      <c r="C293" s="296"/>
      <c r="D293" s="296"/>
      <c r="E293" s="296"/>
      <c r="F293" s="296"/>
      <c r="G293" s="296"/>
      <c r="H293" s="296"/>
      <c r="I293" s="296"/>
      <c r="J293" s="296"/>
      <c r="K293" s="296"/>
      <c r="L293" s="296"/>
      <c r="M293" s="296"/>
      <c r="N293" s="296"/>
      <c r="O293" s="296"/>
      <c r="P293" s="296"/>
      <c r="Q293" s="296"/>
      <c r="R293" s="296">
        <v>14030504</v>
      </c>
      <c r="S293" s="296" t="s">
        <v>223</v>
      </c>
      <c r="T293" s="296" t="s">
        <v>133</v>
      </c>
      <c r="U293" s="296" t="s">
        <v>214</v>
      </c>
      <c r="V293" s="296"/>
      <c r="W293" s="296"/>
      <c r="X293" s="296">
        <v>180</v>
      </c>
      <c r="Y293" s="296"/>
      <c r="Z293" s="296"/>
      <c r="AA293" s="296"/>
      <c r="AB293" s="296"/>
      <c r="AC293" s="296"/>
      <c r="AD293" s="296"/>
      <c r="AE293" s="296"/>
      <c r="AF293" s="296"/>
      <c r="AG293" s="296"/>
      <c r="AH293" s="296"/>
      <c r="AI293" s="296"/>
      <c r="AJ293" s="296"/>
      <c r="AK293" s="296"/>
      <c r="AL293" s="296"/>
      <c r="AM293" s="296"/>
    </row>
    <row r="294" spans="1:39" x14ac:dyDescent="0.25">
      <c r="A294" s="296"/>
      <c r="B294" s="296"/>
      <c r="C294" s="296"/>
      <c r="D294" s="296"/>
      <c r="E294" s="296"/>
      <c r="F294" s="296"/>
      <c r="G294" s="296"/>
      <c r="H294" s="296"/>
      <c r="I294" s="296"/>
      <c r="J294" s="296"/>
      <c r="K294" s="296"/>
      <c r="L294" s="296"/>
      <c r="M294" s="296"/>
      <c r="N294" s="296"/>
      <c r="O294" s="296"/>
      <c r="P294" s="296"/>
      <c r="Q294" s="296"/>
      <c r="R294" s="694">
        <v>14030504</v>
      </c>
      <c r="S294" s="296" t="s">
        <v>415</v>
      </c>
      <c r="T294" s="296" t="s">
        <v>130</v>
      </c>
      <c r="U294" s="296" t="s">
        <v>214</v>
      </c>
      <c r="V294" s="296"/>
      <c r="W294" s="296"/>
      <c r="X294" s="296">
        <v>180</v>
      </c>
      <c r="Y294" s="296"/>
      <c r="Z294" s="296"/>
      <c r="AA294" s="296"/>
      <c r="AB294" s="296"/>
      <c r="AC294" s="296"/>
      <c r="AD294" s="296"/>
      <c r="AE294" s="296"/>
      <c r="AF294" s="296"/>
      <c r="AG294" s="296"/>
      <c r="AH294" s="296"/>
      <c r="AI294" s="296"/>
      <c r="AJ294" s="296"/>
      <c r="AK294" s="296"/>
      <c r="AL294" s="296"/>
      <c r="AM294" s="296"/>
    </row>
    <row r="295" spans="1:39" x14ac:dyDescent="0.25">
      <c r="A295" s="296"/>
      <c r="B295" s="296"/>
      <c r="C295" s="296"/>
      <c r="D295" s="296"/>
      <c r="E295" s="296"/>
      <c r="F295" s="296"/>
      <c r="G295" s="296"/>
      <c r="H295" s="296"/>
      <c r="I295" s="296"/>
      <c r="J295" s="296"/>
      <c r="K295" s="296"/>
      <c r="L295" s="296"/>
      <c r="M295" s="296"/>
      <c r="N295" s="296"/>
      <c r="O295" s="296"/>
      <c r="P295" s="296"/>
      <c r="Q295" s="296"/>
      <c r="R295" s="296">
        <v>14030504</v>
      </c>
      <c r="S295" s="296" t="s">
        <v>415</v>
      </c>
      <c r="T295" s="296" t="s">
        <v>130</v>
      </c>
      <c r="U295" s="296" t="s">
        <v>215</v>
      </c>
      <c r="V295" s="296"/>
      <c r="W295" s="296"/>
      <c r="X295" s="296">
        <v>120</v>
      </c>
      <c r="Y295" s="296"/>
      <c r="Z295" s="296"/>
      <c r="AA295" s="296"/>
      <c r="AB295" s="296"/>
      <c r="AC295" s="296"/>
      <c r="AD295" s="296"/>
      <c r="AE295" s="296"/>
      <c r="AF295" s="296"/>
      <c r="AG295" s="296"/>
      <c r="AH295" s="296"/>
      <c r="AI295" s="296"/>
      <c r="AJ295" s="296"/>
      <c r="AK295" s="296"/>
      <c r="AL295" s="296"/>
      <c r="AM295" s="296"/>
    </row>
    <row r="296" spans="1:39" x14ac:dyDescent="0.25">
      <c r="A296" s="296"/>
      <c r="B296" s="296"/>
      <c r="C296" s="296"/>
      <c r="D296" s="296"/>
      <c r="E296" s="296"/>
      <c r="F296" s="296"/>
      <c r="G296" s="296"/>
      <c r="H296" s="296"/>
      <c r="I296" s="296"/>
      <c r="J296" s="296"/>
      <c r="K296" s="296"/>
      <c r="L296" s="296"/>
      <c r="M296" s="296"/>
      <c r="N296" s="296"/>
      <c r="O296" s="296"/>
      <c r="P296" s="296"/>
      <c r="Q296" s="296"/>
      <c r="R296" s="694">
        <v>14030504</v>
      </c>
      <c r="S296" s="296" t="s">
        <v>118</v>
      </c>
      <c r="T296" s="296" t="s">
        <v>133</v>
      </c>
      <c r="U296" s="296" t="s">
        <v>215</v>
      </c>
      <c r="V296" s="296"/>
      <c r="W296" s="296"/>
      <c r="X296" s="296">
        <v>180</v>
      </c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296"/>
      <c r="AL296" s="296"/>
      <c r="AM296" s="296"/>
    </row>
    <row r="297" spans="1:39" x14ac:dyDescent="0.25">
      <c r="A297" s="296"/>
      <c r="B297" s="296"/>
      <c r="C297" s="296"/>
      <c r="D297" s="296"/>
      <c r="E297" s="296"/>
      <c r="F297" s="296"/>
      <c r="G297" s="296"/>
      <c r="H297" s="296"/>
      <c r="I297" s="296"/>
      <c r="J297" s="296"/>
      <c r="K297" s="296"/>
      <c r="L297" s="296"/>
      <c r="M297" s="296"/>
      <c r="N297" s="296"/>
      <c r="O297" s="296"/>
      <c r="P297" s="296"/>
      <c r="Q297" s="296"/>
      <c r="R297" s="296">
        <v>14030503</v>
      </c>
      <c r="S297" s="296" t="s">
        <v>544</v>
      </c>
      <c r="T297" s="296" t="s">
        <v>130</v>
      </c>
      <c r="U297" s="296" t="s">
        <v>219</v>
      </c>
      <c r="V297" s="296"/>
      <c r="W297" s="296"/>
      <c r="X297" s="296">
        <v>180</v>
      </c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296"/>
      <c r="AL297" s="296"/>
      <c r="AM297" s="296"/>
    </row>
    <row r="298" spans="1:39" x14ac:dyDescent="0.25">
      <c r="A298" s="296"/>
      <c r="B298" s="296"/>
      <c r="C298" s="296"/>
      <c r="D298" s="296"/>
      <c r="E298" s="296"/>
      <c r="F298" s="296"/>
      <c r="G298" s="296"/>
      <c r="H298" s="296"/>
      <c r="I298" s="296"/>
      <c r="J298" s="296"/>
      <c r="K298" s="296"/>
      <c r="L298" s="296"/>
      <c r="M298" s="296"/>
      <c r="N298" s="296"/>
      <c r="O298" s="296"/>
      <c r="P298" s="296"/>
      <c r="Q298" s="296"/>
      <c r="R298" s="296">
        <v>14030506</v>
      </c>
      <c r="S298" s="296" t="s">
        <v>117</v>
      </c>
      <c r="T298" s="296" t="s">
        <v>130</v>
      </c>
      <c r="U298" s="296" t="s">
        <v>214</v>
      </c>
      <c r="V298" s="296"/>
      <c r="W298" s="296"/>
      <c r="X298" s="296">
        <v>180</v>
      </c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296"/>
      <c r="AL298" s="296"/>
      <c r="AM298" s="296"/>
    </row>
    <row r="299" spans="1:39" x14ac:dyDescent="0.25">
      <c r="A299" s="296"/>
      <c r="B299" s="296"/>
      <c r="C299" s="296"/>
      <c r="D299" s="296"/>
      <c r="E299" s="296"/>
      <c r="F299" s="296"/>
      <c r="G299" s="296"/>
      <c r="H299" s="296"/>
      <c r="I299" s="296"/>
      <c r="J299" s="296"/>
      <c r="K299" s="296"/>
      <c r="L299" s="296"/>
      <c r="M299" s="296"/>
      <c r="N299" s="296"/>
      <c r="O299" s="296"/>
      <c r="P299" s="296"/>
      <c r="Q299" s="296"/>
      <c r="R299" s="694">
        <v>14030506</v>
      </c>
      <c r="S299" s="296" t="s">
        <v>118</v>
      </c>
      <c r="T299" s="296" t="s">
        <v>133</v>
      </c>
      <c r="U299" s="296" t="s">
        <v>214</v>
      </c>
      <c r="V299" s="296"/>
      <c r="W299" s="296"/>
      <c r="X299" s="296">
        <v>180</v>
      </c>
      <c r="Y299" s="296"/>
      <c r="Z299" s="296"/>
      <c r="AA299" s="296"/>
      <c r="AB299" s="296"/>
      <c r="AC299" s="296"/>
      <c r="AD299" s="296"/>
      <c r="AE299" s="296"/>
      <c r="AF299" s="296"/>
      <c r="AG299" s="296"/>
      <c r="AH299" s="296"/>
      <c r="AI299" s="296"/>
      <c r="AJ299" s="296"/>
      <c r="AK299" s="296"/>
      <c r="AL299" s="296"/>
      <c r="AM299" s="296"/>
    </row>
    <row r="300" spans="1:39" x14ac:dyDescent="0.25">
      <c r="A300" s="296"/>
      <c r="B300" s="296"/>
      <c r="C300" s="296"/>
      <c r="D300" s="296"/>
      <c r="E300" s="296"/>
      <c r="F300" s="296"/>
      <c r="G300" s="296"/>
      <c r="H300" s="296"/>
      <c r="I300" s="296"/>
      <c r="J300" s="296"/>
      <c r="K300" s="296"/>
      <c r="L300" s="296"/>
      <c r="M300" s="296"/>
      <c r="N300" s="296"/>
      <c r="O300" s="296"/>
      <c r="P300" s="296"/>
      <c r="Q300" s="296"/>
      <c r="R300" s="694">
        <v>14030506</v>
      </c>
      <c r="S300" s="296" t="s">
        <v>415</v>
      </c>
      <c r="T300" s="296" t="s">
        <v>130</v>
      </c>
      <c r="U300" s="296" t="s">
        <v>214</v>
      </c>
      <c r="V300" s="296"/>
      <c r="W300" s="296"/>
      <c r="X300" s="296">
        <v>120</v>
      </c>
      <c r="Y300" s="296"/>
      <c r="Z300" s="296"/>
      <c r="AA300" s="296"/>
      <c r="AB300" s="296"/>
      <c r="AC300" s="296"/>
      <c r="AD300" s="296"/>
      <c r="AE300" s="296"/>
      <c r="AF300" s="296"/>
      <c r="AG300" s="296"/>
      <c r="AH300" s="296"/>
      <c r="AI300" s="296"/>
      <c r="AJ300" s="296"/>
      <c r="AK300" s="296"/>
      <c r="AL300" s="296"/>
      <c r="AM300" s="296"/>
    </row>
    <row r="301" spans="1:39" x14ac:dyDescent="0.25">
      <c r="A301" s="296"/>
      <c r="B301" s="296"/>
      <c r="C301" s="296"/>
      <c r="D301" s="296"/>
      <c r="E301" s="296"/>
      <c r="F301" s="296"/>
      <c r="G301" s="296"/>
      <c r="H301" s="296"/>
      <c r="I301" s="296"/>
      <c r="J301" s="296"/>
      <c r="K301" s="296"/>
      <c r="L301" s="296"/>
      <c r="M301" s="296"/>
      <c r="N301" s="296"/>
      <c r="O301" s="296"/>
      <c r="P301" s="296"/>
      <c r="Q301" s="296"/>
      <c r="R301" s="296">
        <v>14030506</v>
      </c>
      <c r="S301" s="296" t="s">
        <v>223</v>
      </c>
      <c r="T301" s="296" t="s">
        <v>132</v>
      </c>
      <c r="U301" s="296" t="s">
        <v>233</v>
      </c>
      <c r="V301" s="296"/>
      <c r="W301" s="296"/>
      <c r="X301" s="296">
        <v>180</v>
      </c>
      <c r="Y301" s="296"/>
      <c r="Z301" s="296"/>
      <c r="AA301" s="296"/>
      <c r="AB301" s="296"/>
      <c r="AC301" s="296"/>
      <c r="AD301" s="296"/>
      <c r="AE301" s="296"/>
      <c r="AF301" s="296"/>
      <c r="AG301" s="296"/>
      <c r="AH301" s="296"/>
      <c r="AI301" s="296"/>
      <c r="AJ301" s="296"/>
      <c r="AK301" s="296"/>
      <c r="AL301" s="296"/>
      <c r="AM301" s="296"/>
    </row>
    <row r="302" spans="1:39" x14ac:dyDescent="0.25">
      <c r="A302" s="296"/>
      <c r="B302" s="296"/>
      <c r="C302" s="296"/>
      <c r="D302" s="296"/>
      <c r="E302" s="296"/>
      <c r="F302" s="296"/>
      <c r="G302" s="296"/>
      <c r="H302" s="296"/>
      <c r="I302" s="296"/>
      <c r="J302" s="296"/>
      <c r="K302" s="296"/>
      <c r="L302" s="296"/>
      <c r="M302" s="296"/>
      <c r="N302" s="296"/>
      <c r="O302" s="296"/>
      <c r="P302" s="296"/>
      <c r="Q302" s="296"/>
      <c r="R302" s="694">
        <v>14030506</v>
      </c>
      <c r="S302" s="296" t="s">
        <v>117</v>
      </c>
      <c r="T302" s="296" t="s">
        <v>130</v>
      </c>
      <c r="U302" s="296" t="s">
        <v>233</v>
      </c>
      <c r="V302" s="296"/>
      <c r="W302" s="296"/>
      <c r="X302" s="296">
        <v>180</v>
      </c>
      <c r="Y302" s="296"/>
      <c r="Z302" s="296"/>
      <c r="AA302" s="296"/>
      <c r="AB302" s="296"/>
      <c r="AC302" s="296"/>
      <c r="AD302" s="296"/>
      <c r="AE302" s="296"/>
      <c r="AF302" s="296"/>
      <c r="AG302" s="296"/>
      <c r="AH302" s="296"/>
      <c r="AI302" s="296"/>
      <c r="AJ302" s="296"/>
      <c r="AK302" s="296"/>
      <c r="AL302" s="296"/>
      <c r="AM302" s="296"/>
    </row>
    <row r="303" spans="1:39" x14ac:dyDescent="0.25">
      <c r="A303" s="296"/>
      <c r="B303" s="296"/>
      <c r="C303" s="296"/>
      <c r="D303" s="296"/>
      <c r="E303" s="296"/>
      <c r="F303" s="296"/>
      <c r="G303" s="296"/>
      <c r="H303" s="296"/>
      <c r="I303" s="296"/>
      <c r="J303" s="296"/>
      <c r="K303" s="296"/>
      <c r="L303" s="296"/>
      <c r="M303" s="296"/>
      <c r="N303" s="296"/>
      <c r="O303" s="296"/>
      <c r="P303" s="296"/>
      <c r="Q303" s="296"/>
      <c r="R303" s="296">
        <v>14030507</v>
      </c>
      <c r="S303" s="296" t="s">
        <v>496</v>
      </c>
      <c r="T303" s="296" t="s">
        <v>130</v>
      </c>
      <c r="U303" s="296"/>
      <c r="V303" s="296"/>
      <c r="W303" s="296"/>
      <c r="X303" s="296">
        <v>120</v>
      </c>
      <c r="Y303" s="296"/>
      <c r="Z303" s="296"/>
      <c r="AA303" s="296"/>
      <c r="AB303" s="296"/>
      <c r="AC303" s="296"/>
      <c r="AD303" s="296"/>
      <c r="AE303" s="296"/>
      <c r="AF303" s="296"/>
      <c r="AG303" s="296"/>
      <c r="AH303" s="296"/>
      <c r="AI303" s="296"/>
      <c r="AJ303" s="296"/>
      <c r="AK303" s="296"/>
      <c r="AL303" s="296"/>
      <c r="AM303" s="296"/>
    </row>
    <row r="304" spans="1:39" x14ac:dyDescent="0.25">
      <c r="A304" s="296"/>
      <c r="B304" s="296"/>
      <c r="C304" s="296"/>
      <c r="D304" s="296"/>
      <c r="E304" s="296"/>
      <c r="F304" s="296"/>
      <c r="G304" s="296"/>
      <c r="H304" s="296"/>
      <c r="I304" s="296"/>
      <c r="J304" s="296"/>
      <c r="K304" s="296"/>
      <c r="L304" s="296"/>
      <c r="M304" s="296"/>
      <c r="N304" s="296"/>
      <c r="O304" s="296"/>
      <c r="P304" s="296"/>
      <c r="Q304" s="296"/>
      <c r="R304" s="694">
        <v>14030507</v>
      </c>
      <c r="S304" s="296" t="s">
        <v>415</v>
      </c>
      <c r="T304" s="296" t="s">
        <v>130</v>
      </c>
      <c r="U304" s="296"/>
      <c r="V304" s="296"/>
      <c r="W304" s="296"/>
      <c r="X304" s="296">
        <v>120</v>
      </c>
      <c r="Y304" s="296"/>
      <c r="Z304" s="296"/>
      <c r="AA304" s="296"/>
      <c r="AB304" s="296"/>
      <c r="AC304" s="296"/>
      <c r="AD304" s="296"/>
      <c r="AE304" s="296"/>
      <c r="AF304" s="296"/>
      <c r="AG304" s="296"/>
      <c r="AH304" s="296"/>
      <c r="AI304" s="296"/>
      <c r="AJ304" s="296"/>
      <c r="AK304" s="296"/>
      <c r="AL304" s="296"/>
      <c r="AM304" s="296"/>
    </row>
    <row r="305" spans="1:39" x14ac:dyDescent="0.25">
      <c r="A305" s="296"/>
      <c r="B305" s="296"/>
      <c r="C305" s="296"/>
      <c r="D305" s="296"/>
      <c r="E305" s="296"/>
      <c r="F305" s="296"/>
      <c r="G305" s="296"/>
      <c r="H305" s="296"/>
      <c r="I305" s="296"/>
      <c r="J305" s="296"/>
      <c r="K305" s="296"/>
      <c r="L305" s="296"/>
      <c r="M305" s="296"/>
      <c r="N305" s="296"/>
      <c r="O305" s="296"/>
      <c r="P305" s="296"/>
      <c r="Q305" s="296"/>
      <c r="R305" s="694">
        <v>14030507</v>
      </c>
      <c r="S305" s="296" t="s">
        <v>118</v>
      </c>
      <c r="T305" s="296" t="s">
        <v>130</v>
      </c>
      <c r="U305" s="296"/>
      <c r="V305" s="296"/>
      <c r="W305" s="296"/>
      <c r="X305" s="296">
        <v>180</v>
      </c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296"/>
      <c r="AL305" s="296"/>
      <c r="AM305" s="296"/>
    </row>
    <row r="306" spans="1:39" x14ac:dyDescent="0.25">
      <c r="A306" s="296"/>
      <c r="B306" s="296"/>
      <c r="C306" s="296"/>
      <c r="D306" s="296"/>
      <c r="E306" s="296"/>
      <c r="F306" s="296"/>
      <c r="G306" s="296"/>
      <c r="H306" s="296"/>
      <c r="I306" s="296"/>
      <c r="J306" s="296"/>
      <c r="K306" s="296"/>
      <c r="L306" s="296"/>
      <c r="M306" s="296"/>
      <c r="N306" s="296"/>
      <c r="O306" s="296"/>
      <c r="P306" s="296"/>
      <c r="Q306" s="296"/>
      <c r="R306" s="694">
        <v>14030507</v>
      </c>
      <c r="S306" s="296" t="s">
        <v>118</v>
      </c>
      <c r="T306" s="296" t="s">
        <v>132</v>
      </c>
      <c r="U306" s="296"/>
      <c r="V306" s="296"/>
      <c r="W306" s="296"/>
      <c r="X306" s="296">
        <v>180</v>
      </c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296"/>
      <c r="AL306" s="296"/>
      <c r="AM306" s="296"/>
    </row>
    <row r="307" spans="1:39" x14ac:dyDescent="0.25">
      <c r="A307" s="296"/>
      <c r="B307" s="296"/>
      <c r="C307" s="296"/>
      <c r="D307" s="296"/>
      <c r="E307" s="296"/>
      <c r="F307" s="296"/>
      <c r="G307" s="296"/>
      <c r="H307" s="296"/>
      <c r="I307" s="296"/>
      <c r="J307" s="296"/>
      <c r="K307" s="296"/>
      <c r="L307" s="296"/>
      <c r="M307" s="296"/>
      <c r="N307" s="296"/>
      <c r="O307" s="296"/>
      <c r="P307" s="296"/>
      <c r="Q307" s="296"/>
      <c r="R307" s="694">
        <v>14030507</v>
      </c>
      <c r="S307" s="296" t="s">
        <v>118</v>
      </c>
      <c r="T307" s="296" t="s">
        <v>132</v>
      </c>
      <c r="U307" s="296"/>
      <c r="V307" s="296"/>
      <c r="W307" s="296"/>
      <c r="X307" s="296">
        <v>180</v>
      </c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296"/>
      <c r="AL307" s="296"/>
      <c r="AM307" s="296"/>
    </row>
    <row r="308" spans="1:39" x14ac:dyDescent="0.25">
      <c r="A308" s="296"/>
      <c r="B308" s="296"/>
      <c r="C308" s="296"/>
      <c r="D308" s="296"/>
      <c r="E308" s="296"/>
      <c r="F308" s="296"/>
      <c r="G308" s="296"/>
      <c r="H308" s="296"/>
      <c r="I308" s="296"/>
      <c r="J308" s="296"/>
      <c r="K308" s="296"/>
      <c r="L308" s="296"/>
      <c r="M308" s="296"/>
      <c r="N308" s="296"/>
      <c r="O308" s="296"/>
      <c r="P308" s="296"/>
      <c r="Q308" s="296"/>
      <c r="R308" s="694">
        <v>14030507</v>
      </c>
      <c r="S308" s="296" t="s">
        <v>142</v>
      </c>
      <c r="T308" s="296" t="s">
        <v>133</v>
      </c>
      <c r="U308" s="296"/>
      <c r="V308" s="296"/>
      <c r="W308" s="296"/>
      <c r="X308" s="296">
        <v>180</v>
      </c>
      <c r="Y308" s="296"/>
      <c r="Z308" s="296"/>
      <c r="AA308" s="296"/>
      <c r="AB308" s="296"/>
      <c r="AC308" s="296"/>
      <c r="AD308" s="296"/>
      <c r="AE308" s="296"/>
      <c r="AF308" s="296"/>
      <c r="AG308" s="296"/>
      <c r="AH308" s="296"/>
      <c r="AI308" s="296"/>
      <c r="AJ308" s="296"/>
      <c r="AK308" s="296"/>
      <c r="AL308" s="296"/>
      <c r="AM308" s="296"/>
    </row>
    <row r="309" spans="1:39" x14ac:dyDescent="0.25">
      <c r="A309" s="296"/>
      <c r="B309" s="296"/>
      <c r="C309" s="296"/>
      <c r="D309" s="296"/>
      <c r="E309" s="296"/>
      <c r="F309" s="296"/>
      <c r="G309" s="296"/>
      <c r="H309" s="296"/>
      <c r="I309" s="296"/>
      <c r="J309" s="296"/>
      <c r="K309" s="296"/>
      <c r="L309" s="296"/>
      <c r="M309" s="296"/>
      <c r="N309" s="296"/>
      <c r="O309" s="296"/>
      <c r="P309" s="296"/>
      <c r="Q309" s="296"/>
      <c r="R309" s="694">
        <v>14030507</v>
      </c>
      <c r="S309" s="296" t="s">
        <v>142</v>
      </c>
      <c r="T309" s="296" t="s">
        <v>132</v>
      </c>
      <c r="U309" s="296"/>
      <c r="V309" s="296"/>
      <c r="W309" s="296"/>
      <c r="X309" s="296">
        <v>180</v>
      </c>
      <c r="Y309" s="296"/>
      <c r="Z309" s="296"/>
      <c r="AA309" s="296"/>
      <c r="AB309" s="296"/>
      <c r="AC309" s="296"/>
      <c r="AD309" s="296"/>
      <c r="AE309" s="296"/>
      <c r="AF309" s="296"/>
      <c r="AG309" s="296"/>
      <c r="AH309" s="296"/>
      <c r="AI309" s="296"/>
      <c r="AJ309" s="296"/>
      <c r="AK309" s="296"/>
      <c r="AL309" s="296"/>
      <c r="AM309" s="296"/>
    </row>
    <row r="310" spans="1:39" x14ac:dyDescent="0.25">
      <c r="A310" s="296"/>
      <c r="B310" s="296"/>
      <c r="C310" s="296"/>
      <c r="D310" s="296"/>
      <c r="E310" s="296"/>
      <c r="F310" s="296"/>
      <c r="G310" s="296"/>
      <c r="H310" s="296"/>
      <c r="I310" s="296"/>
      <c r="J310" s="296"/>
      <c r="K310" s="296"/>
      <c r="L310" s="296"/>
      <c r="M310" s="296"/>
      <c r="N310" s="296"/>
      <c r="O310" s="296"/>
      <c r="P310" s="296"/>
      <c r="Q310" s="296"/>
      <c r="R310" s="296">
        <v>14030509</v>
      </c>
      <c r="S310" s="296" t="s">
        <v>142</v>
      </c>
      <c r="T310" s="296" t="s">
        <v>132</v>
      </c>
      <c r="U310" s="296"/>
      <c r="V310" s="296"/>
      <c r="W310" s="296"/>
      <c r="X310" s="296">
        <v>180</v>
      </c>
      <c r="Y310" s="296"/>
      <c r="Z310" s="296"/>
      <c r="AA310" s="296"/>
      <c r="AB310" s="296"/>
      <c r="AC310" s="296"/>
      <c r="AD310" s="296"/>
      <c r="AE310" s="296"/>
      <c r="AF310" s="296"/>
      <c r="AG310" s="296"/>
      <c r="AH310" s="296"/>
      <c r="AI310" s="296"/>
      <c r="AJ310" s="296"/>
      <c r="AK310" s="296"/>
      <c r="AL310" s="296"/>
      <c r="AM310" s="296"/>
    </row>
    <row r="311" spans="1:39" x14ac:dyDescent="0.25">
      <c r="A311" s="296"/>
      <c r="B311" s="296"/>
      <c r="C311" s="296"/>
      <c r="D311" s="296"/>
      <c r="E311" s="296"/>
      <c r="F311" s="296"/>
      <c r="G311" s="296"/>
      <c r="H311" s="296"/>
      <c r="I311" s="296"/>
      <c r="J311" s="296"/>
      <c r="K311" s="296"/>
      <c r="L311" s="296"/>
      <c r="M311" s="296"/>
      <c r="N311" s="296"/>
      <c r="O311" s="296"/>
      <c r="P311" s="296"/>
      <c r="Q311" s="296"/>
      <c r="R311" s="296">
        <v>14030509</v>
      </c>
      <c r="S311" s="296" t="s">
        <v>142</v>
      </c>
      <c r="T311" s="296" t="s">
        <v>133</v>
      </c>
      <c r="U311" s="296" t="s">
        <v>219</v>
      </c>
      <c r="V311" s="296"/>
      <c r="W311" s="296"/>
      <c r="X311" s="296">
        <v>180</v>
      </c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296"/>
      <c r="AL311" s="296"/>
      <c r="AM311" s="296"/>
    </row>
    <row r="312" spans="1:39" x14ac:dyDescent="0.25">
      <c r="A312" s="296"/>
      <c r="B312" s="296"/>
      <c r="C312" s="296"/>
      <c r="D312" s="296"/>
      <c r="E312" s="296"/>
      <c r="F312" s="296"/>
      <c r="G312" s="296"/>
      <c r="H312" s="296"/>
      <c r="I312" s="296"/>
      <c r="J312" s="296"/>
      <c r="K312" s="296"/>
      <c r="L312" s="296"/>
      <c r="M312" s="296"/>
      <c r="N312" s="296"/>
      <c r="O312" s="296"/>
      <c r="P312" s="296"/>
      <c r="Q312" s="296"/>
      <c r="R312" s="296">
        <v>14030509</v>
      </c>
      <c r="S312" s="296" t="s">
        <v>118</v>
      </c>
      <c r="T312" s="296" t="s">
        <v>130</v>
      </c>
      <c r="U312" s="296" t="s">
        <v>214</v>
      </c>
      <c r="V312" s="296"/>
      <c r="W312" s="296"/>
      <c r="X312" s="296">
        <v>180</v>
      </c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296"/>
      <c r="AL312" s="296"/>
      <c r="AM312" s="296"/>
    </row>
    <row r="313" spans="1:39" x14ac:dyDescent="0.25">
      <c r="A313" s="296"/>
      <c r="B313" s="296"/>
      <c r="C313" s="296"/>
      <c r="D313" s="296"/>
      <c r="E313" s="296"/>
      <c r="F313" s="296"/>
      <c r="G313" s="296"/>
      <c r="H313" s="296"/>
      <c r="I313" s="296"/>
      <c r="J313" s="296"/>
      <c r="K313" s="296"/>
      <c r="L313" s="296"/>
      <c r="M313" s="296"/>
      <c r="N313" s="296"/>
      <c r="O313" s="296"/>
      <c r="P313" s="296"/>
      <c r="Q313" s="296"/>
      <c r="R313" s="296">
        <v>14030510</v>
      </c>
      <c r="S313" s="296" t="s">
        <v>223</v>
      </c>
      <c r="T313" s="296" t="s">
        <v>130</v>
      </c>
      <c r="U313" s="296"/>
      <c r="V313" s="296"/>
      <c r="W313" s="296"/>
      <c r="X313" s="296">
        <v>180</v>
      </c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296"/>
      <c r="AL313" s="296"/>
      <c r="AM313" s="296"/>
    </row>
    <row r="314" spans="1:39" x14ac:dyDescent="0.25">
      <c r="A314" s="296"/>
      <c r="B314" s="296"/>
      <c r="C314" s="296"/>
      <c r="D314" s="296"/>
      <c r="E314" s="296"/>
      <c r="F314" s="296"/>
      <c r="G314" s="296"/>
      <c r="H314" s="296"/>
      <c r="I314" s="296"/>
      <c r="J314" s="296"/>
      <c r="K314" s="296"/>
      <c r="L314" s="296"/>
      <c r="M314" s="296"/>
      <c r="N314" s="296"/>
      <c r="O314" s="296"/>
      <c r="P314" s="296"/>
      <c r="Q314" s="296"/>
      <c r="R314" s="694">
        <v>14030510</v>
      </c>
      <c r="S314" s="296" t="s">
        <v>142</v>
      </c>
      <c r="T314" s="296" t="s">
        <v>130</v>
      </c>
      <c r="U314" s="296"/>
      <c r="V314" s="296"/>
      <c r="W314" s="296"/>
      <c r="X314" s="296">
        <v>180</v>
      </c>
      <c r="Y314" s="296"/>
      <c r="Z314" s="296"/>
      <c r="AA314" s="296"/>
      <c r="AB314" s="296"/>
      <c r="AC314" s="296"/>
      <c r="AD314" s="296"/>
      <c r="AE314" s="296"/>
      <c r="AF314" s="296"/>
      <c r="AG314" s="296"/>
      <c r="AH314" s="296"/>
      <c r="AI314" s="296"/>
      <c r="AJ314" s="296"/>
      <c r="AK314" s="296"/>
      <c r="AL314" s="296"/>
      <c r="AM314" s="296"/>
    </row>
    <row r="315" spans="1:39" x14ac:dyDescent="0.25">
      <c r="A315" s="296"/>
      <c r="B315" s="296"/>
      <c r="C315" s="296"/>
      <c r="D315" s="296"/>
      <c r="E315" s="296"/>
      <c r="F315" s="296"/>
      <c r="G315" s="296"/>
      <c r="H315" s="296"/>
      <c r="I315" s="296"/>
      <c r="J315" s="296"/>
      <c r="K315" s="296"/>
      <c r="L315" s="296"/>
      <c r="M315" s="296"/>
      <c r="N315" s="296"/>
      <c r="O315" s="296"/>
      <c r="P315" s="296"/>
      <c r="Q315" s="296"/>
      <c r="R315" s="694">
        <v>14030510</v>
      </c>
      <c r="S315" s="296" t="s">
        <v>415</v>
      </c>
      <c r="T315" s="296" t="s">
        <v>109</v>
      </c>
      <c r="U315" s="296"/>
      <c r="V315" s="296"/>
      <c r="W315" s="296"/>
      <c r="X315" s="296">
        <v>120</v>
      </c>
      <c r="Y315" s="296"/>
      <c r="Z315" s="296"/>
      <c r="AA315" s="296"/>
      <c r="AB315" s="296"/>
      <c r="AC315" s="296"/>
      <c r="AD315" s="296"/>
      <c r="AE315" s="296"/>
      <c r="AF315" s="296"/>
      <c r="AG315" s="296"/>
      <c r="AH315" s="296"/>
      <c r="AI315" s="296"/>
      <c r="AJ315" s="296"/>
      <c r="AK315" s="296"/>
      <c r="AL315" s="296"/>
      <c r="AM315" s="296"/>
    </row>
    <row r="316" spans="1:39" x14ac:dyDescent="0.25">
      <c r="A316" s="296"/>
      <c r="B316" s="296"/>
      <c r="C316" s="296"/>
      <c r="D316" s="296"/>
      <c r="E316" s="296"/>
      <c r="F316" s="296"/>
      <c r="G316" s="296"/>
      <c r="H316" s="296"/>
      <c r="I316" s="296"/>
      <c r="J316" s="296"/>
      <c r="K316" s="296"/>
      <c r="L316" s="296"/>
      <c r="M316" s="296"/>
      <c r="N316" s="296"/>
      <c r="O316" s="296"/>
      <c r="P316" s="296"/>
      <c r="Q316" s="296"/>
      <c r="R316" s="694">
        <v>14030510</v>
      </c>
      <c r="S316" s="296" t="s">
        <v>117</v>
      </c>
      <c r="T316" s="296" t="s">
        <v>130</v>
      </c>
      <c r="U316" s="296"/>
      <c r="V316" s="296"/>
      <c r="W316" s="296"/>
      <c r="X316" s="296">
        <v>180</v>
      </c>
      <c r="Y316" s="296"/>
      <c r="Z316" s="296"/>
      <c r="AA316" s="296"/>
      <c r="AB316" s="296"/>
      <c r="AC316" s="296"/>
      <c r="AD316" s="296"/>
      <c r="AE316" s="296"/>
      <c r="AF316" s="296"/>
      <c r="AG316" s="296"/>
      <c r="AH316" s="296"/>
      <c r="AI316" s="296"/>
      <c r="AJ316" s="296"/>
      <c r="AK316" s="296"/>
      <c r="AL316" s="296"/>
      <c r="AM316" s="296"/>
    </row>
    <row r="317" spans="1:39" x14ac:dyDescent="0.25">
      <c r="A317" s="296"/>
      <c r="B317" s="296"/>
      <c r="C317" s="296"/>
      <c r="D317" s="296"/>
      <c r="E317" s="296"/>
      <c r="F317" s="296"/>
      <c r="G317" s="296"/>
      <c r="H317" s="296"/>
      <c r="I317" s="296"/>
      <c r="J317" s="296"/>
      <c r="K317" s="296"/>
      <c r="L317" s="296"/>
      <c r="M317" s="296"/>
      <c r="N317" s="296"/>
      <c r="O317" s="296"/>
      <c r="P317" s="296"/>
      <c r="Q317" s="296"/>
      <c r="R317" s="694">
        <v>14030510</v>
      </c>
      <c r="S317" s="296" t="s">
        <v>118</v>
      </c>
      <c r="T317" s="296" t="s">
        <v>130</v>
      </c>
      <c r="U317" s="296"/>
      <c r="V317" s="296"/>
      <c r="W317" s="296"/>
      <c r="X317" s="296">
        <v>180</v>
      </c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296"/>
      <c r="AL317" s="296"/>
      <c r="AM317" s="296"/>
    </row>
    <row r="318" spans="1:39" x14ac:dyDescent="0.25">
      <c r="A318" s="296"/>
      <c r="B318" s="296"/>
      <c r="C318" s="296"/>
      <c r="D318" s="296"/>
      <c r="E318" s="296"/>
      <c r="F318" s="296"/>
      <c r="G318" s="296"/>
      <c r="H318" s="296"/>
      <c r="I318" s="296"/>
      <c r="J318" s="296"/>
      <c r="K318" s="296"/>
      <c r="L318" s="296"/>
      <c r="M318" s="296"/>
      <c r="N318" s="296"/>
      <c r="O318" s="296"/>
      <c r="P318" s="296"/>
      <c r="Q318" s="296"/>
      <c r="R318" s="296">
        <v>14030511</v>
      </c>
      <c r="S318" s="296" t="s">
        <v>118</v>
      </c>
      <c r="T318" s="296" t="s">
        <v>130</v>
      </c>
      <c r="U318" s="296"/>
      <c r="V318" s="296"/>
      <c r="W318" s="296"/>
      <c r="X318" s="296">
        <v>180</v>
      </c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296"/>
      <c r="AL318" s="296"/>
      <c r="AM318" s="296"/>
    </row>
    <row r="319" spans="1:39" x14ac:dyDescent="0.25">
      <c r="A319" s="296"/>
      <c r="B319" s="296"/>
      <c r="C319" s="296"/>
      <c r="D319" s="296"/>
      <c r="E319" s="296"/>
      <c r="F319" s="296"/>
      <c r="G319" s="296"/>
      <c r="H319" s="296"/>
      <c r="I319" s="296"/>
      <c r="J319" s="296"/>
      <c r="K319" s="296"/>
      <c r="L319" s="296"/>
      <c r="M319" s="296"/>
      <c r="N319" s="296"/>
      <c r="O319" s="296"/>
      <c r="P319" s="296"/>
      <c r="Q319" s="296"/>
      <c r="R319" s="694">
        <v>14030511</v>
      </c>
      <c r="S319" s="296" t="s">
        <v>415</v>
      </c>
      <c r="T319" s="296" t="s">
        <v>130</v>
      </c>
      <c r="U319" s="296"/>
      <c r="V319" s="296"/>
      <c r="W319" s="296"/>
      <c r="X319" s="296">
        <v>120</v>
      </c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296"/>
      <c r="AL319" s="296"/>
      <c r="AM319" s="296"/>
    </row>
    <row r="320" spans="1:39" x14ac:dyDescent="0.25">
      <c r="A320" s="296"/>
      <c r="B320" s="296"/>
      <c r="C320" s="296"/>
      <c r="D320" s="296"/>
      <c r="E320" s="296"/>
      <c r="F320" s="296"/>
      <c r="G320" s="296"/>
      <c r="H320" s="296"/>
      <c r="I320" s="296"/>
      <c r="J320" s="296"/>
      <c r="K320" s="296"/>
      <c r="L320" s="296"/>
      <c r="M320" s="296"/>
      <c r="N320" s="296"/>
      <c r="O320" s="296"/>
      <c r="P320" s="296"/>
      <c r="Q320" s="296"/>
      <c r="R320" s="694">
        <v>14030511</v>
      </c>
      <c r="S320" s="296" t="s">
        <v>541</v>
      </c>
      <c r="T320" s="296" t="s">
        <v>130</v>
      </c>
      <c r="U320" s="296"/>
      <c r="V320" s="296"/>
      <c r="W320" s="296"/>
      <c r="X320" s="296">
        <v>180</v>
      </c>
      <c r="Y320" s="296"/>
      <c r="Z320" s="296"/>
      <c r="AA320" s="296"/>
      <c r="AB320" s="296"/>
      <c r="AC320" s="296"/>
      <c r="AD320" s="296"/>
      <c r="AE320" s="296"/>
      <c r="AF320" s="296"/>
      <c r="AG320" s="296"/>
      <c r="AH320" s="296"/>
      <c r="AI320" s="296"/>
      <c r="AJ320" s="296"/>
      <c r="AK320" s="296"/>
      <c r="AL320" s="296"/>
      <c r="AM320" s="296"/>
    </row>
    <row r="321" spans="1:39" x14ac:dyDescent="0.25">
      <c r="A321" s="296"/>
      <c r="B321" s="296"/>
      <c r="C321" s="296"/>
      <c r="D321" s="296"/>
      <c r="E321" s="296"/>
      <c r="F321" s="296"/>
      <c r="G321" s="296"/>
      <c r="H321" s="296"/>
      <c r="I321" s="296"/>
      <c r="J321" s="296"/>
      <c r="K321" s="296"/>
      <c r="L321" s="296"/>
      <c r="M321" s="296"/>
      <c r="N321" s="296"/>
      <c r="O321" s="296"/>
      <c r="P321" s="296"/>
      <c r="Q321" s="296"/>
      <c r="R321" s="296">
        <v>14030513</v>
      </c>
      <c r="S321" s="296" t="s">
        <v>415</v>
      </c>
      <c r="T321" s="296" t="s">
        <v>130</v>
      </c>
      <c r="U321" s="296"/>
      <c r="V321" s="296"/>
      <c r="W321" s="296"/>
      <c r="X321" s="296">
        <v>120</v>
      </c>
      <c r="Y321" s="296"/>
      <c r="Z321" s="296"/>
      <c r="AA321" s="296"/>
      <c r="AB321" s="296"/>
      <c r="AC321" s="296"/>
      <c r="AD321" s="296"/>
      <c r="AE321" s="296"/>
      <c r="AF321" s="296"/>
      <c r="AG321" s="296"/>
      <c r="AH321" s="296"/>
      <c r="AI321" s="296"/>
      <c r="AJ321" s="296"/>
      <c r="AK321" s="296"/>
      <c r="AL321" s="296"/>
      <c r="AM321" s="296"/>
    </row>
    <row r="322" spans="1:39" x14ac:dyDescent="0.25">
      <c r="A322" s="296"/>
      <c r="B322" s="296"/>
      <c r="C322" s="296"/>
      <c r="D322" s="296"/>
      <c r="E322" s="296"/>
      <c r="F322" s="296"/>
      <c r="G322" s="296"/>
      <c r="H322" s="296"/>
      <c r="I322" s="296"/>
      <c r="J322" s="296"/>
      <c r="K322" s="296"/>
      <c r="L322" s="296"/>
      <c r="M322" s="296"/>
      <c r="N322" s="296"/>
      <c r="O322" s="296"/>
      <c r="P322" s="296"/>
      <c r="Q322" s="296"/>
      <c r="R322" s="296">
        <v>14030513</v>
      </c>
      <c r="S322" s="296" t="s">
        <v>223</v>
      </c>
      <c r="T322" s="296" t="s">
        <v>132</v>
      </c>
      <c r="U322" s="296"/>
      <c r="V322" s="296"/>
      <c r="W322" s="296"/>
      <c r="X322" s="296">
        <v>180</v>
      </c>
      <c r="Y322" s="296"/>
      <c r="Z322" s="296"/>
      <c r="AA322" s="296"/>
      <c r="AB322" s="296"/>
      <c r="AC322" s="296"/>
      <c r="AD322" s="296"/>
      <c r="AE322" s="296"/>
      <c r="AF322" s="296"/>
      <c r="AG322" s="296"/>
      <c r="AH322" s="296"/>
      <c r="AI322" s="296"/>
      <c r="AJ322" s="296"/>
      <c r="AK322" s="296"/>
      <c r="AL322" s="296"/>
      <c r="AM322" s="296"/>
    </row>
    <row r="323" spans="1:39" x14ac:dyDescent="0.25">
      <c r="A323" s="296"/>
      <c r="B323" s="296"/>
      <c r="C323" s="296"/>
      <c r="D323" s="296"/>
      <c r="E323" s="296"/>
      <c r="F323" s="296"/>
      <c r="G323" s="296"/>
      <c r="H323" s="296"/>
      <c r="I323" s="296"/>
      <c r="J323" s="296"/>
      <c r="K323" s="296"/>
      <c r="L323" s="296"/>
      <c r="M323" s="296"/>
      <c r="N323" s="296"/>
      <c r="O323" s="296"/>
      <c r="P323" s="296"/>
      <c r="Q323" s="296"/>
      <c r="R323" s="296">
        <v>14030513</v>
      </c>
      <c r="S323" s="296" t="s">
        <v>415</v>
      </c>
      <c r="T323" s="296" t="s">
        <v>109</v>
      </c>
      <c r="U323" s="296"/>
      <c r="V323" s="296"/>
      <c r="W323" s="296"/>
      <c r="X323" s="296">
        <v>120</v>
      </c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296"/>
      <c r="AL323" s="296"/>
      <c r="AM323" s="296"/>
    </row>
    <row r="324" spans="1:39" x14ac:dyDescent="0.25">
      <c r="A324" s="296"/>
      <c r="B324" s="296"/>
      <c r="C324" s="296"/>
      <c r="D324" s="296"/>
      <c r="E324" s="296"/>
      <c r="F324" s="296"/>
      <c r="G324" s="296"/>
      <c r="H324" s="296"/>
      <c r="I324" s="296"/>
      <c r="J324" s="296"/>
      <c r="K324" s="296"/>
      <c r="L324" s="296"/>
      <c r="M324" s="296"/>
      <c r="N324" s="296"/>
      <c r="O324" s="296"/>
      <c r="P324" s="296"/>
      <c r="Q324" s="296"/>
      <c r="R324" s="296">
        <v>14030513</v>
      </c>
      <c r="S324" s="296" t="s">
        <v>415</v>
      </c>
      <c r="T324" s="296" t="s">
        <v>109</v>
      </c>
      <c r="U324" s="296"/>
      <c r="V324" s="296"/>
      <c r="W324" s="296"/>
      <c r="X324" s="296">
        <v>120</v>
      </c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296"/>
      <c r="AL324" s="296"/>
      <c r="AM324" s="296"/>
    </row>
    <row r="325" spans="1:39" x14ac:dyDescent="0.25">
      <c r="A325" s="296"/>
      <c r="B325" s="296"/>
      <c r="C325" s="296"/>
      <c r="D325" s="296"/>
      <c r="E325" s="296"/>
      <c r="F325" s="296"/>
      <c r="G325" s="296"/>
      <c r="H325" s="296"/>
      <c r="I325" s="296"/>
      <c r="J325" s="296"/>
      <c r="K325" s="296"/>
      <c r="L325" s="296"/>
      <c r="M325" s="296"/>
      <c r="N325" s="296"/>
      <c r="O325" s="296"/>
      <c r="P325" s="296"/>
      <c r="Q325" s="296"/>
      <c r="R325" s="296">
        <v>14030513</v>
      </c>
      <c r="S325" s="296" t="s">
        <v>541</v>
      </c>
      <c r="T325" s="296" t="s">
        <v>420</v>
      </c>
      <c r="U325" s="296"/>
      <c r="V325" s="296"/>
      <c r="W325" s="296"/>
      <c r="X325" s="296">
        <v>180</v>
      </c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296"/>
      <c r="AL325" s="296"/>
      <c r="AM325" s="296"/>
    </row>
    <row r="326" spans="1:39" x14ac:dyDescent="0.25">
      <c r="A326" s="296"/>
      <c r="B326" s="296"/>
      <c r="C326" s="296"/>
      <c r="D326" s="296"/>
      <c r="E326" s="296"/>
      <c r="F326" s="296"/>
      <c r="G326" s="296"/>
      <c r="H326" s="296"/>
      <c r="I326" s="296"/>
      <c r="J326" s="296"/>
      <c r="K326" s="296"/>
      <c r="L326" s="296"/>
      <c r="M326" s="296"/>
      <c r="N326" s="296"/>
      <c r="O326" s="296"/>
      <c r="P326" s="296"/>
      <c r="Q326" s="296"/>
      <c r="R326" s="296">
        <v>14030514</v>
      </c>
      <c r="S326" s="296" t="s">
        <v>117</v>
      </c>
      <c r="T326" s="296" t="s">
        <v>109</v>
      </c>
      <c r="U326" s="296"/>
      <c r="V326" s="296"/>
      <c r="W326" s="296"/>
      <c r="X326" s="296">
        <v>180</v>
      </c>
      <c r="Y326" s="296"/>
      <c r="Z326" s="296"/>
      <c r="AA326" s="296"/>
      <c r="AB326" s="296"/>
      <c r="AC326" s="296"/>
      <c r="AD326" s="296"/>
      <c r="AE326" s="296"/>
      <c r="AF326" s="296"/>
      <c r="AG326" s="296"/>
      <c r="AH326" s="296"/>
      <c r="AI326" s="296"/>
      <c r="AJ326" s="296"/>
      <c r="AK326" s="296"/>
      <c r="AL326" s="296"/>
      <c r="AM326" s="296"/>
    </row>
    <row r="327" spans="1:39" x14ac:dyDescent="0.25">
      <c r="A327" s="296"/>
      <c r="B327" s="296"/>
      <c r="C327" s="296"/>
      <c r="D327" s="296"/>
      <c r="E327" s="296"/>
      <c r="F327" s="296"/>
      <c r="G327" s="296"/>
      <c r="H327" s="296"/>
      <c r="I327" s="296"/>
      <c r="J327" s="296"/>
      <c r="K327" s="296"/>
      <c r="L327" s="296"/>
      <c r="M327" s="296"/>
      <c r="N327" s="296"/>
      <c r="O327" s="296"/>
      <c r="P327" s="296"/>
      <c r="Q327" s="296"/>
      <c r="R327" s="694">
        <v>14030514</v>
      </c>
      <c r="S327" s="296" t="s">
        <v>613</v>
      </c>
      <c r="T327" s="296" t="s">
        <v>130</v>
      </c>
      <c r="U327" s="296"/>
      <c r="V327" s="296"/>
      <c r="W327" s="296"/>
      <c r="X327" s="296">
        <v>60</v>
      </c>
      <c r="Y327" s="296"/>
      <c r="Z327" s="296"/>
      <c r="AA327" s="296"/>
      <c r="AB327" s="296"/>
      <c r="AC327" s="296"/>
      <c r="AD327" s="296"/>
      <c r="AE327" s="296"/>
      <c r="AF327" s="296"/>
      <c r="AG327" s="296"/>
      <c r="AH327" s="296"/>
      <c r="AI327" s="296"/>
      <c r="AJ327" s="296"/>
      <c r="AK327" s="296"/>
      <c r="AL327" s="296"/>
      <c r="AM327" s="296"/>
    </row>
    <row r="328" spans="1:39" x14ac:dyDescent="0.25">
      <c r="A328" s="296"/>
      <c r="B328" s="296"/>
      <c r="C328" s="296"/>
      <c r="D328" s="296"/>
      <c r="E328" s="296"/>
      <c r="F328" s="296"/>
      <c r="G328" s="296"/>
      <c r="H328" s="296"/>
      <c r="I328" s="296"/>
      <c r="J328" s="296"/>
      <c r="K328" s="296"/>
      <c r="L328" s="296"/>
      <c r="M328" s="296"/>
      <c r="N328" s="296"/>
      <c r="O328" s="296"/>
      <c r="P328" s="296"/>
      <c r="Q328" s="296"/>
      <c r="R328" s="296">
        <v>14030516</v>
      </c>
      <c r="S328" s="296" t="s">
        <v>223</v>
      </c>
      <c r="T328" s="296" t="s">
        <v>133</v>
      </c>
      <c r="U328" s="296"/>
      <c r="V328" s="296"/>
      <c r="W328" s="296"/>
      <c r="X328" s="296">
        <v>180</v>
      </c>
      <c r="Y328" s="296"/>
      <c r="Z328" s="296"/>
      <c r="AA328" s="296"/>
      <c r="AB328" s="296"/>
      <c r="AC328" s="296"/>
      <c r="AD328" s="296"/>
      <c r="AE328" s="296"/>
      <c r="AF328" s="296"/>
      <c r="AG328" s="296"/>
      <c r="AH328" s="296"/>
      <c r="AI328" s="296"/>
      <c r="AJ328" s="296"/>
      <c r="AK328" s="296"/>
      <c r="AL328" s="296"/>
      <c r="AM328" s="296"/>
    </row>
    <row r="329" spans="1:39" x14ac:dyDescent="0.25">
      <c r="A329" s="296"/>
      <c r="B329" s="296"/>
      <c r="C329" s="296"/>
      <c r="D329" s="296"/>
      <c r="E329" s="296"/>
      <c r="F329" s="296"/>
      <c r="G329" s="296"/>
      <c r="H329" s="296"/>
      <c r="I329" s="296"/>
      <c r="J329" s="296"/>
      <c r="K329" s="296"/>
      <c r="L329" s="296"/>
      <c r="M329" s="296"/>
      <c r="N329" s="296"/>
      <c r="O329" s="296"/>
      <c r="P329" s="296"/>
      <c r="Q329" s="296"/>
      <c r="R329" s="694">
        <v>14030516</v>
      </c>
      <c r="S329" s="296" t="s">
        <v>223</v>
      </c>
      <c r="T329" s="296" t="s">
        <v>133</v>
      </c>
      <c r="U329" s="296"/>
      <c r="V329" s="296"/>
      <c r="W329" s="296"/>
      <c r="X329" s="296">
        <v>180</v>
      </c>
      <c r="Y329" s="296"/>
      <c r="Z329" s="296"/>
      <c r="AA329" s="296"/>
      <c r="AB329" s="296"/>
      <c r="AC329" s="296"/>
      <c r="AD329" s="296"/>
      <c r="AE329" s="296"/>
      <c r="AF329" s="296"/>
      <c r="AG329" s="296"/>
      <c r="AH329" s="296"/>
      <c r="AI329" s="296"/>
      <c r="AJ329" s="296"/>
      <c r="AK329" s="296"/>
      <c r="AL329" s="296"/>
      <c r="AM329" s="296"/>
    </row>
    <row r="330" spans="1:39" x14ac:dyDescent="0.25">
      <c r="A330" s="296"/>
      <c r="B330" s="296"/>
      <c r="C330" s="296"/>
      <c r="D330" s="296"/>
      <c r="E330" s="296"/>
      <c r="F330" s="296"/>
      <c r="G330" s="296"/>
      <c r="H330" s="296"/>
      <c r="I330" s="296"/>
      <c r="J330" s="296"/>
      <c r="K330" s="296"/>
      <c r="L330" s="296"/>
      <c r="M330" s="296"/>
      <c r="N330" s="296"/>
      <c r="O330" s="296"/>
      <c r="P330" s="296"/>
      <c r="Q330" s="296"/>
      <c r="R330" s="296">
        <v>14030515</v>
      </c>
      <c r="S330" s="296" t="s">
        <v>142</v>
      </c>
      <c r="T330" s="296" t="s">
        <v>130</v>
      </c>
      <c r="U330" s="296"/>
      <c r="V330" s="296"/>
      <c r="W330" s="296"/>
      <c r="X330" s="296">
        <v>180</v>
      </c>
      <c r="Y330" s="296"/>
      <c r="Z330" s="296"/>
      <c r="AA330" s="296"/>
      <c r="AB330" s="296"/>
      <c r="AC330" s="296"/>
      <c r="AD330" s="296"/>
      <c r="AE330" s="296"/>
      <c r="AF330" s="296"/>
      <c r="AG330" s="296"/>
      <c r="AH330" s="296"/>
      <c r="AI330" s="296"/>
      <c r="AJ330" s="296"/>
      <c r="AK330" s="296"/>
      <c r="AL330" s="296"/>
      <c r="AM330" s="296"/>
    </row>
    <row r="331" spans="1:39" x14ac:dyDescent="0.25">
      <c r="A331" s="296"/>
      <c r="B331" s="296"/>
      <c r="C331" s="296"/>
      <c r="D331" s="296"/>
      <c r="E331" s="296"/>
      <c r="F331" s="296"/>
      <c r="G331" s="296"/>
      <c r="H331" s="296"/>
      <c r="I331" s="296"/>
      <c r="J331" s="296"/>
      <c r="K331" s="296"/>
      <c r="L331" s="296"/>
      <c r="M331" s="296"/>
      <c r="N331" s="296"/>
      <c r="O331" s="296"/>
      <c r="P331" s="296"/>
      <c r="Q331" s="296"/>
      <c r="R331" s="694">
        <v>14030515</v>
      </c>
      <c r="S331" s="296" t="s">
        <v>415</v>
      </c>
      <c r="T331" s="296" t="s">
        <v>109</v>
      </c>
      <c r="U331" s="296"/>
      <c r="V331" s="296"/>
      <c r="W331" s="296"/>
      <c r="X331" s="296">
        <v>120</v>
      </c>
      <c r="Y331" s="296"/>
      <c r="Z331" s="296"/>
      <c r="AA331" s="296"/>
      <c r="AB331" s="296"/>
      <c r="AC331" s="296"/>
      <c r="AD331" s="296"/>
      <c r="AE331" s="296"/>
      <c r="AF331" s="296"/>
      <c r="AG331" s="296"/>
      <c r="AH331" s="296"/>
      <c r="AI331" s="296"/>
      <c r="AJ331" s="296"/>
      <c r="AK331" s="296"/>
      <c r="AL331" s="296"/>
      <c r="AM331" s="296"/>
    </row>
    <row r="332" spans="1:39" x14ac:dyDescent="0.25">
      <c r="A332" s="296"/>
      <c r="B332" s="296"/>
      <c r="C332" s="296"/>
      <c r="D332" s="296"/>
      <c r="E332" s="296"/>
      <c r="F332" s="296"/>
      <c r="G332" s="296"/>
      <c r="H332" s="296"/>
      <c r="I332" s="296"/>
      <c r="J332" s="296"/>
      <c r="K332" s="296"/>
      <c r="L332" s="296"/>
      <c r="M332" s="296"/>
      <c r="N332" s="296"/>
      <c r="O332" s="296"/>
      <c r="P332" s="296"/>
      <c r="Q332" s="296"/>
      <c r="R332" s="694">
        <v>14030515</v>
      </c>
      <c r="S332" s="296" t="s">
        <v>415</v>
      </c>
      <c r="T332" s="296" t="s">
        <v>462</v>
      </c>
      <c r="U332" s="296"/>
      <c r="V332" s="296"/>
      <c r="W332" s="296"/>
      <c r="X332" s="296">
        <v>120</v>
      </c>
      <c r="Y332" s="296"/>
      <c r="Z332" s="296"/>
      <c r="AA332" s="296"/>
      <c r="AB332" s="296"/>
      <c r="AC332" s="296"/>
      <c r="AD332" s="296"/>
      <c r="AE332" s="296"/>
      <c r="AF332" s="296"/>
      <c r="AG332" s="296"/>
      <c r="AH332" s="296"/>
      <c r="AI332" s="296"/>
      <c r="AJ332" s="296"/>
      <c r="AK332" s="296"/>
      <c r="AL332" s="296"/>
      <c r="AM332" s="296"/>
    </row>
    <row r="333" spans="1:39" x14ac:dyDescent="0.25">
      <c r="A333" s="296"/>
      <c r="B333" s="296"/>
      <c r="C333" s="296"/>
      <c r="D333" s="296"/>
      <c r="E333" s="296"/>
      <c r="F333" s="296"/>
      <c r="G333" s="296"/>
      <c r="H333" s="296"/>
      <c r="I333" s="296"/>
      <c r="J333" s="296"/>
      <c r="K333" s="296"/>
      <c r="L333" s="296"/>
      <c r="M333" s="296"/>
      <c r="N333" s="296"/>
      <c r="O333" s="296"/>
      <c r="P333" s="296"/>
      <c r="Q333" s="296"/>
      <c r="R333" s="694">
        <v>14030515</v>
      </c>
      <c r="S333" s="296" t="s">
        <v>415</v>
      </c>
      <c r="T333" s="296" t="s">
        <v>109</v>
      </c>
      <c r="U333" s="296"/>
      <c r="V333" s="296"/>
      <c r="W333" s="296"/>
      <c r="X333" s="296">
        <v>120</v>
      </c>
      <c r="Y333" s="296"/>
      <c r="Z333" s="296"/>
      <c r="AA333" s="296"/>
      <c r="AB333" s="296"/>
      <c r="AC333" s="296"/>
      <c r="AD333" s="296"/>
      <c r="AE333" s="296"/>
      <c r="AF333" s="296"/>
      <c r="AG333" s="296"/>
      <c r="AH333" s="296"/>
      <c r="AI333" s="296"/>
      <c r="AJ333" s="296"/>
      <c r="AK333" s="296"/>
      <c r="AL333" s="296"/>
      <c r="AM333" s="296"/>
    </row>
    <row r="334" spans="1:39" x14ac:dyDescent="0.25">
      <c r="A334" s="296"/>
      <c r="B334" s="296"/>
      <c r="C334" s="296"/>
      <c r="D334" s="296"/>
      <c r="E334" s="296"/>
      <c r="F334" s="296"/>
      <c r="G334" s="296"/>
      <c r="H334" s="296"/>
      <c r="I334" s="296"/>
      <c r="J334" s="296"/>
      <c r="K334" s="296"/>
      <c r="L334" s="296"/>
      <c r="M334" s="296"/>
      <c r="N334" s="296"/>
      <c r="O334" s="296"/>
      <c r="P334" s="296"/>
      <c r="Q334" s="296"/>
      <c r="R334" s="694">
        <v>14030515</v>
      </c>
      <c r="S334" s="296" t="s">
        <v>223</v>
      </c>
      <c r="T334" s="296" t="s">
        <v>133</v>
      </c>
      <c r="U334" s="296"/>
      <c r="V334" s="296"/>
      <c r="W334" s="296"/>
      <c r="X334" s="296">
        <v>180</v>
      </c>
      <c r="Y334" s="296"/>
      <c r="Z334" s="296"/>
      <c r="AA334" s="296"/>
      <c r="AB334" s="296"/>
      <c r="AC334" s="296"/>
      <c r="AD334" s="296"/>
      <c r="AE334" s="296"/>
      <c r="AF334" s="296"/>
      <c r="AG334" s="296"/>
      <c r="AH334" s="296"/>
      <c r="AI334" s="296"/>
      <c r="AJ334" s="296"/>
      <c r="AK334" s="296"/>
      <c r="AL334" s="296"/>
      <c r="AM334" s="296"/>
    </row>
    <row r="335" spans="1:39" x14ac:dyDescent="0.25">
      <c r="A335" s="296"/>
      <c r="B335" s="296"/>
      <c r="C335" s="296"/>
      <c r="D335" s="296"/>
      <c r="E335" s="296"/>
      <c r="F335" s="296"/>
      <c r="G335" s="296"/>
      <c r="H335" s="296"/>
      <c r="I335" s="296"/>
      <c r="J335" s="296"/>
      <c r="K335" s="296"/>
      <c r="L335" s="296"/>
      <c r="M335" s="296"/>
      <c r="N335" s="296"/>
      <c r="O335" s="296"/>
      <c r="P335" s="296"/>
      <c r="Q335" s="296"/>
      <c r="R335" s="694">
        <v>14030515</v>
      </c>
      <c r="S335" s="296" t="s">
        <v>117</v>
      </c>
      <c r="T335" s="296" t="s">
        <v>130</v>
      </c>
      <c r="U335" s="296"/>
      <c r="V335" s="296"/>
      <c r="W335" s="296"/>
      <c r="X335" s="296">
        <v>180</v>
      </c>
      <c r="Y335" s="296"/>
      <c r="Z335" s="296"/>
      <c r="AA335" s="296"/>
      <c r="AB335" s="296"/>
      <c r="AC335" s="296"/>
      <c r="AD335" s="296"/>
      <c r="AE335" s="296"/>
      <c r="AF335" s="296"/>
      <c r="AG335" s="296"/>
      <c r="AH335" s="296"/>
      <c r="AI335" s="296"/>
      <c r="AJ335" s="296"/>
      <c r="AK335" s="296"/>
      <c r="AL335" s="296"/>
      <c r="AM335" s="296"/>
    </row>
    <row r="336" spans="1:39" x14ac:dyDescent="0.25">
      <c r="A336" s="296"/>
      <c r="B336" s="296"/>
      <c r="C336" s="296"/>
      <c r="D336" s="296"/>
      <c r="E336" s="296"/>
      <c r="F336" s="296"/>
      <c r="G336" s="296"/>
      <c r="H336" s="296"/>
      <c r="I336" s="296"/>
      <c r="J336" s="296"/>
      <c r="K336" s="296"/>
      <c r="L336" s="296"/>
      <c r="M336" s="296"/>
      <c r="N336" s="296"/>
      <c r="O336" s="296"/>
      <c r="P336" s="296"/>
      <c r="Q336" s="296"/>
      <c r="R336" s="694">
        <v>14030515</v>
      </c>
      <c r="S336" s="296" t="s">
        <v>142</v>
      </c>
      <c r="T336" s="296" t="s">
        <v>132</v>
      </c>
      <c r="U336" s="296"/>
      <c r="V336" s="296"/>
      <c r="W336" s="296"/>
      <c r="X336" s="296">
        <v>180</v>
      </c>
      <c r="Y336" s="296"/>
      <c r="Z336" s="296"/>
      <c r="AA336" s="296"/>
      <c r="AB336" s="296"/>
      <c r="AC336" s="296"/>
      <c r="AD336" s="296"/>
      <c r="AE336" s="296"/>
      <c r="AF336" s="296"/>
      <c r="AG336" s="296"/>
      <c r="AH336" s="296"/>
      <c r="AI336" s="296"/>
      <c r="AJ336" s="296"/>
      <c r="AK336" s="296"/>
      <c r="AL336" s="296"/>
      <c r="AM336" s="296"/>
    </row>
    <row r="337" spans="1:39" x14ac:dyDescent="0.25">
      <c r="A337" s="296"/>
      <c r="B337" s="296"/>
      <c r="C337" s="296"/>
      <c r="D337" s="296"/>
      <c r="E337" s="296"/>
      <c r="F337" s="296"/>
      <c r="G337" s="296"/>
      <c r="H337" s="296"/>
      <c r="I337" s="296"/>
      <c r="J337" s="296"/>
      <c r="K337" s="296"/>
      <c r="L337" s="296"/>
      <c r="M337" s="296"/>
      <c r="N337" s="296"/>
      <c r="O337" s="296"/>
      <c r="P337" s="296"/>
      <c r="Q337" s="296"/>
      <c r="R337" s="694">
        <v>14030515</v>
      </c>
      <c r="S337" s="296" t="s">
        <v>223</v>
      </c>
      <c r="T337" s="296" t="s">
        <v>132</v>
      </c>
      <c r="U337" s="296"/>
      <c r="V337" s="296"/>
      <c r="W337" s="296"/>
      <c r="X337" s="296">
        <v>180</v>
      </c>
      <c r="Y337" s="296"/>
      <c r="Z337" s="296"/>
      <c r="AA337" s="296"/>
      <c r="AB337" s="296"/>
      <c r="AC337" s="296"/>
      <c r="AD337" s="296"/>
      <c r="AE337" s="296"/>
      <c r="AF337" s="296"/>
      <c r="AG337" s="296"/>
      <c r="AH337" s="296"/>
      <c r="AI337" s="296"/>
      <c r="AJ337" s="296"/>
      <c r="AK337" s="296"/>
      <c r="AL337" s="296"/>
      <c r="AM337" s="296"/>
    </row>
    <row r="338" spans="1:39" x14ac:dyDescent="0.25">
      <c r="A338" s="296"/>
      <c r="B338" s="296"/>
      <c r="C338" s="296"/>
      <c r="D338" s="296"/>
      <c r="E338" s="296"/>
      <c r="F338" s="296"/>
      <c r="G338" s="296"/>
      <c r="H338" s="296"/>
      <c r="I338" s="296"/>
      <c r="J338" s="296"/>
      <c r="K338" s="296"/>
      <c r="L338" s="296"/>
      <c r="M338" s="296"/>
      <c r="N338" s="296"/>
      <c r="O338" s="296"/>
      <c r="P338" s="296"/>
      <c r="Q338" s="296"/>
      <c r="R338" s="296">
        <v>14030518</v>
      </c>
      <c r="S338" s="296" t="s">
        <v>117</v>
      </c>
      <c r="T338" s="296" t="s">
        <v>130</v>
      </c>
      <c r="U338" s="296"/>
      <c r="V338" s="296"/>
      <c r="W338" s="296"/>
      <c r="X338" s="296">
        <v>180</v>
      </c>
      <c r="Y338" s="296"/>
      <c r="Z338" s="296"/>
      <c r="AA338" s="296"/>
      <c r="AB338" s="296"/>
      <c r="AC338" s="296"/>
      <c r="AD338" s="296"/>
      <c r="AE338" s="296"/>
      <c r="AF338" s="296"/>
      <c r="AG338" s="296"/>
      <c r="AH338" s="296"/>
      <c r="AI338" s="296"/>
      <c r="AJ338" s="296"/>
      <c r="AK338" s="296"/>
      <c r="AL338" s="296"/>
      <c r="AM338" s="296"/>
    </row>
    <row r="339" spans="1:39" x14ac:dyDescent="0.25">
      <c r="A339" s="296"/>
      <c r="B339" s="296"/>
      <c r="C339" s="296"/>
      <c r="D339" s="296"/>
      <c r="E339" s="296"/>
      <c r="F339" s="296"/>
      <c r="G339" s="296"/>
      <c r="H339" s="296"/>
      <c r="I339" s="296"/>
      <c r="J339" s="296"/>
      <c r="K339" s="296"/>
      <c r="L339" s="296"/>
      <c r="M339" s="296"/>
      <c r="N339" s="296"/>
      <c r="O339" s="296"/>
      <c r="P339" s="296"/>
      <c r="Q339" s="296"/>
      <c r="R339" s="296">
        <v>14030521</v>
      </c>
      <c r="S339" s="296" t="s">
        <v>117</v>
      </c>
      <c r="T339" s="296" t="s">
        <v>130</v>
      </c>
      <c r="U339" s="296"/>
      <c r="V339" s="296"/>
      <c r="W339" s="296"/>
      <c r="X339" s="296">
        <v>180</v>
      </c>
      <c r="Y339" s="296"/>
      <c r="Z339" s="296"/>
      <c r="AA339" s="296"/>
      <c r="AB339" s="296"/>
      <c r="AC339" s="296"/>
      <c r="AD339" s="296"/>
      <c r="AE339" s="296"/>
      <c r="AF339" s="296"/>
      <c r="AG339" s="296"/>
      <c r="AH339" s="296"/>
      <c r="AI339" s="296"/>
      <c r="AJ339" s="296"/>
      <c r="AK339" s="296"/>
      <c r="AL339" s="296"/>
      <c r="AM339" s="296"/>
    </row>
    <row r="340" spans="1:39" x14ac:dyDescent="0.25">
      <c r="A340" s="296"/>
      <c r="B340" s="296"/>
      <c r="C340" s="296"/>
      <c r="D340" s="296"/>
      <c r="E340" s="296"/>
      <c r="F340" s="296"/>
      <c r="G340" s="296"/>
      <c r="H340" s="296"/>
      <c r="I340" s="296"/>
      <c r="J340" s="296"/>
      <c r="K340" s="296"/>
      <c r="L340" s="296"/>
      <c r="M340" s="296"/>
      <c r="N340" s="296"/>
      <c r="O340" s="296"/>
      <c r="P340" s="296"/>
      <c r="Q340" s="296"/>
      <c r="R340" s="694">
        <v>14030521</v>
      </c>
      <c r="S340" s="296" t="s">
        <v>506</v>
      </c>
      <c r="T340" s="296" t="s">
        <v>132</v>
      </c>
      <c r="U340" s="296"/>
      <c r="V340" s="296"/>
      <c r="W340" s="296"/>
      <c r="X340" s="296">
        <v>180</v>
      </c>
      <c r="Y340" s="296"/>
      <c r="Z340" s="296"/>
      <c r="AA340" s="296"/>
      <c r="AB340" s="296"/>
      <c r="AC340" s="296"/>
      <c r="AD340" s="296"/>
      <c r="AE340" s="296"/>
      <c r="AF340" s="296"/>
      <c r="AG340" s="296"/>
      <c r="AH340" s="296"/>
      <c r="AI340" s="296"/>
      <c r="AJ340" s="296"/>
      <c r="AK340" s="296"/>
      <c r="AL340" s="296"/>
      <c r="AM340" s="296"/>
    </row>
    <row r="341" spans="1:39" x14ac:dyDescent="0.25">
      <c r="A341" s="296"/>
      <c r="B341" s="296"/>
      <c r="C341" s="296"/>
      <c r="D341" s="296"/>
      <c r="E341" s="296"/>
      <c r="F341" s="296"/>
      <c r="G341" s="296"/>
      <c r="H341" s="296"/>
      <c r="I341" s="296"/>
      <c r="J341" s="296"/>
      <c r="K341" s="296"/>
      <c r="L341" s="296"/>
      <c r="M341" s="296"/>
      <c r="N341" s="296"/>
      <c r="O341" s="296"/>
      <c r="P341" s="296"/>
      <c r="Q341" s="296"/>
      <c r="R341" s="694">
        <v>14030521</v>
      </c>
      <c r="S341" s="296" t="s">
        <v>541</v>
      </c>
      <c r="T341" s="296" t="s">
        <v>420</v>
      </c>
      <c r="U341" s="296"/>
      <c r="V341" s="296"/>
      <c r="W341" s="296"/>
      <c r="X341" s="296">
        <v>180</v>
      </c>
      <c r="Y341" s="296"/>
      <c r="Z341" s="296"/>
      <c r="AA341" s="296"/>
      <c r="AB341" s="296"/>
      <c r="AC341" s="296"/>
      <c r="AD341" s="296"/>
      <c r="AE341" s="296"/>
      <c r="AF341" s="296"/>
      <c r="AG341" s="296"/>
      <c r="AH341" s="296"/>
      <c r="AI341" s="296"/>
      <c r="AJ341" s="296"/>
      <c r="AK341" s="296"/>
      <c r="AL341" s="296"/>
      <c r="AM341" s="296"/>
    </row>
    <row r="342" spans="1:39" x14ac:dyDescent="0.25">
      <c r="A342" s="296"/>
      <c r="B342" s="296"/>
      <c r="C342" s="296"/>
      <c r="D342" s="296"/>
      <c r="E342" s="296"/>
      <c r="F342" s="296"/>
      <c r="G342" s="296"/>
      <c r="H342" s="296"/>
      <c r="I342" s="296"/>
      <c r="J342" s="296"/>
      <c r="K342" s="296"/>
      <c r="L342" s="296"/>
      <c r="M342" s="296"/>
      <c r="N342" s="296"/>
      <c r="O342" s="296"/>
      <c r="P342" s="296"/>
      <c r="Q342" s="296"/>
      <c r="R342" s="694">
        <v>14030522</v>
      </c>
      <c r="S342" s="694" t="s">
        <v>117</v>
      </c>
      <c r="T342" s="694" t="s">
        <v>130</v>
      </c>
      <c r="U342" s="694"/>
      <c r="V342" s="694"/>
      <c r="W342" s="694"/>
      <c r="X342" s="296">
        <v>180</v>
      </c>
      <c r="Y342" s="296"/>
      <c r="Z342" s="296"/>
      <c r="AA342" s="296"/>
      <c r="AB342" s="296"/>
      <c r="AC342" s="296"/>
      <c r="AD342" s="296"/>
      <c r="AE342" s="296"/>
      <c r="AF342" s="296"/>
      <c r="AG342" s="296"/>
      <c r="AH342" s="296"/>
      <c r="AI342" s="296"/>
      <c r="AJ342" s="296"/>
      <c r="AK342" s="296"/>
      <c r="AL342" s="296"/>
      <c r="AM342" s="296"/>
    </row>
    <row r="343" spans="1:39" x14ac:dyDescent="0.25">
      <c r="A343" s="296"/>
      <c r="B343" s="296"/>
      <c r="C343" s="296"/>
      <c r="D343" s="296"/>
      <c r="E343" s="296"/>
      <c r="F343" s="296"/>
      <c r="G343" s="296"/>
      <c r="H343" s="296"/>
      <c r="I343" s="296"/>
      <c r="J343" s="296"/>
      <c r="K343" s="296"/>
      <c r="L343" s="296"/>
      <c r="M343" s="296"/>
      <c r="N343" s="296"/>
      <c r="O343" s="296"/>
      <c r="P343" s="296"/>
      <c r="Q343" s="296"/>
      <c r="R343" s="296">
        <v>14030523</v>
      </c>
      <c r="S343" s="296" t="s">
        <v>142</v>
      </c>
      <c r="T343" s="296" t="s">
        <v>133</v>
      </c>
      <c r="U343" s="296"/>
      <c r="V343" s="296"/>
      <c r="W343" s="296"/>
      <c r="X343" s="296">
        <v>180</v>
      </c>
      <c r="Y343" s="296"/>
      <c r="Z343" s="296"/>
      <c r="AA343" s="296"/>
      <c r="AB343" s="296"/>
      <c r="AC343" s="296"/>
      <c r="AD343" s="296"/>
      <c r="AE343" s="296"/>
      <c r="AF343" s="296"/>
      <c r="AG343" s="296"/>
      <c r="AH343" s="296"/>
      <c r="AI343" s="296"/>
      <c r="AJ343" s="296"/>
      <c r="AK343" s="296"/>
      <c r="AL343" s="296"/>
      <c r="AM343" s="296"/>
    </row>
    <row r="344" spans="1:39" x14ac:dyDescent="0.25">
      <c r="A344" s="296"/>
      <c r="B344" s="296"/>
      <c r="C344" s="296"/>
      <c r="D344" s="296"/>
      <c r="E344" s="296"/>
      <c r="F344" s="296"/>
      <c r="G344" s="296"/>
      <c r="H344" s="296"/>
      <c r="I344" s="296"/>
      <c r="J344" s="296"/>
      <c r="K344" s="296"/>
      <c r="L344" s="296"/>
      <c r="M344" s="296"/>
      <c r="N344" s="296"/>
      <c r="O344" s="296"/>
      <c r="P344" s="296"/>
      <c r="Q344" s="296"/>
      <c r="R344" s="296">
        <v>14030527</v>
      </c>
      <c r="S344" s="296" t="s">
        <v>142</v>
      </c>
      <c r="T344" s="296" t="s">
        <v>130</v>
      </c>
      <c r="U344" s="296"/>
      <c r="V344" s="296"/>
      <c r="W344" s="296"/>
      <c r="X344" s="296">
        <v>120</v>
      </c>
      <c r="Y344" s="296"/>
      <c r="Z344" s="296"/>
      <c r="AA344" s="296"/>
      <c r="AB344" s="296"/>
      <c r="AC344" s="296"/>
      <c r="AD344" s="296"/>
      <c r="AE344" s="296"/>
      <c r="AF344" s="296"/>
      <c r="AG344" s="296"/>
      <c r="AH344" s="296"/>
      <c r="AI344" s="296"/>
      <c r="AJ344" s="296"/>
      <c r="AK344" s="296"/>
      <c r="AL344" s="296"/>
      <c r="AM344" s="296"/>
    </row>
    <row r="345" spans="1:39" x14ac:dyDescent="0.25">
      <c r="A345" s="296"/>
      <c r="B345" s="296"/>
      <c r="C345" s="296"/>
      <c r="D345" s="296"/>
      <c r="E345" s="296"/>
      <c r="F345" s="296"/>
      <c r="G345" s="296"/>
      <c r="H345" s="296"/>
      <c r="I345" s="296"/>
      <c r="J345" s="296"/>
      <c r="K345" s="296"/>
      <c r="L345" s="296"/>
      <c r="M345" s="296"/>
      <c r="N345" s="296"/>
      <c r="O345" s="296"/>
      <c r="P345" s="296"/>
      <c r="Q345" s="296"/>
      <c r="R345" s="717">
        <v>14030527</v>
      </c>
      <c r="S345" s="296" t="s">
        <v>118</v>
      </c>
      <c r="T345" s="296" t="s">
        <v>130</v>
      </c>
      <c r="U345" s="296"/>
      <c r="V345" s="296"/>
      <c r="W345" s="296"/>
      <c r="X345" s="296">
        <v>180</v>
      </c>
      <c r="Y345" s="296"/>
      <c r="Z345" s="296"/>
      <c r="AA345" s="296"/>
      <c r="AB345" s="296"/>
      <c r="AC345" s="296"/>
      <c r="AD345" s="296"/>
      <c r="AE345" s="296"/>
      <c r="AF345" s="296"/>
      <c r="AG345" s="296"/>
      <c r="AH345" s="296"/>
      <c r="AI345" s="296"/>
      <c r="AJ345" s="296"/>
      <c r="AK345" s="296"/>
      <c r="AL345" s="296"/>
      <c r="AM345" s="296"/>
    </row>
    <row r="346" spans="1:39" x14ac:dyDescent="0.25">
      <c r="A346" s="296"/>
      <c r="B346" s="296"/>
      <c r="C346" s="296"/>
      <c r="D346" s="296"/>
      <c r="E346" s="296"/>
      <c r="F346" s="296"/>
      <c r="G346" s="296"/>
      <c r="H346" s="296"/>
      <c r="I346" s="296"/>
      <c r="J346" s="296"/>
      <c r="K346" s="296"/>
      <c r="L346" s="296"/>
      <c r="M346" s="296"/>
      <c r="N346" s="296"/>
      <c r="O346" s="296"/>
      <c r="P346" s="296"/>
      <c r="Q346" s="296"/>
      <c r="R346" s="717">
        <v>14030527</v>
      </c>
      <c r="S346" s="296" t="s">
        <v>118</v>
      </c>
      <c r="T346" s="296" t="s">
        <v>130</v>
      </c>
      <c r="U346" s="296"/>
      <c r="V346" s="296"/>
      <c r="W346" s="296"/>
      <c r="X346" s="296">
        <v>180</v>
      </c>
      <c r="Y346" s="296"/>
      <c r="Z346" s="296"/>
      <c r="AA346" s="296"/>
      <c r="AB346" s="296"/>
      <c r="AC346" s="296"/>
      <c r="AD346" s="296"/>
      <c r="AE346" s="296"/>
      <c r="AF346" s="296"/>
      <c r="AG346" s="296"/>
      <c r="AH346" s="296"/>
      <c r="AI346" s="296"/>
      <c r="AJ346" s="296"/>
      <c r="AK346" s="296"/>
      <c r="AL346" s="296"/>
      <c r="AM346" s="296"/>
    </row>
    <row r="347" spans="1:39" x14ac:dyDescent="0.25">
      <c r="A347" s="296"/>
      <c r="B347" s="296"/>
      <c r="C347" s="296"/>
      <c r="D347" s="296"/>
      <c r="E347" s="296"/>
      <c r="F347" s="296"/>
      <c r="G347" s="296"/>
      <c r="H347" s="296"/>
      <c r="I347" s="296"/>
      <c r="J347" s="296"/>
      <c r="K347" s="296"/>
      <c r="L347" s="296"/>
      <c r="M347" s="296"/>
      <c r="N347" s="296"/>
      <c r="O347" s="296"/>
      <c r="P347" s="296"/>
      <c r="Q347" s="296"/>
      <c r="R347" s="717">
        <v>14030527</v>
      </c>
      <c r="S347" s="296" t="s">
        <v>415</v>
      </c>
      <c r="T347" s="296" t="s">
        <v>130</v>
      </c>
      <c r="U347" s="296"/>
      <c r="V347" s="296"/>
      <c r="W347" s="296"/>
      <c r="X347" s="296">
        <v>180</v>
      </c>
      <c r="Y347" s="296"/>
      <c r="Z347" s="296"/>
      <c r="AA347" s="296"/>
      <c r="AB347" s="296"/>
      <c r="AC347" s="296"/>
      <c r="AD347" s="296"/>
      <c r="AE347" s="296"/>
      <c r="AF347" s="296"/>
      <c r="AG347" s="296"/>
      <c r="AH347" s="296"/>
      <c r="AI347" s="296"/>
      <c r="AJ347" s="296"/>
      <c r="AK347" s="296"/>
      <c r="AL347" s="296"/>
      <c r="AM347" s="296"/>
    </row>
    <row r="348" spans="1:39" x14ac:dyDescent="0.25">
      <c r="A348" s="296"/>
      <c r="B348" s="296"/>
      <c r="C348" s="296"/>
      <c r="D348" s="296"/>
      <c r="E348" s="296"/>
      <c r="F348" s="296"/>
      <c r="G348" s="296"/>
      <c r="H348" s="296"/>
      <c r="I348" s="296"/>
      <c r="J348" s="296"/>
      <c r="K348" s="296"/>
      <c r="L348" s="296"/>
      <c r="M348" s="296"/>
      <c r="N348" s="296"/>
      <c r="O348" s="296"/>
      <c r="P348" s="296"/>
      <c r="Q348" s="296"/>
      <c r="R348" s="717">
        <v>14030527</v>
      </c>
      <c r="S348" s="296" t="s">
        <v>117</v>
      </c>
      <c r="T348" s="296" t="s">
        <v>130</v>
      </c>
      <c r="U348" s="296"/>
      <c r="V348" s="296"/>
      <c r="W348" s="296"/>
      <c r="X348" s="296">
        <v>180</v>
      </c>
      <c r="Y348" s="296"/>
      <c r="Z348" s="296"/>
      <c r="AA348" s="296"/>
      <c r="AB348" s="296"/>
      <c r="AC348" s="296"/>
      <c r="AD348" s="296"/>
      <c r="AE348" s="296"/>
      <c r="AF348" s="296"/>
      <c r="AG348" s="296"/>
      <c r="AH348" s="296"/>
      <c r="AI348" s="296"/>
      <c r="AJ348" s="296"/>
      <c r="AK348" s="296"/>
      <c r="AL348" s="296"/>
      <c r="AM348" s="296"/>
    </row>
    <row r="349" spans="1:39" x14ac:dyDescent="0.25">
      <c r="A349" s="296"/>
      <c r="B349" s="296"/>
      <c r="C349" s="296"/>
      <c r="D349" s="296"/>
      <c r="E349" s="296"/>
      <c r="F349" s="296"/>
      <c r="G349" s="296"/>
      <c r="H349" s="296"/>
      <c r="I349" s="296"/>
      <c r="J349" s="296"/>
      <c r="K349" s="296"/>
      <c r="L349" s="296"/>
      <c r="M349" s="296"/>
      <c r="N349" s="296"/>
      <c r="O349" s="296"/>
      <c r="P349" s="296"/>
      <c r="Q349" s="296"/>
      <c r="R349" s="296">
        <v>14030527</v>
      </c>
      <c r="S349" s="296" t="s">
        <v>118</v>
      </c>
      <c r="T349" s="296" t="s">
        <v>130</v>
      </c>
      <c r="U349" s="296"/>
      <c r="V349" s="296"/>
      <c r="W349" s="296"/>
      <c r="X349" s="296">
        <v>180</v>
      </c>
      <c r="Y349" s="296"/>
      <c r="Z349" s="296"/>
      <c r="AA349" s="296"/>
      <c r="AB349" s="296"/>
      <c r="AC349" s="296"/>
      <c r="AD349" s="296"/>
      <c r="AE349" s="296"/>
      <c r="AF349" s="296"/>
      <c r="AG349" s="296"/>
      <c r="AH349" s="296"/>
      <c r="AI349" s="296"/>
      <c r="AJ349" s="296"/>
      <c r="AK349" s="296"/>
      <c r="AL349" s="296"/>
      <c r="AM349" s="296"/>
    </row>
    <row r="350" spans="1:39" x14ac:dyDescent="0.25">
      <c r="A350" s="296"/>
      <c r="B350" s="296"/>
      <c r="C350" s="296"/>
      <c r="D350" s="296"/>
      <c r="E350" s="296"/>
      <c r="F350" s="296"/>
      <c r="G350" s="296"/>
      <c r="H350" s="296"/>
      <c r="I350" s="296"/>
      <c r="J350" s="296"/>
      <c r="K350" s="296"/>
      <c r="L350" s="296"/>
      <c r="M350" s="296"/>
      <c r="N350" s="296"/>
      <c r="O350" s="296"/>
      <c r="P350" s="296"/>
      <c r="Q350" s="296"/>
      <c r="R350" s="717">
        <v>14030527</v>
      </c>
      <c r="S350" s="296" t="s">
        <v>118</v>
      </c>
      <c r="T350" s="296" t="s">
        <v>130</v>
      </c>
      <c r="U350" s="296"/>
      <c r="V350" s="296"/>
      <c r="W350" s="296"/>
      <c r="X350" s="296">
        <v>180</v>
      </c>
      <c r="Y350" s="296"/>
      <c r="Z350" s="296"/>
      <c r="AA350" s="296"/>
      <c r="AB350" s="296"/>
      <c r="AC350" s="296"/>
      <c r="AD350" s="296"/>
      <c r="AE350" s="296"/>
      <c r="AF350" s="296"/>
      <c r="AG350" s="296"/>
      <c r="AH350" s="296"/>
      <c r="AI350" s="296"/>
      <c r="AJ350" s="296"/>
      <c r="AK350" s="296"/>
      <c r="AL350" s="296"/>
      <c r="AM350" s="296"/>
    </row>
    <row r="351" spans="1:39" x14ac:dyDescent="0.25">
      <c r="A351" s="296"/>
      <c r="B351" s="296"/>
      <c r="C351" s="296"/>
      <c r="D351" s="296"/>
      <c r="E351" s="296"/>
      <c r="F351" s="296"/>
      <c r="G351" s="296"/>
      <c r="H351" s="296"/>
      <c r="I351" s="296"/>
      <c r="J351" s="296"/>
      <c r="K351" s="296"/>
      <c r="L351" s="296"/>
      <c r="M351" s="296"/>
      <c r="N351" s="296"/>
      <c r="O351" s="296"/>
      <c r="P351" s="296"/>
      <c r="Q351" s="296"/>
      <c r="R351" s="717">
        <v>14030527</v>
      </c>
      <c r="S351" s="296" t="s">
        <v>117</v>
      </c>
      <c r="T351" s="296" t="s">
        <v>130</v>
      </c>
      <c r="U351" s="296"/>
      <c r="V351" s="296"/>
      <c r="W351" s="296"/>
      <c r="X351" s="296">
        <v>180</v>
      </c>
      <c r="Y351" s="296"/>
      <c r="Z351" s="296"/>
      <c r="AA351" s="296"/>
      <c r="AB351" s="296"/>
      <c r="AC351" s="296"/>
      <c r="AD351" s="296"/>
      <c r="AE351" s="296"/>
      <c r="AF351" s="296"/>
      <c r="AG351" s="296"/>
      <c r="AH351" s="296"/>
      <c r="AI351" s="296"/>
      <c r="AJ351" s="296"/>
      <c r="AK351" s="296"/>
      <c r="AL351" s="296"/>
      <c r="AM351" s="296"/>
    </row>
    <row r="352" spans="1:39" x14ac:dyDescent="0.25">
      <c r="A352" s="296"/>
      <c r="B352" s="296"/>
      <c r="C352" s="296"/>
      <c r="D352" s="296"/>
      <c r="E352" s="296"/>
      <c r="F352" s="296"/>
      <c r="G352" s="296"/>
      <c r="H352" s="296"/>
      <c r="I352" s="296"/>
      <c r="J352" s="296"/>
      <c r="K352" s="296"/>
      <c r="L352" s="296"/>
      <c r="M352" s="296"/>
      <c r="N352" s="296"/>
      <c r="O352" s="296"/>
      <c r="P352" s="296"/>
      <c r="Q352" s="296"/>
      <c r="R352" s="717">
        <v>14030527</v>
      </c>
      <c r="S352" s="296" t="s">
        <v>415</v>
      </c>
      <c r="T352" s="296" t="s">
        <v>130</v>
      </c>
      <c r="U352" s="296"/>
      <c r="V352" s="296"/>
      <c r="W352" s="296"/>
      <c r="X352" s="296">
        <v>120</v>
      </c>
      <c r="Y352" s="296"/>
      <c r="Z352" s="296"/>
      <c r="AA352" s="296"/>
      <c r="AB352" s="296"/>
      <c r="AC352" s="296"/>
      <c r="AD352" s="296"/>
      <c r="AE352" s="296"/>
      <c r="AF352" s="296"/>
      <c r="AG352" s="296"/>
      <c r="AH352" s="296"/>
      <c r="AI352" s="296"/>
      <c r="AJ352" s="296"/>
      <c r="AK352" s="296"/>
      <c r="AL352" s="296"/>
      <c r="AM352" s="296"/>
    </row>
    <row r="353" spans="1:39" x14ac:dyDescent="0.25">
      <c r="A353" s="296"/>
      <c r="B353" s="296"/>
      <c r="C353" s="296"/>
      <c r="D353" s="296"/>
      <c r="E353" s="296"/>
      <c r="F353" s="296"/>
      <c r="G353" s="296"/>
      <c r="H353" s="296"/>
      <c r="I353" s="296"/>
      <c r="J353" s="296"/>
      <c r="K353" s="296"/>
      <c r="L353" s="296"/>
      <c r="M353" s="296"/>
      <c r="N353" s="296"/>
      <c r="O353" s="296"/>
      <c r="P353" s="296"/>
      <c r="Q353" s="296"/>
      <c r="R353" s="717">
        <v>14030527</v>
      </c>
      <c r="S353" s="296" t="s">
        <v>118</v>
      </c>
      <c r="T353" s="296" t="s">
        <v>130</v>
      </c>
      <c r="U353" s="296"/>
      <c r="V353" s="296"/>
      <c r="W353" s="296"/>
      <c r="X353" s="296">
        <v>180</v>
      </c>
      <c r="Y353" s="296"/>
      <c r="Z353" s="296"/>
      <c r="AA353" s="296"/>
      <c r="AB353" s="296"/>
      <c r="AC353" s="296"/>
      <c r="AD353" s="296"/>
      <c r="AE353" s="296"/>
      <c r="AF353" s="296"/>
      <c r="AG353" s="296"/>
      <c r="AH353" s="296"/>
      <c r="AI353" s="296"/>
      <c r="AJ353" s="296"/>
      <c r="AK353" s="296"/>
      <c r="AL353" s="296"/>
      <c r="AM353" s="296"/>
    </row>
    <row r="354" spans="1:39" x14ac:dyDescent="0.25">
      <c r="A354" s="296"/>
      <c r="B354" s="296"/>
      <c r="C354" s="296"/>
      <c r="D354" s="296"/>
      <c r="E354" s="296"/>
      <c r="F354" s="296"/>
      <c r="G354" s="296"/>
      <c r="H354" s="296"/>
      <c r="I354" s="296"/>
      <c r="J354" s="296"/>
      <c r="K354" s="296"/>
      <c r="L354" s="296"/>
      <c r="M354" s="296"/>
      <c r="N354" s="296"/>
      <c r="O354" s="296"/>
      <c r="P354" s="296"/>
      <c r="Q354" s="296"/>
      <c r="R354" s="296">
        <v>14030525</v>
      </c>
      <c r="S354" s="296" t="s">
        <v>142</v>
      </c>
      <c r="T354" s="296" t="s">
        <v>133</v>
      </c>
      <c r="U354" s="296"/>
      <c r="V354" s="296"/>
      <c r="W354" s="296"/>
      <c r="X354" s="296">
        <v>120</v>
      </c>
      <c r="Y354" s="296"/>
      <c r="Z354" s="296"/>
      <c r="AA354" s="296"/>
      <c r="AB354" s="296"/>
      <c r="AC354" s="296"/>
      <c r="AD354" s="296"/>
      <c r="AE354" s="296"/>
      <c r="AF354" s="296"/>
      <c r="AG354" s="296"/>
      <c r="AH354" s="296"/>
      <c r="AI354" s="296"/>
      <c r="AJ354" s="296"/>
      <c r="AK354" s="296"/>
      <c r="AL354" s="296"/>
      <c r="AM354" s="296"/>
    </row>
    <row r="355" spans="1:39" x14ac:dyDescent="0.25">
      <c r="A355" s="296"/>
      <c r="B355" s="296"/>
      <c r="C355" s="296"/>
      <c r="D355" s="296"/>
      <c r="E355" s="296"/>
      <c r="F355" s="296"/>
      <c r="G355" s="296"/>
      <c r="H355" s="296"/>
      <c r="I355" s="296"/>
      <c r="J355" s="296"/>
      <c r="K355" s="296"/>
      <c r="L355" s="296"/>
      <c r="M355" s="296"/>
      <c r="N355" s="296"/>
      <c r="O355" s="296"/>
      <c r="P355" s="296"/>
      <c r="Q355" s="296"/>
      <c r="R355" s="296">
        <v>14030525</v>
      </c>
      <c r="S355" s="296" t="s">
        <v>117</v>
      </c>
      <c r="T355" s="296" t="s">
        <v>132</v>
      </c>
      <c r="U355" s="296"/>
      <c r="V355" s="296"/>
      <c r="W355" s="296"/>
      <c r="X355" s="296">
        <v>180</v>
      </c>
      <c r="Y355" s="296"/>
      <c r="Z355" s="296"/>
      <c r="AA355" s="296"/>
      <c r="AB355" s="296"/>
      <c r="AC355" s="296"/>
      <c r="AD355" s="296"/>
      <c r="AE355" s="296"/>
      <c r="AF355" s="296"/>
      <c r="AG355" s="296"/>
      <c r="AH355" s="296"/>
      <c r="AI355" s="296"/>
      <c r="AJ355" s="296"/>
      <c r="AK355" s="296"/>
      <c r="AL355" s="296"/>
      <c r="AM355" s="296"/>
    </row>
    <row r="356" spans="1:39" x14ac:dyDescent="0.25">
      <c r="A356" s="296"/>
      <c r="B356" s="296"/>
      <c r="C356" s="296"/>
      <c r="D356" s="296"/>
      <c r="E356" s="296"/>
      <c r="F356" s="296"/>
      <c r="G356" s="296"/>
      <c r="H356" s="296"/>
      <c r="I356" s="296"/>
      <c r="J356" s="296"/>
      <c r="K356" s="296"/>
      <c r="L356" s="296"/>
      <c r="M356" s="296"/>
      <c r="N356" s="296"/>
      <c r="O356" s="296"/>
      <c r="P356" s="296"/>
      <c r="Q356" s="296"/>
      <c r="R356" s="296">
        <v>14030528</v>
      </c>
      <c r="S356" s="296" t="s">
        <v>118</v>
      </c>
      <c r="T356" s="296" t="s">
        <v>133</v>
      </c>
      <c r="U356" s="296"/>
      <c r="V356" s="296"/>
      <c r="W356" s="296"/>
      <c r="X356" s="296">
        <v>180</v>
      </c>
      <c r="Y356" s="296"/>
      <c r="Z356" s="296"/>
      <c r="AA356" s="296"/>
      <c r="AB356" s="296"/>
      <c r="AC356" s="296"/>
      <c r="AD356" s="296"/>
      <c r="AE356" s="296"/>
      <c r="AF356" s="296"/>
      <c r="AG356" s="296"/>
      <c r="AH356" s="296"/>
      <c r="AI356" s="296"/>
      <c r="AJ356" s="296"/>
      <c r="AK356" s="296"/>
      <c r="AL356" s="296"/>
      <c r="AM356" s="296"/>
    </row>
    <row r="357" spans="1:39" x14ac:dyDescent="0.25">
      <c r="A357" s="296"/>
      <c r="B357" s="296"/>
      <c r="C357" s="296"/>
      <c r="D357" s="296"/>
      <c r="E357" s="296"/>
      <c r="F357" s="296"/>
      <c r="G357" s="296"/>
      <c r="H357" s="296"/>
      <c r="I357" s="296"/>
      <c r="J357" s="296"/>
      <c r="K357" s="296"/>
      <c r="L357" s="296"/>
      <c r="M357" s="296"/>
      <c r="N357" s="296"/>
      <c r="O357" s="296"/>
      <c r="P357" s="296"/>
      <c r="Q357" s="296"/>
      <c r="R357" s="296">
        <v>14030529</v>
      </c>
      <c r="S357" s="296" t="s">
        <v>118</v>
      </c>
      <c r="T357" s="296" t="s">
        <v>132</v>
      </c>
      <c r="U357" s="296"/>
      <c r="V357" s="296"/>
      <c r="W357" s="296"/>
      <c r="X357" s="296">
        <v>180</v>
      </c>
      <c r="Y357" s="296"/>
      <c r="Z357" s="296"/>
      <c r="AA357" s="296"/>
      <c r="AB357" s="296"/>
      <c r="AC357" s="296"/>
      <c r="AD357" s="296"/>
      <c r="AE357" s="296"/>
      <c r="AF357" s="296"/>
      <c r="AG357" s="296"/>
      <c r="AH357" s="296"/>
      <c r="AI357" s="296"/>
      <c r="AJ357" s="296"/>
      <c r="AK357" s="296"/>
      <c r="AL357" s="296"/>
      <c r="AM357" s="296"/>
    </row>
    <row r="358" spans="1:39" x14ac:dyDescent="0.25">
      <c r="A358" s="296"/>
      <c r="B358" s="296"/>
      <c r="C358" s="296"/>
      <c r="D358" s="296"/>
      <c r="E358" s="296"/>
      <c r="F358" s="296"/>
      <c r="G358" s="296"/>
      <c r="H358" s="296"/>
      <c r="I358" s="296"/>
      <c r="J358" s="296"/>
      <c r="K358" s="296"/>
      <c r="L358" s="296"/>
      <c r="M358" s="296"/>
      <c r="N358" s="296"/>
      <c r="O358" s="296"/>
      <c r="P358" s="296"/>
      <c r="Q358" s="296"/>
      <c r="R358" s="717">
        <v>14030529</v>
      </c>
      <c r="S358" s="296" t="s">
        <v>118</v>
      </c>
      <c r="T358" s="296" t="s">
        <v>130</v>
      </c>
      <c r="U358" s="296"/>
      <c r="V358" s="296"/>
      <c r="W358" s="296"/>
      <c r="X358" s="296">
        <v>180</v>
      </c>
      <c r="Y358" s="296"/>
      <c r="Z358" s="296"/>
      <c r="AA358" s="296"/>
      <c r="AB358" s="296"/>
      <c r="AC358" s="296"/>
      <c r="AD358" s="296"/>
      <c r="AE358" s="296"/>
      <c r="AF358" s="296"/>
      <c r="AG358" s="296"/>
      <c r="AH358" s="296"/>
      <c r="AI358" s="296"/>
      <c r="AJ358" s="296"/>
      <c r="AK358" s="296"/>
      <c r="AL358" s="296"/>
      <c r="AM358" s="296"/>
    </row>
    <row r="359" spans="1:39" x14ac:dyDescent="0.25">
      <c r="A359" s="296"/>
      <c r="B359" s="296"/>
      <c r="C359" s="296"/>
      <c r="D359" s="296"/>
      <c r="E359" s="296"/>
      <c r="F359" s="296"/>
      <c r="G359" s="296"/>
      <c r="H359" s="296"/>
      <c r="I359" s="296"/>
      <c r="J359" s="296"/>
      <c r="K359" s="296"/>
      <c r="L359" s="296"/>
      <c r="M359" s="296"/>
      <c r="N359" s="296"/>
      <c r="O359" s="296"/>
      <c r="P359" s="296"/>
      <c r="Q359" s="296"/>
      <c r="R359" s="717">
        <v>14030529</v>
      </c>
      <c r="S359" s="296" t="s">
        <v>118</v>
      </c>
      <c r="T359" s="296" t="s">
        <v>130</v>
      </c>
      <c r="U359" s="296"/>
      <c r="V359" s="296"/>
      <c r="W359" s="296"/>
      <c r="X359" s="296">
        <v>180</v>
      </c>
      <c r="Y359" s="296"/>
      <c r="Z359" s="296"/>
      <c r="AA359" s="296"/>
      <c r="AB359" s="296"/>
      <c r="AC359" s="296"/>
      <c r="AD359" s="296"/>
      <c r="AE359" s="296"/>
      <c r="AF359" s="296"/>
      <c r="AG359" s="296"/>
      <c r="AH359" s="296"/>
      <c r="AI359" s="296"/>
      <c r="AJ359" s="296"/>
      <c r="AK359" s="296"/>
      <c r="AL359" s="296"/>
      <c r="AM359" s="296"/>
    </row>
    <row r="360" spans="1:39" x14ac:dyDescent="0.25">
      <c r="A360" s="296"/>
      <c r="B360" s="296"/>
      <c r="C360" s="296"/>
      <c r="D360" s="296"/>
      <c r="E360" s="296"/>
      <c r="F360" s="296"/>
      <c r="G360" s="296"/>
      <c r="H360" s="296"/>
      <c r="I360" s="296"/>
      <c r="J360" s="296"/>
      <c r="K360" s="296"/>
      <c r="L360" s="296"/>
      <c r="M360" s="296"/>
      <c r="N360" s="296"/>
      <c r="O360" s="296"/>
      <c r="P360" s="296"/>
      <c r="Q360" s="296"/>
      <c r="R360" s="717">
        <v>14030529</v>
      </c>
      <c r="S360" s="296" t="s">
        <v>118</v>
      </c>
      <c r="T360" s="296" t="s">
        <v>133</v>
      </c>
      <c r="U360" s="296"/>
      <c r="V360" s="296"/>
      <c r="W360" s="296"/>
      <c r="X360" s="296">
        <v>180</v>
      </c>
      <c r="Y360" s="296"/>
      <c r="Z360" s="296"/>
      <c r="AA360" s="296"/>
      <c r="AB360" s="296"/>
      <c r="AC360" s="296"/>
      <c r="AD360" s="296"/>
      <c r="AE360" s="296"/>
      <c r="AF360" s="296"/>
      <c r="AG360" s="296"/>
      <c r="AH360" s="296"/>
      <c r="AI360" s="296"/>
      <c r="AJ360" s="296"/>
      <c r="AK360" s="296"/>
      <c r="AL360" s="296"/>
      <c r="AM360" s="296"/>
    </row>
    <row r="361" spans="1:39" x14ac:dyDescent="0.25">
      <c r="A361" s="296"/>
      <c r="B361" s="296"/>
      <c r="C361" s="296"/>
      <c r="D361" s="296"/>
      <c r="E361" s="296"/>
      <c r="F361" s="296"/>
      <c r="G361" s="296"/>
      <c r="H361" s="296"/>
      <c r="I361" s="296"/>
      <c r="J361" s="296"/>
      <c r="K361" s="296"/>
      <c r="L361" s="296"/>
      <c r="M361" s="296"/>
      <c r="N361" s="296"/>
      <c r="O361" s="296"/>
      <c r="P361" s="296"/>
      <c r="Q361" s="296"/>
      <c r="R361" s="296">
        <v>14030530</v>
      </c>
      <c r="S361" s="296" t="s">
        <v>118</v>
      </c>
      <c r="T361" s="296" t="s">
        <v>133</v>
      </c>
      <c r="U361" s="296"/>
      <c r="V361" s="296"/>
      <c r="W361" s="296"/>
      <c r="X361" s="296">
        <v>180</v>
      </c>
      <c r="Y361" s="296"/>
      <c r="Z361" s="296"/>
      <c r="AA361" s="296"/>
      <c r="AB361" s="296"/>
      <c r="AC361" s="296"/>
      <c r="AD361" s="296"/>
      <c r="AE361" s="296"/>
      <c r="AF361" s="296"/>
      <c r="AG361" s="296"/>
      <c r="AH361" s="296"/>
      <c r="AI361" s="296"/>
      <c r="AJ361" s="296"/>
      <c r="AK361" s="296"/>
      <c r="AL361" s="296"/>
      <c r="AM361" s="296"/>
    </row>
    <row r="362" spans="1:39" x14ac:dyDescent="0.25">
      <c r="A362" s="296"/>
      <c r="B362" s="296"/>
      <c r="C362" s="296"/>
      <c r="D362" s="296"/>
      <c r="E362" s="296"/>
      <c r="F362" s="296"/>
      <c r="G362" s="296"/>
      <c r="H362" s="296"/>
      <c r="I362" s="296"/>
      <c r="J362" s="296"/>
      <c r="K362" s="296"/>
      <c r="L362" s="296"/>
      <c r="M362" s="296"/>
      <c r="N362" s="296"/>
      <c r="O362" s="296"/>
      <c r="P362" s="296"/>
      <c r="Q362" s="296"/>
      <c r="R362" s="717">
        <v>14030530</v>
      </c>
      <c r="S362" s="296" t="s">
        <v>118</v>
      </c>
      <c r="T362" s="296" t="s">
        <v>130</v>
      </c>
      <c r="U362" s="296"/>
      <c r="V362" s="296"/>
      <c r="W362" s="296"/>
      <c r="X362" s="296">
        <v>180</v>
      </c>
      <c r="Y362" s="296"/>
      <c r="Z362" s="296"/>
      <c r="AA362" s="296"/>
      <c r="AB362" s="296"/>
      <c r="AC362" s="296"/>
      <c r="AD362" s="296"/>
      <c r="AE362" s="296"/>
      <c r="AF362" s="296"/>
      <c r="AG362" s="296"/>
      <c r="AH362" s="296"/>
      <c r="AI362" s="296"/>
      <c r="AJ362" s="296"/>
      <c r="AK362" s="296"/>
      <c r="AL362" s="296"/>
      <c r="AM362" s="296"/>
    </row>
    <row r="363" spans="1:39" x14ac:dyDescent="0.25">
      <c r="A363" s="296"/>
      <c r="B363" s="296"/>
      <c r="C363" s="296"/>
      <c r="D363" s="296"/>
      <c r="E363" s="296"/>
      <c r="F363" s="296"/>
      <c r="G363" s="296"/>
      <c r="H363" s="296"/>
      <c r="I363" s="296"/>
      <c r="J363" s="296"/>
      <c r="K363" s="296"/>
      <c r="L363" s="296"/>
      <c r="M363" s="296"/>
      <c r="N363" s="296"/>
      <c r="O363" s="296"/>
      <c r="P363" s="296"/>
      <c r="Q363" s="296"/>
      <c r="R363" s="717">
        <v>14030530</v>
      </c>
      <c r="S363" s="296" t="s">
        <v>645</v>
      </c>
      <c r="T363" s="296" t="s">
        <v>420</v>
      </c>
      <c r="U363" s="296"/>
      <c r="V363" s="296"/>
      <c r="W363" s="296"/>
      <c r="X363" s="296">
        <v>60</v>
      </c>
      <c r="Y363" s="296"/>
      <c r="Z363" s="296"/>
      <c r="AA363" s="296"/>
      <c r="AB363" s="296"/>
      <c r="AC363" s="296"/>
      <c r="AD363" s="296"/>
      <c r="AE363" s="296"/>
      <c r="AF363" s="296"/>
      <c r="AG363" s="296"/>
      <c r="AH363" s="296"/>
      <c r="AI363" s="296"/>
      <c r="AJ363" s="296"/>
      <c r="AK363" s="296"/>
      <c r="AL363" s="296"/>
      <c r="AM363" s="296"/>
    </row>
    <row r="364" spans="1:39" x14ac:dyDescent="0.25">
      <c r="A364" s="296"/>
      <c r="B364" s="296"/>
      <c r="C364" s="296"/>
      <c r="D364" s="296"/>
      <c r="E364" s="296"/>
      <c r="F364" s="296"/>
      <c r="G364" s="296"/>
      <c r="H364" s="296"/>
      <c r="I364" s="296"/>
      <c r="J364" s="296"/>
      <c r="K364" s="296"/>
      <c r="L364" s="296"/>
      <c r="M364" s="296"/>
      <c r="N364" s="296"/>
      <c r="O364" s="296"/>
      <c r="P364" s="296"/>
      <c r="Q364" s="296"/>
      <c r="R364" s="717">
        <v>14030530</v>
      </c>
      <c r="S364" s="296" t="s">
        <v>415</v>
      </c>
      <c r="T364" s="296" t="s">
        <v>130</v>
      </c>
      <c r="U364" s="296"/>
      <c r="V364" s="296"/>
      <c r="W364" s="296"/>
      <c r="X364" s="296">
        <v>120</v>
      </c>
      <c r="Y364" s="296"/>
      <c r="Z364" s="296"/>
      <c r="AA364" s="296"/>
      <c r="AB364" s="296"/>
      <c r="AC364" s="296"/>
      <c r="AD364" s="296"/>
      <c r="AE364" s="296"/>
      <c r="AF364" s="296"/>
      <c r="AG364" s="296"/>
      <c r="AH364" s="296"/>
      <c r="AI364" s="296"/>
      <c r="AJ364" s="296"/>
      <c r="AK364" s="296"/>
      <c r="AL364" s="296"/>
      <c r="AM364" s="296"/>
    </row>
    <row r="365" spans="1:39" x14ac:dyDescent="0.25">
      <c r="A365" s="296"/>
      <c r="B365" s="296"/>
      <c r="C365" s="296"/>
      <c r="D365" s="296"/>
      <c r="E365" s="296"/>
      <c r="F365" s="296"/>
      <c r="G365" s="296"/>
      <c r="H365" s="296"/>
      <c r="I365" s="296"/>
      <c r="J365" s="296"/>
      <c r="K365" s="296"/>
      <c r="L365" s="296"/>
      <c r="M365" s="296"/>
      <c r="N365" s="296"/>
      <c r="O365" s="296"/>
      <c r="P365" s="296"/>
      <c r="Q365" s="296"/>
      <c r="R365" s="296">
        <v>14030531</v>
      </c>
      <c r="S365" s="296" t="s">
        <v>506</v>
      </c>
      <c r="T365" s="296" t="s">
        <v>130</v>
      </c>
      <c r="U365" s="296"/>
      <c r="V365" s="296"/>
      <c r="W365" s="296"/>
      <c r="X365" s="296">
        <v>180</v>
      </c>
      <c r="Y365" s="296"/>
      <c r="Z365" s="296"/>
      <c r="AA365" s="296"/>
      <c r="AB365" s="296"/>
      <c r="AC365" s="296"/>
      <c r="AD365" s="296"/>
      <c r="AE365" s="296"/>
      <c r="AF365" s="296"/>
      <c r="AG365" s="296"/>
      <c r="AH365" s="296"/>
      <c r="AI365" s="296"/>
      <c r="AJ365" s="296"/>
      <c r="AK365" s="296"/>
      <c r="AL365" s="296"/>
      <c r="AM365" s="296"/>
    </row>
    <row r="366" spans="1:39" x14ac:dyDescent="0.25">
      <c r="A366" s="296"/>
      <c r="B366" s="296"/>
      <c r="C366" s="296"/>
      <c r="D366" s="296"/>
      <c r="E366" s="296"/>
      <c r="F366" s="296"/>
      <c r="G366" s="296"/>
      <c r="H366" s="296"/>
      <c r="I366" s="296"/>
      <c r="J366" s="296"/>
      <c r="K366" s="296"/>
      <c r="L366" s="296"/>
      <c r="M366" s="296"/>
      <c r="N366" s="296"/>
      <c r="O366" s="296"/>
      <c r="P366" s="296"/>
      <c r="Q366" s="296"/>
      <c r="R366" s="717">
        <v>14030531</v>
      </c>
      <c r="S366" s="296" t="s">
        <v>415</v>
      </c>
      <c r="T366" s="296" t="s">
        <v>130</v>
      </c>
      <c r="U366" s="296"/>
      <c r="V366" s="296"/>
      <c r="W366" s="296"/>
      <c r="X366" s="296">
        <v>120</v>
      </c>
      <c r="Y366" s="296"/>
      <c r="Z366" s="296"/>
      <c r="AA366" s="296"/>
      <c r="AB366" s="296"/>
      <c r="AC366" s="296"/>
      <c r="AD366" s="296"/>
      <c r="AE366" s="296"/>
      <c r="AF366" s="296"/>
      <c r="AG366" s="296"/>
      <c r="AH366" s="296"/>
      <c r="AI366" s="296"/>
      <c r="AJ366" s="296"/>
      <c r="AK366" s="296"/>
      <c r="AL366" s="296"/>
      <c r="AM366" s="296"/>
    </row>
    <row r="367" spans="1:39" x14ac:dyDescent="0.25">
      <c r="A367" s="296"/>
      <c r="B367" s="296"/>
      <c r="C367" s="296"/>
      <c r="D367" s="296"/>
      <c r="E367" s="296"/>
      <c r="F367" s="296"/>
      <c r="G367" s="296"/>
      <c r="H367" s="296"/>
      <c r="I367" s="296"/>
      <c r="J367" s="296"/>
      <c r="K367" s="296"/>
      <c r="L367" s="296"/>
      <c r="M367" s="296"/>
      <c r="N367" s="296"/>
      <c r="O367" s="296"/>
      <c r="P367" s="296"/>
      <c r="Q367" s="296"/>
      <c r="R367" s="717">
        <v>14030531</v>
      </c>
      <c r="S367" s="296" t="s">
        <v>118</v>
      </c>
      <c r="T367" s="296" t="s">
        <v>132</v>
      </c>
      <c r="U367" s="296"/>
      <c r="V367" s="296"/>
      <c r="W367" s="296"/>
      <c r="X367" s="296">
        <v>180</v>
      </c>
      <c r="Y367" s="296"/>
      <c r="Z367" s="296"/>
      <c r="AA367" s="296"/>
      <c r="AB367" s="296"/>
      <c r="AC367" s="296"/>
      <c r="AD367" s="296"/>
      <c r="AE367" s="296"/>
      <c r="AF367" s="296"/>
      <c r="AG367" s="296"/>
      <c r="AH367" s="296"/>
      <c r="AI367" s="296"/>
      <c r="AJ367" s="296"/>
      <c r="AK367" s="296"/>
      <c r="AL367" s="296"/>
      <c r="AM367" s="296"/>
    </row>
    <row r="368" spans="1:39" x14ac:dyDescent="0.25">
      <c r="A368" s="296"/>
      <c r="B368" s="296"/>
      <c r="C368" s="296"/>
      <c r="D368" s="296"/>
      <c r="E368" s="296"/>
      <c r="F368" s="296"/>
      <c r="G368" s="296"/>
      <c r="H368" s="296"/>
      <c r="I368" s="296"/>
      <c r="J368" s="296"/>
      <c r="K368" s="296"/>
      <c r="L368" s="296"/>
      <c r="M368" s="296"/>
      <c r="N368" s="296"/>
      <c r="O368" s="296"/>
      <c r="P368" s="296"/>
      <c r="Q368" s="296"/>
      <c r="R368" s="717">
        <v>14030531</v>
      </c>
      <c r="S368" s="296" t="s">
        <v>117</v>
      </c>
      <c r="T368" s="296" t="s">
        <v>130</v>
      </c>
      <c r="U368" s="296"/>
      <c r="V368" s="296"/>
      <c r="W368" s="296"/>
      <c r="X368" s="296">
        <v>180</v>
      </c>
      <c r="Y368" s="296"/>
      <c r="Z368" s="296"/>
      <c r="AA368" s="296"/>
      <c r="AB368" s="296"/>
      <c r="AC368" s="296"/>
      <c r="AD368" s="296"/>
      <c r="AE368" s="296"/>
      <c r="AF368" s="296"/>
      <c r="AG368" s="296"/>
      <c r="AH368" s="296"/>
      <c r="AI368" s="296"/>
      <c r="AJ368" s="296"/>
      <c r="AK368" s="296"/>
      <c r="AL368" s="296"/>
      <c r="AM368" s="296"/>
    </row>
    <row r="369" spans="1:39" x14ac:dyDescent="0.25">
      <c r="A369" s="296"/>
      <c r="B369" s="296"/>
      <c r="C369" s="296"/>
      <c r="D369" s="296"/>
      <c r="E369" s="296"/>
      <c r="F369" s="296"/>
      <c r="G369" s="296"/>
      <c r="H369" s="296"/>
      <c r="I369" s="296"/>
      <c r="J369" s="296"/>
      <c r="K369" s="296"/>
      <c r="L369" s="296"/>
      <c r="M369" s="296"/>
      <c r="N369" s="296"/>
      <c r="O369" s="296"/>
      <c r="P369" s="296"/>
      <c r="Q369" s="296"/>
      <c r="R369" s="717">
        <v>14030531</v>
      </c>
      <c r="S369" s="296" t="s">
        <v>544</v>
      </c>
      <c r="T369" s="296" t="s">
        <v>420</v>
      </c>
      <c r="U369" s="296"/>
      <c r="V369" s="296"/>
      <c r="W369" s="296"/>
      <c r="X369" s="296">
        <v>180</v>
      </c>
      <c r="Y369" s="296"/>
      <c r="Z369" s="296"/>
      <c r="AA369" s="296"/>
      <c r="AB369" s="296"/>
      <c r="AC369" s="296"/>
      <c r="AD369" s="296"/>
      <c r="AE369" s="296"/>
      <c r="AF369" s="296"/>
      <c r="AG369" s="296"/>
      <c r="AH369" s="296"/>
      <c r="AI369" s="296"/>
      <c r="AJ369" s="296"/>
      <c r="AK369" s="296"/>
      <c r="AL369" s="296"/>
      <c r="AM369" s="296"/>
    </row>
    <row r="370" spans="1:39" x14ac:dyDescent="0.25">
      <c r="A370" s="296"/>
      <c r="B370" s="296"/>
      <c r="C370" s="296"/>
      <c r="D370" s="296"/>
      <c r="E370" s="296"/>
      <c r="F370" s="296"/>
      <c r="G370" s="296"/>
      <c r="H370" s="296"/>
      <c r="I370" s="296"/>
      <c r="J370" s="296"/>
      <c r="K370" s="296"/>
      <c r="L370" s="296"/>
      <c r="M370" s="296"/>
      <c r="N370" s="296"/>
      <c r="O370" s="296"/>
      <c r="P370" s="296"/>
      <c r="Q370" s="296"/>
      <c r="R370" s="296">
        <v>14030601</v>
      </c>
      <c r="S370" s="296" t="s">
        <v>645</v>
      </c>
      <c r="T370" s="296" t="s">
        <v>130</v>
      </c>
      <c r="U370" s="296"/>
      <c r="V370" s="296"/>
      <c r="W370" s="296"/>
      <c r="X370" s="296">
        <v>60</v>
      </c>
      <c r="Y370" s="296"/>
      <c r="Z370" s="296"/>
      <c r="AA370" s="296"/>
      <c r="AB370" s="296"/>
      <c r="AC370" s="296"/>
      <c r="AD370" s="296"/>
      <c r="AE370" s="296"/>
      <c r="AF370" s="296"/>
      <c r="AG370" s="296"/>
      <c r="AH370" s="296"/>
      <c r="AI370" s="296"/>
      <c r="AJ370" s="296"/>
      <c r="AK370" s="296"/>
      <c r="AL370" s="296"/>
      <c r="AM370" s="296"/>
    </row>
    <row r="371" spans="1:39" x14ac:dyDescent="0.25">
      <c r="A371" s="296"/>
      <c r="B371" s="296"/>
      <c r="C371" s="296"/>
      <c r="D371" s="296"/>
      <c r="E371" s="296"/>
      <c r="F371" s="296"/>
      <c r="G371" s="296"/>
      <c r="H371" s="296"/>
      <c r="I371" s="296"/>
      <c r="J371" s="296"/>
      <c r="K371" s="296"/>
      <c r="L371" s="296"/>
      <c r="M371" s="296"/>
      <c r="N371" s="296"/>
      <c r="O371" s="296"/>
      <c r="P371" s="296"/>
      <c r="Q371" s="296"/>
      <c r="R371" s="821">
        <v>14030601</v>
      </c>
      <c r="S371" s="296" t="s">
        <v>118</v>
      </c>
      <c r="T371" s="296" t="s">
        <v>130</v>
      </c>
      <c r="U371" s="296"/>
      <c r="V371" s="296"/>
      <c r="W371" s="296"/>
      <c r="X371" s="296">
        <v>180</v>
      </c>
      <c r="Y371" s="296"/>
      <c r="Z371" s="296"/>
      <c r="AA371" s="296"/>
      <c r="AB371" s="296"/>
      <c r="AC371" s="296"/>
      <c r="AD371" s="296"/>
      <c r="AE371" s="296"/>
      <c r="AF371" s="296"/>
      <c r="AG371" s="296"/>
      <c r="AH371" s="296"/>
      <c r="AI371" s="296"/>
      <c r="AJ371" s="296"/>
      <c r="AK371" s="296"/>
      <c r="AL371" s="296"/>
      <c r="AM371" s="296"/>
    </row>
    <row r="372" spans="1:39" x14ac:dyDescent="0.25">
      <c r="A372" s="296"/>
      <c r="B372" s="296"/>
      <c r="C372" s="296"/>
      <c r="D372" s="296"/>
      <c r="E372" s="296"/>
      <c r="F372" s="296"/>
      <c r="G372" s="296"/>
      <c r="H372" s="296"/>
      <c r="I372" s="296"/>
      <c r="J372" s="296"/>
      <c r="K372" s="296"/>
      <c r="L372" s="296"/>
      <c r="M372" s="296"/>
      <c r="N372" s="296"/>
      <c r="O372" s="296"/>
      <c r="P372" s="296"/>
      <c r="Q372" s="296"/>
      <c r="R372" s="296">
        <v>14030605</v>
      </c>
      <c r="S372" s="296" t="s">
        <v>118</v>
      </c>
      <c r="T372" s="296" t="s">
        <v>130</v>
      </c>
      <c r="U372" s="296"/>
      <c r="V372" s="296"/>
      <c r="W372" s="296"/>
      <c r="X372" s="296">
        <v>180</v>
      </c>
      <c r="Y372" s="296"/>
      <c r="Z372" s="296"/>
      <c r="AA372" s="296"/>
      <c r="AB372" s="296"/>
      <c r="AC372" s="296"/>
      <c r="AD372" s="296"/>
      <c r="AE372" s="296"/>
      <c r="AF372" s="296"/>
      <c r="AG372" s="296"/>
      <c r="AH372" s="296"/>
      <c r="AI372" s="296"/>
      <c r="AJ372" s="296"/>
      <c r="AK372" s="296"/>
      <c r="AL372" s="296"/>
      <c r="AM372" s="296"/>
    </row>
    <row r="373" spans="1:39" x14ac:dyDescent="0.25">
      <c r="A373" s="296"/>
      <c r="B373" s="296"/>
      <c r="C373" s="296"/>
      <c r="D373" s="296"/>
      <c r="E373" s="296"/>
      <c r="F373" s="296"/>
      <c r="G373" s="296"/>
      <c r="H373" s="296"/>
      <c r="I373" s="296"/>
      <c r="J373" s="296"/>
      <c r="K373" s="296"/>
      <c r="L373" s="296"/>
      <c r="M373" s="296"/>
      <c r="N373" s="296"/>
      <c r="O373" s="296"/>
      <c r="P373" s="296"/>
      <c r="Q373" s="296"/>
      <c r="R373" s="821">
        <v>14030605</v>
      </c>
      <c r="S373" s="296" t="s">
        <v>118</v>
      </c>
      <c r="T373" s="296" t="s">
        <v>133</v>
      </c>
      <c r="U373" s="296"/>
      <c r="V373" s="296"/>
      <c r="W373" s="296"/>
      <c r="X373" s="296">
        <v>180</v>
      </c>
      <c r="Y373" s="296"/>
      <c r="Z373" s="296"/>
      <c r="AA373" s="296"/>
      <c r="AB373" s="296"/>
      <c r="AC373" s="296"/>
      <c r="AD373" s="296"/>
      <c r="AE373" s="296"/>
      <c r="AF373" s="296"/>
      <c r="AG373" s="296"/>
      <c r="AH373" s="296"/>
      <c r="AI373" s="296"/>
      <c r="AJ373" s="296"/>
      <c r="AK373" s="296"/>
      <c r="AL373" s="296"/>
      <c r="AM373" s="296"/>
    </row>
    <row r="374" spans="1:39" x14ac:dyDescent="0.25">
      <c r="A374" s="296"/>
      <c r="B374" s="296"/>
      <c r="C374" s="296"/>
      <c r="D374" s="296"/>
      <c r="E374" s="296"/>
      <c r="F374" s="296"/>
      <c r="G374" s="296"/>
      <c r="H374" s="296"/>
      <c r="I374" s="296"/>
      <c r="J374" s="296"/>
      <c r="K374" s="296"/>
      <c r="L374" s="296"/>
      <c r="M374" s="296"/>
      <c r="N374" s="296"/>
      <c r="O374" s="296"/>
      <c r="P374" s="296"/>
      <c r="Q374" s="296"/>
      <c r="R374" s="821">
        <v>14030605</v>
      </c>
      <c r="S374" s="296" t="s">
        <v>118</v>
      </c>
      <c r="T374" s="296" t="s">
        <v>133</v>
      </c>
      <c r="U374" s="296"/>
      <c r="V374" s="296"/>
      <c r="W374" s="296"/>
      <c r="X374" s="296">
        <v>180</v>
      </c>
      <c r="Y374" s="296"/>
      <c r="Z374" s="296"/>
      <c r="AA374" s="296"/>
      <c r="AB374" s="296"/>
      <c r="AC374" s="296"/>
      <c r="AD374" s="296"/>
      <c r="AE374" s="296"/>
      <c r="AF374" s="296"/>
      <c r="AG374" s="296"/>
      <c r="AH374" s="296"/>
      <c r="AI374" s="296"/>
      <c r="AJ374" s="296"/>
      <c r="AK374" s="296"/>
      <c r="AL374" s="296"/>
      <c r="AM374" s="296"/>
    </row>
    <row r="375" spans="1:39" x14ac:dyDescent="0.25">
      <c r="A375" s="296"/>
      <c r="B375" s="296"/>
      <c r="C375" s="296"/>
      <c r="D375" s="296"/>
      <c r="E375" s="296"/>
      <c r="F375" s="296"/>
      <c r="G375" s="296"/>
      <c r="H375" s="296"/>
      <c r="I375" s="296"/>
      <c r="J375" s="296"/>
      <c r="K375" s="296"/>
      <c r="L375" s="296"/>
      <c r="M375" s="296"/>
      <c r="N375" s="296"/>
      <c r="O375" s="296"/>
      <c r="P375" s="296"/>
      <c r="Q375" s="296"/>
      <c r="R375" s="821">
        <v>14030605</v>
      </c>
      <c r="S375" s="296" t="s">
        <v>663</v>
      </c>
      <c r="T375" s="296" t="s">
        <v>712</v>
      </c>
      <c r="U375" s="296"/>
      <c r="V375" s="296"/>
      <c r="W375" s="296"/>
      <c r="X375" s="296">
        <v>180</v>
      </c>
      <c r="Y375" s="296"/>
      <c r="Z375" s="296"/>
      <c r="AA375" s="296"/>
      <c r="AB375" s="296"/>
      <c r="AC375" s="296"/>
      <c r="AD375" s="296"/>
      <c r="AE375" s="296"/>
      <c r="AF375" s="296"/>
      <c r="AG375" s="296"/>
      <c r="AH375" s="296"/>
      <c r="AI375" s="296"/>
      <c r="AJ375" s="296"/>
      <c r="AK375" s="296"/>
      <c r="AL375" s="296"/>
      <c r="AM375" s="296"/>
    </row>
    <row r="376" spans="1:39" x14ac:dyDescent="0.25">
      <c r="A376" s="296"/>
      <c r="B376" s="296"/>
      <c r="C376" s="296"/>
      <c r="D376" s="296"/>
      <c r="E376" s="296"/>
      <c r="F376" s="296"/>
      <c r="G376" s="296"/>
      <c r="H376" s="296"/>
      <c r="I376" s="296"/>
      <c r="J376" s="296"/>
      <c r="K376" s="296"/>
      <c r="L376" s="296"/>
      <c r="M376" s="296"/>
      <c r="N376" s="296"/>
      <c r="O376" s="296"/>
      <c r="P376" s="296"/>
      <c r="Q376" s="296"/>
      <c r="R376" s="821">
        <v>14030605</v>
      </c>
      <c r="S376" s="296" t="s">
        <v>663</v>
      </c>
      <c r="T376" s="296" t="s">
        <v>712</v>
      </c>
      <c r="U376" s="296"/>
      <c r="V376" s="296"/>
      <c r="W376" s="296"/>
      <c r="X376" s="296">
        <v>180</v>
      </c>
      <c r="Y376" s="296"/>
      <c r="Z376" s="296"/>
      <c r="AA376" s="296"/>
      <c r="AB376" s="296"/>
      <c r="AC376" s="296"/>
      <c r="AD376" s="296"/>
      <c r="AE376" s="296"/>
      <c r="AF376" s="296"/>
      <c r="AG376" s="296"/>
      <c r="AH376" s="296"/>
      <c r="AI376" s="296"/>
      <c r="AJ376" s="296"/>
      <c r="AK376" s="296"/>
      <c r="AL376" s="296"/>
      <c r="AM376" s="296"/>
    </row>
    <row r="377" spans="1:39" x14ac:dyDescent="0.25">
      <c r="A377" s="296"/>
      <c r="B377" s="296"/>
      <c r="C377" s="296"/>
      <c r="D377" s="296"/>
      <c r="E377" s="296"/>
      <c r="F377" s="296"/>
      <c r="G377" s="296"/>
      <c r="H377" s="296"/>
      <c r="I377" s="296"/>
      <c r="J377" s="296"/>
      <c r="K377" s="296"/>
      <c r="L377" s="296"/>
      <c r="M377" s="296"/>
      <c r="N377" s="296"/>
      <c r="O377" s="296"/>
      <c r="P377" s="296"/>
      <c r="Q377" s="296"/>
      <c r="R377" s="821">
        <v>14030605</v>
      </c>
      <c r="S377" s="296" t="s">
        <v>118</v>
      </c>
      <c r="T377" s="296" t="s">
        <v>133</v>
      </c>
      <c r="U377" s="296"/>
      <c r="V377" s="296"/>
      <c r="W377" s="296"/>
      <c r="X377" s="296">
        <v>180</v>
      </c>
      <c r="Y377" s="296"/>
      <c r="Z377" s="296"/>
      <c r="AA377" s="296"/>
      <c r="AB377" s="296"/>
      <c r="AC377" s="296"/>
      <c r="AD377" s="296"/>
      <c r="AE377" s="296"/>
      <c r="AF377" s="296"/>
      <c r="AG377" s="296"/>
      <c r="AH377" s="296"/>
      <c r="AI377" s="296"/>
      <c r="AJ377" s="296"/>
      <c r="AK377" s="296"/>
      <c r="AL377" s="296"/>
      <c r="AM377" s="296"/>
    </row>
    <row r="378" spans="1:39" x14ac:dyDescent="0.25">
      <c r="A378" s="296"/>
      <c r="B378" s="296"/>
      <c r="C378" s="296"/>
      <c r="D378" s="296"/>
      <c r="E378" s="296"/>
      <c r="F378" s="296"/>
      <c r="G378" s="296"/>
      <c r="H378" s="296"/>
      <c r="I378" s="296"/>
      <c r="J378" s="296"/>
      <c r="K378" s="296"/>
      <c r="L378" s="296"/>
      <c r="M378" s="296"/>
      <c r="N378" s="296"/>
      <c r="O378" s="296"/>
      <c r="P378" s="296"/>
      <c r="Q378" s="296"/>
      <c r="R378" s="821">
        <v>14030605</v>
      </c>
      <c r="S378" s="296" t="s">
        <v>544</v>
      </c>
      <c r="T378" s="296" t="s">
        <v>130</v>
      </c>
      <c r="U378" s="296"/>
      <c r="V378" s="296"/>
      <c r="W378" s="296"/>
      <c r="X378" s="296">
        <v>180</v>
      </c>
      <c r="Y378" s="296"/>
      <c r="Z378" s="296"/>
      <c r="AA378" s="296"/>
      <c r="AB378" s="296"/>
      <c r="AC378" s="296"/>
      <c r="AD378" s="296"/>
      <c r="AE378" s="296"/>
      <c r="AF378" s="296"/>
      <c r="AG378" s="296"/>
      <c r="AH378" s="296"/>
      <c r="AI378" s="296"/>
      <c r="AJ378" s="296"/>
      <c r="AK378" s="296"/>
      <c r="AL378" s="296"/>
      <c r="AM378" s="296"/>
    </row>
    <row r="379" spans="1:39" x14ac:dyDescent="0.25">
      <c r="A379" s="296"/>
      <c r="B379" s="296"/>
      <c r="C379" s="296"/>
      <c r="D379" s="296"/>
      <c r="E379" s="296"/>
      <c r="F379" s="296"/>
      <c r="G379" s="296"/>
      <c r="H379" s="296"/>
      <c r="I379" s="296"/>
      <c r="J379" s="296"/>
      <c r="K379" s="296"/>
      <c r="L379" s="296"/>
      <c r="M379" s="296"/>
      <c r="N379" s="296"/>
      <c r="O379" s="296"/>
      <c r="P379" s="296"/>
      <c r="Q379" s="296"/>
      <c r="R379" s="821">
        <v>14030605</v>
      </c>
      <c r="S379" s="296" t="s">
        <v>118</v>
      </c>
      <c r="T379" s="296" t="s">
        <v>130</v>
      </c>
      <c r="U379" s="296"/>
      <c r="V379" s="296"/>
      <c r="W379" s="296"/>
      <c r="X379" s="296">
        <v>180</v>
      </c>
      <c r="Y379" s="296"/>
      <c r="Z379" s="296"/>
      <c r="AA379" s="296"/>
      <c r="AB379" s="296"/>
      <c r="AC379" s="296"/>
      <c r="AD379" s="296"/>
      <c r="AE379" s="296"/>
      <c r="AF379" s="296"/>
      <c r="AG379" s="296"/>
      <c r="AH379" s="296"/>
      <c r="AI379" s="296"/>
      <c r="AJ379" s="296"/>
      <c r="AK379" s="296"/>
      <c r="AL379" s="296"/>
      <c r="AM379" s="296"/>
    </row>
    <row r="380" spans="1:39" x14ac:dyDescent="0.25">
      <c r="A380" s="296"/>
      <c r="B380" s="296"/>
      <c r="C380" s="296"/>
      <c r="D380" s="296"/>
      <c r="E380" s="296"/>
      <c r="F380" s="296"/>
      <c r="G380" s="296"/>
      <c r="H380" s="296"/>
      <c r="I380" s="296"/>
      <c r="J380" s="296"/>
      <c r="K380" s="296"/>
      <c r="L380" s="296"/>
      <c r="M380" s="296"/>
      <c r="N380" s="296"/>
      <c r="O380" s="296"/>
      <c r="P380" s="296"/>
      <c r="Q380" s="296"/>
      <c r="R380" s="821">
        <v>14030605</v>
      </c>
      <c r="S380" s="296" t="s">
        <v>118</v>
      </c>
      <c r="T380" s="296" t="s">
        <v>130</v>
      </c>
      <c r="U380" s="296"/>
      <c r="V380" s="296"/>
      <c r="W380" s="296"/>
      <c r="X380" s="296">
        <v>180</v>
      </c>
      <c r="Y380" s="296"/>
      <c r="Z380" s="296"/>
      <c r="AA380" s="296"/>
      <c r="AB380" s="296"/>
      <c r="AC380" s="296"/>
      <c r="AD380" s="296"/>
      <c r="AE380" s="296"/>
      <c r="AF380" s="296"/>
      <c r="AG380" s="296"/>
      <c r="AH380" s="296"/>
      <c r="AI380" s="296"/>
      <c r="AJ380" s="296"/>
      <c r="AK380" s="296"/>
      <c r="AL380" s="296"/>
      <c r="AM380" s="296"/>
    </row>
    <row r="381" spans="1:39" x14ac:dyDescent="0.25">
      <c r="A381" s="296"/>
      <c r="B381" s="296"/>
      <c r="C381" s="296"/>
      <c r="D381" s="296"/>
      <c r="E381" s="296"/>
      <c r="F381" s="296"/>
      <c r="G381" s="296"/>
      <c r="H381" s="296"/>
      <c r="I381" s="296"/>
      <c r="J381" s="296"/>
      <c r="K381" s="296"/>
      <c r="L381" s="296"/>
      <c r="M381" s="296"/>
      <c r="N381" s="296"/>
      <c r="O381" s="296"/>
      <c r="P381" s="296"/>
      <c r="Q381" s="296"/>
      <c r="R381" s="821">
        <v>14030605</v>
      </c>
      <c r="S381" s="296" t="s">
        <v>118</v>
      </c>
      <c r="T381" s="296" t="s">
        <v>133</v>
      </c>
      <c r="U381" s="296"/>
      <c r="V381" s="296"/>
      <c r="W381" s="296"/>
      <c r="X381" s="296">
        <v>180</v>
      </c>
      <c r="Y381" s="296"/>
      <c r="Z381" s="296"/>
      <c r="AA381" s="296"/>
      <c r="AB381" s="296"/>
      <c r="AC381" s="296"/>
      <c r="AD381" s="296"/>
      <c r="AE381" s="296"/>
      <c r="AF381" s="296"/>
      <c r="AG381" s="296"/>
      <c r="AH381" s="296"/>
      <c r="AI381" s="296"/>
      <c r="AJ381" s="296"/>
      <c r="AK381" s="296"/>
      <c r="AL381" s="296"/>
      <c r="AM381" s="296"/>
    </row>
    <row r="382" spans="1:39" x14ac:dyDescent="0.25">
      <c r="A382" s="296"/>
      <c r="B382" s="296"/>
      <c r="C382" s="296"/>
      <c r="D382" s="296"/>
      <c r="E382" s="296"/>
      <c r="F382" s="296"/>
      <c r="G382" s="296"/>
      <c r="H382" s="296"/>
      <c r="I382" s="296"/>
      <c r="J382" s="296"/>
      <c r="K382" s="296"/>
      <c r="L382" s="296"/>
      <c r="M382" s="296"/>
      <c r="N382" s="296"/>
      <c r="O382" s="296"/>
      <c r="P382" s="296"/>
      <c r="Q382" s="296"/>
      <c r="R382" s="296">
        <v>14030606</v>
      </c>
      <c r="S382" s="296" t="s">
        <v>663</v>
      </c>
      <c r="T382" s="296" t="s">
        <v>712</v>
      </c>
      <c r="U382" s="296"/>
      <c r="V382" s="296"/>
      <c r="W382" s="296"/>
      <c r="X382" s="296">
        <v>180</v>
      </c>
      <c r="Y382" s="296"/>
      <c r="Z382" s="296"/>
      <c r="AA382" s="296"/>
      <c r="AB382" s="296"/>
      <c r="AC382" s="296"/>
      <c r="AD382" s="296"/>
      <c r="AE382" s="296"/>
      <c r="AF382" s="296"/>
      <c r="AG382" s="296"/>
      <c r="AH382" s="296"/>
      <c r="AI382" s="296"/>
      <c r="AJ382" s="296"/>
      <c r="AK382" s="296"/>
      <c r="AL382" s="296"/>
      <c r="AM382" s="296"/>
    </row>
    <row r="383" spans="1:39" x14ac:dyDescent="0.25">
      <c r="A383" s="296"/>
      <c r="B383" s="296"/>
      <c r="C383" s="296"/>
      <c r="D383" s="296"/>
      <c r="E383" s="296"/>
      <c r="F383" s="296"/>
      <c r="G383" s="296"/>
      <c r="H383" s="296"/>
      <c r="I383" s="296"/>
      <c r="J383" s="296"/>
      <c r="K383" s="296"/>
      <c r="L383" s="296"/>
      <c r="M383" s="296"/>
      <c r="N383" s="296"/>
      <c r="O383" s="296"/>
      <c r="P383" s="296"/>
      <c r="Q383" s="296"/>
      <c r="R383" s="821">
        <v>14030606</v>
      </c>
      <c r="S383" s="296" t="s">
        <v>663</v>
      </c>
      <c r="T383" s="296" t="s">
        <v>713</v>
      </c>
      <c r="U383" s="296"/>
      <c r="V383" s="296"/>
      <c r="W383" s="296"/>
      <c r="X383" s="296">
        <v>180</v>
      </c>
      <c r="Y383" s="296"/>
      <c r="Z383" s="296"/>
      <c r="AA383" s="296"/>
      <c r="AB383" s="296"/>
      <c r="AC383" s="296"/>
      <c r="AD383" s="296"/>
      <c r="AE383" s="296"/>
      <c r="AF383" s="296"/>
      <c r="AG383" s="296"/>
      <c r="AH383" s="296"/>
      <c r="AI383" s="296"/>
      <c r="AJ383" s="296"/>
      <c r="AK383" s="296"/>
      <c r="AL383" s="296"/>
      <c r="AM383" s="296"/>
    </row>
    <row r="384" spans="1:39" x14ac:dyDescent="0.25">
      <c r="A384" s="296"/>
      <c r="B384" s="296"/>
      <c r="C384" s="296"/>
      <c r="D384" s="296"/>
      <c r="E384" s="296"/>
      <c r="F384" s="296"/>
      <c r="G384" s="296"/>
      <c r="H384" s="296"/>
      <c r="I384" s="296"/>
      <c r="J384" s="296"/>
      <c r="K384" s="296"/>
      <c r="L384" s="296"/>
      <c r="M384" s="296"/>
      <c r="N384" s="296"/>
      <c r="O384" s="296"/>
      <c r="P384" s="296"/>
      <c r="Q384" s="296"/>
      <c r="R384" s="821">
        <v>14030606</v>
      </c>
      <c r="S384" s="296" t="s">
        <v>118</v>
      </c>
      <c r="T384" s="296" t="s">
        <v>132</v>
      </c>
      <c r="U384" s="296"/>
      <c r="V384" s="296"/>
      <c r="W384" s="296"/>
      <c r="X384" s="296">
        <v>180</v>
      </c>
      <c r="Y384" s="296"/>
      <c r="Z384" s="296"/>
      <c r="AA384" s="296"/>
      <c r="AB384" s="296"/>
      <c r="AC384" s="296"/>
      <c r="AD384" s="296"/>
      <c r="AE384" s="296"/>
      <c r="AF384" s="296"/>
      <c r="AG384" s="296"/>
      <c r="AH384" s="296"/>
      <c r="AI384" s="296"/>
      <c r="AJ384" s="296"/>
      <c r="AK384" s="296"/>
      <c r="AL384" s="296"/>
      <c r="AM384" s="296"/>
    </row>
    <row r="385" spans="1:39" x14ac:dyDescent="0.25">
      <c r="A385" s="296"/>
      <c r="B385" s="296"/>
      <c r="C385" s="296"/>
      <c r="D385" s="296"/>
      <c r="E385" s="296"/>
      <c r="F385" s="296"/>
      <c r="G385" s="296"/>
      <c r="H385" s="296"/>
      <c r="I385" s="296"/>
      <c r="J385" s="296"/>
      <c r="K385" s="296"/>
      <c r="L385" s="296"/>
      <c r="M385" s="296"/>
      <c r="N385" s="296"/>
      <c r="O385" s="296"/>
      <c r="P385" s="296"/>
      <c r="Q385" s="296"/>
      <c r="R385" s="296"/>
      <c r="S385" s="296" t="s">
        <v>714</v>
      </c>
      <c r="T385" s="296"/>
      <c r="U385" s="296"/>
      <c r="V385" s="296"/>
      <c r="W385" s="296"/>
      <c r="X385" s="296"/>
      <c r="Y385" s="296"/>
      <c r="Z385" s="296"/>
      <c r="AA385" s="296"/>
      <c r="AB385" s="296"/>
      <c r="AC385" s="296"/>
      <c r="AD385" s="296"/>
      <c r="AE385" s="296"/>
      <c r="AF385" s="296"/>
      <c r="AG385" s="296"/>
      <c r="AH385" s="296"/>
      <c r="AI385" s="296"/>
      <c r="AJ385" s="296"/>
      <c r="AK385" s="296"/>
      <c r="AL385" s="296"/>
      <c r="AM385" s="296"/>
    </row>
    <row r="386" spans="1:39" x14ac:dyDescent="0.25">
      <c r="A386" s="296"/>
      <c r="B386" s="296"/>
      <c r="C386" s="296"/>
      <c r="D386" s="296"/>
      <c r="E386" s="296"/>
      <c r="F386" s="296"/>
      <c r="G386" s="296"/>
      <c r="H386" s="296"/>
      <c r="I386" s="296"/>
      <c r="J386" s="296"/>
      <c r="K386" s="296"/>
      <c r="L386" s="296"/>
      <c r="M386" s="296"/>
      <c r="N386" s="296"/>
      <c r="O386" s="296"/>
      <c r="P386" s="296"/>
      <c r="Q386" s="296"/>
      <c r="R386" s="296"/>
      <c r="S386" s="296"/>
      <c r="T386" s="296"/>
      <c r="U386" s="296"/>
      <c r="V386" s="296"/>
      <c r="W386" s="296"/>
      <c r="X386" s="296"/>
      <c r="Y386" s="296"/>
      <c r="Z386" s="296"/>
      <c r="AA386" s="296"/>
      <c r="AB386" s="296"/>
      <c r="AC386" s="296"/>
      <c r="AD386" s="296"/>
      <c r="AE386" s="296"/>
      <c r="AF386" s="296"/>
      <c r="AG386" s="296"/>
      <c r="AH386" s="296"/>
      <c r="AI386" s="296"/>
      <c r="AJ386" s="296"/>
      <c r="AK386" s="296"/>
      <c r="AL386" s="296"/>
      <c r="AM386" s="296"/>
    </row>
    <row r="387" spans="1:39" x14ac:dyDescent="0.25">
      <c r="A387" s="296"/>
      <c r="B387" s="296"/>
      <c r="C387" s="296"/>
      <c r="D387" s="296"/>
      <c r="E387" s="296"/>
      <c r="F387" s="296"/>
      <c r="G387" s="296"/>
      <c r="H387" s="296"/>
      <c r="I387" s="296"/>
      <c r="J387" s="296"/>
      <c r="K387" s="296"/>
      <c r="L387" s="296"/>
      <c r="M387" s="296"/>
      <c r="N387" s="296"/>
      <c r="O387" s="296"/>
      <c r="P387" s="296"/>
      <c r="Q387" s="296"/>
      <c r="R387" s="296"/>
      <c r="S387" s="296"/>
      <c r="T387" s="296"/>
      <c r="U387" s="296"/>
      <c r="V387" s="296"/>
      <c r="W387" s="296"/>
      <c r="X387" s="296"/>
      <c r="Y387" s="296"/>
      <c r="Z387" s="296"/>
      <c r="AA387" s="296"/>
      <c r="AB387" s="296"/>
      <c r="AC387" s="296"/>
      <c r="AD387" s="296"/>
      <c r="AE387" s="296"/>
      <c r="AF387" s="296"/>
      <c r="AG387" s="296"/>
      <c r="AH387" s="296"/>
      <c r="AI387" s="296"/>
      <c r="AJ387" s="296"/>
      <c r="AK387" s="296"/>
      <c r="AL387" s="296"/>
      <c r="AM387" s="296"/>
    </row>
    <row r="388" spans="1:39" x14ac:dyDescent="0.25">
      <c r="A388" s="296"/>
      <c r="B388" s="296"/>
      <c r="C388" s="296"/>
      <c r="D388" s="296"/>
      <c r="E388" s="296"/>
      <c r="F388" s="296"/>
      <c r="G388" s="296"/>
      <c r="H388" s="296"/>
      <c r="I388" s="296"/>
      <c r="J388" s="296"/>
      <c r="K388" s="296"/>
      <c r="L388" s="296"/>
      <c r="M388" s="296"/>
      <c r="N388" s="296"/>
      <c r="O388" s="296"/>
      <c r="P388" s="296"/>
      <c r="Q388" s="296"/>
      <c r="R388" s="296"/>
      <c r="S388" s="296"/>
      <c r="T388" s="296"/>
      <c r="U388" s="296"/>
      <c r="V388" s="296"/>
      <c r="W388" s="296"/>
      <c r="X388" s="296"/>
      <c r="Y388" s="296"/>
      <c r="Z388" s="296"/>
      <c r="AA388" s="296"/>
      <c r="AB388" s="296"/>
      <c r="AC388" s="296"/>
      <c r="AD388" s="296"/>
      <c r="AE388" s="296"/>
      <c r="AF388" s="296"/>
      <c r="AG388" s="296"/>
      <c r="AH388" s="296"/>
      <c r="AI388" s="296"/>
      <c r="AJ388" s="296"/>
      <c r="AK388" s="296"/>
      <c r="AL388" s="296"/>
      <c r="AM388" s="296"/>
    </row>
    <row r="389" spans="1:39" x14ac:dyDescent="0.25">
      <c r="A389" s="296"/>
      <c r="B389" s="296"/>
      <c r="C389" s="296"/>
      <c r="D389" s="296"/>
      <c r="E389" s="296"/>
      <c r="F389" s="296"/>
      <c r="G389" s="296"/>
      <c r="H389" s="296"/>
      <c r="I389" s="296"/>
      <c r="J389" s="296"/>
      <c r="K389" s="296"/>
      <c r="L389" s="296"/>
      <c r="M389" s="296"/>
      <c r="N389" s="296"/>
      <c r="O389" s="296"/>
      <c r="P389" s="296"/>
      <c r="Q389" s="296"/>
      <c r="R389" s="296"/>
      <c r="S389" s="296"/>
      <c r="T389" s="296"/>
      <c r="U389" s="296"/>
      <c r="V389" s="296"/>
      <c r="W389" s="296"/>
      <c r="X389" s="296"/>
      <c r="Y389" s="296"/>
      <c r="Z389" s="296"/>
      <c r="AA389" s="296"/>
      <c r="AB389" s="296"/>
      <c r="AC389" s="296"/>
      <c r="AD389" s="296"/>
      <c r="AE389" s="296"/>
      <c r="AF389" s="296"/>
      <c r="AG389" s="296"/>
      <c r="AH389" s="296"/>
      <c r="AI389" s="296"/>
      <c r="AJ389" s="296"/>
      <c r="AK389" s="296"/>
      <c r="AL389" s="296"/>
      <c r="AM389" s="296"/>
    </row>
    <row r="390" spans="1:39" x14ac:dyDescent="0.25">
      <c r="A390" s="296"/>
      <c r="B390" s="296"/>
      <c r="C390" s="296"/>
      <c r="D390" s="296"/>
      <c r="E390" s="296"/>
      <c r="F390" s="296"/>
      <c r="G390" s="296"/>
      <c r="H390" s="296"/>
      <c r="I390" s="296"/>
      <c r="J390" s="296"/>
      <c r="K390" s="296"/>
      <c r="L390" s="296"/>
      <c r="M390" s="296"/>
      <c r="N390" s="296"/>
      <c r="O390" s="296"/>
      <c r="P390" s="296"/>
      <c r="Q390" s="296"/>
      <c r="R390" s="296"/>
      <c r="S390" s="296"/>
      <c r="T390" s="296"/>
      <c r="U390" s="296"/>
      <c r="V390" s="296"/>
      <c r="W390" s="296"/>
      <c r="X390" s="296"/>
      <c r="Y390" s="296"/>
      <c r="Z390" s="296"/>
      <c r="AA390" s="296"/>
      <c r="AB390" s="296"/>
      <c r="AC390" s="296"/>
      <c r="AD390" s="296"/>
      <c r="AE390" s="296"/>
      <c r="AF390" s="296"/>
      <c r="AG390" s="296"/>
      <c r="AH390" s="296"/>
      <c r="AI390" s="296"/>
      <c r="AJ390" s="296"/>
      <c r="AK390" s="296"/>
      <c r="AL390" s="296"/>
      <c r="AM390" s="296"/>
    </row>
    <row r="391" spans="1:39" x14ac:dyDescent="0.25">
      <c r="A391" s="296"/>
      <c r="B391" s="296"/>
      <c r="C391" s="296"/>
      <c r="D391" s="296"/>
      <c r="E391" s="296"/>
      <c r="F391" s="296"/>
      <c r="G391" s="296"/>
      <c r="H391" s="296"/>
      <c r="I391" s="296"/>
      <c r="J391" s="296"/>
      <c r="K391" s="296"/>
      <c r="L391" s="296"/>
      <c r="M391" s="296"/>
      <c r="N391" s="296"/>
      <c r="O391" s="296"/>
      <c r="P391" s="296"/>
      <c r="Q391" s="296"/>
      <c r="R391" s="296"/>
      <c r="S391" s="296"/>
      <c r="T391" s="296"/>
      <c r="U391" s="296"/>
      <c r="V391" s="296"/>
      <c r="W391" s="296"/>
      <c r="X391" s="296"/>
      <c r="Y391" s="296"/>
      <c r="Z391" s="296"/>
      <c r="AA391" s="296"/>
      <c r="AB391" s="296"/>
      <c r="AC391" s="296"/>
      <c r="AD391" s="296"/>
      <c r="AE391" s="296"/>
      <c r="AF391" s="296"/>
      <c r="AG391" s="296"/>
      <c r="AH391" s="296"/>
      <c r="AI391" s="296"/>
      <c r="AJ391" s="296"/>
      <c r="AK391" s="296"/>
      <c r="AL391" s="296"/>
      <c r="AM391" s="296"/>
    </row>
    <row r="392" spans="1:39" x14ac:dyDescent="0.25">
      <c r="A392" s="296"/>
      <c r="B392" s="296"/>
      <c r="C392" s="296"/>
      <c r="D392" s="296"/>
      <c r="E392" s="296"/>
      <c r="F392" s="296"/>
      <c r="G392" s="296"/>
      <c r="H392" s="296"/>
      <c r="I392" s="296"/>
      <c r="J392" s="296"/>
      <c r="K392" s="296"/>
      <c r="L392" s="296"/>
      <c r="M392" s="296"/>
      <c r="N392" s="296"/>
      <c r="O392" s="296"/>
      <c r="P392" s="296"/>
      <c r="Q392" s="296"/>
      <c r="R392" s="296"/>
      <c r="S392" s="296"/>
      <c r="T392" s="296"/>
      <c r="U392" s="296"/>
      <c r="V392" s="296"/>
      <c r="W392" s="296"/>
      <c r="X392" s="296"/>
      <c r="Y392" s="296"/>
      <c r="Z392" s="296"/>
      <c r="AA392" s="296"/>
      <c r="AB392" s="296"/>
      <c r="AC392" s="296"/>
      <c r="AD392" s="296"/>
      <c r="AE392" s="296"/>
      <c r="AF392" s="296"/>
      <c r="AG392" s="296"/>
      <c r="AH392" s="296"/>
      <c r="AI392" s="296"/>
      <c r="AJ392" s="296"/>
      <c r="AK392" s="296"/>
      <c r="AL392" s="296"/>
      <c r="AM392" s="296"/>
    </row>
    <row r="393" spans="1:39" x14ac:dyDescent="0.25">
      <c r="A393" s="296"/>
      <c r="B393" s="296"/>
      <c r="C393" s="296"/>
      <c r="D393" s="296"/>
      <c r="E393" s="296"/>
      <c r="F393" s="296"/>
      <c r="G393" s="296"/>
      <c r="H393" s="296"/>
      <c r="I393" s="296"/>
      <c r="J393" s="296"/>
      <c r="K393" s="296"/>
      <c r="L393" s="296"/>
      <c r="M393" s="296"/>
      <c r="N393" s="296"/>
      <c r="O393" s="296"/>
      <c r="P393" s="296"/>
      <c r="Q393" s="296"/>
      <c r="R393" s="296"/>
      <c r="S393" s="296"/>
      <c r="T393" s="296"/>
      <c r="U393" s="296"/>
      <c r="V393" s="296"/>
      <c r="W393" s="296"/>
      <c r="X393" s="296"/>
      <c r="Y393" s="296"/>
      <c r="Z393" s="296"/>
      <c r="AA393" s="296"/>
      <c r="AB393" s="296"/>
      <c r="AC393" s="296"/>
      <c r="AD393" s="296"/>
      <c r="AE393" s="296"/>
      <c r="AF393" s="296"/>
      <c r="AG393" s="296"/>
      <c r="AH393" s="296"/>
      <c r="AI393" s="296"/>
      <c r="AJ393" s="296"/>
      <c r="AK393" s="296"/>
      <c r="AL393" s="296"/>
      <c r="AM393" s="296"/>
    </row>
    <row r="394" spans="1:39" x14ac:dyDescent="0.25">
      <c r="A394" s="296"/>
      <c r="B394" s="296"/>
      <c r="C394" s="296"/>
      <c r="D394" s="296"/>
      <c r="E394" s="296"/>
      <c r="F394" s="296"/>
      <c r="G394" s="296"/>
      <c r="H394" s="296"/>
      <c r="I394" s="296"/>
      <c r="J394" s="296"/>
      <c r="K394" s="296"/>
      <c r="L394" s="296"/>
      <c r="M394" s="296"/>
      <c r="N394" s="296"/>
      <c r="O394" s="296"/>
      <c r="P394" s="296"/>
      <c r="Q394" s="296"/>
      <c r="R394" s="296"/>
      <c r="S394" s="296"/>
      <c r="T394" s="296"/>
      <c r="U394" s="296"/>
      <c r="V394" s="296"/>
      <c r="W394" s="296"/>
      <c r="X394" s="296"/>
      <c r="Y394" s="296"/>
      <c r="Z394" s="296"/>
      <c r="AA394" s="296"/>
      <c r="AB394" s="296"/>
      <c r="AC394" s="296"/>
      <c r="AD394" s="296"/>
      <c r="AE394" s="296"/>
      <c r="AF394" s="296"/>
      <c r="AG394" s="296"/>
      <c r="AH394" s="296"/>
      <c r="AI394" s="296"/>
      <c r="AJ394" s="296"/>
      <c r="AK394" s="296"/>
      <c r="AL394" s="296"/>
      <c r="AM394" s="296"/>
    </row>
    <row r="395" spans="1:39" x14ac:dyDescent="0.25">
      <c r="A395" s="296"/>
      <c r="B395" s="296"/>
      <c r="C395" s="296"/>
      <c r="D395" s="296"/>
      <c r="E395" s="296"/>
      <c r="F395" s="296"/>
      <c r="G395" s="296"/>
      <c r="H395" s="296"/>
      <c r="I395" s="296"/>
      <c r="J395" s="296"/>
      <c r="K395" s="296"/>
      <c r="L395" s="296"/>
      <c r="M395" s="296"/>
      <c r="N395" s="296"/>
      <c r="O395" s="296"/>
      <c r="P395" s="296"/>
      <c r="Q395" s="296"/>
      <c r="R395" s="296"/>
      <c r="S395" s="296"/>
      <c r="T395" s="296"/>
      <c r="U395" s="296"/>
      <c r="V395" s="296"/>
      <c r="W395" s="296"/>
      <c r="X395" s="296"/>
      <c r="Y395" s="296"/>
      <c r="Z395" s="296"/>
      <c r="AA395" s="296"/>
      <c r="AB395" s="296"/>
      <c r="AC395" s="296"/>
      <c r="AD395" s="296"/>
      <c r="AE395" s="296"/>
      <c r="AF395" s="296"/>
      <c r="AG395" s="296"/>
      <c r="AH395" s="296"/>
      <c r="AI395" s="296"/>
      <c r="AJ395" s="296"/>
      <c r="AK395" s="296"/>
      <c r="AL395" s="296"/>
      <c r="AM395" s="296"/>
    </row>
    <row r="396" spans="1:39" x14ac:dyDescent="0.25">
      <c r="A396" s="296"/>
      <c r="B396" s="296"/>
      <c r="C396" s="296"/>
      <c r="D396" s="296"/>
      <c r="E396" s="296"/>
      <c r="F396" s="296"/>
      <c r="G396" s="296"/>
      <c r="H396" s="296"/>
      <c r="I396" s="296"/>
      <c r="J396" s="296"/>
      <c r="K396" s="296"/>
      <c r="L396" s="296"/>
      <c r="M396" s="296"/>
      <c r="N396" s="296"/>
      <c r="O396" s="296"/>
      <c r="P396" s="296"/>
      <c r="Q396" s="296"/>
      <c r="R396" s="296"/>
      <c r="S396" s="296"/>
      <c r="T396" s="296"/>
      <c r="U396" s="296"/>
      <c r="V396" s="296"/>
      <c r="W396" s="296"/>
      <c r="X396" s="296"/>
      <c r="Y396" s="296"/>
      <c r="Z396" s="296"/>
      <c r="AA396" s="296"/>
      <c r="AB396" s="296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</row>
    <row r="397" spans="1:39" x14ac:dyDescent="0.25">
      <c r="A397" s="296"/>
      <c r="B397" s="296"/>
      <c r="C397" s="296"/>
      <c r="D397" s="296"/>
      <c r="E397" s="296"/>
      <c r="F397" s="296"/>
      <c r="G397" s="296"/>
      <c r="H397" s="296"/>
      <c r="I397" s="296"/>
      <c r="J397" s="296"/>
      <c r="K397" s="296"/>
      <c r="L397" s="296"/>
      <c r="M397" s="296"/>
      <c r="N397" s="296"/>
      <c r="O397" s="296"/>
      <c r="P397" s="296"/>
      <c r="Q397" s="296"/>
      <c r="R397" s="296"/>
      <c r="S397" s="296"/>
      <c r="T397" s="296"/>
      <c r="U397" s="296"/>
      <c r="V397" s="296"/>
      <c r="W397" s="296"/>
      <c r="X397" s="296"/>
      <c r="Y397" s="296"/>
      <c r="Z397" s="296"/>
      <c r="AA397" s="296"/>
      <c r="AB397" s="296"/>
      <c r="AC397" s="296"/>
      <c r="AD397" s="296"/>
      <c r="AE397" s="296"/>
      <c r="AF397" s="296"/>
      <c r="AG397" s="296"/>
      <c r="AH397" s="296"/>
      <c r="AI397" s="296"/>
      <c r="AJ397" s="296"/>
      <c r="AK397" s="296"/>
      <c r="AL397" s="296"/>
      <c r="AM397" s="296"/>
    </row>
    <row r="398" spans="1:39" x14ac:dyDescent="0.25">
      <c r="A398" s="296"/>
      <c r="B398" s="296"/>
      <c r="C398" s="296"/>
      <c r="D398" s="296"/>
      <c r="E398" s="296"/>
      <c r="F398" s="296"/>
      <c r="G398" s="296"/>
      <c r="H398" s="296"/>
      <c r="I398" s="296"/>
      <c r="J398" s="296"/>
      <c r="K398" s="296"/>
      <c r="L398" s="296"/>
      <c r="M398" s="296"/>
      <c r="N398" s="296"/>
      <c r="O398" s="296"/>
      <c r="P398" s="296"/>
      <c r="Q398" s="296"/>
      <c r="R398" s="296"/>
      <c r="S398" s="296"/>
      <c r="T398" s="296"/>
      <c r="U398" s="296"/>
      <c r="V398" s="296"/>
      <c r="W398" s="296"/>
      <c r="X398" s="296"/>
      <c r="Y398" s="296"/>
      <c r="Z398" s="296"/>
      <c r="AA398" s="296"/>
      <c r="AB398" s="296"/>
      <c r="AC398" s="296"/>
      <c r="AD398" s="296"/>
      <c r="AE398" s="296"/>
      <c r="AF398" s="296"/>
      <c r="AG398" s="296"/>
      <c r="AH398" s="296"/>
      <c r="AI398" s="296"/>
      <c r="AJ398" s="296"/>
      <c r="AK398" s="296"/>
      <c r="AL398" s="296"/>
      <c r="AM398" s="296"/>
    </row>
    <row r="399" spans="1:39" x14ac:dyDescent="0.25">
      <c r="A399" s="296"/>
      <c r="B399" s="296"/>
      <c r="C399" s="296"/>
      <c r="D399" s="296"/>
      <c r="E399" s="296"/>
      <c r="F399" s="296"/>
      <c r="G399" s="296"/>
      <c r="H399" s="296"/>
      <c r="I399" s="296"/>
      <c r="J399" s="296"/>
      <c r="K399" s="296"/>
      <c r="L399" s="296"/>
      <c r="M399" s="296"/>
      <c r="N399" s="296"/>
      <c r="O399" s="296"/>
      <c r="P399" s="296"/>
      <c r="Q399" s="296"/>
      <c r="R399" s="296"/>
      <c r="S399" s="296"/>
      <c r="T399" s="296"/>
      <c r="U399" s="296"/>
      <c r="V399" s="296"/>
      <c r="W399" s="296"/>
      <c r="X399" s="296"/>
      <c r="Y399" s="296"/>
      <c r="Z399" s="296"/>
      <c r="AA399" s="296"/>
      <c r="AB399" s="296"/>
      <c r="AC399" s="296"/>
      <c r="AD399" s="296"/>
      <c r="AE399" s="296"/>
      <c r="AF399" s="296"/>
      <c r="AG399" s="296"/>
      <c r="AH399" s="296"/>
      <c r="AI399" s="296"/>
      <c r="AJ399" s="296"/>
      <c r="AK399" s="296"/>
      <c r="AL399" s="296"/>
      <c r="AM399" s="296"/>
    </row>
    <row r="400" spans="1:39" x14ac:dyDescent="0.25">
      <c r="A400" s="296"/>
      <c r="B400" s="296"/>
      <c r="C400" s="296"/>
      <c r="D400" s="296"/>
      <c r="E400" s="296"/>
      <c r="F400" s="296"/>
      <c r="G400" s="296"/>
      <c r="H400" s="296"/>
      <c r="I400" s="296"/>
      <c r="J400" s="296"/>
      <c r="K400" s="296"/>
      <c r="L400" s="296"/>
      <c r="M400" s="296"/>
      <c r="N400" s="296"/>
      <c r="O400" s="296"/>
      <c r="P400" s="296"/>
      <c r="Q400" s="296"/>
      <c r="R400" s="296"/>
      <c r="S400" s="296"/>
      <c r="T400" s="296"/>
      <c r="U400" s="296"/>
      <c r="V400" s="296"/>
      <c r="W400" s="296"/>
      <c r="X400" s="296"/>
      <c r="Y400" s="296"/>
      <c r="Z400" s="296"/>
      <c r="AA400" s="296"/>
      <c r="AB400" s="296"/>
      <c r="AC400" s="296"/>
      <c r="AD400" s="296"/>
      <c r="AE400" s="296"/>
      <c r="AF400" s="296"/>
      <c r="AG400" s="296"/>
      <c r="AH400" s="296"/>
      <c r="AI400" s="296"/>
      <c r="AJ400" s="296"/>
      <c r="AK400" s="296"/>
      <c r="AL400" s="296"/>
      <c r="AM400" s="296"/>
    </row>
    <row r="401" spans="1:39" x14ac:dyDescent="0.25">
      <c r="A401" s="296"/>
      <c r="B401" s="296"/>
      <c r="C401" s="296"/>
      <c r="D401" s="296"/>
      <c r="E401" s="296"/>
      <c r="F401" s="296"/>
      <c r="G401" s="296"/>
      <c r="H401" s="296"/>
      <c r="I401" s="296"/>
      <c r="J401" s="296"/>
      <c r="K401" s="296"/>
      <c r="L401" s="296"/>
      <c r="M401" s="296"/>
      <c r="N401" s="296"/>
      <c r="O401" s="296"/>
      <c r="P401" s="296"/>
      <c r="Q401" s="296"/>
      <c r="R401" s="296"/>
      <c r="S401" s="296"/>
      <c r="T401" s="296"/>
      <c r="U401" s="296"/>
      <c r="V401" s="296"/>
      <c r="W401" s="296"/>
      <c r="X401" s="296"/>
      <c r="Y401" s="296"/>
      <c r="Z401" s="296"/>
      <c r="AA401" s="296"/>
      <c r="AB401" s="296"/>
      <c r="AC401" s="296"/>
      <c r="AD401" s="296"/>
      <c r="AE401" s="296"/>
      <c r="AF401" s="296"/>
      <c r="AG401" s="296"/>
      <c r="AH401" s="296"/>
      <c r="AI401" s="296"/>
      <c r="AJ401" s="296"/>
      <c r="AK401" s="296"/>
      <c r="AL401" s="296"/>
      <c r="AM401" s="296"/>
    </row>
    <row r="402" spans="1:39" x14ac:dyDescent="0.25">
      <c r="A402" s="296"/>
      <c r="B402" s="296"/>
      <c r="C402" s="296"/>
      <c r="D402" s="296"/>
      <c r="E402" s="296"/>
      <c r="F402" s="296"/>
      <c r="G402" s="296"/>
      <c r="H402" s="296"/>
      <c r="I402" s="296"/>
      <c r="J402" s="296"/>
      <c r="K402" s="296"/>
      <c r="L402" s="296"/>
      <c r="M402" s="296"/>
      <c r="N402" s="296"/>
      <c r="O402" s="296"/>
      <c r="P402" s="296"/>
      <c r="Q402" s="296"/>
      <c r="R402" s="296"/>
      <c r="S402" s="296"/>
      <c r="T402" s="296"/>
      <c r="U402" s="296"/>
      <c r="V402" s="296"/>
      <c r="W402" s="296"/>
      <c r="X402" s="296"/>
      <c r="Y402" s="296"/>
      <c r="Z402" s="296"/>
      <c r="AA402" s="296"/>
      <c r="AB402" s="296"/>
      <c r="AC402" s="296"/>
      <c r="AD402" s="296"/>
      <c r="AE402" s="296"/>
      <c r="AF402" s="296"/>
      <c r="AG402" s="296"/>
      <c r="AH402" s="296"/>
      <c r="AI402" s="296"/>
      <c r="AJ402" s="296"/>
      <c r="AK402" s="296"/>
      <c r="AL402" s="296"/>
      <c r="AM402" s="296"/>
    </row>
    <row r="403" spans="1:39" x14ac:dyDescent="0.25">
      <c r="A403" s="296"/>
      <c r="B403" s="296"/>
      <c r="C403" s="296"/>
      <c r="D403" s="296"/>
      <c r="E403" s="296"/>
      <c r="F403" s="296"/>
      <c r="G403" s="296"/>
      <c r="H403" s="296"/>
      <c r="I403" s="296"/>
      <c r="J403" s="296"/>
      <c r="K403" s="296"/>
      <c r="L403" s="296"/>
      <c r="M403" s="296"/>
      <c r="N403" s="296"/>
      <c r="O403" s="296"/>
      <c r="P403" s="296"/>
      <c r="Q403" s="296"/>
      <c r="R403" s="296"/>
      <c r="S403" s="296"/>
      <c r="T403" s="296"/>
      <c r="U403" s="296"/>
      <c r="V403" s="296"/>
      <c r="W403" s="296"/>
      <c r="X403" s="296"/>
      <c r="Y403" s="296"/>
      <c r="Z403" s="296"/>
      <c r="AA403" s="296"/>
      <c r="AB403" s="296"/>
      <c r="AC403" s="296"/>
      <c r="AD403" s="296"/>
      <c r="AE403" s="296"/>
      <c r="AF403" s="296"/>
      <c r="AG403" s="296"/>
      <c r="AH403" s="296"/>
      <c r="AI403" s="296"/>
      <c r="AJ403" s="296"/>
      <c r="AK403" s="296"/>
      <c r="AL403" s="296"/>
      <c r="AM403" s="296"/>
    </row>
    <row r="404" spans="1:39" x14ac:dyDescent="0.25">
      <c r="A404" s="296"/>
      <c r="B404" s="296"/>
      <c r="C404" s="296"/>
      <c r="D404" s="296"/>
      <c r="E404" s="296"/>
      <c r="F404" s="296"/>
      <c r="G404" s="296"/>
      <c r="H404" s="296"/>
      <c r="I404" s="296"/>
      <c r="J404" s="296"/>
      <c r="K404" s="296"/>
      <c r="L404" s="296"/>
      <c r="M404" s="296"/>
      <c r="N404" s="296"/>
      <c r="O404" s="296"/>
      <c r="P404" s="296"/>
      <c r="Q404" s="296"/>
      <c r="R404" s="296"/>
      <c r="S404" s="296"/>
      <c r="T404" s="296"/>
      <c r="U404" s="296"/>
      <c r="V404" s="296"/>
      <c r="W404" s="296"/>
      <c r="X404" s="296"/>
      <c r="Y404" s="296"/>
      <c r="Z404" s="296"/>
      <c r="AA404" s="296"/>
      <c r="AB404" s="296"/>
      <c r="AC404" s="296"/>
      <c r="AD404" s="296"/>
      <c r="AE404" s="296"/>
      <c r="AF404" s="296"/>
      <c r="AG404" s="296"/>
      <c r="AH404" s="296"/>
      <c r="AI404" s="296"/>
      <c r="AJ404" s="296"/>
      <c r="AK404" s="296"/>
      <c r="AL404" s="296"/>
      <c r="AM404" s="296"/>
    </row>
    <row r="405" spans="1:39" x14ac:dyDescent="0.25">
      <c r="A405" s="296"/>
      <c r="B405" s="296"/>
      <c r="C405" s="296"/>
      <c r="D405" s="296"/>
      <c r="E405" s="296"/>
      <c r="F405" s="296"/>
      <c r="G405" s="296"/>
      <c r="H405" s="296"/>
      <c r="I405" s="296"/>
      <c r="J405" s="296"/>
      <c r="K405" s="296"/>
      <c r="L405" s="296"/>
      <c r="M405" s="296"/>
      <c r="N405" s="296"/>
      <c r="O405" s="296"/>
      <c r="P405" s="296"/>
      <c r="Q405" s="296"/>
      <c r="R405" s="296"/>
      <c r="S405" s="296"/>
      <c r="T405" s="296"/>
      <c r="U405" s="296"/>
      <c r="V405" s="296"/>
      <c r="W405" s="296"/>
      <c r="X405" s="296"/>
      <c r="Y405" s="296"/>
      <c r="Z405" s="296"/>
      <c r="AA405" s="296"/>
      <c r="AB405" s="296"/>
      <c r="AC405" s="296"/>
      <c r="AD405" s="296"/>
      <c r="AE405" s="296"/>
      <c r="AF405" s="296"/>
      <c r="AG405" s="296"/>
      <c r="AH405" s="296"/>
      <c r="AI405" s="296"/>
      <c r="AJ405" s="296"/>
      <c r="AK405" s="296"/>
      <c r="AL405" s="296"/>
      <c r="AM405" s="296"/>
    </row>
    <row r="406" spans="1:39" x14ac:dyDescent="0.25">
      <c r="A406" s="296"/>
      <c r="B406" s="296"/>
      <c r="C406" s="296"/>
      <c r="D406" s="296"/>
      <c r="E406" s="296"/>
      <c r="F406" s="296"/>
      <c r="G406" s="296"/>
      <c r="H406" s="296"/>
      <c r="I406" s="296"/>
      <c r="J406" s="296"/>
      <c r="K406" s="296"/>
      <c r="L406" s="296"/>
      <c r="M406" s="296"/>
      <c r="N406" s="296"/>
      <c r="O406" s="296"/>
      <c r="P406" s="296"/>
      <c r="Q406" s="296"/>
      <c r="R406" s="296"/>
      <c r="S406" s="296"/>
      <c r="T406" s="296"/>
      <c r="U406" s="296"/>
      <c r="V406" s="296"/>
      <c r="W406" s="296"/>
      <c r="X406" s="296"/>
      <c r="Y406" s="296"/>
      <c r="Z406" s="296"/>
      <c r="AA406" s="296"/>
      <c r="AB406" s="296"/>
      <c r="AC406" s="296"/>
      <c r="AD406" s="296"/>
      <c r="AE406" s="296"/>
      <c r="AF406" s="296"/>
      <c r="AG406" s="296"/>
      <c r="AH406" s="296"/>
      <c r="AI406" s="296"/>
      <c r="AJ406" s="296"/>
      <c r="AK406" s="296"/>
      <c r="AL406" s="296"/>
      <c r="AM406" s="296"/>
    </row>
    <row r="407" spans="1:39" x14ac:dyDescent="0.25">
      <c r="A407" s="296"/>
      <c r="B407" s="296"/>
      <c r="C407" s="296"/>
      <c r="D407" s="296"/>
      <c r="E407" s="296"/>
      <c r="F407" s="296"/>
      <c r="G407" s="296"/>
      <c r="H407" s="296"/>
      <c r="I407" s="296"/>
      <c r="J407" s="296"/>
      <c r="K407" s="296"/>
      <c r="L407" s="296"/>
      <c r="M407" s="296"/>
      <c r="N407" s="296"/>
      <c r="O407" s="296"/>
      <c r="P407" s="296"/>
      <c r="Q407" s="296"/>
      <c r="R407" s="296"/>
      <c r="S407" s="296"/>
      <c r="T407" s="296"/>
      <c r="U407" s="296"/>
      <c r="V407" s="296"/>
      <c r="W407" s="296"/>
      <c r="X407" s="296"/>
      <c r="Y407" s="296"/>
      <c r="Z407" s="296"/>
      <c r="AA407" s="296"/>
      <c r="AB407" s="296"/>
      <c r="AC407" s="296"/>
      <c r="AD407" s="296"/>
      <c r="AE407" s="296"/>
      <c r="AF407" s="296"/>
      <c r="AG407" s="296"/>
      <c r="AH407" s="296"/>
      <c r="AI407" s="296"/>
      <c r="AJ407" s="296"/>
      <c r="AK407" s="296"/>
      <c r="AL407" s="296"/>
      <c r="AM407" s="296"/>
    </row>
    <row r="408" spans="1:39" x14ac:dyDescent="0.25">
      <c r="A408" s="296"/>
      <c r="B408" s="296"/>
      <c r="C408" s="296"/>
      <c r="D408" s="296"/>
      <c r="E408" s="296"/>
      <c r="F408" s="296"/>
      <c r="G408" s="296"/>
      <c r="H408" s="296"/>
      <c r="I408" s="296"/>
      <c r="J408" s="296"/>
      <c r="K408" s="296"/>
      <c r="L408" s="296"/>
      <c r="M408" s="296"/>
      <c r="N408" s="296"/>
      <c r="O408" s="296"/>
      <c r="P408" s="296"/>
      <c r="Q408" s="296"/>
      <c r="R408" s="296"/>
      <c r="S408" s="296"/>
      <c r="T408" s="296"/>
      <c r="U408" s="296"/>
      <c r="V408" s="296"/>
      <c r="W408" s="296"/>
      <c r="X408" s="296"/>
      <c r="Y408" s="296"/>
      <c r="Z408" s="296"/>
      <c r="AA408" s="296"/>
      <c r="AB408" s="296"/>
      <c r="AC408" s="296"/>
      <c r="AD408" s="296"/>
      <c r="AE408" s="296"/>
      <c r="AF408" s="296"/>
      <c r="AG408" s="296"/>
      <c r="AH408" s="296"/>
      <c r="AI408" s="296"/>
      <c r="AJ408" s="296"/>
      <c r="AK408" s="296"/>
      <c r="AL408" s="296"/>
      <c r="AM408" s="296"/>
    </row>
    <row r="409" spans="1:39" x14ac:dyDescent="0.25">
      <c r="A409" s="296"/>
      <c r="B409" s="296"/>
      <c r="C409" s="296"/>
      <c r="D409" s="296"/>
      <c r="E409" s="296"/>
      <c r="F409" s="296"/>
      <c r="G409" s="296"/>
      <c r="H409" s="296"/>
      <c r="I409" s="296"/>
      <c r="J409" s="296"/>
      <c r="K409" s="296"/>
      <c r="L409" s="296"/>
      <c r="M409" s="296"/>
      <c r="N409" s="296"/>
      <c r="O409" s="296"/>
      <c r="P409" s="296"/>
      <c r="Q409" s="296"/>
      <c r="R409" s="296"/>
      <c r="S409" s="296"/>
      <c r="T409" s="296"/>
      <c r="U409" s="296"/>
      <c r="V409" s="296"/>
      <c r="W409" s="296"/>
      <c r="X409" s="296"/>
      <c r="Y409" s="296"/>
      <c r="Z409" s="296"/>
      <c r="AA409" s="296"/>
      <c r="AB409" s="296"/>
      <c r="AC409" s="296"/>
      <c r="AD409" s="296"/>
      <c r="AE409" s="296"/>
      <c r="AF409" s="296"/>
      <c r="AG409" s="296"/>
      <c r="AH409" s="296"/>
      <c r="AI409" s="296"/>
      <c r="AJ409" s="296"/>
      <c r="AK409" s="296"/>
      <c r="AL409" s="296"/>
      <c r="AM409" s="296"/>
    </row>
    <row r="410" spans="1:39" x14ac:dyDescent="0.25">
      <c r="A410" s="296"/>
      <c r="B410" s="296"/>
      <c r="C410" s="296"/>
      <c r="D410" s="296"/>
      <c r="E410" s="296"/>
      <c r="F410" s="296"/>
      <c r="G410" s="296"/>
      <c r="H410" s="296"/>
      <c r="I410" s="296"/>
      <c r="J410" s="296"/>
      <c r="K410" s="296"/>
      <c r="L410" s="296"/>
      <c r="M410" s="296"/>
      <c r="N410" s="296"/>
      <c r="O410" s="296"/>
      <c r="P410" s="296"/>
      <c r="Q410" s="296"/>
      <c r="R410" s="296"/>
      <c r="S410" s="296"/>
      <c r="T410" s="296"/>
      <c r="U410" s="296"/>
      <c r="V410" s="296"/>
      <c r="W410" s="296"/>
      <c r="X410" s="296"/>
      <c r="Y410" s="296"/>
      <c r="Z410" s="296"/>
      <c r="AA410" s="296"/>
      <c r="AB410" s="296"/>
      <c r="AC410" s="296"/>
      <c r="AD410" s="296"/>
      <c r="AE410" s="296"/>
      <c r="AF410" s="296"/>
      <c r="AG410" s="296"/>
      <c r="AH410" s="296"/>
      <c r="AI410" s="296"/>
      <c r="AJ410" s="296"/>
      <c r="AK410" s="296"/>
      <c r="AL410" s="296"/>
      <c r="AM410" s="296"/>
    </row>
    <row r="411" spans="1:39" x14ac:dyDescent="0.25">
      <c r="A411" s="296"/>
      <c r="B411" s="296"/>
      <c r="C411" s="296"/>
      <c r="D411" s="296"/>
      <c r="E411" s="296"/>
      <c r="F411" s="296"/>
      <c r="G411" s="296"/>
      <c r="H411" s="296"/>
      <c r="I411" s="296"/>
      <c r="J411" s="296"/>
      <c r="K411" s="296"/>
      <c r="L411" s="296"/>
      <c r="M411" s="296"/>
      <c r="N411" s="296"/>
      <c r="O411" s="296"/>
      <c r="P411" s="296"/>
      <c r="Q411" s="296"/>
      <c r="R411" s="296"/>
      <c r="S411" s="296"/>
      <c r="T411" s="296"/>
      <c r="U411" s="296"/>
      <c r="V411" s="296"/>
      <c r="W411" s="296"/>
      <c r="X411" s="296"/>
      <c r="Y411" s="296"/>
      <c r="Z411" s="296"/>
      <c r="AA411" s="296"/>
      <c r="AB411" s="296"/>
      <c r="AC411" s="296"/>
      <c r="AD411" s="296"/>
      <c r="AE411" s="296"/>
      <c r="AF411" s="296"/>
      <c r="AG411" s="296"/>
      <c r="AH411" s="296"/>
      <c r="AI411" s="296"/>
      <c r="AJ411" s="296"/>
      <c r="AK411" s="296"/>
      <c r="AL411" s="296"/>
      <c r="AM411" s="296"/>
    </row>
    <row r="412" spans="1:39" x14ac:dyDescent="0.25">
      <c r="A412" s="296"/>
      <c r="B412" s="296"/>
      <c r="C412" s="296"/>
      <c r="D412" s="296"/>
      <c r="E412" s="296"/>
      <c r="F412" s="296"/>
      <c r="G412" s="296"/>
      <c r="H412" s="296"/>
      <c r="I412" s="296"/>
      <c r="J412" s="296"/>
      <c r="K412" s="296"/>
      <c r="L412" s="296"/>
      <c r="M412" s="296"/>
      <c r="N412" s="296"/>
      <c r="O412" s="296"/>
      <c r="P412" s="296"/>
      <c r="Q412" s="296"/>
      <c r="R412" s="296"/>
      <c r="S412" s="296"/>
      <c r="T412" s="296"/>
      <c r="U412" s="296"/>
      <c r="V412" s="296"/>
      <c r="W412" s="296"/>
      <c r="X412" s="296"/>
      <c r="Y412" s="296"/>
      <c r="Z412" s="296"/>
      <c r="AA412" s="296"/>
      <c r="AB412" s="296"/>
      <c r="AC412" s="296"/>
      <c r="AD412" s="296"/>
      <c r="AE412" s="296"/>
      <c r="AF412" s="296"/>
      <c r="AG412" s="296"/>
      <c r="AH412" s="296"/>
      <c r="AI412" s="296"/>
      <c r="AJ412" s="296"/>
      <c r="AK412" s="296"/>
      <c r="AL412" s="296"/>
      <c r="AM412" s="296"/>
    </row>
    <row r="413" spans="1:39" x14ac:dyDescent="0.25">
      <c r="A413" s="296"/>
      <c r="B413" s="296"/>
      <c r="C413" s="296"/>
      <c r="D413" s="296"/>
      <c r="E413" s="296"/>
      <c r="F413" s="296"/>
      <c r="G413" s="296"/>
      <c r="H413" s="296"/>
      <c r="I413" s="296"/>
      <c r="J413" s="296"/>
      <c r="K413" s="296"/>
      <c r="L413" s="296"/>
      <c r="M413" s="296"/>
      <c r="N413" s="296"/>
      <c r="O413" s="296"/>
      <c r="P413" s="296"/>
      <c r="Q413" s="296"/>
      <c r="R413" s="296"/>
      <c r="S413" s="296"/>
      <c r="T413" s="296"/>
      <c r="U413" s="296"/>
      <c r="V413" s="296"/>
      <c r="W413" s="296"/>
      <c r="X413" s="296"/>
      <c r="Y413" s="296"/>
      <c r="Z413" s="296"/>
      <c r="AA413" s="296"/>
      <c r="AB413" s="296"/>
      <c r="AC413" s="296"/>
      <c r="AD413" s="296"/>
      <c r="AE413" s="296"/>
      <c r="AF413" s="296"/>
      <c r="AG413" s="296"/>
      <c r="AH413" s="296"/>
      <c r="AI413" s="296"/>
      <c r="AJ413" s="296"/>
      <c r="AK413" s="296"/>
      <c r="AL413" s="296"/>
      <c r="AM413" s="296"/>
    </row>
    <row r="414" spans="1:39" x14ac:dyDescent="0.25">
      <c r="A414" s="296"/>
      <c r="B414" s="296"/>
      <c r="C414" s="296"/>
      <c r="D414" s="296"/>
      <c r="E414" s="296"/>
      <c r="F414" s="296"/>
      <c r="G414" s="296"/>
      <c r="H414" s="296"/>
      <c r="I414" s="296"/>
      <c r="J414" s="296"/>
      <c r="K414" s="296"/>
      <c r="L414" s="296"/>
      <c r="M414" s="296"/>
      <c r="N414" s="296"/>
      <c r="O414" s="296"/>
      <c r="P414" s="296"/>
      <c r="Q414" s="296"/>
      <c r="R414" s="296"/>
      <c r="S414" s="296"/>
      <c r="T414" s="296"/>
      <c r="U414" s="296"/>
      <c r="V414" s="296"/>
      <c r="W414" s="296"/>
      <c r="X414" s="296"/>
      <c r="Y414" s="296"/>
      <c r="Z414" s="296"/>
      <c r="AA414" s="296"/>
      <c r="AB414" s="296"/>
      <c r="AC414" s="296"/>
      <c r="AD414" s="296"/>
      <c r="AE414" s="296"/>
      <c r="AF414" s="296"/>
      <c r="AG414" s="296"/>
      <c r="AH414" s="296"/>
      <c r="AI414" s="296"/>
      <c r="AJ414" s="296"/>
      <c r="AK414" s="296"/>
      <c r="AL414" s="296"/>
      <c r="AM414" s="296"/>
    </row>
    <row r="415" spans="1:39" x14ac:dyDescent="0.25">
      <c r="A415" s="296"/>
      <c r="B415" s="296"/>
      <c r="C415" s="296"/>
      <c r="D415" s="296"/>
      <c r="E415" s="296"/>
      <c r="F415" s="296"/>
      <c r="G415" s="296"/>
      <c r="H415" s="296"/>
      <c r="I415" s="296"/>
      <c r="J415" s="296"/>
      <c r="K415" s="296"/>
      <c r="L415" s="296"/>
      <c r="M415" s="296"/>
      <c r="N415" s="296"/>
      <c r="O415" s="296"/>
      <c r="P415" s="296"/>
      <c r="Q415" s="296"/>
      <c r="R415" s="296"/>
      <c r="S415" s="296"/>
      <c r="T415" s="296"/>
      <c r="U415" s="296"/>
      <c r="V415" s="296"/>
      <c r="W415" s="296"/>
      <c r="X415" s="296"/>
      <c r="Y415" s="296"/>
      <c r="Z415" s="296"/>
      <c r="AA415" s="296"/>
      <c r="AB415" s="296"/>
      <c r="AC415" s="296"/>
      <c r="AD415" s="296"/>
      <c r="AE415" s="296"/>
      <c r="AF415" s="296"/>
      <c r="AG415" s="296"/>
      <c r="AH415" s="296"/>
      <c r="AI415" s="296"/>
      <c r="AJ415" s="296"/>
      <c r="AK415" s="296"/>
      <c r="AL415" s="296"/>
      <c r="AM415" s="296"/>
    </row>
    <row r="416" spans="1:39" x14ac:dyDescent="0.25">
      <c r="A416" s="296"/>
      <c r="B416" s="296"/>
      <c r="C416" s="296"/>
      <c r="D416" s="296"/>
      <c r="E416" s="296"/>
      <c r="F416" s="296"/>
      <c r="G416" s="296"/>
      <c r="H416" s="296"/>
      <c r="I416" s="296"/>
      <c r="J416" s="296"/>
      <c r="K416" s="296"/>
      <c r="L416" s="296"/>
      <c r="M416" s="296"/>
      <c r="N416" s="296"/>
      <c r="O416" s="296"/>
      <c r="P416" s="296"/>
      <c r="Q416" s="296"/>
      <c r="R416" s="296"/>
      <c r="S416" s="296"/>
      <c r="T416" s="296"/>
      <c r="U416" s="296"/>
      <c r="V416" s="296"/>
      <c r="W416" s="296"/>
      <c r="X416" s="296"/>
      <c r="Y416" s="296"/>
      <c r="Z416" s="296"/>
      <c r="AA416" s="296"/>
      <c r="AB416" s="296"/>
      <c r="AC416" s="296"/>
      <c r="AD416" s="296"/>
      <c r="AE416" s="296"/>
      <c r="AF416" s="296"/>
      <c r="AG416" s="296"/>
      <c r="AH416" s="296"/>
      <c r="AI416" s="296"/>
      <c r="AJ416" s="296"/>
      <c r="AK416" s="296"/>
      <c r="AL416" s="296"/>
      <c r="AM416" s="296"/>
    </row>
    <row r="417" spans="1:39" x14ac:dyDescent="0.25">
      <c r="A417" s="296"/>
      <c r="B417" s="296"/>
      <c r="C417" s="296"/>
      <c r="D417" s="296"/>
      <c r="E417" s="296"/>
      <c r="F417" s="296"/>
      <c r="G417" s="296"/>
      <c r="H417" s="296"/>
      <c r="I417" s="296"/>
      <c r="J417" s="296"/>
      <c r="K417" s="296"/>
      <c r="L417" s="296"/>
      <c r="M417" s="296"/>
      <c r="N417" s="296"/>
      <c r="O417" s="296"/>
      <c r="P417" s="296"/>
      <c r="Q417" s="296"/>
      <c r="R417" s="296"/>
      <c r="S417" s="296"/>
      <c r="T417" s="296"/>
      <c r="U417" s="296"/>
      <c r="V417" s="296"/>
      <c r="W417" s="296"/>
      <c r="X417" s="296"/>
      <c r="Y417" s="296"/>
      <c r="Z417" s="296"/>
      <c r="AA417" s="296"/>
      <c r="AB417" s="296"/>
      <c r="AC417" s="296"/>
      <c r="AD417" s="296"/>
      <c r="AE417" s="296"/>
      <c r="AF417" s="296"/>
      <c r="AG417" s="296"/>
      <c r="AH417" s="296"/>
      <c r="AI417" s="296"/>
      <c r="AJ417" s="296"/>
      <c r="AK417" s="296"/>
      <c r="AL417" s="296"/>
      <c r="AM417" s="296"/>
    </row>
    <row r="418" spans="1:39" x14ac:dyDescent="0.25">
      <c r="A418" s="296"/>
      <c r="B418" s="296"/>
      <c r="C418" s="296"/>
      <c r="D418" s="296"/>
      <c r="E418" s="296"/>
      <c r="F418" s="296"/>
      <c r="G418" s="296"/>
      <c r="H418" s="296"/>
      <c r="I418" s="296"/>
      <c r="J418" s="296"/>
      <c r="K418" s="296"/>
      <c r="L418" s="296"/>
      <c r="M418" s="296"/>
      <c r="N418" s="296"/>
      <c r="O418" s="296"/>
      <c r="P418" s="296"/>
      <c r="Q418" s="296"/>
      <c r="R418" s="296"/>
      <c r="S418" s="296"/>
      <c r="T418" s="296"/>
      <c r="U418" s="296"/>
      <c r="V418" s="296"/>
      <c r="W418" s="296"/>
      <c r="X418" s="296"/>
      <c r="Y418" s="296"/>
      <c r="Z418" s="296"/>
      <c r="AA418" s="296"/>
      <c r="AB418" s="296"/>
      <c r="AC418" s="296"/>
      <c r="AD418" s="296"/>
      <c r="AE418" s="296"/>
      <c r="AF418" s="296"/>
      <c r="AG418" s="296"/>
      <c r="AH418" s="296"/>
      <c r="AI418" s="296"/>
      <c r="AJ418" s="296"/>
      <c r="AK418" s="296"/>
      <c r="AL418" s="296"/>
      <c r="AM418" s="296"/>
    </row>
    <row r="419" spans="1:39" x14ac:dyDescent="0.25">
      <c r="A419" s="296"/>
      <c r="B419" s="296"/>
      <c r="C419" s="296"/>
      <c r="D419" s="296"/>
      <c r="E419" s="296"/>
      <c r="F419" s="296"/>
      <c r="G419" s="296"/>
      <c r="H419" s="296"/>
      <c r="I419" s="296"/>
      <c r="J419" s="296"/>
      <c r="K419" s="296"/>
      <c r="L419" s="296"/>
      <c r="M419" s="296"/>
      <c r="N419" s="296"/>
      <c r="O419" s="296"/>
      <c r="P419" s="296"/>
      <c r="Q419" s="296"/>
      <c r="R419" s="296"/>
      <c r="S419" s="296"/>
      <c r="T419" s="296"/>
      <c r="U419" s="296"/>
      <c r="V419" s="296"/>
      <c r="W419" s="296"/>
      <c r="X419" s="296"/>
      <c r="Y419" s="296"/>
      <c r="Z419" s="296"/>
      <c r="AA419" s="296"/>
      <c r="AB419" s="296"/>
      <c r="AC419" s="296"/>
      <c r="AD419" s="296"/>
      <c r="AE419" s="296"/>
      <c r="AF419" s="296"/>
      <c r="AG419" s="296"/>
      <c r="AH419" s="296"/>
      <c r="AI419" s="296"/>
      <c r="AJ419" s="296"/>
      <c r="AK419" s="296"/>
      <c r="AL419" s="296"/>
      <c r="AM419" s="296"/>
    </row>
    <row r="420" spans="1:39" x14ac:dyDescent="0.25">
      <c r="A420" s="296"/>
      <c r="B420" s="296"/>
      <c r="C420" s="296"/>
      <c r="D420" s="296"/>
      <c r="E420" s="296"/>
      <c r="F420" s="296"/>
      <c r="G420" s="296"/>
      <c r="H420" s="296"/>
      <c r="I420" s="296"/>
      <c r="J420" s="296"/>
      <c r="K420" s="296"/>
      <c r="L420" s="296"/>
      <c r="M420" s="296"/>
      <c r="N420" s="296"/>
      <c r="O420" s="296"/>
      <c r="P420" s="296"/>
      <c r="Q420" s="296"/>
      <c r="R420" s="296"/>
      <c r="S420" s="296"/>
      <c r="T420" s="296"/>
      <c r="U420" s="296"/>
      <c r="V420" s="296"/>
      <c r="W420" s="296"/>
      <c r="X420" s="296"/>
      <c r="Y420" s="296"/>
      <c r="Z420" s="296"/>
      <c r="AA420" s="296"/>
      <c r="AB420" s="296"/>
      <c r="AC420" s="296"/>
      <c r="AD420" s="296"/>
      <c r="AE420" s="296"/>
      <c r="AF420" s="296"/>
      <c r="AG420" s="296"/>
      <c r="AH420" s="296"/>
      <c r="AI420" s="296"/>
      <c r="AJ420" s="296"/>
      <c r="AK420" s="296"/>
      <c r="AL420" s="296"/>
      <c r="AM420" s="296"/>
    </row>
    <row r="421" spans="1:39" x14ac:dyDescent="0.25">
      <c r="A421" s="296"/>
      <c r="B421" s="296"/>
      <c r="C421" s="296"/>
      <c r="D421" s="296"/>
      <c r="E421" s="296"/>
      <c r="F421" s="296"/>
      <c r="G421" s="296"/>
      <c r="H421" s="296"/>
      <c r="I421" s="296"/>
      <c r="J421" s="296"/>
      <c r="K421" s="296"/>
      <c r="L421" s="296"/>
      <c r="M421" s="296"/>
      <c r="N421" s="296"/>
      <c r="O421" s="296"/>
      <c r="P421" s="296"/>
      <c r="Q421" s="296"/>
      <c r="R421" s="296"/>
      <c r="S421" s="296"/>
      <c r="T421" s="296"/>
      <c r="U421" s="296"/>
      <c r="V421" s="296"/>
      <c r="W421" s="296"/>
      <c r="X421" s="296"/>
      <c r="Y421" s="296"/>
      <c r="Z421" s="296"/>
      <c r="AA421" s="296"/>
      <c r="AB421" s="296"/>
      <c r="AC421" s="296"/>
      <c r="AD421" s="296"/>
      <c r="AE421" s="296"/>
      <c r="AF421" s="296"/>
      <c r="AG421" s="296"/>
      <c r="AH421" s="296"/>
      <c r="AI421" s="296"/>
      <c r="AJ421" s="296"/>
      <c r="AK421" s="296"/>
      <c r="AL421" s="296"/>
      <c r="AM421" s="296"/>
    </row>
    <row r="422" spans="1:39" x14ac:dyDescent="0.25">
      <c r="A422" s="296"/>
      <c r="B422" s="296"/>
      <c r="C422" s="296"/>
      <c r="D422" s="296"/>
      <c r="E422" s="296"/>
      <c r="F422" s="296"/>
      <c r="G422" s="296"/>
      <c r="H422" s="296"/>
      <c r="I422" s="296"/>
      <c r="J422" s="296"/>
      <c r="K422" s="296"/>
      <c r="L422" s="296"/>
      <c r="M422" s="296"/>
      <c r="N422" s="296"/>
      <c r="O422" s="296"/>
      <c r="P422" s="296"/>
      <c r="Q422" s="296"/>
      <c r="R422" s="296"/>
      <c r="S422" s="296"/>
      <c r="T422" s="296"/>
      <c r="U422" s="296"/>
      <c r="V422" s="296"/>
      <c r="W422" s="296"/>
      <c r="X422" s="296"/>
      <c r="Y422" s="296"/>
      <c r="Z422" s="296"/>
      <c r="AA422" s="296"/>
      <c r="AB422" s="296"/>
      <c r="AC422" s="296"/>
      <c r="AD422" s="296"/>
      <c r="AE422" s="296"/>
      <c r="AF422" s="296"/>
      <c r="AG422" s="296"/>
      <c r="AH422" s="296"/>
      <c r="AI422" s="296"/>
      <c r="AJ422" s="296"/>
      <c r="AK422" s="296"/>
      <c r="AL422" s="296"/>
      <c r="AM422" s="296"/>
    </row>
    <row r="423" spans="1:39" x14ac:dyDescent="0.25">
      <c r="A423" s="296"/>
      <c r="B423" s="296"/>
      <c r="C423" s="296"/>
      <c r="D423" s="296"/>
      <c r="E423" s="296"/>
      <c r="F423" s="296"/>
      <c r="G423" s="296"/>
      <c r="H423" s="296"/>
      <c r="I423" s="296"/>
      <c r="J423" s="296"/>
      <c r="K423" s="296"/>
      <c r="L423" s="296"/>
      <c r="M423" s="296"/>
      <c r="N423" s="296"/>
      <c r="O423" s="296"/>
      <c r="P423" s="296"/>
      <c r="Q423" s="296"/>
      <c r="R423" s="296"/>
      <c r="S423" s="296"/>
      <c r="T423" s="296"/>
      <c r="U423" s="296"/>
      <c r="V423" s="296"/>
      <c r="W423" s="296"/>
      <c r="X423" s="296"/>
      <c r="Y423" s="296"/>
      <c r="Z423" s="296"/>
      <c r="AA423" s="296"/>
      <c r="AB423" s="296"/>
      <c r="AC423" s="296"/>
      <c r="AD423" s="296"/>
      <c r="AE423" s="296"/>
      <c r="AF423" s="296"/>
      <c r="AG423" s="296"/>
      <c r="AH423" s="296"/>
      <c r="AI423" s="296"/>
      <c r="AJ423" s="296"/>
      <c r="AK423" s="296"/>
      <c r="AL423" s="296"/>
      <c r="AM423" s="296"/>
    </row>
    <row r="424" spans="1:39" x14ac:dyDescent="0.25">
      <c r="A424" s="296"/>
      <c r="B424" s="296"/>
      <c r="C424" s="296"/>
      <c r="D424" s="296"/>
      <c r="E424" s="296"/>
      <c r="F424" s="296"/>
      <c r="G424" s="296"/>
      <c r="H424" s="296"/>
      <c r="I424" s="296"/>
      <c r="J424" s="296"/>
      <c r="K424" s="296"/>
      <c r="L424" s="296"/>
      <c r="M424" s="296"/>
      <c r="N424" s="296"/>
      <c r="O424" s="296"/>
      <c r="P424" s="296"/>
      <c r="Q424" s="296"/>
      <c r="R424" s="296"/>
      <c r="S424" s="296"/>
      <c r="T424" s="296"/>
      <c r="U424" s="296"/>
      <c r="V424" s="296"/>
      <c r="W424" s="296"/>
      <c r="X424" s="296"/>
      <c r="Y424" s="296"/>
      <c r="Z424" s="296"/>
      <c r="AA424" s="296"/>
      <c r="AB424" s="296"/>
      <c r="AC424" s="296"/>
      <c r="AD424" s="296"/>
      <c r="AE424" s="296"/>
      <c r="AF424" s="296"/>
      <c r="AG424" s="296"/>
      <c r="AH424" s="296"/>
      <c r="AI424" s="296"/>
      <c r="AJ424" s="296"/>
      <c r="AK424" s="296"/>
      <c r="AL424" s="296"/>
      <c r="AM424" s="296"/>
    </row>
    <row r="425" spans="1:39" x14ac:dyDescent="0.25">
      <c r="A425" s="296"/>
      <c r="B425" s="296"/>
      <c r="C425" s="296"/>
      <c r="D425" s="296"/>
      <c r="E425" s="296"/>
      <c r="F425" s="296"/>
      <c r="G425" s="296"/>
      <c r="H425" s="296"/>
      <c r="I425" s="296"/>
      <c r="J425" s="296"/>
      <c r="K425" s="296"/>
      <c r="L425" s="296"/>
      <c r="M425" s="296"/>
      <c r="N425" s="296"/>
      <c r="O425" s="296"/>
      <c r="P425" s="296"/>
      <c r="Q425" s="296"/>
      <c r="R425" s="296"/>
      <c r="S425" s="296"/>
      <c r="T425" s="296"/>
      <c r="U425" s="296"/>
      <c r="V425" s="296"/>
      <c r="W425" s="296"/>
      <c r="X425" s="296"/>
      <c r="Y425" s="296"/>
      <c r="Z425" s="296"/>
      <c r="AA425" s="296"/>
      <c r="AB425" s="296"/>
      <c r="AC425" s="296"/>
      <c r="AD425" s="296"/>
      <c r="AE425" s="296"/>
      <c r="AF425" s="296"/>
      <c r="AG425" s="296"/>
      <c r="AH425" s="296"/>
      <c r="AI425" s="296"/>
      <c r="AJ425" s="296"/>
      <c r="AK425" s="296"/>
      <c r="AL425" s="296"/>
      <c r="AM425" s="296"/>
    </row>
    <row r="426" spans="1:39" x14ac:dyDescent="0.25">
      <c r="A426" s="296"/>
      <c r="B426" s="296"/>
      <c r="C426" s="296"/>
      <c r="D426" s="296"/>
      <c r="E426" s="296"/>
      <c r="F426" s="296"/>
      <c r="G426" s="296"/>
      <c r="H426" s="296"/>
      <c r="I426" s="296"/>
      <c r="J426" s="296"/>
      <c r="K426" s="296"/>
      <c r="L426" s="296"/>
      <c r="M426" s="296"/>
      <c r="N426" s="296"/>
      <c r="O426" s="296"/>
      <c r="P426" s="296"/>
      <c r="Q426" s="296"/>
      <c r="R426" s="296"/>
      <c r="S426" s="296"/>
      <c r="T426" s="296"/>
      <c r="U426" s="296"/>
      <c r="V426" s="296"/>
      <c r="W426" s="296"/>
      <c r="X426" s="296"/>
      <c r="Y426" s="296"/>
      <c r="Z426" s="296"/>
      <c r="AA426" s="296"/>
      <c r="AB426" s="296"/>
      <c r="AC426" s="296"/>
      <c r="AD426" s="296"/>
      <c r="AE426" s="296"/>
      <c r="AF426" s="296"/>
      <c r="AG426" s="296"/>
      <c r="AH426" s="296"/>
      <c r="AI426" s="296"/>
      <c r="AJ426" s="296"/>
      <c r="AK426" s="296"/>
      <c r="AL426" s="296"/>
      <c r="AM426" s="296"/>
    </row>
    <row r="427" spans="1:39" x14ac:dyDescent="0.25">
      <c r="A427" s="296"/>
      <c r="B427" s="296"/>
      <c r="C427" s="296"/>
      <c r="D427" s="296"/>
      <c r="E427" s="296"/>
      <c r="F427" s="296"/>
      <c r="G427" s="296"/>
      <c r="H427" s="296"/>
      <c r="I427" s="296"/>
      <c r="J427" s="296"/>
      <c r="K427" s="296"/>
      <c r="L427" s="296"/>
      <c r="M427" s="296"/>
      <c r="N427" s="296"/>
      <c r="O427" s="296"/>
      <c r="P427" s="296"/>
      <c r="Q427" s="296"/>
      <c r="R427" s="296"/>
      <c r="S427" s="296"/>
      <c r="T427" s="296"/>
      <c r="U427" s="296"/>
      <c r="V427" s="296"/>
      <c r="W427" s="296"/>
      <c r="X427" s="296"/>
      <c r="Y427" s="296"/>
      <c r="Z427" s="296"/>
      <c r="AA427" s="296"/>
      <c r="AB427" s="296"/>
      <c r="AC427" s="296"/>
      <c r="AD427" s="296"/>
      <c r="AE427" s="296"/>
      <c r="AF427" s="296"/>
      <c r="AG427" s="296"/>
      <c r="AH427" s="296"/>
      <c r="AI427" s="296"/>
      <c r="AJ427" s="296"/>
      <c r="AK427" s="296"/>
      <c r="AL427" s="296"/>
      <c r="AM427" s="296"/>
    </row>
    <row r="428" spans="1:39" x14ac:dyDescent="0.25">
      <c r="A428" s="296"/>
      <c r="B428" s="296"/>
      <c r="C428" s="296"/>
      <c r="D428" s="296"/>
      <c r="E428" s="296"/>
      <c r="F428" s="296"/>
      <c r="G428" s="296"/>
      <c r="H428" s="296"/>
      <c r="I428" s="296"/>
      <c r="J428" s="296"/>
      <c r="K428" s="296"/>
      <c r="L428" s="296"/>
      <c r="M428" s="296"/>
      <c r="N428" s="296"/>
      <c r="O428" s="296"/>
      <c r="P428" s="296"/>
      <c r="Q428" s="296"/>
      <c r="R428" s="296"/>
      <c r="S428" s="296"/>
      <c r="T428" s="296"/>
      <c r="U428" s="296"/>
      <c r="V428" s="296"/>
      <c r="W428" s="296"/>
      <c r="X428" s="296"/>
      <c r="Y428" s="296"/>
      <c r="Z428" s="296"/>
      <c r="AA428" s="296"/>
      <c r="AB428" s="296"/>
      <c r="AC428" s="296"/>
      <c r="AD428" s="296"/>
      <c r="AE428" s="296"/>
      <c r="AF428" s="296"/>
      <c r="AG428" s="296"/>
      <c r="AH428" s="296"/>
      <c r="AI428" s="296"/>
      <c r="AJ428" s="296"/>
      <c r="AK428" s="296"/>
      <c r="AL428" s="296"/>
      <c r="AM428" s="296"/>
    </row>
    <row r="429" spans="1:39" x14ac:dyDescent="0.25">
      <c r="A429" s="296"/>
      <c r="B429" s="296"/>
      <c r="C429" s="296"/>
      <c r="D429" s="296"/>
      <c r="E429" s="296"/>
      <c r="F429" s="296"/>
      <c r="G429" s="296"/>
      <c r="H429" s="296"/>
      <c r="I429" s="296"/>
      <c r="J429" s="296"/>
      <c r="K429" s="296"/>
      <c r="L429" s="296"/>
      <c r="M429" s="296"/>
      <c r="N429" s="296"/>
      <c r="O429" s="296"/>
      <c r="P429" s="296"/>
      <c r="Q429" s="296"/>
      <c r="R429" s="296"/>
      <c r="S429" s="296"/>
      <c r="T429" s="296"/>
      <c r="U429" s="296"/>
      <c r="V429" s="296"/>
      <c r="W429" s="296"/>
      <c r="X429" s="296"/>
      <c r="Y429" s="296"/>
      <c r="Z429" s="296"/>
      <c r="AA429" s="296"/>
      <c r="AB429" s="296"/>
      <c r="AC429" s="296"/>
      <c r="AD429" s="296"/>
      <c r="AE429" s="296"/>
      <c r="AF429" s="296"/>
      <c r="AG429" s="296"/>
      <c r="AH429" s="296"/>
      <c r="AI429" s="296"/>
      <c r="AJ429" s="296"/>
      <c r="AK429" s="296"/>
      <c r="AL429" s="296"/>
      <c r="AM429" s="296"/>
    </row>
    <row r="430" spans="1:39" x14ac:dyDescent="0.25">
      <c r="A430" s="296"/>
      <c r="B430" s="296"/>
      <c r="C430" s="296"/>
      <c r="D430" s="296"/>
      <c r="E430" s="296"/>
      <c r="F430" s="296"/>
      <c r="G430" s="296"/>
      <c r="H430" s="296"/>
      <c r="I430" s="296"/>
      <c r="J430" s="296"/>
      <c r="K430" s="296"/>
      <c r="L430" s="296"/>
      <c r="M430" s="296"/>
      <c r="N430" s="296"/>
      <c r="O430" s="296"/>
      <c r="P430" s="296"/>
      <c r="Q430" s="296"/>
      <c r="R430" s="296"/>
      <c r="S430" s="296"/>
      <c r="T430" s="296"/>
      <c r="U430" s="296"/>
      <c r="V430" s="296"/>
      <c r="W430" s="296"/>
      <c r="X430" s="296"/>
      <c r="Y430" s="296"/>
      <c r="Z430" s="296"/>
      <c r="AA430" s="296"/>
      <c r="AB430" s="296"/>
      <c r="AC430" s="296"/>
      <c r="AD430" s="296"/>
      <c r="AE430" s="296"/>
      <c r="AF430" s="296"/>
      <c r="AG430" s="296"/>
      <c r="AH430" s="296"/>
      <c r="AI430" s="296"/>
      <c r="AJ430" s="296"/>
      <c r="AK430" s="296"/>
      <c r="AL430" s="296"/>
      <c r="AM430" s="296"/>
    </row>
    <row r="431" spans="1:39" x14ac:dyDescent="0.25">
      <c r="A431" s="296"/>
      <c r="B431" s="296"/>
      <c r="C431" s="296"/>
      <c r="D431" s="296"/>
      <c r="E431" s="296"/>
      <c r="F431" s="296"/>
      <c r="G431" s="296"/>
      <c r="H431" s="296"/>
      <c r="I431" s="296"/>
      <c r="J431" s="296"/>
      <c r="K431" s="296"/>
      <c r="L431" s="296"/>
      <c r="M431" s="296"/>
      <c r="N431" s="296"/>
      <c r="O431" s="296"/>
      <c r="P431" s="296"/>
      <c r="Q431" s="296"/>
      <c r="R431" s="296"/>
      <c r="S431" s="296"/>
      <c r="T431" s="296"/>
      <c r="U431" s="296"/>
      <c r="V431" s="296"/>
      <c r="W431" s="296"/>
      <c r="X431" s="296"/>
      <c r="Y431" s="296"/>
      <c r="Z431" s="296"/>
      <c r="AA431" s="296"/>
      <c r="AB431" s="296"/>
      <c r="AC431" s="296"/>
      <c r="AD431" s="296"/>
      <c r="AE431" s="296"/>
      <c r="AF431" s="296"/>
      <c r="AG431" s="296"/>
      <c r="AH431" s="296"/>
      <c r="AI431" s="296"/>
      <c r="AJ431" s="296"/>
      <c r="AK431" s="296"/>
      <c r="AL431" s="296"/>
      <c r="AM431" s="296"/>
    </row>
    <row r="432" spans="1:39" x14ac:dyDescent="0.25">
      <c r="A432" s="296"/>
      <c r="B432" s="296"/>
      <c r="C432" s="296"/>
      <c r="D432" s="296"/>
      <c r="E432" s="296"/>
      <c r="F432" s="296"/>
      <c r="G432" s="296"/>
      <c r="H432" s="296"/>
      <c r="I432" s="296"/>
      <c r="J432" s="296"/>
      <c r="K432" s="296"/>
      <c r="L432" s="296"/>
      <c r="M432" s="296"/>
      <c r="N432" s="296"/>
      <c r="O432" s="296"/>
      <c r="P432" s="296"/>
      <c r="Q432" s="296"/>
      <c r="R432" s="296"/>
      <c r="S432" s="296"/>
      <c r="T432" s="296"/>
      <c r="U432" s="296"/>
      <c r="V432" s="296"/>
      <c r="W432" s="296"/>
      <c r="X432" s="296"/>
      <c r="Y432" s="296"/>
      <c r="Z432" s="296"/>
      <c r="AA432" s="296"/>
      <c r="AB432" s="296"/>
      <c r="AC432" s="296"/>
      <c r="AD432" s="296"/>
      <c r="AE432" s="296"/>
      <c r="AF432" s="296"/>
      <c r="AG432" s="296"/>
      <c r="AH432" s="296"/>
      <c r="AI432" s="296"/>
      <c r="AJ432" s="296"/>
      <c r="AK432" s="296"/>
      <c r="AL432" s="296"/>
      <c r="AM432" s="296"/>
    </row>
    <row r="433" spans="1:39" x14ac:dyDescent="0.25">
      <c r="A433" s="296"/>
      <c r="B433" s="296"/>
      <c r="C433" s="296"/>
      <c r="D433" s="296"/>
      <c r="E433" s="296"/>
      <c r="F433" s="296"/>
      <c r="G433" s="296"/>
      <c r="H433" s="296"/>
      <c r="I433" s="296"/>
      <c r="J433" s="296"/>
      <c r="K433" s="296"/>
      <c r="L433" s="296"/>
      <c r="M433" s="296"/>
      <c r="N433" s="296"/>
      <c r="O433" s="296"/>
      <c r="P433" s="296"/>
      <c r="Q433" s="296"/>
      <c r="R433" s="296"/>
      <c r="S433" s="296"/>
      <c r="T433" s="296"/>
      <c r="U433" s="296"/>
      <c r="V433" s="296"/>
      <c r="W433" s="296"/>
      <c r="X433" s="296"/>
      <c r="Y433" s="296"/>
      <c r="Z433" s="296"/>
      <c r="AA433" s="296"/>
      <c r="AB433" s="296"/>
      <c r="AC433" s="296"/>
      <c r="AD433" s="296"/>
      <c r="AE433" s="296"/>
      <c r="AF433" s="296"/>
      <c r="AG433" s="296"/>
      <c r="AH433" s="296"/>
      <c r="AI433" s="296"/>
      <c r="AJ433" s="296"/>
      <c r="AK433" s="296"/>
      <c r="AL433" s="296"/>
      <c r="AM433" s="296"/>
    </row>
    <row r="434" spans="1:39" x14ac:dyDescent="0.25">
      <c r="A434" s="296"/>
      <c r="B434" s="296"/>
      <c r="C434" s="296"/>
      <c r="D434" s="296"/>
      <c r="E434" s="296"/>
      <c r="F434" s="296"/>
      <c r="G434" s="296"/>
      <c r="H434" s="296"/>
      <c r="I434" s="296"/>
      <c r="J434" s="296"/>
      <c r="K434" s="296"/>
      <c r="L434" s="296"/>
      <c r="M434" s="296"/>
      <c r="N434" s="296"/>
      <c r="O434" s="296"/>
      <c r="P434" s="296"/>
      <c r="Q434" s="296"/>
      <c r="R434" s="296"/>
      <c r="S434" s="296"/>
      <c r="T434" s="296"/>
      <c r="U434" s="296"/>
      <c r="V434" s="296"/>
      <c r="W434" s="296"/>
      <c r="X434" s="296"/>
      <c r="Y434" s="296"/>
      <c r="Z434" s="296"/>
      <c r="AA434" s="296"/>
      <c r="AB434" s="296"/>
      <c r="AC434" s="296"/>
      <c r="AD434" s="296"/>
      <c r="AE434" s="296"/>
      <c r="AF434" s="296"/>
      <c r="AG434" s="296"/>
      <c r="AH434" s="296"/>
      <c r="AI434" s="296"/>
      <c r="AJ434" s="296"/>
      <c r="AK434" s="296"/>
      <c r="AL434" s="296"/>
      <c r="AM434" s="296"/>
    </row>
    <row r="435" spans="1:39" x14ac:dyDescent="0.25">
      <c r="A435" s="296"/>
      <c r="B435" s="296"/>
      <c r="C435" s="296"/>
      <c r="D435" s="296"/>
      <c r="E435" s="296"/>
      <c r="F435" s="296"/>
      <c r="G435" s="296"/>
      <c r="H435" s="296"/>
      <c r="I435" s="296"/>
      <c r="J435" s="296"/>
      <c r="K435" s="296"/>
      <c r="L435" s="296"/>
      <c r="M435" s="296"/>
      <c r="N435" s="296"/>
      <c r="O435" s="296"/>
      <c r="P435" s="296"/>
      <c r="Q435" s="296"/>
      <c r="R435" s="296"/>
      <c r="S435" s="296"/>
      <c r="T435" s="296"/>
      <c r="U435" s="296"/>
      <c r="V435" s="296"/>
      <c r="W435" s="296"/>
      <c r="X435" s="296"/>
      <c r="Y435" s="296"/>
      <c r="Z435" s="296"/>
      <c r="AA435" s="296"/>
      <c r="AB435" s="296"/>
      <c r="AC435" s="296"/>
      <c r="AD435" s="296"/>
      <c r="AE435" s="296"/>
      <c r="AF435" s="296"/>
      <c r="AG435" s="296"/>
      <c r="AH435" s="296"/>
      <c r="AI435" s="296"/>
      <c r="AJ435" s="296"/>
      <c r="AK435" s="296"/>
      <c r="AL435" s="296"/>
      <c r="AM435" s="296"/>
    </row>
    <row r="436" spans="1:39" x14ac:dyDescent="0.25">
      <c r="A436" s="296"/>
      <c r="B436" s="296"/>
      <c r="C436" s="296"/>
      <c r="D436" s="296"/>
      <c r="E436" s="296"/>
      <c r="F436" s="296"/>
      <c r="G436" s="296"/>
      <c r="H436" s="296"/>
      <c r="I436" s="296"/>
      <c r="J436" s="296"/>
      <c r="K436" s="296"/>
      <c r="L436" s="296"/>
      <c r="M436" s="296"/>
      <c r="N436" s="296"/>
      <c r="O436" s="296"/>
      <c r="P436" s="296"/>
      <c r="Q436" s="296"/>
      <c r="R436" s="296"/>
      <c r="S436" s="296"/>
      <c r="T436" s="296"/>
      <c r="U436" s="296"/>
      <c r="V436" s="296"/>
      <c r="W436" s="296"/>
      <c r="X436" s="296"/>
      <c r="Y436" s="296"/>
      <c r="Z436" s="296"/>
      <c r="AA436" s="296"/>
      <c r="AB436" s="296"/>
      <c r="AC436" s="296"/>
      <c r="AD436" s="296"/>
      <c r="AE436" s="296"/>
      <c r="AF436" s="296"/>
      <c r="AG436" s="296"/>
      <c r="AH436" s="296"/>
      <c r="AI436" s="296"/>
      <c r="AJ436" s="296"/>
      <c r="AK436" s="296"/>
      <c r="AL436" s="296"/>
      <c r="AM436" s="296"/>
    </row>
    <row r="437" spans="1:39" x14ac:dyDescent="0.25">
      <c r="A437" s="296"/>
      <c r="B437" s="296"/>
      <c r="C437" s="296"/>
      <c r="D437" s="296"/>
      <c r="E437" s="296"/>
      <c r="F437" s="296"/>
      <c r="G437" s="296"/>
      <c r="H437" s="296"/>
      <c r="I437" s="296"/>
      <c r="J437" s="296"/>
      <c r="K437" s="296"/>
      <c r="L437" s="296"/>
      <c r="M437" s="296"/>
      <c r="N437" s="296"/>
      <c r="O437" s="296"/>
      <c r="P437" s="296"/>
      <c r="Q437" s="296"/>
      <c r="R437" s="296"/>
      <c r="S437" s="296"/>
      <c r="T437" s="296"/>
      <c r="U437" s="296"/>
      <c r="V437" s="296"/>
      <c r="W437" s="296"/>
      <c r="X437" s="296"/>
      <c r="Y437" s="296"/>
      <c r="Z437" s="296"/>
      <c r="AA437" s="296"/>
      <c r="AB437" s="296"/>
      <c r="AC437" s="296"/>
      <c r="AD437" s="296"/>
      <c r="AE437" s="296"/>
      <c r="AF437" s="296"/>
      <c r="AG437" s="296"/>
      <c r="AH437" s="296"/>
      <c r="AI437" s="296"/>
      <c r="AJ437" s="296"/>
      <c r="AK437" s="296"/>
      <c r="AL437" s="296"/>
      <c r="AM437" s="296"/>
    </row>
    <row r="438" spans="1:39" x14ac:dyDescent="0.25">
      <c r="A438" s="296"/>
      <c r="B438" s="296"/>
      <c r="C438" s="296"/>
      <c r="D438" s="296"/>
      <c r="E438" s="296"/>
      <c r="F438" s="296"/>
      <c r="G438" s="296"/>
      <c r="H438" s="296"/>
      <c r="I438" s="296"/>
      <c r="J438" s="296"/>
      <c r="K438" s="296"/>
      <c r="L438" s="296"/>
      <c r="M438" s="296"/>
      <c r="N438" s="296"/>
      <c r="O438" s="296"/>
      <c r="P438" s="296"/>
      <c r="Q438" s="296"/>
      <c r="R438" s="296"/>
      <c r="S438" s="296"/>
      <c r="T438" s="296"/>
      <c r="U438" s="296"/>
      <c r="V438" s="296"/>
      <c r="W438" s="296"/>
      <c r="X438" s="296"/>
      <c r="Y438" s="296"/>
      <c r="Z438" s="296"/>
      <c r="AA438" s="296"/>
      <c r="AB438" s="296"/>
      <c r="AC438" s="296"/>
      <c r="AD438" s="296"/>
      <c r="AE438" s="296"/>
      <c r="AF438" s="296"/>
      <c r="AG438" s="296"/>
      <c r="AH438" s="296"/>
      <c r="AI438" s="296"/>
      <c r="AJ438" s="296"/>
      <c r="AK438" s="296"/>
      <c r="AL438" s="296"/>
      <c r="AM438" s="296"/>
    </row>
    <row r="439" spans="1:39" x14ac:dyDescent="0.25">
      <c r="A439" s="296"/>
      <c r="B439" s="296"/>
      <c r="C439" s="296"/>
      <c r="D439" s="296"/>
      <c r="E439" s="296"/>
      <c r="F439" s="296"/>
      <c r="G439" s="296"/>
      <c r="H439" s="296"/>
      <c r="I439" s="296"/>
      <c r="J439" s="296"/>
      <c r="K439" s="296"/>
      <c r="L439" s="296"/>
      <c r="M439" s="296"/>
      <c r="N439" s="296"/>
      <c r="O439" s="296"/>
      <c r="P439" s="296"/>
      <c r="Q439" s="296"/>
      <c r="R439" s="296"/>
      <c r="S439" s="296"/>
      <c r="T439" s="296"/>
      <c r="U439" s="296"/>
      <c r="V439" s="296"/>
      <c r="W439" s="296"/>
      <c r="X439" s="296"/>
      <c r="Y439" s="296"/>
      <c r="Z439" s="296"/>
      <c r="AA439" s="296"/>
      <c r="AB439" s="296"/>
      <c r="AC439" s="296"/>
      <c r="AD439" s="296"/>
      <c r="AE439" s="296"/>
      <c r="AF439" s="296"/>
      <c r="AG439" s="296"/>
      <c r="AH439" s="296"/>
      <c r="AI439" s="296"/>
      <c r="AJ439" s="296"/>
      <c r="AK439" s="296"/>
      <c r="AL439" s="296"/>
      <c r="AM439" s="296"/>
    </row>
    <row r="440" spans="1:39" x14ac:dyDescent="0.25">
      <c r="A440" s="296"/>
      <c r="B440" s="296"/>
      <c r="C440" s="296"/>
      <c r="D440" s="296"/>
      <c r="E440" s="296"/>
      <c r="F440" s="296"/>
      <c r="G440" s="296"/>
      <c r="H440" s="296"/>
      <c r="I440" s="296"/>
      <c r="J440" s="296"/>
      <c r="K440" s="296"/>
      <c r="L440" s="296"/>
      <c r="M440" s="296"/>
      <c r="N440" s="296"/>
      <c r="O440" s="296"/>
      <c r="P440" s="296"/>
      <c r="Q440" s="296"/>
      <c r="R440" s="296"/>
      <c r="S440" s="296"/>
      <c r="T440" s="296"/>
      <c r="U440" s="296"/>
      <c r="V440" s="296"/>
      <c r="W440" s="296"/>
      <c r="X440" s="296"/>
      <c r="Y440" s="296"/>
      <c r="Z440" s="296"/>
      <c r="AA440" s="296"/>
      <c r="AB440" s="296"/>
      <c r="AC440" s="296"/>
      <c r="AD440" s="296"/>
      <c r="AE440" s="296"/>
      <c r="AF440" s="296"/>
      <c r="AG440" s="296"/>
      <c r="AH440" s="296"/>
      <c r="AI440" s="296"/>
      <c r="AJ440" s="296"/>
      <c r="AK440" s="296"/>
      <c r="AL440" s="296"/>
      <c r="AM440" s="296"/>
    </row>
    <row r="441" spans="1:39" x14ac:dyDescent="0.25">
      <c r="A441" s="296"/>
      <c r="B441" s="296"/>
      <c r="C441" s="296"/>
      <c r="D441" s="296"/>
      <c r="E441" s="296"/>
      <c r="F441" s="296"/>
      <c r="G441" s="296"/>
      <c r="H441" s="296"/>
      <c r="I441" s="296"/>
      <c r="J441" s="296"/>
      <c r="K441" s="296"/>
      <c r="L441" s="296"/>
      <c r="M441" s="296"/>
      <c r="N441" s="296"/>
      <c r="O441" s="296"/>
      <c r="P441" s="296"/>
      <c r="Q441" s="296"/>
      <c r="R441" s="296"/>
      <c r="S441" s="296"/>
      <c r="T441" s="296"/>
      <c r="U441" s="296"/>
      <c r="V441" s="296"/>
      <c r="W441" s="296"/>
      <c r="X441" s="296"/>
      <c r="Y441" s="296"/>
      <c r="Z441" s="296"/>
      <c r="AA441" s="296"/>
      <c r="AB441" s="296"/>
      <c r="AC441" s="296"/>
      <c r="AD441" s="296"/>
      <c r="AE441" s="296"/>
      <c r="AF441" s="296"/>
      <c r="AG441" s="296"/>
      <c r="AH441" s="296"/>
      <c r="AI441" s="296"/>
      <c r="AJ441" s="296"/>
      <c r="AK441" s="296"/>
      <c r="AL441" s="296"/>
      <c r="AM441" s="296"/>
    </row>
    <row r="442" spans="1:39" x14ac:dyDescent="0.25">
      <c r="A442" s="296"/>
      <c r="B442" s="296"/>
      <c r="C442" s="296"/>
      <c r="D442" s="296"/>
      <c r="E442" s="296"/>
      <c r="F442" s="296"/>
      <c r="G442" s="296"/>
      <c r="H442" s="296"/>
      <c r="I442" s="296"/>
      <c r="J442" s="296"/>
      <c r="K442" s="296"/>
      <c r="L442" s="296"/>
      <c r="M442" s="296"/>
      <c r="N442" s="296"/>
      <c r="O442" s="296"/>
      <c r="P442" s="296"/>
      <c r="Q442" s="296"/>
      <c r="R442" s="296"/>
      <c r="S442" s="296"/>
      <c r="T442" s="296"/>
      <c r="U442" s="296"/>
      <c r="V442" s="296"/>
      <c r="W442" s="296"/>
      <c r="X442" s="296"/>
      <c r="Y442" s="296"/>
      <c r="Z442" s="296"/>
      <c r="AA442" s="296"/>
      <c r="AB442" s="296"/>
      <c r="AC442" s="296"/>
      <c r="AD442" s="296"/>
      <c r="AE442" s="296"/>
      <c r="AF442" s="296"/>
      <c r="AG442" s="296"/>
      <c r="AH442" s="296"/>
      <c r="AI442" s="296"/>
      <c r="AJ442" s="296"/>
      <c r="AK442" s="296"/>
      <c r="AL442" s="296"/>
      <c r="AM442" s="296"/>
    </row>
    <row r="443" spans="1:39" x14ac:dyDescent="0.25">
      <c r="A443" s="296"/>
      <c r="B443" s="296"/>
      <c r="C443" s="296"/>
      <c r="D443" s="296"/>
      <c r="E443" s="296"/>
      <c r="F443" s="296"/>
      <c r="G443" s="296"/>
      <c r="H443" s="296"/>
      <c r="I443" s="296"/>
      <c r="J443" s="296"/>
      <c r="K443" s="296"/>
      <c r="L443" s="296"/>
      <c r="M443" s="296"/>
      <c r="N443" s="296"/>
      <c r="O443" s="296"/>
      <c r="P443" s="296"/>
      <c r="Q443" s="296"/>
      <c r="R443" s="296"/>
      <c r="S443" s="296"/>
      <c r="T443" s="296"/>
      <c r="U443" s="296"/>
      <c r="V443" s="296"/>
      <c r="W443" s="296"/>
      <c r="X443" s="296"/>
      <c r="Y443" s="296"/>
      <c r="Z443" s="296"/>
      <c r="AA443" s="296"/>
      <c r="AB443" s="296"/>
      <c r="AC443" s="296"/>
      <c r="AD443" s="296"/>
      <c r="AE443" s="296"/>
      <c r="AF443" s="296"/>
      <c r="AG443" s="296"/>
      <c r="AH443" s="296"/>
      <c r="AI443" s="296"/>
      <c r="AJ443" s="296"/>
      <c r="AK443" s="296"/>
      <c r="AL443" s="296"/>
      <c r="AM443" s="296"/>
    </row>
    <row r="444" spans="1:39" x14ac:dyDescent="0.25">
      <c r="A444" s="296"/>
      <c r="B444" s="296"/>
      <c r="C444" s="296"/>
      <c r="D444" s="296"/>
      <c r="E444" s="296"/>
      <c r="F444" s="296"/>
      <c r="G444" s="296"/>
      <c r="H444" s="296"/>
      <c r="I444" s="296"/>
      <c r="J444" s="296"/>
      <c r="K444" s="296"/>
      <c r="L444" s="296"/>
      <c r="M444" s="296"/>
      <c r="N444" s="296"/>
      <c r="O444" s="296"/>
      <c r="P444" s="296"/>
      <c r="Q444" s="296"/>
      <c r="R444" s="296"/>
      <c r="S444" s="296"/>
      <c r="T444" s="296"/>
      <c r="U444" s="296"/>
      <c r="V444" s="296"/>
      <c r="W444" s="296"/>
      <c r="X444" s="296"/>
      <c r="Y444" s="296"/>
      <c r="Z444" s="296"/>
      <c r="AA444" s="296"/>
      <c r="AB444" s="296"/>
      <c r="AC444" s="296"/>
      <c r="AD444" s="296"/>
      <c r="AE444" s="296"/>
      <c r="AF444" s="296"/>
      <c r="AG444" s="296"/>
      <c r="AH444" s="296"/>
      <c r="AI444" s="296"/>
      <c r="AJ444" s="296"/>
      <c r="AK444" s="296"/>
      <c r="AL444" s="296"/>
      <c r="AM444" s="296"/>
    </row>
    <row r="445" spans="1:39" x14ac:dyDescent="0.25">
      <c r="A445" s="296"/>
      <c r="B445" s="296"/>
      <c r="C445" s="296"/>
      <c r="D445" s="296"/>
      <c r="E445" s="296"/>
      <c r="F445" s="296"/>
      <c r="G445" s="296"/>
      <c r="H445" s="296"/>
      <c r="I445" s="296"/>
      <c r="J445" s="296"/>
      <c r="K445" s="296"/>
      <c r="L445" s="296"/>
      <c r="M445" s="296"/>
      <c r="N445" s="296"/>
      <c r="O445" s="296"/>
      <c r="P445" s="296"/>
      <c r="Q445" s="296"/>
      <c r="R445" s="296"/>
      <c r="S445" s="296"/>
      <c r="T445" s="296"/>
      <c r="U445" s="296"/>
      <c r="V445" s="296"/>
      <c r="W445" s="296"/>
      <c r="X445" s="296"/>
      <c r="Y445" s="296"/>
      <c r="Z445" s="296"/>
      <c r="AA445" s="296"/>
      <c r="AB445" s="296"/>
      <c r="AC445" s="296"/>
      <c r="AD445" s="296"/>
      <c r="AE445" s="296"/>
      <c r="AF445" s="296"/>
      <c r="AG445" s="296"/>
      <c r="AH445" s="296"/>
      <c r="AI445" s="296"/>
      <c r="AJ445" s="296"/>
      <c r="AK445" s="296"/>
      <c r="AL445" s="296"/>
      <c r="AM445" s="296"/>
    </row>
    <row r="446" spans="1:39" x14ac:dyDescent="0.25">
      <c r="A446" s="296"/>
      <c r="B446" s="296"/>
      <c r="C446" s="296"/>
      <c r="D446" s="296"/>
      <c r="E446" s="296"/>
      <c r="F446" s="296"/>
      <c r="G446" s="296"/>
      <c r="H446" s="296"/>
      <c r="I446" s="296"/>
      <c r="J446" s="296"/>
      <c r="K446" s="296"/>
      <c r="L446" s="296"/>
      <c r="M446" s="296"/>
      <c r="N446" s="296"/>
      <c r="O446" s="296"/>
      <c r="P446" s="296"/>
      <c r="Q446" s="296"/>
      <c r="R446" s="296"/>
      <c r="S446" s="296"/>
      <c r="T446" s="296"/>
      <c r="U446" s="296"/>
      <c r="V446" s="296"/>
      <c r="W446" s="296"/>
      <c r="X446" s="296"/>
      <c r="Y446" s="296"/>
      <c r="Z446" s="296"/>
      <c r="AA446" s="296"/>
      <c r="AB446" s="296"/>
      <c r="AC446" s="296"/>
      <c r="AD446" s="296"/>
      <c r="AE446" s="296"/>
      <c r="AF446" s="296"/>
      <c r="AG446" s="296"/>
      <c r="AH446" s="296"/>
      <c r="AI446" s="296"/>
      <c r="AJ446" s="296"/>
      <c r="AK446" s="296"/>
      <c r="AL446" s="296"/>
      <c r="AM446" s="296"/>
    </row>
    <row r="447" spans="1:39" x14ac:dyDescent="0.25">
      <c r="A447" s="296"/>
      <c r="B447" s="296"/>
      <c r="C447" s="296"/>
      <c r="D447" s="296"/>
      <c r="E447" s="296"/>
      <c r="F447" s="296"/>
      <c r="G447" s="296"/>
      <c r="H447" s="296"/>
      <c r="I447" s="296"/>
      <c r="J447" s="296"/>
      <c r="K447" s="296"/>
      <c r="L447" s="296"/>
      <c r="M447" s="296"/>
      <c r="N447" s="296"/>
      <c r="O447" s="296"/>
      <c r="P447" s="296"/>
      <c r="Q447" s="296"/>
      <c r="R447" s="296"/>
      <c r="S447" s="296"/>
      <c r="T447" s="296"/>
      <c r="U447" s="296"/>
      <c r="V447" s="296"/>
      <c r="W447" s="296"/>
      <c r="X447" s="296"/>
      <c r="Y447" s="296"/>
      <c r="Z447" s="296"/>
      <c r="AA447" s="296"/>
      <c r="AB447" s="296"/>
      <c r="AC447" s="296"/>
      <c r="AD447" s="296"/>
      <c r="AE447" s="296"/>
      <c r="AF447" s="296"/>
      <c r="AG447" s="296"/>
      <c r="AH447" s="296"/>
      <c r="AI447" s="296"/>
      <c r="AJ447" s="296"/>
      <c r="AK447" s="296"/>
      <c r="AL447" s="296"/>
      <c r="AM447" s="296"/>
    </row>
    <row r="448" spans="1:39" x14ac:dyDescent="0.25">
      <c r="A448" s="296"/>
      <c r="B448" s="296"/>
      <c r="C448" s="296"/>
      <c r="D448" s="296"/>
      <c r="E448" s="296"/>
      <c r="F448" s="296"/>
      <c r="G448" s="296"/>
      <c r="H448" s="296"/>
      <c r="I448" s="296"/>
      <c r="J448" s="296"/>
      <c r="K448" s="296"/>
      <c r="L448" s="296"/>
      <c r="M448" s="296"/>
      <c r="N448" s="296"/>
      <c r="O448" s="296"/>
      <c r="P448" s="296"/>
      <c r="Q448" s="296"/>
      <c r="R448" s="296"/>
      <c r="S448" s="296"/>
      <c r="T448" s="296"/>
      <c r="U448" s="296"/>
      <c r="V448" s="296"/>
      <c r="W448" s="296"/>
      <c r="X448" s="296"/>
      <c r="Y448" s="296"/>
      <c r="Z448" s="296"/>
      <c r="AA448" s="296"/>
      <c r="AB448" s="296"/>
      <c r="AC448" s="296"/>
      <c r="AD448" s="296"/>
      <c r="AE448" s="296"/>
      <c r="AF448" s="296"/>
      <c r="AG448" s="296"/>
      <c r="AH448" s="296"/>
      <c r="AI448" s="296"/>
      <c r="AJ448" s="296"/>
      <c r="AK448" s="296"/>
      <c r="AL448" s="296"/>
      <c r="AM448" s="296"/>
    </row>
    <row r="449" spans="1:39" x14ac:dyDescent="0.25">
      <c r="A449" s="296"/>
      <c r="B449" s="296"/>
      <c r="C449" s="296"/>
      <c r="D449" s="296"/>
      <c r="E449" s="296"/>
      <c r="F449" s="296"/>
      <c r="G449" s="296"/>
      <c r="H449" s="296"/>
      <c r="I449" s="296"/>
      <c r="J449" s="296"/>
      <c r="K449" s="296"/>
      <c r="L449" s="296"/>
      <c r="M449" s="296"/>
      <c r="N449" s="296"/>
      <c r="O449" s="296"/>
      <c r="P449" s="296"/>
      <c r="Q449" s="296"/>
      <c r="R449" s="296"/>
      <c r="S449" s="296"/>
      <c r="T449" s="296"/>
      <c r="U449" s="296"/>
      <c r="V449" s="296"/>
      <c r="W449" s="296"/>
      <c r="X449" s="296"/>
      <c r="Y449" s="296"/>
      <c r="Z449" s="296"/>
      <c r="AA449" s="296"/>
      <c r="AB449" s="296"/>
      <c r="AC449" s="296"/>
      <c r="AD449" s="296"/>
      <c r="AE449" s="296"/>
      <c r="AF449" s="296"/>
      <c r="AG449" s="296"/>
      <c r="AH449" s="296"/>
      <c r="AI449" s="296"/>
      <c r="AJ449" s="296"/>
      <c r="AK449" s="296"/>
      <c r="AL449" s="296"/>
      <c r="AM449" s="296"/>
    </row>
    <row r="450" spans="1:39" x14ac:dyDescent="0.25">
      <c r="A450" s="296"/>
      <c r="B450" s="296"/>
      <c r="C450" s="296"/>
      <c r="D450" s="296"/>
      <c r="E450" s="296"/>
      <c r="F450" s="296"/>
      <c r="G450" s="296"/>
      <c r="H450" s="296"/>
      <c r="I450" s="296"/>
      <c r="J450" s="296"/>
      <c r="K450" s="296"/>
      <c r="L450" s="296"/>
      <c r="M450" s="296"/>
      <c r="N450" s="296"/>
      <c r="O450" s="296"/>
      <c r="P450" s="296"/>
      <c r="Q450" s="296"/>
      <c r="R450" s="296"/>
      <c r="S450" s="296"/>
      <c r="T450" s="296"/>
      <c r="U450" s="296"/>
      <c r="V450" s="296"/>
      <c r="W450" s="296"/>
      <c r="X450" s="296"/>
      <c r="Y450" s="296"/>
      <c r="Z450" s="296"/>
      <c r="AA450" s="296"/>
      <c r="AB450" s="296"/>
      <c r="AC450" s="296"/>
      <c r="AD450" s="296"/>
      <c r="AE450" s="296"/>
      <c r="AF450" s="296"/>
      <c r="AG450" s="296"/>
      <c r="AH450" s="296"/>
      <c r="AI450" s="296"/>
      <c r="AJ450" s="296"/>
      <c r="AK450" s="296"/>
      <c r="AL450" s="296"/>
      <c r="AM450" s="296"/>
    </row>
    <row r="451" spans="1:39" x14ac:dyDescent="0.25">
      <c r="A451" s="296"/>
      <c r="B451" s="296"/>
      <c r="C451" s="296"/>
      <c r="D451" s="296"/>
      <c r="E451" s="296"/>
      <c r="F451" s="296"/>
      <c r="G451" s="296"/>
      <c r="H451" s="296"/>
      <c r="I451" s="296"/>
      <c r="J451" s="296"/>
      <c r="K451" s="296"/>
      <c r="L451" s="296"/>
      <c r="M451" s="296"/>
      <c r="N451" s="296"/>
      <c r="O451" s="296"/>
      <c r="P451" s="296"/>
      <c r="Q451" s="296"/>
      <c r="R451" s="296"/>
      <c r="S451" s="296"/>
      <c r="T451" s="296"/>
      <c r="U451" s="296"/>
      <c r="V451" s="296"/>
      <c r="W451" s="296"/>
      <c r="X451" s="296"/>
      <c r="Y451" s="296"/>
      <c r="Z451" s="296"/>
      <c r="AA451" s="296"/>
      <c r="AB451" s="296"/>
      <c r="AC451" s="296"/>
      <c r="AD451" s="296"/>
      <c r="AE451" s="296"/>
      <c r="AF451" s="296"/>
      <c r="AG451" s="296"/>
      <c r="AH451" s="296"/>
      <c r="AI451" s="296"/>
      <c r="AJ451" s="296"/>
      <c r="AK451" s="296"/>
      <c r="AL451" s="296"/>
      <c r="AM451" s="296"/>
    </row>
    <row r="452" spans="1:39" x14ac:dyDescent="0.25">
      <c r="A452" s="296"/>
      <c r="B452" s="296"/>
      <c r="C452" s="296"/>
      <c r="D452" s="296"/>
      <c r="E452" s="296"/>
      <c r="F452" s="296"/>
      <c r="G452" s="296"/>
      <c r="H452" s="296"/>
      <c r="I452" s="296"/>
      <c r="J452" s="296"/>
      <c r="K452" s="296"/>
      <c r="L452" s="296"/>
      <c r="M452" s="296"/>
      <c r="N452" s="296"/>
      <c r="O452" s="296"/>
      <c r="P452" s="296"/>
      <c r="Q452" s="296"/>
      <c r="R452" s="296"/>
      <c r="S452" s="296"/>
      <c r="T452" s="296"/>
      <c r="U452" s="296"/>
      <c r="V452" s="296"/>
      <c r="W452" s="296"/>
      <c r="X452" s="296"/>
      <c r="Y452" s="296"/>
      <c r="Z452" s="296"/>
      <c r="AA452" s="296"/>
      <c r="AB452" s="296"/>
      <c r="AC452" s="296"/>
      <c r="AD452" s="296"/>
      <c r="AE452" s="296"/>
      <c r="AF452" s="296"/>
      <c r="AG452" s="296"/>
      <c r="AH452" s="296"/>
      <c r="AI452" s="296"/>
      <c r="AJ452" s="296"/>
      <c r="AK452" s="296"/>
      <c r="AL452" s="296"/>
      <c r="AM452" s="296"/>
    </row>
    <row r="453" spans="1:39" x14ac:dyDescent="0.25">
      <c r="A453" s="296"/>
      <c r="B453" s="296"/>
      <c r="C453" s="296"/>
      <c r="D453" s="296"/>
      <c r="E453" s="296"/>
      <c r="F453" s="296"/>
      <c r="G453" s="296"/>
      <c r="H453" s="296"/>
      <c r="I453" s="296"/>
      <c r="J453" s="296"/>
      <c r="K453" s="296"/>
      <c r="L453" s="296"/>
      <c r="M453" s="296"/>
      <c r="N453" s="296"/>
      <c r="O453" s="296"/>
      <c r="P453" s="296"/>
      <c r="Q453" s="296"/>
      <c r="R453" s="296"/>
      <c r="S453" s="296"/>
      <c r="T453" s="296"/>
      <c r="U453" s="296"/>
      <c r="V453" s="296"/>
      <c r="W453" s="296"/>
      <c r="X453" s="296"/>
      <c r="Y453" s="296"/>
      <c r="Z453" s="296"/>
      <c r="AA453" s="296"/>
      <c r="AB453" s="296"/>
      <c r="AC453" s="296"/>
      <c r="AD453" s="296"/>
      <c r="AE453" s="296"/>
      <c r="AF453" s="296"/>
      <c r="AG453" s="296"/>
      <c r="AH453" s="296"/>
      <c r="AI453" s="296"/>
      <c r="AJ453" s="296"/>
      <c r="AK453" s="296"/>
      <c r="AL453" s="296"/>
      <c r="AM453" s="296"/>
    </row>
    <row r="454" spans="1:39" x14ac:dyDescent="0.25">
      <c r="A454" s="296"/>
      <c r="B454" s="296"/>
      <c r="C454" s="296"/>
      <c r="D454" s="296"/>
      <c r="E454" s="296"/>
      <c r="F454" s="296"/>
      <c r="G454" s="296"/>
      <c r="H454" s="296"/>
      <c r="I454" s="296"/>
      <c r="J454" s="296"/>
      <c r="K454" s="296"/>
      <c r="L454" s="296"/>
      <c r="M454" s="296"/>
      <c r="N454" s="296"/>
      <c r="O454" s="296"/>
      <c r="P454" s="296"/>
      <c r="Q454" s="296"/>
      <c r="R454" s="296"/>
      <c r="S454" s="296"/>
      <c r="T454" s="296"/>
      <c r="U454" s="296"/>
      <c r="V454" s="296"/>
      <c r="W454" s="296"/>
      <c r="X454" s="296"/>
      <c r="Y454" s="296"/>
      <c r="Z454" s="296"/>
      <c r="AA454" s="296"/>
      <c r="AB454" s="296"/>
      <c r="AC454" s="296"/>
      <c r="AD454" s="296"/>
      <c r="AE454" s="296"/>
      <c r="AF454" s="296"/>
      <c r="AG454" s="296"/>
      <c r="AH454" s="296"/>
      <c r="AI454" s="296"/>
      <c r="AJ454" s="296"/>
      <c r="AK454" s="296"/>
      <c r="AL454" s="296"/>
      <c r="AM454" s="296"/>
    </row>
    <row r="455" spans="1:39" x14ac:dyDescent="0.25">
      <c r="A455" s="296"/>
      <c r="B455" s="296"/>
      <c r="C455" s="296"/>
      <c r="D455" s="296"/>
      <c r="E455" s="296"/>
      <c r="F455" s="296"/>
      <c r="G455" s="296"/>
      <c r="H455" s="296"/>
      <c r="I455" s="296"/>
      <c r="J455" s="296"/>
      <c r="K455" s="296"/>
      <c r="L455" s="296"/>
      <c r="M455" s="296"/>
      <c r="N455" s="296"/>
      <c r="O455" s="296"/>
      <c r="P455" s="296"/>
      <c r="Q455" s="296"/>
      <c r="R455" s="296"/>
      <c r="S455" s="296"/>
      <c r="T455" s="296"/>
      <c r="U455" s="296"/>
      <c r="V455" s="296"/>
      <c r="W455" s="296"/>
      <c r="X455" s="296"/>
      <c r="Y455" s="296"/>
      <c r="Z455" s="296"/>
      <c r="AA455" s="296"/>
      <c r="AB455" s="296"/>
      <c r="AC455" s="296"/>
      <c r="AD455" s="296"/>
      <c r="AE455" s="296"/>
      <c r="AF455" s="296"/>
      <c r="AG455" s="296"/>
      <c r="AH455" s="296"/>
      <c r="AI455" s="296"/>
      <c r="AJ455" s="296"/>
      <c r="AK455" s="296"/>
      <c r="AL455" s="296"/>
      <c r="AM455" s="296"/>
    </row>
    <row r="456" spans="1:39" x14ac:dyDescent="0.25">
      <c r="A456" s="296"/>
      <c r="B456" s="296"/>
      <c r="C456" s="296"/>
      <c r="D456" s="296"/>
      <c r="E456" s="296"/>
      <c r="F456" s="296"/>
      <c r="G456" s="296"/>
      <c r="H456" s="296"/>
      <c r="I456" s="296"/>
      <c r="J456" s="296"/>
      <c r="K456" s="296"/>
      <c r="L456" s="296"/>
      <c r="M456" s="296"/>
      <c r="N456" s="296"/>
      <c r="O456" s="296"/>
      <c r="P456" s="296"/>
      <c r="Q456" s="296"/>
      <c r="R456" s="296"/>
      <c r="S456" s="296"/>
      <c r="T456" s="296"/>
      <c r="U456" s="296"/>
      <c r="V456" s="296"/>
      <c r="W456" s="296"/>
      <c r="X456" s="296"/>
      <c r="Y456" s="296"/>
      <c r="Z456" s="296"/>
      <c r="AA456" s="296"/>
      <c r="AB456" s="296"/>
      <c r="AC456" s="296"/>
      <c r="AD456" s="296"/>
      <c r="AE456" s="296"/>
      <c r="AF456" s="296"/>
      <c r="AG456" s="296"/>
      <c r="AH456" s="296"/>
      <c r="AI456" s="296"/>
      <c r="AJ456" s="296"/>
      <c r="AK456" s="296"/>
      <c r="AL456" s="296"/>
      <c r="AM456" s="296"/>
    </row>
    <row r="457" spans="1:39" x14ac:dyDescent="0.25">
      <c r="A457" s="296"/>
      <c r="B457" s="296"/>
      <c r="C457" s="296"/>
      <c r="D457" s="296"/>
      <c r="E457" s="296"/>
      <c r="F457" s="296"/>
      <c r="G457" s="296"/>
      <c r="H457" s="296"/>
      <c r="I457" s="296"/>
      <c r="J457" s="296"/>
      <c r="K457" s="296"/>
      <c r="L457" s="296"/>
      <c r="M457" s="296"/>
      <c r="N457" s="296"/>
      <c r="O457" s="296"/>
      <c r="P457" s="296"/>
      <c r="Q457" s="296"/>
      <c r="R457" s="296"/>
      <c r="S457" s="296"/>
      <c r="T457" s="296"/>
      <c r="U457" s="296"/>
      <c r="V457" s="296"/>
      <c r="W457" s="296"/>
      <c r="X457" s="296"/>
      <c r="Y457" s="296"/>
      <c r="Z457" s="296"/>
      <c r="AA457" s="296"/>
      <c r="AB457" s="296"/>
      <c r="AC457" s="296"/>
      <c r="AD457" s="296"/>
      <c r="AE457" s="296"/>
      <c r="AF457" s="296"/>
      <c r="AG457" s="296"/>
      <c r="AH457" s="296"/>
      <c r="AI457" s="296"/>
      <c r="AJ457" s="296"/>
      <c r="AK457" s="296"/>
      <c r="AL457" s="296"/>
      <c r="AM457" s="296"/>
    </row>
    <row r="458" spans="1:39" x14ac:dyDescent="0.25">
      <c r="A458" s="296"/>
      <c r="B458" s="296"/>
      <c r="C458" s="296"/>
      <c r="D458" s="296"/>
      <c r="E458" s="296"/>
      <c r="F458" s="296"/>
      <c r="G458" s="296"/>
      <c r="H458" s="296"/>
      <c r="I458" s="296"/>
      <c r="J458" s="296"/>
      <c r="K458" s="296"/>
      <c r="L458" s="296"/>
      <c r="M458" s="296"/>
      <c r="N458" s="296"/>
      <c r="O458" s="296"/>
      <c r="P458" s="296"/>
      <c r="Q458" s="296"/>
      <c r="R458" s="296"/>
      <c r="S458" s="296"/>
      <c r="T458" s="296"/>
      <c r="U458" s="296"/>
      <c r="V458" s="296"/>
      <c r="W458" s="296"/>
      <c r="X458" s="296"/>
      <c r="Y458" s="296"/>
      <c r="Z458" s="296"/>
      <c r="AA458" s="296"/>
      <c r="AB458" s="296"/>
      <c r="AC458" s="296"/>
      <c r="AD458" s="296"/>
      <c r="AE458" s="296"/>
      <c r="AF458" s="296"/>
      <c r="AG458" s="296"/>
      <c r="AH458" s="296"/>
      <c r="AI458" s="296"/>
      <c r="AJ458" s="296"/>
      <c r="AK458" s="296"/>
      <c r="AL458" s="296"/>
      <c r="AM458" s="296"/>
    </row>
    <row r="459" spans="1:39" x14ac:dyDescent="0.25">
      <c r="A459" s="296"/>
      <c r="B459" s="296"/>
      <c r="C459" s="296"/>
      <c r="D459" s="296"/>
      <c r="E459" s="296"/>
      <c r="F459" s="296"/>
      <c r="G459" s="296"/>
      <c r="H459" s="296"/>
      <c r="I459" s="296"/>
      <c r="J459" s="296"/>
      <c r="K459" s="296"/>
      <c r="L459" s="296"/>
      <c r="M459" s="296"/>
      <c r="N459" s="296"/>
      <c r="O459" s="296"/>
      <c r="P459" s="296"/>
      <c r="Q459" s="296"/>
      <c r="R459" s="296"/>
      <c r="S459" s="296"/>
      <c r="T459" s="296"/>
      <c r="U459" s="296"/>
      <c r="V459" s="296"/>
      <c r="W459" s="296"/>
      <c r="X459" s="296"/>
      <c r="Y459" s="296"/>
      <c r="Z459" s="296"/>
      <c r="AA459" s="296"/>
      <c r="AB459" s="296"/>
      <c r="AC459" s="296"/>
      <c r="AD459" s="296"/>
      <c r="AE459" s="296"/>
      <c r="AF459" s="296"/>
      <c r="AG459" s="296"/>
      <c r="AH459" s="296"/>
      <c r="AI459" s="296"/>
      <c r="AJ459" s="296"/>
      <c r="AK459" s="296"/>
      <c r="AL459" s="296"/>
      <c r="AM459" s="296"/>
    </row>
    <row r="460" spans="1:39" x14ac:dyDescent="0.25">
      <c r="A460" s="296"/>
      <c r="B460" s="296"/>
      <c r="C460" s="296"/>
      <c r="D460" s="296"/>
      <c r="E460" s="296"/>
      <c r="F460" s="296"/>
      <c r="G460" s="296"/>
      <c r="H460" s="296"/>
      <c r="I460" s="296"/>
      <c r="J460" s="296"/>
      <c r="K460" s="296"/>
      <c r="L460" s="296"/>
      <c r="M460" s="296"/>
      <c r="N460" s="296"/>
      <c r="O460" s="296"/>
      <c r="P460" s="296"/>
      <c r="Q460" s="296"/>
      <c r="R460" s="296"/>
      <c r="S460" s="296"/>
      <c r="T460" s="296"/>
      <c r="U460" s="296"/>
      <c r="V460" s="296"/>
      <c r="W460" s="296"/>
      <c r="X460" s="296"/>
      <c r="Y460" s="296"/>
      <c r="Z460" s="296"/>
      <c r="AA460" s="296"/>
      <c r="AB460" s="296"/>
      <c r="AC460" s="296"/>
      <c r="AD460" s="296"/>
      <c r="AE460" s="296"/>
      <c r="AF460" s="296"/>
      <c r="AG460" s="296"/>
      <c r="AH460" s="296"/>
      <c r="AI460" s="296"/>
      <c r="AJ460" s="296"/>
      <c r="AK460" s="296"/>
      <c r="AL460" s="296"/>
      <c r="AM460" s="296"/>
    </row>
    <row r="461" spans="1:39" x14ac:dyDescent="0.25">
      <c r="A461" s="296"/>
      <c r="B461" s="296"/>
      <c r="C461" s="296"/>
      <c r="D461" s="296"/>
      <c r="E461" s="296"/>
      <c r="F461" s="296"/>
      <c r="G461" s="296"/>
      <c r="H461" s="296"/>
      <c r="I461" s="296"/>
      <c r="J461" s="296"/>
      <c r="K461" s="296"/>
      <c r="L461" s="296"/>
      <c r="M461" s="296"/>
      <c r="N461" s="296"/>
      <c r="O461" s="296"/>
      <c r="P461" s="296"/>
      <c r="Q461" s="296"/>
      <c r="R461" s="296"/>
      <c r="S461" s="296"/>
      <c r="T461" s="296"/>
      <c r="U461" s="296"/>
      <c r="V461" s="296"/>
      <c r="W461" s="296"/>
      <c r="X461" s="296"/>
      <c r="Y461" s="296"/>
      <c r="Z461" s="296"/>
      <c r="AA461" s="296"/>
      <c r="AB461" s="296"/>
      <c r="AC461" s="296"/>
      <c r="AD461" s="296"/>
      <c r="AE461" s="296"/>
      <c r="AF461" s="296"/>
      <c r="AG461" s="296"/>
      <c r="AH461" s="296"/>
      <c r="AI461" s="296"/>
      <c r="AJ461" s="296"/>
      <c r="AK461" s="296"/>
      <c r="AL461" s="296"/>
      <c r="AM461" s="296"/>
    </row>
    <row r="462" spans="1:39" x14ac:dyDescent="0.25">
      <c r="A462" s="296"/>
      <c r="B462" s="296"/>
      <c r="C462" s="296"/>
      <c r="D462" s="296"/>
      <c r="E462" s="296"/>
      <c r="F462" s="296"/>
      <c r="G462" s="296"/>
      <c r="H462" s="296"/>
      <c r="I462" s="296"/>
      <c r="J462" s="296"/>
      <c r="K462" s="296"/>
      <c r="L462" s="296"/>
      <c r="M462" s="296"/>
      <c r="N462" s="296"/>
      <c r="O462" s="296"/>
      <c r="P462" s="296"/>
      <c r="Q462" s="296"/>
      <c r="R462" s="296"/>
      <c r="S462" s="296"/>
      <c r="T462" s="296"/>
      <c r="U462" s="296"/>
      <c r="V462" s="296"/>
      <c r="W462" s="296"/>
      <c r="X462" s="296"/>
      <c r="Y462" s="296"/>
      <c r="Z462" s="296"/>
      <c r="AA462" s="296"/>
      <c r="AB462" s="296"/>
      <c r="AC462" s="296"/>
      <c r="AD462" s="296"/>
      <c r="AE462" s="296"/>
      <c r="AF462" s="296"/>
      <c r="AG462" s="296"/>
      <c r="AH462" s="296"/>
      <c r="AI462" s="296"/>
      <c r="AJ462" s="296"/>
      <c r="AK462" s="296"/>
      <c r="AL462" s="296"/>
      <c r="AM462" s="296"/>
    </row>
    <row r="463" spans="1:39" x14ac:dyDescent="0.25">
      <c r="A463" s="296"/>
      <c r="B463" s="296"/>
      <c r="C463" s="296"/>
      <c r="D463" s="296"/>
      <c r="E463" s="296"/>
      <c r="F463" s="296"/>
      <c r="G463" s="296"/>
      <c r="H463" s="296"/>
      <c r="I463" s="296"/>
      <c r="J463" s="296"/>
      <c r="K463" s="296"/>
      <c r="L463" s="296"/>
      <c r="M463" s="296"/>
      <c r="N463" s="296"/>
      <c r="O463" s="296"/>
      <c r="P463" s="296"/>
      <c r="Q463" s="296"/>
      <c r="R463" s="296"/>
      <c r="S463" s="296"/>
      <c r="T463" s="296"/>
      <c r="U463" s="296"/>
      <c r="V463" s="296"/>
      <c r="W463" s="296"/>
      <c r="X463" s="296"/>
      <c r="Y463" s="296"/>
      <c r="Z463" s="296"/>
      <c r="AA463" s="296"/>
      <c r="AB463" s="296"/>
      <c r="AC463" s="296"/>
      <c r="AD463" s="296"/>
      <c r="AE463" s="296"/>
      <c r="AF463" s="296"/>
      <c r="AG463" s="296"/>
      <c r="AH463" s="296"/>
      <c r="AI463" s="296"/>
      <c r="AJ463" s="296"/>
      <c r="AK463" s="296"/>
      <c r="AL463" s="296"/>
      <c r="AM463" s="296"/>
    </row>
    <row r="464" spans="1:39" x14ac:dyDescent="0.25">
      <c r="A464" s="296"/>
      <c r="B464" s="296"/>
      <c r="C464" s="296"/>
      <c r="D464" s="296"/>
      <c r="E464" s="296"/>
      <c r="F464" s="296"/>
      <c r="G464" s="296"/>
      <c r="H464" s="296"/>
      <c r="I464" s="296"/>
      <c r="J464" s="296"/>
      <c r="K464" s="296"/>
      <c r="L464" s="296"/>
      <c r="M464" s="296"/>
      <c r="N464" s="296"/>
      <c r="O464" s="296"/>
      <c r="P464" s="296"/>
      <c r="Q464" s="296"/>
      <c r="R464" s="296"/>
      <c r="S464" s="296"/>
      <c r="T464" s="296"/>
      <c r="U464" s="296"/>
      <c r="V464" s="296"/>
      <c r="W464" s="296"/>
      <c r="X464" s="296"/>
      <c r="Y464" s="296"/>
      <c r="Z464" s="296"/>
      <c r="AA464" s="296"/>
      <c r="AB464" s="296"/>
      <c r="AC464" s="296"/>
      <c r="AD464" s="296"/>
      <c r="AE464" s="296"/>
      <c r="AF464" s="296"/>
      <c r="AG464" s="296"/>
      <c r="AH464" s="296"/>
      <c r="AI464" s="296"/>
      <c r="AJ464" s="296"/>
      <c r="AK464" s="296"/>
      <c r="AL464" s="296"/>
      <c r="AM464" s="296"/>
    </row>
    <row r="465" spans="1:39" x14ac:dyDescent="0.25">
      <c r="A465" s="296"/>
      <c r="B465" s="296"/>
      <c r="C465" s="296"/>
      <c r="D465" s="296"/>
      <c r="E465" s="296"/>
      <c r="F465" s="296"/>
      <c r="G465" s="296"/>
      <c r="H465" s="296"/>
      <c r="I465" s="296"/>
      <c r="J465" s="296"/>
      <c r="K465" s="296"/>
      <c r="L465" s="296"/>
      <c r="M465" s="296"/>
      <c r="N465" s="296"/>
      <c r="O465" s="296"/>
      <c r="P465" s="296"/>
      <c r="Q465" s="296"/>
      <c r="R465" s="296"/>
      <c r="S465" s="296"/>
      <c r="T465" s="296"/>
      <c r="U465" s="296"/>
      <c r="V465" s="296"/>
      <c r="W465" s="296"/>
      <c r="X465" s="296"/>
      <c r="Y465" s="296"/>
      <c r="Z465" s="296"/>
      <c r="AA465" s="296"/>
      <c r="AB465" s="296"/>
      <c r="AC465" s="296"/>
      <c r="AD465" s="296"/>
      <c r="AE465" s="296"/>
      <c r="AF465" s="296"/>
      <c r="AG465" s="296"/>
      <c r="AH465" s="296"/>
      <c r="AI465" s="296"/>
      <c r="AJ465" s="296"/>
      <c r="AK465" s="296"/>
      <c r="AL465" s="296"/>
      <c r="AM465" s="296"/>
    </row>
    <row r="466" spans="1:39" x14ac:dyDescent="0.25">
      <c r="A466" s="296"/>
      <c r="B466" s="296"/>
      <c r="C466" s="296"/>
      <c r="D466" s="296"/>
      <c r="E466" s="296"/>
      <c r="F466" s="296"/>
      <c r="G466" s="296"/>
      <c r="H466" s="296"/>
      <c r="I466" s="296"/>
      <c r="J466" s="296"/>
      <c r="K466" s="296"/>
      <c r="L466" s="296"/>
      <c r="M466" s="296"/>
      <c r="N466" s="296"/>
      <c r="O466" s="296"/>
      <c r="P466" s="296"/>
      <c r="Q466" s="296"/>
      <c r="R466" s="296"/>
      <c r="S466" s="296"/>
      <c r="T466" s="296"/>
      <c r="U466" s="296"/>
      <c r="V466" s="296"/>
      <c r="W466" s="296"/>
      <c r="X466" s="296"/>
      <c r="Y466" s="296"/>
      <c r="Z466" s="296"/>
      <c r="AA466" s="296"/>
      <c r="AB466" s="296"/>
      <c r="AC466" s="296"/>
      <c r="AD466" s="296"/>
      <c r="AE466" s="296"/>
      <c r="AF466" s="296"/>
      <c r="AG466" s="296"/>
      <c r="AH466" s="296"/>
      <c r="AI466" s="296"/>
      <c r="AJ466" s="296"/>
      <c r="AK466" s="296"/>
      <c r="AL466" s="296"/>
      <c r="AM466" s="296"/>
    </row>
    <row r="467" spans="1:39" x14ac:dyDescent="0.25">
      <c r="A467" s="296"/>
      <c r="B467" s="296"/>
      <c r="C467" s="296"/>
      <c r="D467" s="296"/>
      <c r="E467" s="296"/>
      <c r="F467" s="296"/>
      <c r="G467" s="296"/>
      <c r="H467" s="296"/>
      <c r="I467" s="296"/>
      <c r="J467" s="296"/>
      <c r="K467" s="296"/>
      <c r="L467" s="296"/>
      <c r="M467" s="296"/>
      <c r="N467" s="296"/>
      <c r="O467" s="296"/>
      <c r="P467" s="296"/>
      <c r="Q467" s="296"/>
      <c r="R467" s="296"/>
      <c r="S467" s="296"/>
      <c r="T467" s="296"/>
      <c r="U467" s="296"/>
      <c r="V467" s="296"/>
      <c r="W467" s="296"/>
      <c r="X467" s="296"/>
      <c r="Y467" s="296"/>
      <c r="Z467" s="296"/>
      <c r="AA467" s="296"/>
      <c r="AB467" s="296"/>
      <c r="AC467" s="296"/>
      <c r="AD467" s="296"/>
      <c r="AE467" s="296"/>
      <c r="AF467" s="296"/>
      <c r="AG467" s="296"/>
      <c r="AH467" s="296"/>
      <c r="AI467" s="296"/>
      <c r="AJ467" s="296"/>
      <c r="AK467" s="296"/>
      <c r="AL467" s="296"/>
      <c r="AM467" s="296"/>
    </row>
    <row r="468" spans="1:39" x14ac:dyDescent="0.25">
      <c r="A468" s="296"/>
      <c r="B468" s="296"/>
      <c r="C468" s="296"/>
      <c r="D468" s="296"/>
      <c r="E468" s="296"/>
      <c r="F468" s="296"/>
      <c r="G468" s="296"/>
      <c r="H468" s="296"/>
      <c r="I468" s="296"/>
      <c r="J468" s="296"/>
      <c r="K468" s="296"/>
      <c r="L468" s="296"/>
      <c r="M468" s="296"/>
      <c r="N468" s="296"/>
      <c r="O468" s="296"/>
      <c r="P468" s="296"/>
      <c r="Q468" s="296"/>
      <c r="R468" s="296"/>
      <c r="S468" s="296"/>
      <c r="T468" s="296"/>
      <c r="U468" s="296"/>
      <c r="V468" s="296"/>
      <c r="W468" s="296"/>
      <c r="X468" s="296"/>
      <c r="Y468" s="296"/>
      <c r="Z468" s="296"/>
      <c r="AA468" s="296"/>
      <c r="AB468" s="296"/>
      <c r="AC468" s="296"/>
      <c r="AD468" s="296"/>
      <c r="AE468" s="296"/>
      <c r="AF468" s="296"/>
      <c r="AG468" s="296"/>
      <c r="AH468" s="296"/>
      <c r="AI468" s="296"/>
      <c r="AJ468" s="296"/>
      <c r="AK468" s="296"/>
      <c r="AL468" s="296"/>
      <c r="AM468" s="296"/>
    </row>
    <row r="469" spans="1:39" x14ac:dyDescent="0.25">
      <c r="A469" s="296"/>
      <c r="B469" s="296"/>
      <c r="C469" s="296"/>
      <c r="D469" s="296"/>
      <c r="E469" s="296"/>
      <c r="F469" s="296"/>
      <c r="G469" s="296"/>
      <c r="H469" s="296"/>
      <c r="I469" s="296"/>
      <c r="J469" s="296"/>
      <c r="K469" s="296"/>
      <c r="L469" s="296"/>
      <c r="M469" s="296"/>
      <c r="N469" s="296"/>
      <c r="O469" s="296"/>
      <c r="P469" s="296"/>
      <c r="Q469" s="296"/>
      <c r="R469" s="296"/>
      <c r="S469" s="296"/>
      <c r="T469" s="296"/>
      <c r="U469" s="296"/>
      <c r="V469" s="296"/>
      <c r="W469" s="296"/>
      <c r="X469" s="296"/>
      <c r="Y469" s="296"/>
      <c r="Z469" s="296"/>
      <c r="AA469" s="296"/>
      <c r="AB469" s="296"/>
      <c r="AC469" s="296"/>
      <c r="AD469" s="296"/>
      <c r="AE469" s="296"/>
      <c r="AF469" s="296"/>
      <c r="AG469" s="296"/>
      <c r="AH469" s="296"/>
      <c r="AI469" s="296"/>
      <c r="AJ469" s="296"/>
      <c r="AK469" s="296"/>
      <c r="AL469" s="296"/>
      <c r="AM469" s="296"/>
    </row>
    <row r="470" spans="1:39" x14ac:dyDescent="0.25">
      <c r="A470" s="296"/>
      <c r="B470" s="296"/>
      <c r="C470" s="296"/>
      <c r="D470" s="296"/>
      <c r="E470" s="296"/>
      <c r="F470" s="296"/>
      <c r="G470" s="296"/>
      <c r="H470" s="296"/>
      <c r="I470" s="296"/>
      <c r="J470" s="296"/>
      <c r="K470" s="296"/>
      <c r="L470" s="296"/>
      <c r="M470" s="296"/>
      <c r="N470" s="296"/>
      <c r="O470" s="296"/>
      <c r="P470" s="296"/>
      <c r="Q470" s="296"/>
      <c r="R470" s="296"/>
      <c r="S470" s="296"/>
      <c r="T470" s="296"/>
      <c r="U470" s="296"/>
      <c r="V470" s="296"/>
      <c r="W470" s="296"/>
      <c r="X470" s="296"/>
      <c r="Y470" s="296"/>
      <c r="Z470" s="296"/>
      <c r="AA470" s="296"/>
      <c r="AB470" s="296"/>
      <c r="AC470" s="296"/>
      <c r="AD470" s="296"/>
      <c r="AE470" s="296"/>
      <c r="AF470" s="296"/>
      <c r="AG470" s="296"/>
      <c r="AH470" s="296"/>
      <c r="AI470" s="296"/>
      <c r="AJ470" s="296"/>
      <c r="AK470" s="296"/>
      <c r="AL470" s="296"/>
      <c r="AM470" s="296"/>
    </row>
    <row r="471" spans="1:39" x14ac:dyDescent="0.25">
      <c r="A471" s="296"/>
      <c r="B471" s="296"/>
      <c r="C471" s="296"/>
      <c r="D471" s="296"/>
      <c r="E471" s="296"/>
      <c r="F471" s="296"/>
      <c r="G471" s="296"/>
      <c r="H471" s="296"/>
      <c r="I471" s="296"/>
      <c r="J471" s="296"/>
      <c r="K471" s="296"/>
      <c r="L471" s="296"/>
      <c r="M471" s="296"/>
      <c r="N471" s="296"/>
      <c r="O471" s="296"/>
      <c r="P471" s="296"/>
      <c r="Q471" s="296"/>
      <c r="R471" s="296"/>
      <c r="S471" s="296"/>
      <c r="T471" s="296"/>
      <c r="U471" s="296"/>
      <c r="V471" s="296"/>
      <c r="W471" s="296"/>
      <c r="X471" s="296"/>
      <c r="Y471" s="296"/>
      <c r="Z471" s="296"/>
      <c r="AA471" s="296"/>
      <c r="AB471" s="296"/>
      <c r="AC471" s="296"/>
      <c r="AD471" s="296"/>
      <c r="AE471" s="296"/>
      <c r="AF471" s="296"/>
      <c r="AG471" s="296"/>
      <c r="AH471" s="296"/>
      <c r="AI471" s="296"/>
      <c r="AJ471" s="296"/>
      <c r="AK471" s="296"/>
      <c r="AL471" s="296"/>
      <c r="AM471" s="296"/>
    </row>
    <row r="472" spans="1:39" x14ac:dyDescent="0.25">
      <c r="A472" s="296"/>
      <c r="B472" s="296"/>
      <c r="C472" s="296"/>
      <c r="D472" s="296"/>
      <c r="E472" s="296"/>
      <c r="F472" s="296"/>
      <c r="G472" s="296"/>
      <c r="H472" s="296"/>
      <c r="I472" s="296"/>
      <c r="J472" s="296"/>
      <c r="K472" s="296"/>
      <c r="L472" s="296"/>
      <c r="M472" s="296"/>
      <c r="N472" s="296"/>
      <c r="O472" s="296"/>
      <c r="P472" s="296"/>
      <c r="Q472" s="296"/>
      <c r="R472" s="296"/>
      <c r="S472" s="296"/>
      <c r="T472" s="296"/>
      <c r="U472" s="296"/>
      <c r="V472" s="296"/>
      <c r="W472" s="296"/>
      <c r="X472" s="296"/>
      <c r="Y472" s="296"/>
      <c r="Z472" s="296"/>
      <c r="AA472" s="296"/>
      <c r="AB472" s="296"/>
      <c r="AC472" s="296"/>
      <c r="AD472" s="296"/>
      <c r="AE472" s="296"/>
      <c r="AF472" s="296"/>
      <c r="AG472" s="296"/>
      <c r="AH472" s="296"/>
      <c r="AI472" s="296"/>
      <c r="AJ472" s="296"/>
      <c r="AK472" s="296"/>
      <c r="AL472" s="296"/>
      <c r="AM472" s="296"/>
    </row>
    <row r="473" spans="1:39" x14ac:dyDescent="0.25">
      <c r="A473" s="296"/>
      <c r="B473" s="296"/>
      <c r="C473" s="296"/>
      <c r="D473" s="296"/>
      <c r="E473" s="296"/>
      <c r="F473" s="296"/>
      <c r="G473" s="296"/>
      <c r="H473" s="296"/>
      <c r="I473" s="296"/>
      <c r="J473" s="296"/>
      <c r="K473" s="296"/>
      <c r="L473" s="296"/>
      <c r="M473" s="296"/>
      <c r="N473" s="296"/>
      <c r="O473" s="296"/>
      <c r="P473" s="296"/>
      <c r="Q473" s="296"/>
      <c r="R473" s="296"/>
      <c r="S473" s="296"/>
      <c r="T473" s="296"/>
      <c r="U473" s="296"/>
      <c r="V473" s="296"/>
      <c r="W473" s="296"/>
      <c r="X473" s="296"/>
      <c r="Y473" s="296"/>
      <c r="Z473" s="296"/>
      <c r="AA473" s="296"/>
      <c r="AB473" s="296"/>
      <c r="AC473" s="296"/>
      <c r="AD473" s="296"/>
      <c r="AE473" s="296"/>
      <c r="AF473" s="296"/>
      <c r="AG473" s="296"/>
      <c r="AH473" s="296"/>
      <c r="AI473" s="296"/>
      <c r="AJ473" s="296"/>
      <c r="AK473" s="296"/>
      <c r="AL473" s="296"/>
      <c r="AM473" s="296"/>
    </row>
    <row r="474" spans="1:39" x14ac:dyDescent="0.25">
      <c r="A474" s="296"/>
      <c r="B474" s="296"/>
      <c r="C474" s="296"/>
      <c r="D474" s="296"/>
      <c r="E474" s="296"/>
      <c r="F474" s="296"/>
      <c r="G474" s="296"/>
      <c r="H474" s="296"/>
      <c r="I474" s="296"/>
      <c r="J474" s="296"/>
      <c r="K474" s="296"/>
      <c r="L474" s="296"/>
      <c r="M474" s="296"/>
      <c r="N474" s="296"/>
      <c r="O474" s="296"/>
      <c r="P474" s="296"/>
      <c r="Q474" s="296"/>
      <c r="R474" s="296"/>
      <c r="S474" s="296"/>
      <c r="T474" s="296"/>
      <c r="U474" s="296"/>
      <c r="V474" s="296"/>
      <c r="W474" s="296"/>
      <c r="X474" s="296"/>
      <c r="Y474" s="296"/>
      <c r="Z474" s="296"/>
      <c r="AA474" s="296"/>
      <c r="AB474" s="296"/>
      <c r="AC474" s="296"/>
      <c r="AD474" s="296"/>
      <c r="AE474" s="296"/>
      <c r="AF474" s="296"/>
      <c r="AG474" s="296"/>
      <c r="AH474" s="296"/>
      <c r="AI474" s="296"/>
      <c r="AJ474" s="296"/>
      <c r="AK474" s="296"/>
      <c r="AL474" s="296"/>
      <c r="AM474" s="296"/>
    </row>
    <row r="475" spans="1:39" x14ac:dyDescent="0.25">
      <c r="A475" s="296"/>
      <c r="B475" s="296"/>
      <c r="C475" s="296"/>
      <c r="D475" s="296"/>
      <c r="E475" s="296"/>
      <c r="F475" s="296"/>
      <c r="G475" s="296"/>
      <c r="H475" s="296"/>
      <c r="I475" s="296"/>
      <c r="J475" s="296"/>
      <c r="K475" s="296"/>
      <c r="L475" s="296"/>
      <c r="M475" s="296"/>
      <c r="N475" s="296"/>
      <c r="O475" s="296"/>
      <c r="P475" s="296"/>
      <c r="Q475" s="296"/>
      <c r="R475" s="296"/>
      <c r="S475" s="296"/>
      <c r="T475" s="296"/>
      <c r="U475" s="296"/>
      <c r="V475" s="296"/>
      <c r="W475" s="296"/>
      <c r="X475" s="296"/>
      <c r="Y475" s="296"/>
      <c r="Z475" s="296"/>
      <c r="AA475" s="296"/>
      <c r="AB475" s="296"/>
      <c r="AC475" s="296"/>
      <c r="AD475" s="296"/>
      <c r="AE475" s="296"/>
      <c r="AF475" s="296"/>
      <c r="AG475" s="296"/>
      <c r="AH475" s="296"/>
      <c r="AI475" s="296"/>
      <c r="AJ475" s="296"/>
      <c r="AK475" s="296"/>
      <c r="AL475" s="296"/>
      <c r="AM475" s="296"/>
    </row>
    <row r="476" spans="1:39" x14ac:dyDescent="0.25">
      <c r="A476" s="296"/>
      <c r="B476" s="296"/>
      <c r="C476" s="296"/>
      <c r="D476" s="296"/>
      <c r="E476" s="296"/>
      <c r="F476" s="296"/>
      <c r="G476" s="296"/>
      <c r="H476" s="296"/>
      <c r="I476" s="296"/>
      <c r="J476" s="296"/>
      <c r="K476" s="296"/>
      <c r="L476" s="296"/>
      <c r="M476" s="296"/>
      <c r="N476" s="296"/>
      <c r="O476" s="296"/>
      <c r="P476" s="296"/>
      <c r="Q476" s="296"/>
      <c r="R476" s="296"/>
      <c r="S476" s="296"/>
      <c r="T476" s="296"/>
      <c r="U476" s="296"/>
      <c r="V476" s="296"/>
      <c r="W476" s="296"/>
      <c r="X476" s="296"/>
      <c r="Y476" s="296"/>
      <c r="Z476" s="296"/>
      <c r="AA476" s="296"/>
      <c r="AB476" s="296"/>
      <c r="AC476" s="296"/>
      <c r="AD476" s="296"/>
      <c r="AE476" s="296"/>
      <c r="AF476" s="296"/>
      <c r="AG476" s="296"/>
      <c r="AH476" s="296"/>
      <c r="AI476" s="296"/>
      <c r="AJ476" s="296"/>
      <c r="AK476" s="296"/>
      <c r="AL476" s="296"/>
      <c r="AM476" s="296"/>
    </row>
    <row r="477" spans="1:39" x14ac:dyDescent="0.25">
      <c r="A477" s="296"/>
      <c r="B477" s="296"/>
      <c r="C477" s="296"/>
      <c r="D477" s="296"/>
      <c r="E477" s="296"/>
      <c r="F477" s="296"/>
      <c r="G477" s="296"/>
      <c r="H477" s="296"/>
      <c r="I477" s="296"/>
      <c r="J477" s="296"/>
      <c r="K477" s="296"/>
      <c r="L477" s="296"/>
      <c r="M477" s="296"/>
      <c r="N477" s="296"/>
      <c r="O477" s="296"/>
      <c r="P477" s="296"/>
      <c r="Q477" s="296"/>
      <c r="R477" s="296"/>
      <c r="S477" s="296"/>
      <c r="T477" s="296"/>
      <c r="U477" s="296"/>
      <c r="V477" s="296"/>
      <c r="W477" s="296"/>
      <c r="X477" s="296"/>
      <c r="Y477" s="296"/>
      <c r="Z477" s="296"/>
      <c r="AA477" s="296"/>
      <c r="AB477" s="296"/>
      <c r="AC477" s="296"/>
      <c r="AD477" s="296"/>
      <c r="AE477" s="296"/>
      <c r="AF477" s="296"/>
      <c r="AG477" s="296"/>
      <c r="AH477" s="296"/>
      <c r="AI477" s="296"/>
      <c r="AJ477" s="296"/>
      <c r="AK477" s="296"/>
      <c r="AL477" s="296"/>
      <c r="AM477" s="296"/>
    </row>
    <row r="478" spans="1:39" x14ac:dyDescent="0.25">
      <c r="A478" s="296"/>
      <c r="B478" s="296"/>
      <c r="C478" s="296"/>
      <c r="D478" s="296"/>
      <c r="E478" s="296"/>
      <c r="F478" s="296"/>
      <c r="G478" s="296"/>
      <c r="H478" s="296"/>
      <c r="I478" s="296"/>
      <c r="J478" s="296"/>
      <c r="K478" s="296"/>
      <c r="L478" s="296"/>
      <c r="M478" s="296"/>
      <c r="N478" s="296"/>
      <c r="O478" s="296"/>
      <c r="P478" s="296"/>
      <c r="Q478" s="296"/>
      <c r="R478" s="296"/>
      <c r="S478" s="296"/>
      <c r="T478" s="296"/>
      <c r="U478" s="296"/>
      <c r="V478" s="296"/>
      <c r="W478" s="296"/>
      <c r="X478" s="296"/>
      <c r="Y478" s="296"/>
      <c r="Z478" s="296"/>
      <c r="AA478" s="296"/>
      <c r="AB478" s="296"/>
      <c r="AC478" s="296"/>
      <c r="AD478" s="296"/>
      <c r="AE478" s="296"/>
      <c r="AF478" s="296"/>
      <c r="AG478" s="296"/>
      <c r="AH478" s="296"/>
      <c r="AI478" s="296"/>
      <c r="AJ478" s="296"/>
      <c r="AK478" s="296"/>
      <c r="AL478" s="296"/>
      <c r="AM478" s="296"/>
    </row>
    <row r="479" spans="1:39" x14ac:dyDescent="0.25">
      <c r="A479" s="296"/>
      <c r="B479" s="296"/>
      <c r="C479" s="296"/>
      <c r="D479" s="296"/>
      <c r="E479" s="296"/>
      <c r="F479" s="296"/>
      <c r="G479" s="296"/>
      <c r="H479" s="296"/>
      <c r="I479" s="296"/>
      <c r="J479" s="296"/>
      <c r="K479" s="296"/>
      <c r="L479" s="296"/>
      <c r="M479" s="296"/>
      <c r="N479" s="296"/>
      <c r="O479" s="296"/>
      <c r="P479" s="296"/>
      <c r="Q479" s="296"/>
      <c r="R479" s="296"/>
      <c r="S479" s="296"/>
      <c r="T479" s="296"/>
      <c r="U479" s="296"/>
      <c r="V479" s="296"/>
      <c r="W479" s="296"/>
      <c r="X479" s="296"/>
      <c r="Y479" s="296"/>
      <c r="Z479" s="296"/>
      <c r="AA479" s="296"/>
      <c r="AB479" s="296"/>
      <c r="AC479" s="296"/>
      <c r="AD479" s="296"/>
      <c r="AE479" s="296"/>
      <c r="AF479" s="296"/>
      <c r="AG479" s="296"/>
      <c r="AH479" s="296"/>
      <c r="AI479" s="296"/>
      <c r="AJ479" s="296"/>
      <c r="AK479" s="296"/>
      <c r="AL479" s="296"/>
      <c r="AM479" s="296"/>
    </row>
    <row r="480" spans="1:39" x14ac:dyDescent="0.25">
      <c r="A480" s="296"/>
      <c r="B480" s="296"/>
      <c r="C480" s="296"/>
      <c r="D480" s="296"/>
      <c r="E480" s="296"/>
      <c r="F480" s="296"/>
      <c r="G480" s="296"/>
      <c r="H480" s="296"/>
      <c r="I480" s="296"/>
      <c r="J480" s="296"/>
      <c r="K480" s="296"/>
      <c r="L480" s="296"/>
      <c r="M480" s="296"/>
      <c r="N480" s="296"/>
      <c r="O480" s="296"/>
      <c r="P480" s="296"/>
      <c r="Q480" s="296"/>
      <c r="R480" s="296"/>
      <c r="S480" s="296"/>
      <c r="T480" s="296"/>
      <c r="U480" s="296"/>
      <c r="V480" s="296"/>
      <c r="W480" s="296"/>
      <c r="X480" s="296"/>
      <c r="Y480" s="296"/>
      <c r="Z480" s="296"/>
      <c r="AA480" s="296"/>
      <c r="AB480" s="296"/>
      <c r="AC480" s="296"/>
      <c r="AD480" s="296"/>
      <c r="AE480" s="296"/>
      <c r="AF480" s="296"/>
      <c r="AG480" s="296"/>
      <c r="AH480" s="296"/>
      <c r="AI480" s="296"/>
      <c r="AJ480" s="296"/>
      <c r="AK480" s="296"/>
      <c r="AL480" s="296"/>
      <c r="AM480" s="296"/>
    </row>
    <row r="481" spans="1:39" x14ac:dyDescent="0.25">
      <c r="A481" s="296"/>
      <c r="B481" s="296"/>
      <c r="C481" s="296"/>
      <c r="D481" s="296"/>
      <c r="E481" s="296"/>
      <c r="F481" s="296"/>
      <c r="G481" s="296"/>
      <c r="H481" s="296"/>
      <c r="I481" s="296"/>
      <c r="J481" s="296"/>
      <c r="K481" s="296"/>
      <c r="L481" s="296"/>
      <c r="M481" s="296"/>
      <c r="N481" s="296"/>
      <c r="O481" s="296"/>
      <c r="P481" s="296"/>
      <c r="Q481" s="296"/>
      <c r="R481" s="296"/>
      <c r="S481" s="296"/>
      <c r="T481" s="296"/>
      <c r="U481" s="296"/>
      <c r="V481" s="296"/>
      <c r="W481" s="296"/>
      <c r="X481" s="296"/>
      <c r="Y481" s="296"/>
      <c r="Z481" s="296"/>
      <c r="AA481" s="296"/>
      <c r="AB481" s="296"/>
      <c r="AC481" s="296"/>
      <c r="AD481" s="296"/>
      <c r="AE481" s="296"/>
      <c r="AF481" s="296"/>
      <c r="AG481" s="296"/>
      <c r="AH481" s="296"/>
      <c r="AI481" s="296"/>
      <c r="AJ481" s="296"/>
      <c r="AK481" s="296"/>
      <c r="AL481" s="296"/>
      <c r="AM481" s="296"/>
    </row>
    <row r="482" spans="1:39" x14ac:dyDescent="0.25">
      <c r="A482" s="296"/>
      <c r="B482" s="296"/>
      <c r="C482" s="296"/>
      <c r="D482" s="296"/>
      <c r="E482" s="296"/>
      <c r="F482" s="296"/>
      <c r="G482" s="296"/>
      <c r="H482" s="296"/>
      <c r="I482" s="296"/>
      <c r="J482" s="296"/>
      <c r="K482" s="296"/>
      <c r="L482" s="296"/>
      <c r="M482" s="296"/>
      <c r="N482" s="296"/>
      <c r="O482" s="296"/>
      <c r="P482" s="296"/>
      <c r="Q482" s="296"/>
      <c r="R482" s="296"/>
      <c r="S482" s="296"/>
      <c r="T482" s="296"/>
      <c r="U482" s="296"/>
      <c r="V482" s="296"/>
      <c r="W482" s="296"/>
      <c r="X482" s="296"/>
      <c r="Y482" s="296"/>
      <c r="Z482" s="296"/>
      <c r="AA482" s="296"/>
      <c r="AB482" s="296"/>
      <c r="AC482" s="296"/>
      <c r="AD482" s="296"/>
      <c r="AE482" s="296"/>
      <c r="AF482" s="296"/>
      <c r="AG482" s="296"/>
      <c r="AH482" s="296"/>
      <c r="AI482" s="296"/>
      <c r="AJ482" s="296"/>
      <c r="AK482" s="296"/>
      <c r="AL482" s="296"/>
      <c r="AM482" s="296"/>
    </row>
    <row r="483" spans="1:39" x14ac:dyDescent="0.25">
      <c r="A483" s="296"/>
      <c r="B483" s="296"/>
      <c r="C483" s="296"/>
      <c r="D483" s="296"/>
      <c r="E483" s="296"/>
      <c r="F483" s="296"/>
      <c r="G483" s="296"/>
      <c r="H483" s="296"/>
      <c r="I483" s="296"/>
      <c r="J483" s="296"/>
      <c r="K483" s="296"/>
      <c r="L483" s="296"/>
      <c r="M483" s="296"/>
      <c r="N483" s="296"/>
      <c r="O483" s="296"/>
      <c r="P483" s="296"/>
      <c r="Q483" s="296"/>
      <c r="R483" s="296"/>
      <c r="S483" s="296"/>
      <c r="T483" s="296"/>
      <c r="U483" s="296"/>
      <c r="V483" s="296"/>
      <c r="W483" s="296"/>
      <c r="X483" s="296"/>
      <c r="Y483" s="296"/>
      <c r="Z483" s="296"/>
      <c r="AA483" s="296"/>
      <c r="AB483" s="296"/>
      <c r="AC483" s="296"/>
      <c r="AD483" s="296"/>
      <c r="AE483" s="296"/>
      <c r="AF483" s="296"/>
      <c r="AG483" s="296"/>
      <c r="AH483" s="296"/>
      <c r="AI483" s="296"/>
      <c r="AJ483" s="296"/>
      <c r="AK483" s="296"/>
      <c r="AL483" s="296"/>
      <c r="AM483" s="296"/>
    </row>
    <row r="484" spans="1:39" x14ac:dyDescent="0.25">
      <c r="A484" s="296"/>
      <c r="B484" s="296"/>
      <c r="C484" s="296"/>
      <c r="D484" s="296"/>
      <c r="E484" s="296"/>
      <c r="F484" s="296"/>
      <c r="G484" s="296"/>
      <c r="H484" s="296"/>
      <c r="I484" s="296"/>
      <c r="J484" s="296"/>
      <c r="K484" s="296"/>
      <c r="L484" s="296"/>
      <c r="M484" s="296"/>
      <c r="N484" s="296"/>
      <c r="O484" s="296"/>
      <c r="P484" s="296"/>
      <c r="Q484" s="296"/>
      <c r="R484" s="296"/>
      <c r="S484" s="296"/>
      <c r="T484" s="296"/>
      <c r="U484" s="296"/>
      <c r="V484" s="296"/>
      <c r="W484" s="296"/>
      <c r="X484" s="296"/>
      <c r="Y484" s="296"/>
      <c r="Z484" s="296"/>
      <c r="AA484" s="296"/>
      <c r="AB484" s="296"/>
      <c r="AC484" s="296"/>
      <c r="AD484" s="296"/>
      <c r="AE484" s="296"/>
      <c r="AF484" s="296"/>
      <c r="AG484" s="296"/>
      <c r="AH484" s="296"/>
      <c r="AI484" s="296"/>
      <c r="AJ484" s="296"/>
      <c r="AK484" s="296"/>
      <c r="AL484" s="296"/>
      <c r="AM484" s="296"/>
    </row>
    <row r="485" spans="1:39" x14ac:dyDescent="0.25">
      <c r="A485" s="296"/>
      <c r="B485" s="296"/>
      <c r="C485" s="296"/>
      <c r="D485" s="296"/>
      <c r="E485" s="296"/>
      <c r="F485" s="296"/>
      <c r="G485" s="296"/>
      <c r="H485" s="296"/>
      <c r="I485" s="296"/>
      <c r="J485" s="296"/>
      <c r="K485" s="296"/>
      <c r="L485" s="296"/>
      <c r="M485" s="296"/>
      <c r="N485" s="296"/>
      <c r="O485" s="296"/>
      <c r="P485" s="296"/>
      <c r="Q485" s="296"/>
      <c r="R485" s="296"/>
      <c r="S485" s="296"/>
      <c r="T485" s="296"/>
      <c r="U485" s="296"/>
      <c r="V485" s="296"/>
      <c r="W485" s="296"/>
      <c r="X485" s="296"/>
      <c r="Y485" s="296"/>
      <c r="Z485" s="296"/>
      <c r="AA485" s="296"/>
      <c r="AB485" s="296"/>
      <c r="AC485" s="296"/>
      <c r="AD485" s="296"/>
      <c r="AE485" s="296"/>
      <c r="AF485" s="296"/>
      <c r="AG485" s="296"/>
      <c r="AH485" s="296"/>
      <c r="AI485" s="296"/>
      <c r="AJ485" s="296"/>
      <c r="AK485" s="296"/>
      <c r="AL485" s="296"/>
      <c r="AM485" s="296"/>
    </row>
    <row r="486" spans="1:39" x14ac:dyDescent="0.25">
      <c r="A486" s="296"/>
      <c r="B486" s="296"/>
      <c r="C486" s="296"/>
      <c r="D486" s="296"/>
      <c r="E486" s="296"/>
      <c r="F486" s="296"/>
      <c r="G486" s="296"/>
      <c r="H486" s="296"/>
      <c r="I486" s="296"/>
      <c r="J486" s="296"/>
      <c r="K486" s="296"/>
      <c r="L486" s="296"/>
      <c r="M486" s="296"/>
      <c r="N486" s="296"/>
      <c r="O486" s="296"/>
      <c r="P486" s="296"/>
      <c r="Q486" s="296"/>
      <c r="R486" s="296"/>
      <c r="S486" s="296"/>
      <c r="T486" s="296"/>
      <c r="U486" s="296"/>
      <c r="V486" s="296"/>
      <c r="W486" s="296"/>
      <c r="X486" s="296"/>
      <c r="Y486" s="296"/>
      <c r="Z486" s="296"/>
      <c r="AA486" s="296"/>
      <c r="AB486" s="296"/>
      <c r="AC486" s="296"/>
      <c r="AD486" s="296"/>
      <c r="AE486" s="296"/>
      <c r="AF486" s="296"/>
      <c r="AG486" s="296"/>
      <c r="AH486" s="296"/>
      <c r="AI486" s="296"/>
      <c r="AJ486" s="296"/>
      <c r="AK486" s="296"/>
      <c r="AL486" s="296"/>
      <c r="AM486" s="296"/>
    </row>
    <row r="487" spans="1:39" x14ac:dyDescent="0.25">
      <c r="A487" s="296"/>
      <c r="B487" s="296"/>
      <c r="C487" s="296"/>
      <c r="D487" s="296"/>
      <c r="E487" s="296"/>
      <c r="F487" s="296"/>
      <c r="G487" s="296"/>
      <c r="H487" s="296"/>
      <c r="I487" s="296"/>
      <c r="J487" s="296"/>
      <c r="K487" s="296"/>
      <c r="L487" s="296"/>
      <c r="M487" s="296"/>
      <c r="N487" s="296"/>
      <c r="O487" s="296"/>
      <c r="P487" s="296"/>
      <c r="Q487" s="296"/>
      <c r="R487" s="296"/>
      <c r="S487" s="296"/>
      <c r="T487" s="296"/>
      <c r="U487" s="296"/>
      <c r="V487" s="296"/>
      <c r="W487" s="296"/>
      <c r="X487" s="296"/>
      <c r="Y487" s="296"/>
      <c r="Z487" s="296"/>
      <c r="AA487" s="296"/>
      <c r="AB487" s="296"/>
      <c r="AC487" s="296"/>
      <c r="AD487" s="296"/>
      <c r="AE487" s="296"/>
      <c r="AF487" s="296"/>
      <c r="AG487" s="296"/>
      <c r="AH487" s="296"/>
      <c r="AI487" s="296"/>
      <c r="AJ487" s="296"/>
      <c r="AK487" s="296"/>
      <c r="AL487" s="296"/>
      <c r="AM487" s="296"/>
    </row>
    <row r="488" spans="1:39" x14ac:dyDescent="0.25">
      <c r="A488" s="296"/>
      <c r="B488" s="296"/>
      <c r="C488" s="296"/>
      <c r="D488" s="296"/>
      <c r="E488" s="296"/>
      <c r="F488" s="296"/>
      <c r="G488" s="296"/>
      <c r="H488" s="296"/>
      <c r="I488" s="296"/>
      <c r="J488" s="296"/>
      <c r="K488" s="296"/>
      <c r="L488" s="296"/>
      <c r="M488" s="296"/>
      <c r="N488" s="296"/>
      <c r="O488" s="296"/>
      <c r="P488" s="296"/>
      <c r="Q488" s="296"/>
      <c r="R488" s="296"/>
      <c r="S488" s="296"/>
      <c r="T488" s="296"/>
      <c r="U488" s="296"/>
      <c r="V488" s="296"/>
      <c r="W488" s="296"/>
      <c r="X488" s="296"/>
      <c r="Y488" s="296"/>
      <c r="Z488" s="296"/>
      <c r="AA488" s="296"/>
      <c r="AB488" s="296"/>
      <c r="AC488" s="296"/>
      <c r="AD488" s="296"/>
      <c r="AE488" s="296"/>
      <c r="AF488" s="296"/>
      <c r="AG488" s="296"/>
      <c r="AH488" s="296"/>
      <c r="AI488" s="296"/>
      <c r="AJ488" s="296"/>
      <c r="AK488" s="296"/>
      <c r="AL488" s="296"/>
      <c r="AM488" s="296"/>
    </row>
    <row r="489" spans="1:39" x14ac:dyDescent="0.25">
      <c r="A489" s="296"/>
      <c r="B489" s="296"/>
      <c r="C489" s="296"/>
      <c r="D489" s="296"/>
      <c r="E489" s="296"/>
      <c r="F489" s="296"/>
      <c r="G489" s="296"/>
      <c r="H489" s="296"/>
      <c r="I489" s="296"/>
      <c r="J489" s="296"/>
      <c r="K489" s="296"/>
      <c r="L489" s="296"/>
      <c r="M489" s="296"/>
      <c r="N489" s="296"/>
      <c r="O489" s="296"/>
      <c r="P489" s="296"/>
      <c r="Q489" s="296"/>
      <c r="R489" s="296"/>
      <c r="S489" s="296"/>
      <c r="T489" s="296"/>
      <c r="U489" s="296"/>
      <c r="V489" s="296"/>
      <c r="W489" s="296"/>
      <c r="X489" s="296"/>
      <c r="Y489" s="296"/>
      <c r="Z489" s="296"/>
      <c r="AA489" s="296"/>
      <c r="AB489" s="296"/>
      <c r="AC489" s="296"/>
      <c r="AD489" s="296"/>
      <c r="AE489" s="296"/>
      <c r="AF489" s="296"/>
      <c r="AG489" s="296"/>
      <c r="AH489" s="296"/>
      <c r="AI489" s="296"/>
      <c r="AJ489" s="296"/>
      <c r="AK489" s="296"/>
      <c r="AL489" s="296"/>
      <c r="AM489" s="296"/>
    </row>
    <row r="490" spans="1:39" x14ac:dyDescent="0.25">
      <c r="A490" s="296"/>
      <c r="B490" s="296"/>
      <c r="C490" s="296"/>
      <c r="D490" s="296"/>
      <c r="E490" s="296"/>
      <c r="F490" s="296"/>
      <c r="G490" s="296"/>
      <c r="H490" s="296"/>
      <c r="I490" s="296"/>
      <c r="J490" s="296"/>
      <c r="K490" s="296"/>
      <c r="L490" s="296"/>
      <c r="M490" s="296"/>
      <c r="N490" s="296"/>
      <c r="O490" s="296"/>
      <c r="P490" s="296"/>
      <c r="Q490" s="296"/>
      <c r="R490" s="296"/>
      <c r="S490" s="296"/>
      <c r="T490" s="296"/>
      <c r="U490" s="296"/>
      <c r="V490" s="296"/>
      <c r="W490" s="296"/>
      <c r="X490" s="296"/>
      <c r="Y490" s="296"/>
      <c r="Z490" s="296"/>
      <c r="AA490" s="296"/>
      <c r="AB490" s="296"/>
      <c r="AC490" s="296"/>
      <c r="AD490" s="296"/>
      <c r="AE490" s="296"/>
      <c r="AF490" s="296"/>
      <c r="AG490" s="296"/>
      <c r="AH490" s="296"/>
      <c r="AI490" s="296"/>
      <c r="AJ490" s="296"/>
      <c r="AK490" s="296"/>
      <c r="AL490" s="296"/>
      <c r="AM490" s="296"/>
    </row>
    <row r="491" spans="1:39" x14ac:dyDescent="0.25">
      <c r="A491" s="296"/>
      <c r="B491" s="296"/>
      <c r="C491" s="296"/>
      <c r="D491" s="296"/>
      <c r="E491" s="296"/>
      <c r="F491" s="296"/>
      <c r="G491" s="296"/>
      <c r="H491" s="296"/>
      <c r="I491" s="296"/>
      <c r="J491" s="296"/>
      <c r="K491" s="296"/>
      <c r="L491" s="296"/>
      <c r="M491" s="296"/>
      <c r="N491" s="296"/>
      <c r="O491" s="296"/>
      <c r="P491" s="296"/>
      <c r="Q491" s="296"/>
      <c r="R491" s="296"/>
      <c r="S491" s="296"/>
      <c r="T491" s="296"/>
      <c r="U491" s="296"/>
      <c r="V491" s="296"/>
      <c r="W491" s="296"/>
      <c r="X491" s="296"/>
      <c r="Y491" s="296"/>
      <c r="Z491" s="296"/>
      <c r="AA491" s="296"/>
      <c r="AB491" s="296"/>
      <c r="AC491" s="296"/>
      <c r="AD491" s="296"/>
      <c r="AE491" s="296"/>
      <c r="AF491" s="296"/>
      <c r="AG491" s="296"/>
      <c r="AH491" s="296"/>
      <c r="AI491" s="296"/>
      <c r="AJ491" s="296"/>
      <c r="AK491" s="296"/>
      <c r="AL491" s="296"/>
      <c r="AM491" s="296"/>
    </row>
    <row r="492" spans="1:39" x14ac:dyDescent="0.25">
      <c r="A492" s="296"/>
      <c r="B492" s="296"/>
      <c r="C492" s="296"/>
      <c r="D492" s="296"/>
      <c r="E492" s="296"/>
      <c r="F492" s="296"/>
      <c r="G492" s="296"/>
      <c r="H492" s="296"/>
      <c r="I492" s="296"/>
      <c r="J492" s="296"/>
      <c r="K492" s="296"/>
      <c r="L492" s="296"/>
      <c r="M492" s="296"/>
      <c r="N492" s="296"/>
      <c r="O492" s="296"/>
      <c r="P492" s="296"/>
      <c r="Q492" s="296"/>
      <c r="R492" s="296"/>
      <c r="S492" s="296"/>
      <c r="T492" s="296"/>
      <c r="U492" s="296"/>
      <c r="V492" s="296"/>
      <c r="W492" s="296"/>
      <c r="X492" s="296"/>
      <c r="Y492" s="296"/>
      <c r="Z492" s="296"/>
      <c r="AA492" s="296"/>
      <c r="AB492" s="296"/>
      <c r="AC492" s="296"/>
      <c r="AD492" s="296"/>
      <c r="AE492" s="296"/>
      <c r="AF492" s="296"/>
      <c r="AG492" s="296"/>
      <c r="AH492" s="296"/>
      <c r="AI492" s="296"/>
      <c r="AJ492" s="296"/>
      <c r="AK492" s="296"/>
      <c r="AL492" s="296"/>
      <c r="AM492" s="296"/>
    </row>
    <row r="493" spans="1:39" x14ac:dyDescent="0.25">
      <c r="A493" s="296"/>
      <c r="B493" s="296"/>
      <c r="C493" s="296"/>
      <c r="D493" s="296"/>
      <c r="E493" s="296"/>
      <c r="F493" s="296"/>
      <c r="G493" s="296"/>
      <c r="H493" s="296"/>
      <c r="I493" s="296"/>
      <c r="J493" s="296"/>
      <c r="K493" s="296"/>
      <c r="L493" s="296"/>
      <c r="M493" s="296"/>
      <c r="N493" s="296"/>
      <c r="O493" s="296"/>
      <c r="P493" s="296"/>
      <c r="Q493" s="296"/>
      <c r="R493" s="296"/>
      <c r="S493" s="296"/>
      <c r="T493" s="296"/>
      <c r="U493" s="296"/>
      <c r="V493" s="296"/>
      <c r="W493" s="296"/>
      <c r="X493" s="296"/>
      <c r="Y493" s="296"/>
      <c r="Z493" s="296"/>
      <c r="AA493" s="296"/>
      <c r="AB493" s="296"/>
      <c r="AC493" s="296"/>
      <c r="AD493" s="296"/>
      <c r="AE493" s="296"/>
      <c r="AF493" s="296"/>
      <c r="AG493" s="296"/>
      <c r="AH493" s="296"/>
      <c r="AI493" s="296"/>
      <c r="AJ493" s="296"/>
      <c r="AK493" s="296"/>
      <c r="AL493" s="296"/>
      <c r="AM493" s="296"/>
    </row>
    <row r="494" spans="1:39" x14ac:dyDescent="0.25">
      <c r="A494" s="296"/>
      <c r="B494" s="296"/>
      <c r="C494" s="296"/>
      <c r="D494" s="296"/>
      <c r="E494" s="296"/>
      <c r="F494" s="296"/>
      <c r="G494" s="296"/>
      <c r="H494" s="296"/>
      <c r="I494" s="296"/>
      <c r="J494" s="296"/>
      <c r="K494" s="296"/>
      <c r="L494" s="296"/>
      <c r="M494" s="296"/>
      <c r="N494" s="296"/>
      <c r="O494" s="296"/>
      <c r="P494" s="296"/>
      <c r="Q494" s="296"/>
      <c r="R494" s="296"/>
      <c r="S494" s="296"/>
      <c r="T494" s="296"/>
      <c r="U494" s="296"/>
      <c r="V494" s="296"/>
      <c r="W494" s="296"/>
      <c r="X494" s="296"/>
      <c r="Y494" s="296"/>
      <c r="Z494" s="296"/>
      <c r="AA494" s="296"/>
      <c r="AB494" s="296"/>
      <c r="AC494" s="296"/>
      <c r="AD494" s="296"/>
      <c r="AE494" s="296"/>
      <c r="AF494" s="296"/>
      <c r="AG494" s="296"/>
      <c r="AH494" s="296"/>
      <c r="AI494" s="296"/>
      <c r="AJ494" s="296"/>
      <c r="AK494" s="296"/>
      <c r="AL494" s="296"/>
      <c r="AM494" s="296"/>
    </row>
    <row r="495" spans="1:39" x14ac:dyDescent="0.25">
      <c r="A495" s="296"/>
      <c r="B495" s="296"/>
      <c r="C495" s="296"/>
      <c r="D495" s="296"/>
      <c r="E495" s="296"/>
      <c r="F495" s="296"/>
      <c r="G495" s="296"/>
      <c r="H495" s="296"/>
      <c r="I495" s="296"/>
      <c r="J495" s="296"/>
      <c r="K495" s="296"/>
      <c r="L495" s="296"/>
      <c r="M495" s="296"/>
      <c r="N495" s="296"/>
      <c r="O495" s="296"/>
      <c r="P495" s="296"/>
      <c r="Q495" s="296"/>
      <c r="R495" s="296"/>
      <c r="S495" s="296"/>
      <c r="T495" s="296"/>
      <c r="U495" s="296"/>
      <c r="V495" s="296"/>
      <c r="W495" s="296"/>
      <c r="X495" s="296"/>
      <c r="Y495" s="296"/>
      <c r="Z495" s="296"/>
      <c r="AA495" s="296"/>
      <c r="AB495" s="296"/>
      <c r="AC495" s="296"/>
      <c r="AD495" s="296"/>
      <c r="AE495" s="296"/>
      <c r="AF495" s="296"/>
      <c r="AG495" s="296"/>
      <c r="AH495" s="296"/>
      <c r="AI495" s="296"/>
      <c r="AJ495" s="296"/>
      <c r="AK495" s="296"/>
      <c r="AL495" s="296"/>
      <c r="AM495" s="296"/>
    </row>
    <row r="496" spans="1:39" x14ac:dyDescent="0.25">
      <c r="A496" s="296"/>
      <c r="B496" s="296"/>
      <c r="C496" s="296"/>
      <c r="D496" s="296"/>
      <c r="E496" s="296"/>
      <c r="F496" s="296"/>
      <c r="G496" s="296"/>
      <c r="H496" s="296"/>
      <c r="I496" s="296"/>
      <c r="J496" s="296"/>
      <c r="K496" s="296"/>
      <c r="L496" s="296"/>
      <c r="M496" s="296"/>
      <c r="N496" s="296"/>
      <c r="O496" s="296"/>
      <c r="P496" s="296"/>
      <c r="Q496" s="296"/>
      <c r="R496" s="296"/>
      <c r="S496" s="296"/>
      <c r="T496" s="296"/>
      <c r="U496" s="296"/>
      <c r="V496" s="296"/>
      <c r="W496" s="296"/>
      <c r="X496" s="296"/>
      <c r="Y496" s="296"/>
      <c r="Z496" s="296"/>
      <c r="AA496" s="296"/>
      <c r="AB496" s="296"/>
      <c r="AC496" s="296"/>
      <c r="AD496" s="296"/>
      <c r="AE496" s="296"/>
      <c r="AF496" s="296"/>
      <c r="AG496" s="296"/>
      <c r="AH496" s="296"/>
      <c r="AI496" s="296"/>
      <c r="AJ496" s="296"/>
      <c r="AK496" s="296"/>
      <c r="AL496" s="296"/>
      <c r="AM496" s="296"/>
    </row>
    <row r="497" spans="1:39" x14ac:dyDescent="0.25">
      <c r="A497" s="296"/>
      <c r="B497" s="296"/>
      <c r="C497" s="296"/>
      <c r="D497" s="296"/>
      <c r="E497" s="296"/>
      <c r="F497" s="296"/>
      <c r="G497" s="296"/>
      <c r="H497" s="296"/>
      <c r="I497" s="296"/>
      <c r="J497" s="296"/>
      <c r="K497" s="296"/>
      <c r="L497" s="296"/>
      <c r="M497" s="296"/>
      <c r="N497" s="296"/>
      <c r="O497" s="296"/>
      <c r="P497" s="296"/>
      <c r="Q497" s="296"/>
      <c r="R497" s="296"/>
      <c r="S497" s="296"/>
      <c r="T497" s="296"/>
      <c r="U497" s="296"/>
      <c r="V497" s="296"/>
      <c r="W497" s="296"/>
      <c r="X497" s="296"/>
      <c r="Y497" s="296"/>
      <c r="Z497" s="296"/>
      <c r="AA497" s="296"/>
      <c r="AB497" s="296"/>
      <c r="AC497" s="296"/>
      <c r="AD497" s="296"/>
      <c r="AE497" s="296"/>
      <c r="AF497" s="296"/>
      <c r="AG497" s="296"/>
      <c r="AH497" s="296"/>
      <c r="AI497" s="296"/>
      <c r="AJ497" s="296"/>
      <c r="AK497" s="296"/>
      <c r="AL497" s="296"/>
      <c r="AM497" s="296"/>
    </row>
    <row r="498" spans="1:39" x14ac:dyDescent="0.25">
      <c r="A498" s="296"/>
      <c r="B498" s="296"/>
      <c r="C498" s="296"/>
      <c r="D498" s="296"/>
      <c r="E498" s="296"/>
      <c r="F498" s="296"/>
      <c r="G498" s="296"/>
      <c r="H498" s="296"/>
      <c r="I498" s="296"/>
      <c r="J498" s="296"/>
      <c r="K498" s="296"/>
      <c r="L498" s="296"/>
      <c r="M498" s="296"/>
      <c r="N498" s="296"/>
      <c r="O498" s="296"/>
      <c r="P498" s="296"/>
      <c r="Q498" s="296"/>
      <c r="R498" s="296"/>
      <c r="S498" s="296"/>
      <c r="T498" s="296"/>
      <c r="U498" s="296"/>
      <c r="V498" s="296"/>
      <c r="W498" s="296"/>
      <c r="X498" s="296"/>
      <c r="Y498" s="296"/>
      <c r="Z498" s="296"/>
      <c r="AA498" s="296"/>
      <c r="AB498" s="296"/>
      <c r="AC498" s="296"/>
      <c r="AD498" s="296"/>
      <c r="AE498" s="296"/>
      <c r="AF498" s="296"/>
      <c r="AG498" s="296"/>
      <c r="AH498" s="296"/>
      <c r="AI498" s="296"/>
      <c r="AJ498" s="296"/>
      <c r="AK498" s="296"/>
      <c r="AL498" s="296"/>
      <c r="AM498" s="296"/>
    </row>
    <row r="499" spans="1:39" x14ac:dyDescent="0.25">
      <c r="A499" s="296"/>
      <c r="B499" s="296"/>
      <c r="C499" s="296"/>
      <c r="D499" s="296"/>
      <c r="E499" s="296"/>
      <c r="F499" s="296"/>
      <c r="G499" s="296"/>
      <c r="H499" s="296"/>
      <c r="I499" s="296"/>
      <c r="J499" s="296"/>
      <c r="K499" s="296"/>
      <c r="L499" s="296"/>
      <c r="M499" s="296"/>
      <c r="N499" s="296"/>
      <c r="O499" s="296"/>
      <c r="P499" s="296"/>
      <c r="Q499" s="296"/>
      <c r="R499" s="296"/>
      <c r="S499" s="296"/>
      <c r="T499" s="296"/>
      <c r="U499" s="296"/>
      <c r="V499" s="296"/>
      <c r="W499" s="296"/>
      <c r="X499" s="296"/>
      <c r="Y499" s="296"/>
      <c r="Z499" s="296"/>
      <c r="AA499" s="296"/>
      <c r="AB499" s="296"/>
      <c r="AC499" s="296"/>
      <c r="AD499" s="296"/>
      <c r="AE499" s="296"/>
      <c r="AF499" s="296"/>
      <c r="AG499" s="296"/>
      <c r="AH499" s="296"/>
      <c r="AI499" s="296"/>
      <c r="AJ499" s="296"/>
      <c r="AK499" s="296"/>
      <c r="AL499" s="296"/>
      <c r="AM499" s="296"/>
    </row>
    <row r="500" spans="1:39" x14ac:dyDescent="0.25">
      <c r="A500" s="296"/>
      <c r="B500" s="296"/>
      <c r="C500" s="296"/>
      <c r="D500" s="296"/>
      <c r="E500" s="296"/>
      <c r="F500" s="296"/>
      <c r="G500" s="296"/>
      <c r="H500" s="296"/>
      <c r="I500" s="296"/>
      <c r="J500" s="296"/>
      <c r="K500" s="296"/>
      <c r="L500" s="296"/>
      <c r="M500" s="296"/>
      <c r="N500" s="296"/>
      <c r="O500" s="296"/>
      <c r="P500" s="296"/>
      <c r="Q500" s="296"/>
      <c r="R500" s="296"/>
      <c r="S500" s="296"/>
      <c r="T500" s="296"/>
      <c r="U500" s="296"/>
      <c r="V500" s="296"/>
      <c r="W500" s="296"/>
      <c r="X500" s="296"/>
      <c r="Y500" s="296"/>
      <c r="Z500" s="296"/>
      <c r="AA500" s="296"/>
      <c r="AB500" s="296"/>
      <c r="AC500" s="296"/>
      <c r="AD500" s="296"/>
      <c r="AE500" s="296"/>
      <c r="AF500" s="296"/>
      <c r="AG500" s="296"/>
      <c r="AH500" s="296"/>
      <c r="AI500" s="296"/>
      <c r="AJ500" s="296"/>
      <c r="AK500" s="296"/>
      <c r="AL500" s="296"/>
      <c r="AM500" s="296"/>
    </row>
    <row r="501" spans="1:39" x14ac:dyDescent="0.25">
      <c r="A501" s="296"/>
      <c r="B501" s="296"/>
      <c r="C501" s="296"/>
      <c r="D501" s="296"/>
      <c r="E501" s="296"/>
      <c r="F501" s="296"/>
      <c r="G501" s="296"/>
      <c r="H501" s="296"/>
      <c r="I501" s="296"/>
      <c r="J501" s="296"/>
      <c r="K501" s="296"/>
      <c r="L501" s="296"/>
      <c r="M501" s="296"/>
      <c r="N501" s="296"/>
      <c r="O501" s="296"/>
      <c r="P501" s="296"/>
      <c r="Q501" s="296"/>
      <c r="R501" s="296"/>
      <c r="S501" s="296"/>
      <c r="T501" s="296"/>
      <c r="U501" s="296"/>
      <c r="V501" s="296"/>
      <c r="W501" s="296"/>
      <c r="X501" s="296"/>
      <c r="Y501" s="296"/>
      <c r="Z501" s="296"/>
      <c r="AA501" s="296"/>
      <c r="AB501" s="296"/>
      <c r="AC501" s="296"/>
      <c r="AD501" s="296"/>
      <c r="AE501" s="296"/>
      <c r="AF501" s="296"/>
      <c r="AG501" s="296"/>
      <c r="AH501" s="296"/>
      <c r="AI501" s="296"/>
      <c r="AJ501" s="296"/>
      <c r="AK501" s="296"/>
      <c r="AL501" s="296"/>
      <c r="AM501" s="296"/>
    </row>
    <row r="502" spans="1:39" x14ac:dyDescent="0.25">
      <c r="A502" s="296"/>
      <c r="B502" s="296"/>
      <c r="C502" s="296"/>
      <c r="D502" s="296"/>
      <c r="E502" s="296"/>
      <c r="F502" s="296"/>
      <c r="G502" s="296"/>
      <c r="H502" s="296"/>
      <c r="I502" s="296"/>
      <c r="J502" s="296"/>
      <c r="K502" s="296"/>
      <c r="L502" s="296"/>
      <c r="M502" s="296"/>
      <c r="N502" s="296"/>
      <c r="O502" s="296"/>
      <c r="P502" s="296"/>
      <c r="Q502" s="296"/>
      <c r="R502" s="296"/>
      <c r="S502" s="296"/>
      <c r="T502" s="296"/>
      <c r="U502" s="296"/>
      <c r="V502" s="296"/>
      <c r="W502" s="296"/>
      <c r="X502" s="296"/>
      <c r="Y502" s="296"/>
      <c r="Z502" s="296"/>
      <c r="AA502" s="296"/>
      <c r="AB502" s="296"/>
      <c r="AC502" s="296"/>
      <c r="AD502" s="296"/>
      <c r="AE502" s="296"/>
      <c r="AF502" s="296"/>
      <c r="AG502" s="296"/>
      <c r="AH502" s="296"/>
      <c r="AI502" s="296"/>
      <c r="AJ502" s="296"/>
      <c r="AK502" s="296"/>
      <c r="AL502" s="296"/>
      <c r="AM502" s="296"/>
    </row>
    <row r="503" spans="1:39" x14ac:dyDescent="0.25">
      <c r="A503" s="296"/>
      <c r="B503" s="296"/>
      <c r="C503" s="296"/>
      <c r="D503" s="296"/>
      <c r="E503" s="296"/>
      <c r="F503" s="296"/>
      <c r="G503" s="296"/>
      <c r="H503" s="296"/>
      <c r="I503" s="296"/>
      <c r="J503" s="296"/>
      <c r="K503" s="296"/>
      <c r="L503" s="296"/>
      <c r="M503" s="296"/>
      <c r="N503" s="296"/>
      <c r="O503" s="296"/>
      <c r="P503" s="296"/>
      <c r="Q503" s="296"/>
      <c r="R503" s="296"/>
      <c r="S503" s="296"/>
      <c r="T503" s="296"/>
      <c r="U503" s="296"/>
      <c r="V503" s="296"/>
      <c r="W503" s="296"/>
      <c r="X503" s="296"/>
      <c r="Y503" s="296"/>
      <c r="Z503" s="296"/>
      <c r="AA503" s="296"/>
      <c r="AB503" s="296"/>
      <c r="AC503" s="296"/>
      <c r="AD503" s="296"/>
      <c r="AE503" s="296"/>
      <c r="AF503" s="296"/>
      <c r="AG503" s="296"/>
      <c r="AH503" s="296"/>
      <c r="AI503" s="296"/>
      <c r="AJ503" s="296"/>
      <c r="AK503" s="296"/>
      <c r="AL503" s="296"/>
      <c r="AM503" s="296"/>
    </row>
    <row r="504" spans="1:39" x14ac:dyDescent="0.25">
      <c r="A504" s="296"/>
      <c r="B504" s="296"/>
      <c r="C504" s="296"/>
      <c r="D504" s="296"/>
      <c r="E504" s="296"/>
      <c r="F504" s="296"/>
      <c r="G504" s="296"/>
      <c r="H504" s="296"/>
      <c r="I504" s="296"/>
      <c r="J504" s="296"/>
      <c r="K504" s="296"/>
      <c r="L504" s="296"/>
      <c r="M504" s="296"/>
      <c r="N504" s="296"/>
      <c r="O504" s="296"/>
      <c r="P504" s="296"/>
      <c r="Q504" s="296"/>
      <c r="R504" s="296"/>
      <c r="S504" s="296"/>
      <c r="T504" s="296"/>
      <c r="U504" s="296"/>
      <c r="V504" s="296"/>
      <c r="W504" s="296"/>
      <c r="X504" s="296"/>
      <c r="Y504" s="296"/>
      <c r="Z504" s="296"/>
      <c r="AA504" s="296"/>
      <c r="AB504" s="296"/>
      <c r="AC504" s="296"/>
      <c r="AD504" s="296"/>
      <c r="AE504" s="296"/>
      <c r="AF504" s="296"/>
      <c r="AG504" s="296"/>
      <c r="AH504" s="296"/>
      <c r="AI504" s="296"/>
      <c r="AJ504" s="296"/>
      <c r="AK504" s="296"/>
      <c r="AL504" s="296"/>
      <c r="AM504" s="296"/>
    </row>
    <row r="505" spans="1:39" x14ac:dyDescent="0.25">
      <c r="A505" s="296"/>
      <c r="B505" s="296"/>
      <c r="C505" s="296"/>
      <c r="D505" s="296"/>
      <c r="E505" s="296"/>
      <c r="F505" s="296"/>
      <c r="G505" s="296"/>
      <c r="H505" s="296"/>
      <c r="I505" s="296"/>
      <c r="J505" s="296"/>
      <c r="K505" s="296"/>
      <c r="L505" s="296"/>
      <c r="M505" s="296"/>
      <c r="N505" s="296"/>
      <c r="O505" s="296"/>
      <c r="P505" s="296"/>
      <c r="Q505" s="296"/>
      <c r="R505" s="296"/>
      <c r="S505" s="296"/>
      <c r="T505" s="296"/>
      <c r="U505" s="296"/>
      <c r="V505" s="296"/>
      <c r="W505" s="296"/>
      <c r="X505" s="296"/>
      <c r="Y505" s="296"/>
      <c r="Z505" s="296"/>
      <c r="AA505" s="296"/>
      <c r="AB505" s="296"/>
      <c r="AC505" s="296"/>
      <c r="AD505" s="296"/>
      <c r="AE505" s="296"/>
      <c r="AF505" s="296"/>
      <c r="AG505" s="296"/>
      <c r="AH505" s="296"/>
      <c r="AI505" s="296"/>
      <c r="AJ505" s="296"/>
      <c r="AK505" s="296"/>
      <c r="AL505" s="296"/>
      <c r="AM505" s="296"/>
    </row>
    <row r="506" spans="1:39" x14ac:dyDescent="0.25">
      <c r="A506" s="296"/>
      <c r="B506" s="296"/>
      <c r="C506" s="296"/>
      <c r="D506" s="296"/>
      <c r="E506" s="296"/>
      <c r="F506" s="296"/>
      <c r="G506" s="296"/>
      <c r="H506" s="296"/>
      <c r="I506" s="296"/>
      <c r="J506" s="296"/>
      <c r="K506" s="296"/>
      <c r="L506" s="296"/>
      <c r="M506" s="296"/>
      <c r="N506" s="296"/>
      <c r="O506" s="296"/>
      <c r="P506" s="296"/>
      <c r="Q506" s="296"/>
      <c r="R506" s="296"/>
      <c r="S506" s="296"/>
      <c r="T506" s="296"/>
      <c r="U506" s="296"/>
      <c r="V506" s="296"/>
      <c r="W506" s="296"/>
      <c r="X506" s="296"/>
      <c r="Y506" s="296"/>
      <c r="Z506" s="296"/>
      <c r="AA506" s="296"/>
      <c r="AB506" s="296"/>
      <c r="AC506" s="296"/>
      <c r="AD506" s="296"/>
      <c r="AE506" s="296"/>
      <c r="AF506" s="296"/>
      <c r="AG506" s="296"/>
      <c r="AH506" s="296"/>
      <c r="AI506" s="296"/>
      <c r="AJ506" s="296"/>
      <c r="AK506" s="296"/>
      <c r="AL506" s="296"/>
      <c r="AM506" s="296"/>
    </row>
    <row r="507" spans="1:39" x14ac:dyDescent="0.25">
      <c r="A507" s="296"/>
      <c r="B507" s="296"/>
      <c r="C507" s="296"/>
      <c r="D507" s="296"/>
      <c r="E507" s="296"/>
      <c r="F507" s="296"/>
      <c r="G507" s="296"/>
      <c r="H507" s="296"/>
      <c r="I507" s="296"/>
      <c r="J507" s="296"/>
      <c r="K507" s="296"/>
      <c r="L507" s="296"/>
      <c r="M507" s="296"/>
      <c r="N507" s="296"/>
      <c r="O507" s="296"/>
      <c r="P507" s="296"/>
      <c r="Q507" s="296"/>
      <c r="R507" s="296"/>
      <c r="S507" s="296"/>
      <c r="T507" s="296"/>
      <c r="U507" s="296"/>
      <c r="V507" s="296"/>
      <c r="W507" s="296"/>
      <c r="X507" s="296"/>
      <c r="Y507" s="296"/>
      <c r="Z507" s="296"/>
      <c r="AA507" s="296"/>
      <c r="AB507" s="296"/>
      <c r="AC507" s="296"/>
      <c r="AD507" s="296"/>
      <c r="AE507" s="296"/>
      <c r="AF507" s="296"/>
      <c r="AG507" s="296"/>
      <c r="AH507" s="296"/>
      <c r="AI507" s="296"/>
      <c r="AJ507" s="296"/>
      <c r="AK507" s="296"/>
      <c r="AL507" s="296"/>
      <c r="AM507" s="296"/>
    </row>
    <row r="508" spans="1:39" x14ac:dyDescent="0.25">
      <c r="A508" s="296"/>
      <c r="B508" s="296"/>
      <c r="C508" s="296"/>
      <c r="D508" s="296"/>
      <c r="E508" s="296"/>
      <c r="F508" s="296"/>
      <c r="G508" s="296"/>
      <c r="H508" s="296"/>
      <c r="I508" s="296"/>
      <c r="J508" s="296"/>
      <c r="K508" s="296"/>
      <c r="L508" s="296"/>
      <c r="M508" s="296"/>
      <c r="N508" s="296"/>
      <c r="O508" s="296"/>
      <c r="P508" s="296"/>
      <c r="Q508" s="296"/>
      <c r="R508" s="296"/>
      <c r="S508" s="296"/>
      <c r="T508" s="296"/>
      <c r="U508" s="296"/>
      <c r="V508" s="296"/>
      <c r="W508" s="296"/>
      <c r="X508" s="296"/>
      <c r="Y508" s="296"/>
      <c r="Z508" s="296"/>
      <c r="AA508" s="296"/>
      <c r="AB508" s="296"/>
      <c r="AC508" s="296"/>
      <c r="AD508" s="296"/>
      <c r="AE508" s="296"/>
      <c r="AF508" s="296"/>
      <c r="AG508" s="296"/>
      <c r="AH508" s="296"/>
      <c r="AI508" s="296"/>
      <c r="AJ508" s="296"/>
      <c r="AK508" s="296"/>
      <c r="AL508" s="296"/>
      <c r="AM508" s="296"/>
    </row>
    <row r="509" spans="1:39" x14ac:dyDescent="0.25">
      <c r="A509" s="296"/>
      <c r="B509" s="296"/>
      <c r="C509" s="296"/>
      <c r="D509" s="296"/>
      <c r="E509" s="296"/>
      <c r="F509" s="296"/>
      <c r="G509" s="296"/>
      <c r="H509" s="296"/>
      <c r="I509" s="296"/>
      <c r="J509" s="296"/>
      <c r="K509" s="296"/>
      <c r="L509" s="296"/>
      <c r="M509" s="296"/>
      <c r="N509" s="296"/>
      <c r="O509" s="296"/>
      <c r="P509" s="296"/>
      <c r="Q509" s="296"/>
      <c r="R509" s="296"/>
      <c r="S509" s="296"/>
      <c r="T509" s="296"/>
      <c r="U509" s="296"/>
      <c r="V509" s="296"/>
      <c r="W509" s="296"/>
      <c r="X509" s="296"/>
      <c r="Y509" s="296"/>
      <c r="Z509" s="296"/>
      <c r="AA509" s="296"/>
      <c r="AB509" s="296"/>
      <c r="AC509" s="296"/>
      <c r="AD509" s="296"/>
      <c r="AE509" s="296"/>
      <c r="AF509" s="296"/>
      <c r="AG509" s="296"/>
      <c r="AH509" s="296"/>
      <c r="AI509" s="296"/>
      <c r="AJ509" s="296"/>
      <c r="AK509" s="296"/>
      <c r="AL509" s="296"/>
      <c r="AM509" s="296"/>
    </row>
    <row r="510" spans="1:39" x14ac:dyDescent="0.25">
      <c r="A510" s="296"/>
      <c r="B510" s="296"/>
      <c r="C510" s="296"/>
      <c r="D510" s="296"/>
      <c r="E510" s="296"/>
      <c r="F510" s="296"/>
      <c r="G510" s="296"/>
      <c r="H510" s="296"/>
      <c r="I510" s="296"/>
      <c r="J510" s="296"/>
      <c r="K510" s="296"/>
      <c r="L510" s="296"/>
      <c r="M510" s="296"/>
      <c r="N510" s="296"/>
      <c r="O510" s="296"/>
      <c r="P510" s="296"/>
      <c r="Q510" s="296"/>
      <c r="R510" s="296"/>
      <c r="S510" s="296"/>
      <c r="T510" s="296"/>
      <c r="U510" s="296"/>
      <c r="V510" s="296"/>
      <c r="W510" s="296"/>
      <c r="X510" s="296"/>
      <c r="Y510" s="296"/>
      <c r="Z510" s="296"/>
      <c r="AA510" s="296"/>
      <c r="AB510" s="296"/>
      <c r="AC510" s="296"/>
      <c r="AD510" s="296"/>
      <c r="AE510" s="296"/>
      <c r="AF510" s="296"/>
      <c r="AG510" s="296"/>
      <c r="AH510" s="296"/>
      <c r="AI510" s="296"/>
      <c r="AJ510" s="296"/>
      <c r="AK510" s="296"/>
      <c r="AL510" s="296"/>
      <c r="AM510" s="296"/>
    </row>
    <row r="511" spans="1:39" x14ac:dyDescent="0.25">
      <c r="A511" s="296"/>
      <c r="B511" s="296"/>
      <c r="C511" s="296"/>
      <c r="D511" s="296"/>
      <c r="E511" s="296"/>
      <c r="F511" s="296"/>
      <c r="G511" s="296"/>
      <c r="H511" s="296"/>
      <c r="I511" s="296"/>
      <c r="J511" s="296"/>
      <c r="K511" s="296"/>
      <c r="L511" s="296"/>
      <c r="M511" s="296"/>
      <c r="N511" s="296"/>
      <c r="O511" s="296"/>
      <c r="P511" s="296"/>
      <c r="Q511" s="296"/>
      <c r="R511" s="296"/>
      <c r="S511" s="296"/>
      <c r="T511" s="296"/>
      <c r="U511" s="296"/>
      <c r="V511" s="296"/>
      <c r="W511" s="296"/>
      <c r="X511" s="296"/>
      <c r="Y511" s="296"/>
      <c r="Z511" s="296"/>
      <c r="AA511" s="296"/>
      <c r="AB511" s="296"/>
      <c r="AC511" s="296"/>
      <c r="AD511" s="296"/>
      <c r="AE511" s="296"/>
      <c r="AF511" s="296"/>
      <c r="AG511" s="296"/>
      <c r="AH511" s="296"/>
      <c r="AI511" s="296"/>
      <c r="AJ511" s="296"/>
      <c r="AK511" s="296"/>
      <c r="AL511" s="296"/>
      <c r="AM511" s="296"/>
    </row>
    <row r="512" spans="1:39" x14ac:dyDescent="0.25">
      <c r="A512" s="296"/>
      <c r="B512" s="296"/>
      <c r="C512" s="296"/>
      <c r="D512" s="296"/>
      <c r="E512" s="296"/>
      <c r="F512" s="296"/>
      <c r="G512" s="296"/>
      <c r="H512" s="296"/>
      <c r="I512" s="296"/>
      <c r="J512" s="296"/>
      <c r="K512" s="296"/>
      <c r="L512" s="296"/>
      <c r="M512" s="296"/>
      <c r="N512" s="296"/>
      <c r="O512" s="296"/>
      <c r="P512" s="296"/>
      <c r="Q512" s="296"/>
      <c r="R512" s="296"/>
      <c r="S512" s="296"/>
      <c r="T512" s="296"/>
      <c r="U512" s="296"/>
      <c r="V512" s="296"/>
      <c r="W512" s="296"/>
      <c r="X512" s="296"/>
      <c r="Y512" s="296"/>
      <c r="Z512" s="296"/>
      <c r="AA512" s="296"/>
      <c r="AB512" s="296"/>
      <c r="AC512" s="296"/>
      <c r="AD512" s="296"/>
      <c r="AE512" s="296"/>
      <c r="AF512" s="296"/>
      <c r="AG512" s="296"/>
      <c r="AH512" s="296"/>
      <c r="AI512" s="296"/>
      <c r="AJ512" s="296"/>
      <c r="AK512" s="296"/>
      <c r="AL512" s="296"/>
      <c r="AM512" s="296"/>
    </row>
    <row r="513" spans="1:39" x14ac:dyDescent="0.25">
      <c r="A513" s="296"/>
      <c r="B513" s="296"/>
      <c r="C513" s="296"/>
      <c r="D513" s="296"/>
      <c r="E513" s="296"/>
      <c r="F513" s="296"/>
      <c r="G513" s="296"/>
      <c r="H513" s="296"/>
      <c r="I513" s="296"/>
      <c r="J513" s="296"/>
      <c r="K513" s="296"/>
      <c r="L513" s="296"/>
      <c r="M513" s="296"/>
      <c r="N513" s="296"/>
      <c r="O513" s="296"/>
      <c r="P513" s="296"/>
      <c r="Q513" s="296"/>
      <c r="R513" s="296"/>
      <c r="S513" s="296"/>
      <c r="T513" s="296"/>
      <c r="U513" s="296"/>
      <c r="V513" s="296"/>
      <c r="W513" s="296"/>
      <c r="X513" s="296"/>
      <c r="Y513" s="296"/>
      <c r="Z513" s="296"/>
      <c r="AA513" s="296"/>
      <c r="AB513" s="296"/>
      <c r="AC513" s="296"/>
      <c r="AD513" s="296"/>
      <c r="AE513" s="296"/>
      <c r="AF513" s="296"/>
      <c r="AG513" s="296"/>
      <c r="AH513" s="296"/>
      <c r="AI513" s="296"/>
      <c r="AJ513" s="296"/>
      <c r="AK513" s="296"/>
      <c r="AL513" s="296"/>
      <c r="AM513" s="296"/>
    </row>
    <row r="514" spans="1:39" x14ac:dyDescent="0.25">
      <c r="A514" s="296"/>
      <c r="B514" s="296"/>
      <c r="C514" s="296"/>
      <c r="D514" s="296"/>
      <c r="E514" s="296"/>
      <c r="F514" s="296"/>
      <c r="G514" s="296"/>
      <c r="H514" s="296"/>
      <c r="I514" s="296"/>
      <c r="J514" s="296"/>
      <c r="K514" s="296"/>
      <c r="L514" s="296"/>
      <c r="M514" s="296"/>
      <c r="N514" s="296"/>
      <c r="O514" s="296"/>
      <c r="P514" s="296"/>
      <c r="Q514" s="296"/>
      <c r="R514" s="296"/>
      <c r="S514" s="296"/>
      <c r="T514" s="296"/>
      <c r="U514" s="296"/>
      <c r="V514" s="296"/>
      <c r="W514" s="296"/>
      <c r="X514" s="296"/>
      <c r="Y514" s="296"/>
      <c r="Z514" s="296"/>
      <c r="AA514" s="296"/>
      <c r="AB514" s="296"/>
      <c r="AC514" s="296"/>
      <c r="AD514" s="296"/>
      <c r="AE514" s="296"/>
      <c r="AF514" s="296"/>
      <c r="AG514" s="296"/>
      <c r="AH514" s="296"/>
      <c r="AI514" s="296"/>
      <c r="AJ514" s="296"/>
      <c r="AK514" s="296"/>
      <c r="AL514" s="296"/>
      <c r="AM514" s="296"/>
    </row>
    <row r="515" spans="1:39" x14ac:dyDescent="0.25">
      <c r="A515" s="296"/>
      <c r="B515" s="296"/>
      <c r="C515" s="296"/>
      <c r="D515" s="296"/>
      <c r="E515" s="296"/>
      <c r="F515" s="296"/>
      <c r="G515" s="296"/>
      <c r="H515" s="296"/>
      <c r="I515" s="296"/>
      <c r="J515" s="296"/>
      <c r="K515" s="296"/>
      <c r="L515" s="296"/>
      <c r="M515" s="296"/>
      <c r="N515" s="296"/>
      <c r="O515" s="296"/>
      <c r="P515" s="296"/>
      <c r="Q515" s="296"/>
      <c r="R515" s="296"/>
      <c r="S515" s="296"/>
      <c r="T515" s="296"/>
      <c r="U515" s="296"/>
      <c r="V515" s="296"/>
      <c r="W515" s="296"/>
      <c r="X515" s="296"/>
      <c r="Y515" s="296"/>
      <c r="Z515" s="296"/>
      <c r="AA515" s="296"/>
      <c r="AB515" s="296"/>
      <c r="AC515" s="296"/>
      <c r="AD515" s="296"/>
      <c r="AE515" s="296"/>
      <c r="AF515" s="296"/>
      <c r="AG515" s="296"/>
      <c r="AH515" s="296"/>
      <c r="AI515" s="296"/>
      <c r="AJ515" s="296"/>
      <c r="AK515" s="296"/>
      <c r="AL515" s="296"/>
      <c r="AM515" s="296"/>
    </row>
    <row r="516" spans="1:39" x14ac:dyDescent="0.25">
      <c r="A516" s="296"/>
      <c r="B516" s="296"/>
      <c r="C516" s="296"/>
      <c r="D516" s="296"/>
      <c r="E516" s="296"/>
      <c r="F516" s="296"/>
      <c r="G516" s="296"/>
      <c r="H516" s="296"/>
      <c r="I516" s="296"/>
      <c r="J516" s="296"/>
      <c r="K516" s="296"/>
      <c r="L516" s="296"/>
      <c r="M516" s="296"/>
      <c r="N516" s="296"/>
      <c r="O516" s="296"/>
      <c r="P516" s="296"/>
      <c r="Q516" s="296"/>
      <c r="R516" s="296"/>
      <c r="S516" s="296"/>
      <c r="T516" s="296"/>
      <c r="U516" s="296"/>
      <c r="V516" s="296"/>
      <c r="W516" s="296"/>
      <c r="X516" s="296"/>
      <c r="Y516" s="296"/>
      <c r="Z516" s="296"/>
      <c r="AA516" s="296"/>
      <c r="AB516" s="296"/>
      <c r="AC516" s="296"/>
      <c r="AD516" s="296"/>
      <c r="AE516" s="296"/>
      <c r="AF516" s="296"/>
      <c r="AG516" s="296"/>
      <c r="AH516" s="296"/>
      <c r="AI516" s="296"/>
      <c r="AJ516" s="296"/>
      <c r="AK516" s="296"/>
      <c r="AL516" s="296"/>
      <c r="AM516" s="296"/>
    </row>
    <row r="517" spans="1:39" x14ac:dyDescent="0.25">
      <c r="A517" s="296"/>
      <c r="B517" s="296"/>
      <c r="C517" s="296"/>
      <c r="D517" s="296"/>
      <c r="E517" s="296"/>
      <c r="F517" s="296"/>
      <c r="G517" s="296"/>
      <c r="H517" s="296"/>
      <c r="I517" s="296"/>
      <c r="J517" s="296"/>
      <c r="K517" s="296"/>
      <c r="L517" s="296"/>
      <c r="M517" s="296"/>
      <c r="N517" s="296"/>
      <c r="O517" s="296"/>
      <c r="P517" s="296"/>
      <c r="Q517" s="296"/>
      <c r="R517" s="296"/>
      <c r="S517" s="296"/>
      <c r="T517" s="296"/>
      <c r="U517" s="296"/>
      <c r="V517" s="296"/>
      <c r="W517" s="296"/>
      <c r="X517" s="296"/>
      <c r="Y517" s="296"/>
      <c r="Z517" s="296"/>
      <c r="AA517" s="296"/>
      <c r="AB517" s="296"/>
      <c r="AC517" s="296"/>
      <c r="AD517" s="296"/>
      <c r="AE517" s="296"/>
      <c r="AF517" s="296"/>
      <c r="AG517" s="296"/>
      <c r="AH517" s="296"/>
      <c r="AI517" s="296"/>
      <c r="AJ517" s="296"/>
      <c r="AK517" s="296"/>
      <c r="AL517" s="296"/>
      <c r="AM517" s="296"/>
    </row>
    <row r="518" spans="1:39" x14ac:dyDescent="0.25">
      <c r="A518" s="296"/>
      <c r="B518" s="296"/>
      <c r="C518" s="296"/>
      <c r="D518" s="296"/>
      <c r="E518" s="296"/>
      <c r="F518" s="296"/>
      <c r="G518" s="296"/>
      <c r="H518" s="296"/>
      <c r="I518" s="296"/>
      <c r="J518" s="296"/>
      <c r="K518" s="296"/>
      <c r="L518" s="296"/>
      <c r="M518" s="296"/>
      <c r="N518" s="296"/>
      <c r="O518" s="296"/>
      <c r="P518" s="296"/>
      <c r="Q518" s="296"/>
      <c r="R518" s="296"/>
      <c r="S518" s="296"/>
      <c r="T518" s="296"/>
      <c r="U518" s="296"/>
      <c r="V518" s="296"/>
      <c r="W518" s="296"/>
      <c r="X518" s="296"/>
      <c r="Y518" s="296"/>
      <c r="Z518" s="296"/>
      <c r="AA518" s="296"/>
      <c r="AB518" s="296"/>
      <c r="AC518" s="296"/>
      <c r="AD518" s="296"/>
      <c r="AE518" s="296"/>
      <c r="AF518" s="296"/>
      <c r="AG518" s="296"/>
      <c r="AH518" s="296"/>
      <c r="AI518" s="296"/>
      <c r="AJ518" s="296"/>
      <c r="AK518" s="296"/>
      <c r="AL518" s="296"/>
      <c r="AM518" s="296"/>
    </row>
    <row r="519" spans="1:39" x14ac:dyDescent="0.25">
      <c r="A519" s="296"/>
      <c r="B519" s="296"/>
      <c r="C519" s="296"/>
      <c r="D519" s="296"/>
      <c r="E519" s="296"/>
      <c r="F519" s="296"/>
      <c r="G519" s="296"/>
      <c r="H519" s="296"/>
      <c r="I519" s="296"/>
      <c r="J519" s="296"/>
      <c r="K519" s="296"/>
      <c r="L519" s="296"/>
      <c r="M519" s="296"/>
      <c r="N519" s="296"/>
      <c r="O519" s="296"/>
      <c r="P519" s="296"/>
      <c r="Q519" s="296"/>
      <c r="R519" s="296"/>
      <c r="S519" s="296"/>
      <c r="T519" s="296"/>
      <c r="U519" s="296"/>
      <c r="V519" s="296"/>
      <c r="W519" s="296"/>
      <c r="X519" s="296"/>
      <c r="Y519" s="296"/>
      <c r="Z519" s="296"/>
      <c r="AA519" s="296"/>
      <c r="AB519" s="296"/>
      <c r="AC519" s="296"/>
      <c r="AD519" s="296"/>
      <c r="AE519" s="296"/>
      <c r="AF519" s="296"/>
      <c r="AG519" s="296"/>
      <c r="AH519" s="296"/>
      <c r="AI519" s="296"/>
      <c r="AJ519" s="296"/>
      <c r="AK519" s="296"/>
      <c r="AL519" s="296"/>
      <c r="AM519" s="296"/>
    </row>
    <row r="520" spans="1:39" x14ac:dyDescent="0.25">
      <c r="A520" s="296"/>
      <c r="B520" s="296"/>
      <c r="C520" s="296"/>
      <c r="D520" s="296"/>
      <c r="E520" s="296"/>
      <c r="F520" s="296"/>
      <c r="G520" s="296"/>
      <c r="H520" s="296"/>
      <c r="I520" s="296"/>
      <c r="J520" s="296"/>
      <c r="K520" s="296"/>
      <c r="L520" s="296"/>
      <c r="M520" s="296"/>
      <c r="N520" s="296"/>
      <c r="O520" s="296"/>
      <c r="P520" s="296"/>
      <c r="Q520" s="296"/>
      <c r="R520" s="296"/>
      <c r="S520" s="296"/>
      <c r="T520" s="296"/>
      <c r="U520" s="296"/>
      <c r="V520" s="296"/>
      <c r="W520" s="296"/>
      <c r="X520" s="296"/>
      <c r="Y520" s="296"/>
      <c r="Z520" s="296"/>
      <c r="AA520" s="296"/>
      <c r="AB520" s="296"/>
      <c r="AC520" s="296"/>
      <c r="AD520" s="296"/>
      <c r="AE520" s="296"/>
      <c r="AF520" s="296"/>
      <c r="AG520" s="296"/>
      <c r="AH520" s="296"/>
      <c r="AI520" s="296"/>
      <c r="AJ520" s="296"/>
      <c r="AK520" s="296"/>
      <c r="AL520" s="296"/>
      <c r="AM520" s="296"/>
    </row>
    <row r="521" spans="1:39" x14ac:dyDescent="0.25">
      <c r="A521" s="296"/>
      <c r="B521" s="296"/>
      <c r="C521" s="296"/>
      <c r="D521" s="296"/>
      <c r="E521" s="296"/>
      <c r="F521" s="296"/>
      <c r="G521" s="296"/>
      <c r="H521" s="296"/>
      <c r="I521" s="296"/>
      <c r="J521" s="296"/>
      <c r="K521" s="296"/>
      <c r="L521" s="296"/>
      <c r="M521" s="296"/>
      <c r="N521" s="296"/>
      <c r="O521" s="296"/>
      <c r="P521" s="296"/>
      <c r="Q521" s="296"/>
      <c r="R521" s="296"/>
      <c r="S521" s="296"/>
      <c r="T521" s="296"/>
      <c r="U521" s="296"/>
      <c r="V521" s="296"/>
      <c r="W521" s="296"/>
      <c r="X521" s="296"/>
      <c r="Y521" s="296"/>
      <c r="Z521" s="296"/>
      <c r="AA521" s="296"/>
      <c r="AB521" s="296"/>
      <c r="AC521" s="296"/>
      <c r="AD521" s="296"/>
      <c r="AE521" s="296"/>
      <c r="AF521" s="296"/>
      <c r="AG521" s="296"/>
      <c r="AH521" s="296"/>
      <c r="AI521" s="296"/>
      <c r="AJ521" s="296"/>
      <c r="AK521" s="296"/>
      <c r="AL521" s="296"/>
      <c r="AM521" s="296"/>
    </row>
    <row r="522" spans="1:39" x14ac:dyDescent="0.25">
      <c r="A522" s="296"/>
      <c r="B522" s="296"/>
      <c r="C522" s="296"/>
      <c r="D522" s="296"/>
      <c r="E522" s="296"/>
      <c r="F522" s="296"/>
      <c r="G522" s="296"/>
      <c r="H522" s="296"/>
      <c r="I522" s="296"/>
      <c r="J522" s="296"/>
      <c r="K522" s="296"/>
      <c r="L522" s="296"/>
      <c r="M522" s="296"/>
      <c r="N522" s="296"/>
      <c r="O522" s="296"/>
      <c r="P522" s="296"/>
      <c r="Q522" s="296"/>
      <c r="R522" s="296"/>
      <c r="S522" s="296"/>
      <c r="T522" s="296"/>
      <c r="U522" s="296"/>
      <c r="V522" s="296"/>
      <c r="W522" s="296"/>
      <c r="X522" s="296"/>
      <c r="Y522" s="296"/>
      <c r="Z522" s="296"/>
      <c r="AA522" s="296"/>
      <c r="AB522" s="296"/>
      <c r="AC522" s="296"/>
      <c r="AD522" s="296"/>
      <c r="AE522" s="296"/>
      <c r="AF522" s="296"/>
      <c r="AG522" s="296"/>
      <c r="AH522" s="296"/>
      <c r="AI522" s="296"/>
      <c r="AJ522" s="296"/>
      <c r="AK522" s="296"/>
      <c r="AL522" s="296"/>
      <c r="AM522" s="296"/>
    </row>
    <row r="523" spans="1:39" x14ac:dyDescent="0.25">
      <c r="A523" s="296"/>
      <c r="B523" s="296"/>
      <c r="C523" s="296"/>
      <c r="D523" s="296"/>
      <c r="E523" s="296"/>
      <c r="F523" s="296"/>
      <c r="G523" s="296"/>
      <c r="H523" s="296"/>
      <c r="I523" s="296"/>
      <c r="J523" s="296"/>
      <c r="K523" s="296"/>
      <c r="L523" s="296"/>
      <c r="M523" s="296"/>
      <c r="N523" s="296"/>
      <c r="O523" s="296"/>
      <c r="P523" s="296"/>
      <c r="Q523" s="296"/>
      <c r="R523" s="296"/>
      <c r="S523" s="296"/>
      <c r="T523" s="296"/>
      <c r="U523" s="296"/>
      <c r="V523" s="296"/>
      <c r="W523" s="296"/>
      <c r="X523" s="296"/>
      <c r="Y523" s="296"/>
      <c r="Z523" s="296"/>
      <c r="AA523" s="296"/>
      <c r="AB523" s="296"/>
      <c r="AC523" s="296"/>
      <c r="AD523" s="296"/>
      <c r="AE523" s="296"/>
      <c r="AF523" s="296"/>
      <c r="AG523" s="296"/>
      <c r="AH523" s="296"/>
      <c r="AI523" s="296"/>
      <c r="AJ523" s="296"/>
      <c r="AK523" s="296"/>
      <c r="AL523" s="296"/>
      <c r="AM523" s="296"/>
    </row>
    <row r="524" spans="1:39" x14ac:dyDescent="0.25">
      <c r="A524" s="296"/>
      <c r="B524" s="296"/>
      <c r="C524" s="296"/>
      <c r="D524" s="296"/>
      <c r="E524" s="296"/>
      <c r="F524" s="296"/>
      <c r="G524" s="296"/>
      <c r="H524" s="296"/>
      <c r="I524" s="296"/>
      <c r="J524" s="296"/>
      <c r="K524" s="296"/>
      <c r="L524" s="296"/>
      <c r="M524" s="296"/>
      <c r="N524" s="296"/>
      <c r="O524" s="296"/>
      <c r="P524" s="296"/>
      <c r="Q524" s="296"/>
      <c r="R524" s="296"/>
      <c r="S524" s="296"/>
      <c r="T524" s="296"/>
      <c r="U524" s="296"/>
      <c r="V524" s="296"/>
      <c r="W524" s="296"/>
      <c r="X524" s="296"/>
      <c r="Y524" s="296"/>
      <c r="Z524" s="296"/>
      <c r="AA524" s="296"/>
      <c r="AB524" s="296"/>
      <c r="AC524" s="296"/>
      <c r="AD524" s="296"/>
      <c r="AE524" s="296"/>
      <c r="AF524" s="296"/>
      <c r="AG524" s="296"/>
      <c r="AH524" s="296"/>
      <c r="AI524" s="296"/>
      <c r="AJ524" s="296"/>
      <c r="AK524" s="296"/>
      <c r="AL524" s="296"/>
      <c r="AM524" s="296"/>
    </row>
    <row r="525" spans="1:39" x14ac:dyDescent="0.25">
      <c r="A525" s="296"/>
      <c r="B525" s="296"/>
      <c r="C525" s="296"/>
      <c r="D525" s="296"/>
      <c r="E525" s="296"/>
      <c r="F525" s="296"/>
      <c r="G525" s="296"/>
      <c r="H525" s="296"/>
      <c r="I525" s="296"/>
      <c r="J525" s="296"/>
      <c r="K525" s="296"/>
      <c r="L525" s="296"/>
      <c r="M525" s="296"/>
      <c r="N525" s="296"/>
      <c r="O525" s="296"/>
      <c r="P525" s="296"/>
      <c r="Q525" s="296"/>
      <c r="R525" s="296"/>
      <c r="S525" s="296"/>
      <c r="T525" s="296"/>
      <c r="U525" s="296"/>
      <c r="V525" s="296"/>
      <c r="W525" s="296"/>
      <c r="X525" s="296"/>
      <c r="Y525" s="296"/>
      <c r="Z525" s="296"/>
      <c r="AA525" s="296"/>
      <c r="AB525" s="296"/>
      <c r="AC525" s="296"/>
      <c r="AD525" s="296"/>
      <c r="AE525" s="296"/>
      <c r="AF525" s="296"/>
      <c r="AG525" s="296"/>
      <c r="AH525" s="296"/>
      <c r="AI525" s="296"/>
      <c r="AJ525" s="296"/>
      <c r="AK525" s="296"/>
      <c r="AL525" s="296"/>
      <c r="AM525" s="296"/>
    </row>
    <row r="526" spans="1:39" x14ac:dyDescent="0.25">
      <c r="A526" s="296"/>
      <c r="B526" s="296"/>
      <c r="C526" s="296"/>
      <c r="D526" s="296"/>
      <c r="E526" s="296"/>
      <c r="F526" s="296"/>
      <c r="G526" s="296"/>
      <c r="H526" s="296"/>
      <c r="I526" s="296"/>
      <c r="J526" s="296"/>
      <c r="K526" s="296"/>
      <c r="L526" s="296"/>
      <c r="M526" s="296"/>
      <c r="N526" s="296"/>
      <c r="O526" s="296"/>
      <c r="P526" s="296"/>
      <c r="Q526" s="296"/>
      <c r="R526" s="296"/>
      <c r="S526" s="296"/>
      <c r="T526" s="296"/>
      <c r="U526" s="296"/>
      <c r="V526" s="296"/>
      <c r="W526" s="296"/>
      <c r="X526" s="296"/>
      <c r="Y526" s="296"/>
      <c r="Z526" s="296"/>
      <c r="AA526" s="296"/>
      <c r="AB526" s="296"/>
      <c r="AC526" s="296"/>
      <c r="AD526" s="296"/>
      <c r="AE526" s="296"/>
      <c r="AF526" s="296"/>
      <c r="AG526" s="296"/>
      <c r="AH526" s="296"/>
      <c r="AI526" s="296"/>
      <c r="AJ526" s="296"/>
      <c r="AK526" s="296"/>
      <c r="AL526" s="296"/>
      <c r="AM526" s="296"/>
    </row>
    <row r="527" spans="1:39" x14ac:dyDescent="0.25">
      <c r="A527" s="296"/>
      <c r="B527" s="296"/>
      <c r="C527" s="296"/>
      <c r="D527" s="296"/>
      <c r="E527" s="296"/>
      <c r="F527" s="296"/>
      <c r="G527" s="296"/>
      <c r="H527" s="296"/>
      <c r="I527" s="296"/>
      <c r="J527" s="296"/>
      <c r="K527" s="296"/>
      <c r="L527" s="296"/>
      <c r="M527" s="296"/>
      <c r="N527" s="296"/>
      <c r="O527" s="296"/>
      <c r="P527" s="296"/>
      <c r="Q527" s="296"/>
      <c r="R527" s="296"/>
      <c r="S527" s="296"/>
      <c r="T527" s="296"/>
      <c r="U527" s="296"/>
      <c r="V527" s="296"/>
      <c r="W527" s="296"/>
      <c r="X527" s="296"/>
      <c r="Y527" s="296"/>
      <c r="Z527" s="296"/>
      <c r="AA527" s="296"/>
      <c r="AB527" s="296"/>
      <c r="AC527" s="296"/>
      <c r="AD527" s="296"/>
      <c r="AE527" s="296"/>
      <c r="AF527" s="296"/>
      <c r="AG527" s="296"/>
      <c r="AH527" s="296"/>
      <c r="AI527" s="296"/>
      <c r="AJ527" s="296"/>
      <c r="AK527" s="296"/>
      <c r="AL527" s="296"/>
      <c r="AM527" s="296"/>
    </row>
    <row r="528" spans="1:39" x14ac:dyDescent="0.25">
      <c r="A528" s="296"/>
      <c r="B528" s="296"/>
      <c r="C528" s="296"/>
      <c r="D528" s="296"/>
      <c r="E528" s="296"/>
      <c r="F528" s="296"/>
      <c r="G528" s="296"/>
      <c r="H528" s="296"/>
      <c r="I528" s="296"/>
      <c r="J528" s="296"/>
      <c r="K528" s="296"/>
      <c r="L528" s="296"/>
      <c r="M528" s="296"/>
      <c r="N528" s="296"/>
      <c r="O528" s="296"/>
      <c r="P528" s="296"/>
      <c r="Q528" s="296"/>
      <c r="R528" s="296"/>
      <c r="S528" s="296"/>
      <c r="T528" s="296"/>
      <c r="U528" s="296"/>
      <c r="V528" s="296"/>
      <c r="W528" s="296"/>
      <c r="X528" s="296"/>
      <c r="Y528" s="296"/>
      <c r="Z528" s="296"/>
      <c r="AA528" s="296"/>
      <c r="AB528" s="296"/>
      <c r="AC528" s="296"/>
      <c r="AD528" s="296"/>
      <c r="AE528" s="296"/>
      <c r="AF528" s="296"/>
      <c r="AG528" s="296"/>
      <c r="AH528" s="296"/>
      <c r="AI528" s="296"/>
      <c r="AJ528" s="296"/>
      <c r="AK528" s="296"/>
      <c r="AL528" s="296"/>
      <c r="AM528" s="296"/>
    </row>
    <row r="529" spans="1:39" x14ac:dyDescent="0.25">
      <c r="A529" s="296"/>
      <c r="B529" s="296"/>
      <c r="C529" s="296"/>
      <c r="D529" s="296"/>
      <c r="E529" s="296"/>
      <c r="F529" s="296"/>
      <c r="G529" s="296"/>
      <c r="H529" s="296"/>
      <c r="I529" s="296"/>
      <c r="J529" s="296"/>
      <c r="K529" s="296"/>
      <c r="L529" s="296"/>
      <c r="M529" s="296"/>
      <c r="N529" s="296"/>
      <c r="O529" s="296"/>
      <c r="P529" s="296"/>
      <c r="Q529" s="296"/>
      <c r="R529" s="296"/>
      <c r="S529" s="296"/>
      <c r="T529" s="296"/>
      <c r="U529" s="296"/>
      <c r="V529" s="296"/>
      <c r="W529" s="296"/>
      <c r="X529" s="296"/>
      <c r="Y529" s="296"/>
      <c r="Z529" s="296"/>
      <c r="AA529" s="296"/>
      <c r="AB529" s="296"/>
      <c r="AC529" s="296"/>
      <c r="AD529" s="296"/>
      <c r="AE529" s="296"/>
      <c r="AF529" s="296"/>
      <c r="AG529" s="296"/>
      <c r="AH529" s="296"/>
      <c r="AI529" s="296"/>
      <c r="AJ529" s="296"/>
      <c r="AK529" s="296"/>
      <c r="AL529" s="296"/>
      <c r="AM529" s="296"/>
    </row>
    <row r="530" spans="1:39" x14ac:dyDescent="0.25">
      <c r="A530" s="296"/>
      <c r="B530" s="296"/>
      <c r="C530" s="296"/>
      <c r="D530" s="296"/>
      <c r="E530" s="296"/>
      <c r="F530" s="296"/>
      <c r="G530" s="296"/>
      <c r="H530" s="296"/>
      <c r="I530" s="296"/>
      <c r="J530" s="296"/>
      <c r="K530" s="296"/>
      <c r="L530" s="296"/>
      <c r="M530" s="296"/>
      <c r="N530" s="296"/>
      <c r="O530" s="296"/>
      <c r="P530" s="296"/>
      <c r="Q530" s="296"/>
      <c r="R530" s="296"/>
      <c r="S530" s="296"/>
      <c r="T530" s="296"/>
      <c r="U530" s="296"/>
      <c r="V530" s="296"/>
      <c r="W530" s="296"/>
      <c r="X530" s="296"/>
      <c r="Y530" s="296"/>
      <c r="Z530" s="296"/>
      <c r="AA530" s="296"/>
      <c r="AB530" s="296"/>
      <c r="AC530" s="296"/>
      <c r="AD530" s="296"/>
      <c r="AE530" s="296"/>
      <c r="AF530" s="296"/>
      <c r="AG530" s="296"/>
      <c r="AH530" s="296"/>
      <c r="AI530" s="296"/>
      <c r="AJ530" s="296"/>
      <c r="AK530" s="296"/>
      <c r="AL530" s="296"/>
      <c r="AM530" s="296"/>
    </row>
    <row r="531" spans="1:39" x14ac:dyDescent="0.25">
      <c r="A531" s="296"/>
      <c r="B531" s="296"/>
      <c r="C531" s="296"/>
      <c r="D531" s="296"/>
      <c r="E531" s="296"/>
      <c r="F531" s="296"/>
      <c r="G531" s="296"/>
      <c r="H531" s="296"/>
      <c r="I531" s="296"/>
      <c r="J531" s="296"/>
      <c r="K531" s="296"/>
      <c r="L531" s="296"/>
      <c r="M531" s="296"/>
      <c r="N531" s="296"/>
      <c r="O531" s="296"/>
      <c r="P531" s="296"/>
      <c r="Q531" s="296"/>
      <c r="R531" s="296"/>
      <c r="S531" s="296"/>
      <c r="T531" s="296"/>
      <c r="U531" s="296"/>
      <c r="V531" s="296"/>
      <c r="W531" s="296"/>
      <c r="X531" s="296"/>
      <c r="Y531" s="296"/>
      <c r="Z531" s="296"/>
      <c r="AA531" s="296"/>
      <c r="AB531" s="296"/>
      <c r="AC531" s="296"/>
      <c r="AD531" s="296"/>
      <c r="AE531" s="296"/>
      <c r="AF531" s="296"/>
      <c r="AG531" s="296"/>
      <c r="AH531" s="296"/>
      <c r="AI531" s="296"/>
      <c r="AJ531" s="296"/>
      <c r="AK531" s="296"/>
      <c r="AL531" s="296"/>
      <c r="AM531" s="296"/>
    </row>
    <row r="532" spans="1:39" x14ac:dyDescent="0.25">
      <c r="A532" s="296"/>
      <c r="B532" s="296"/>
      <c r="C532" s="296"/>
      <c r="D532" s="296"/>
      <c r="E532" s="296"/>
      <c r="F532" s="296"/>
      <c r="G532" s="296"/>
      <c r="H532" s="296"/>
      <c r="I532" s="296"/>
      <c r="J532" s="296"/>
      <c r="K532" s="296"/>
      <c r="L532" s="296"/>
      <c r="M532" s="296"/>
      <c r="N532" s="296"/>
      <c r="O532" s="296"/>
      <c r="P532" s="296"/>
      <c r="Q532" s="296"/>
      <c r="R532" s="296"/>
      <c r="S532" s="296"/>
      <c r="T532" s="296"/>
      <c r="U532" s="296"/>
      <c r="V532" s="296"/>
      <c r="W532" s="296"/>
      <c r="X532" s="296"/>
      <c r="Y532" s="296"/>
      <c r="Z532" s="296"/>
      <c r="AA532" s="296"/>
      <c r="AB532" s="296"/>
      <c r="AC532" s="296"/>
      <c r="AD532" s="296"/>
      <c r="AE532" s="296"/>
      <c r="AF532" s="296"/>
      <c r="AG532" s="296"/>
      <c r="AH532" s="296"/>
      <c r="AI532" s="296"/>
      <c r="AJ532" s="296"/>
      <c r="AK532" s="296"/>
      <c r="AL532" s="296"/>
      <c r="AM532" s="296"/>
    </row>
    <row r="533" spans="1:39" x14ac:dyDescent="0.25">
      <c r="A533" s="296"/>
      <c r="B533" s="296"/>
      <c r="C533" s="296"/>
      <c r="D533" s="296"/>
      <c r="E533" s="296"/>
      <c r="F533" s="296"/>
      <c r="G533" s="296"/>
      <c r="H533" s="296"/>
      <c r="I533" s="296"/>
      <c r="J533" s="296"/>
      <c r="K533" s="296"/>
      <c r="L533" s="296"/>
      <c r="M533" s="296"/>
      <c r="N533" s="296"/>
      <c r="O533" s="296"/>
      <c r="P533" s="296"/>
      <c r="Q533" s="296"/>
      <c r="R533" s="296"/>
      <c r="S533" s="296"/>
      <c r="T533" s="296"/>
      <c r="U533" s="296"/>
      <c r="V533" s="296"/>
      <c r="W533" s="296"/>
      <c r="X533" s="296"/>
      <c r="Y533" s="296"/>
      <c r="Z533" s="296"/>
      <c r="AA533" s="296"/>
      <c r="AB533" s="296"/>
      <c r="AC533" s="296"/>
      <c r="AD533" s="296"/>
      <c r="AE533" s="296"/>
      <c r="AF533" s="296"/>
      <c r="AG533" s="296"/>
      <c r="AH533" s="296"/>
      <c r="AI533" s="296"/>
      <c r="AJ533" s="296"/>
      <c r="AK533" s="296"/>
      <c r="AL533" s="296"/>
      <c r="AM533" s="296"/>
    </row>
    <row r="534" spans="1:39" x14ac:dyDescent="0.25">
      <c r="A534" s="296"/>
      <c r="B534" s="296"/>
      <c r="C534" s="296"/>
      <c r="D534" s="296"/>
      <c r="E534" s="296"/>
      <c r="F534" s="296"/>
      <c r="G534" s="296"/>
      <c r="H534" s="296"/>
      <c r="I534" s="296"/>
      <c r="J534" s="296"/>
      <c r="K534" s="296"/>
      <c r="L534" s="296"/>
      <c r="M534" s="296"/>
      <c r="N534" s="296"/>
      <c r="O534" s="296"/>
      <c r="P534" s="296"/>
      <c r="Q534" s="296"/>
      <c r="R534" s="296"/>
      <c r="S534" s="296"/>
      <c r="T534" s="296"/>
      <c r="U534" s="296"/>
      <c r="V534" s="296"/>
      <c r="W534" s="296"/>
      <c r="X534" s="296"/>
      <c r="Y534" s="296"/>
      <c r="Z534" s="296"/>
      <c r="AA534" s="296"/>
      <c r="AB534" s="296"/>
      <c r="AC534" s="296"/>
      <c r="AD534" s="296"/>
      <c r="AE534" s="296"/>
      <c r="AF534" s="296"/>
      <c r="AG534" s="296"/>
      <c r="AH534" s="296"/>
      <c r="AI534" s="296"/>
      <c r="AJ534" s="296"/>
      <c r="AK534" s="296"/>
      <c r="AL534" s="296"/>
      <c r="AM534" s="296"/>
    </row>
    <row r="535" spans="1:39" x14ac:dyDescent="0.25">
      <c r="A535" s="296"/>
      <c r="B535" s="296"/>
      <c r="C535" s="296"/>
      <c r="D535" s="296"/>
      <c r="E535" s="296"/>
      <c r="F535" s="296"/>
      <c r="G535" s="296"/>
      <c r="H535" s="296"/>
      <c r="I535" s="296"/>
      <c r="J535" s="296"/>
      <c r="K535" s="296"/>
      <c r="L535" s="296"/>
      <c r="M535" s="296"/>
      <c r="N535" s="296"/>
      <c r="O535" s="296"/>
      <c r="P535" s="296"/>
      <c r="Q535" s="296"/>
      <c r="R535" s="296"/>
      <c r="S535" s="296"/>
      <c r="T535" s="296"/>
      <c r="U535" s="296"/>
      <c r="V535" s="296"/>
      <c r="W535" s="296"/>
      <c r="X535" s="296"/>
      <c r="Y535" s="296"/>
      <c r="Z535" s="296"/>
      <c r="AA535" s="296"/>
      <c r="AB535" s="296"/>
      <c r="AC535" s="296"/>
      <c r="AD535" s="296"/>
      <c r="AE535" s="296"/>
      <c r="AF535" s="296"/>
      <c r="AG535" s="296"/>
      <c r="AH535" s="296"/>
      <c r="AI535" s="296"/>
      <c r="AJ535" s="296"/>
      <c r="AK535" s="296"/>
      <c r="AL535" s="296"/>
      <c r="AM535" s="296"/>
    </row>
    <row r="536" spans="1:39" x14ac:dyDescent="0.25">
      <c r="A536" s="296"/>
      <c r="B536" s="296"/>
      <c r="C536" s="296"/>
      <c r="D536" s="296"/>
      <c r="E536" s="296"/>
      <c r="F536" s="296"/>
      <c r="G536" s="296"/>
      <c r="H536" s="296"/>
      <c r="I536" s="296"/>
      <c r="J536" s="296"/>
      <c r="K536" s="296"/>
      <c r="L536" s="296"/>
      <c r="M536" s="296"/>
      <c r="N536" s="296"/>
      <c r="O536" s="296"/>
      <c r="P536" s="296"/>
      <c r="Q536" s="296"/>
      <c r="R536" s="296"/>
      <c r="S536" s="296"/>
      <c r="T536" s="296"/>
      <c r="U536" s="296"/>
      <c r="V536" s="296"/>
      <c r="W536" s="296"/>
      <c r="X536" s="296"/>
      <c r="Y536" s="296"/>
      <c r="Z536" s="296"/>
      <c r="AA536" s="296"/>
      <c r="AB536" s="296"/>
      <c r="AC536" s="296"/>
      <c r="AD536" s="296"/>
      <c r="AE536" s="296"/>
      <c r="AF536" s="296"/>
      <c r="AG536" s="296"/>
      <c r="AH536" s="296"/>
      <c r="AI536" s="296"/>
      <c r="AJ536" s="296"/>
      <c r="AK536" s="296"/>
      <c r="AL536" s="296"/>
      <c r="AM536" s="296"/>
    </row>
    <row r="537" spans="1:39" x14ac:dyDescent="0.25">
      <c r="A537" s="296"/>
      <c r="B537" s="296"/>
      <c r="C537" s="296"/>
      <c r="D537" s="296"/>
      <c r="E537" s="296"/>
      <c r="F537" s="296"/>
      <c r="G537" s="296"/>
      <c r="H537" s="296"/>
      <c r="I537" s="296"/>
      <c r="J537" s="296"/>
      <c r="K537" s="296"/>
      <c r="L537" s="296"/>
      <c r="M537" s="296"/>
      <c r="N537" s="296"/>
      <c r="O537" s="296"/>
      <c r="P537" s="296"/>
      <c r="Q537" s="296"/>
      <c r="R537" s="296"/>
      <c r="S537" s="296"/>
      <c r="T537" s="296"/>
      <c r="U537" s="296"/>
      <c r="V537" s="296"/>
      <c r="W537" s="296"/>
      <c r="X537" s="296"/>
      <c r="Y537" s="296"/>
      <c r="Z537" s="296"/>
      <c r="AA537" s="296"/>
      <c r="AB537" s="296"/>
      <c r="AC537" s="296"/>
      <c r="AD537" s="296"/>
      <c r="AE537" s="296"/>
      <c r="AF537" s="296"/>
      <c r="AG537" s="296"/>
      <c r="AH537" s="296"/>
      <c r="AI537" s="296"/>
      <c r="AJ537" s="296"/>
      <c r="AK537" s="296"/>
      <c r="AL537" s="296"/>
      <c r="AM537" s="296"/>
    </row>
    <row r="538" spans="1:39" x14ac:dyDescent="0.25">
      <c r="A538" s="296"/>
      <c r="B538" s="296"/>
      <c r="C538" s="296"/>
      <c r="D538" s="296"/>
      <c r="E538" s="296"/>
      <c r="F538" s="296"/>
      <c r="G538" s="296"/>
      <c r="H538" s="296"/>
      <c r="I538" s="296"/>
      <c r="J538" s="296"/>
      <c r="K538" s="296"/>
      <c r="L538" s="296"/>
      <c r="M538" s="296"/>
      <c r="N538" s="296"/>
      <c r="O538" s="296"/>
      <c r="P538" s="296"/>
      <c r="Q538" s="296"/>
      <c r="R538" s="296"/>
      <c r="S538" s="296"/>
      <c r="T538" s="296"/>
      <c r="U538" s="296"/>
      <c r="V538" s="296"/>
      <c r="W538" s="296"/>
      <c r="X538" s="296"/>
      <c r="Y538" s="296"/>
      <c r="Z538" s="296"/>
      <c r="AA538" s="296"/>
      <c r="AB538" s="296"/>
      <c r="AC538" s="296"/>
      <c r="AD538" s="296"/>
      <c r="AE538" s="296"/>
      <c r="AF538" s="296"/>
      <c r="AG538" s="296"/>
      <c r="AH538" s="296"/>
      <c r="AI538" s="296"/>
      <c r="AJ538" s="296"/>
      <c r="AK538" s="296"/>
      <c r="AL538" s="296"/>
      <c r="AM538" s="296"/>
    </row>
    <row r="539" spans="1:39" x14ac:dyDescent="0.25">
      <c r="A539" s="296"/>
      <c r="B539" s="296"/>
      <c r="C539" s="296"/>
      <c r="D539" s="296"/>
      <c r="E539" s="296"/>
      <c r="F539" s="296"/>
      <c r="G539" s="296"/>
      <c r="H539" s="296"/>
      <c r="I539" s="296"/>
      <c r="J539" s="296"/>
      <c r="K539" s="296"/>
      <c r="L539" s="296"/>
      <c r="M539" s="296"/>
      <c r="N539" s="296"/>
      <c r="O539" s="296"/>
      <c r="P539" s="296"/>
      <c r="Q539" s="296"/>
      <c r="R539" s="296"/>
      <c r="S539" s="296"/>
      <c r="T539" s="296"/>
      <c r="U539" s="296"/>
      <c r="V539" s="296"/>
      <c r="W539" s="296"/>
      <c r="X539" s="296"/>
      <c r="Y539" s="296"/>
      <c r="Z539" s="296"/>
      <c r="AA539" s="296"/>
      <c r="AB539" s="296"/>
      <c r="AC539" s="296"/>
      <c r="AD539" s="296"/>
      <c r="AE539" s="296"/>
      <c r="AF539" s="296"/>
      <c r="AG539" s="296"/>
      <c r="AH539" s="296"/>
      <c r="AI539" s="296"/>
      <c r="AJ539" s="296"/>
      <c r="AK539" s="296"/>
      <c r="AL539" s="296"/>
      <c r="AM539" s="296"/>
    </row>
    <row r="540" spans="1:39" x14ac:dyDescent="0.25">
      <c r="A540" s="296"/>
      <c r="B540" s="296"/>
      <c r="C540" s="296"/>
      <c r="D540" s="296"/>
      <c r="E540" s="296"/>
      <c r="F540" s="296"/>
      <c r="G540" s="296"/>
      <c r="H540" s="296"/>
      <c r="I540" s="296"/>
      <c r="J540" s="296"/>
      <c r="K540" s="296"/>
      <c r="L540" s="296"/>
      <c r="M540" s="296"/>
      <c r="N540" s="296"/>
      <c r="O540" s="296"/>
      <c r="P540" s="296"/>
      <c r="Q540" s="296"/>
      <c r="R540" s="296"/>
      <c r="S540" s="296"/>
      <c r="T540" s="296"/>
      <c r="U540" s="296"/>
      <c r="V540" s="296"/>
      <c r="W540" s="296"/>
      <c r="X540" s="296"/>
      <c r="Y540" s="296"/>
      <c r="Z540" s="296"/>
      <c r="AA540" s="296"/>
      <c r="AB540" s="296"/>
      <c r="AC540" s="296"/>
      <c r="AD540" s="296"/>
      <c r="AE540" s="296"/>
      <c r="AF540" s="296"/>
      <c r="AG540" s="296"/>
      <c r="AH540" s="296"/>
      <c r="AI540" s="296"/>
      <c r="AJ540" s="296"/>
      <c r="AK540" s="296"/>
      <c r="AL540" s="296"/>
      <c r="AM540" s="296"/>
    </row>
    <row r="541" spans="1:39" x14ac:dyDescent="0.25">
      <c r="A541" s="296"/>
      <c r="B541" s="296"/>
      <c r="C541" s="296"/>
      <c r="D541" s="296"/>
      <c r="E541" s="296"/>
      <c r="F541" s="296"/>
      <c r="G541" s="296"/>
      <c r="H541" s="296"/>
      <c r="I541" s="296"/>
      <c r="J541" s="296"/>
      <c r="K541" s="296"/>
      <c r="L541" s="296"/>
      <c r="M541" s="296"/>
      <c r="N541" s="296"/>
      <c r="O541" s="296"/>
      <c r="P541" s="296"/>
      <c r="Q541" s="296"/>
      <c r="R541" s="296"/>
      <c r="S541" s="296"/>
      <c r="T541" s="296"/>
      <c r="U541" s="296"/>
      <c r="V541" s="296"/>
      <c r="W541" s="296"/>
      <c r="X541" s="296"/>
      <c r="Y541" s="296"/>
      <c r="Z541" s="296"/>
      <c r="AA541" s="296"/>
      <c r="AB541" s="296"/>
      <c r="AC541" s="296"/>
      <c r="AD541" s="296"/>
      <c r="AE541" s="296"/>
      <c r="AF541" s="296"/>
      <c r="AG541" s="296"/>
      <c r="AH541" s="296"/>
      <c r="AI541" s="296"/>
      <c r="AJ541" s="296"/>
      <c r="AK541" s="296"/>
      <c r="AL541" s="296"/>
      <c r="AM541" s="296"/>
    </row>
    <row r="542" spans="1:39" x14ac:dyDescent="0.25">
      <c r="A542" s="296"/>
      <c r="B542" s="296"/>
      <c r="C542" s="296"/>
      <c r="D542" s="296"/>
      <c r="E542" s="296"/>
      <c r="F542" s="296"/>
      <c r="G542" s="296"/>
      <c r="H542" s="296"/>
      <c r="I542" s="296"/>
      <c r="J542" s="296"/>
      <c r="K542" s="296"/>
      <c r="L542" s="296"/>
      <c r="M542" s="296"/>
      <c r="N542" s="296"/>
      <c r="O542" s="296"/>
      <c r="P542" s="296"/>
      <c r="Q542" s="296"/>
      <c r="R542" s="296"/>
      <c r="S542" s="296"/>
      <c r="T542" s="296"/>
      <c r="U542" s="296"/>
      <c r="V542" s="296"/>
      <c r="W542" s="296"/>
      <c r="X542" s="296"/>
      <c r="Y542" s="296"/>
      <c r="Z542" s="296"/>
      <c r="AA542" s="296"/>
      <c r="AB542" s="296"/>
      <c r="AC542" s="296"/>
      <c r="AD542" s="296"/>
      <c r="AE542" s="296"/>
      <c r="AF542" s="296"/>
      <c r="AG542" s="296"/>
      <c r="AH542" s="296"/>
      <c r="AI542" s="296"/>
      <c r="AJ542" s="296"/>
      <c r="AK542" s="296"/>
      <c r="AL542" s="296"/>
      <c r="AM542" s="296"/>
    </row>
    <row r="543" spans="1:39" x14ac:dyDescent="0.25">
      <c r="A543" s="296"/>
      <c r="B543" s="296"/>
      <c r="C543" s="296"/>
      <c r="D543" s="296"/>
      <c r="E543" s="296"/>
      <c r="F543" s="296"/>
      <c r="G543" s="296"/>
      <c r="H543" s="296"/>
      <c r="I543" s="296"/>
      <c r="J543" s="296"/>
      <c r="K543" s="296"/>
      <c r="L543" s="296"/>
      <c r="M543" s="296"/>
      <c r="N543" s="296"/>
      <c r="O543" s="296"/>
      <c r="P543" s="296"/>
      <c r="Q543" s="296"/>
      <c r="R543" s="296"/>
      <c r="S543" s="296"/>
      <c r="T543" s="296"/>
      <c r="U543" s="296"/>
      <c r="V543" s="296"/>
      <c r="W543" s="296"/>
      <c r="X543" s="296"/>
      <c r="Y543" s="296"/>
      <c r="Z543" s="296"/>
      <c r="AA543" s="296"/>
      <c r="AB543" s="296"/>
      <c r="AC543" s="296"/>
      <c r="AD543" s="296"/>
      <c r="AE543" s="296"/>
      <c r="AF543" s="296"/>
      <c r="AG543" s="296"/>
      <c r="AH543" s="296"/>
      <c r="AI543" s="296"/>
      <c r="AJ543" s="296"/>
      <c r="AK543" s="296"/>
      <c r="AL543" s="296"/>
      <c r="AM543" s="296"/>
    </row>
    <row r="544" spans="1:39" x14ac:dyDescent="0.25">
      <c r="A544" s="296"/>
      <c r="B544" s="296"/>
      <c r="C544" s="296"/>
      <c r="D544" s="296"/>
      <c r="E544" s="296"/>
      <c r="F544" s="296"/>
      <c r="G544" s="296"/>
      <c r="H544" s="296"/>
      <c r="I544" s="296"/>
      <c r="J544" s="296"/>
      <c r="K544" s="296"/>
      <c r="L544" s="296"/>
      <c r="M544" s="296"/>
      <c r="N544" s="296"/>
      <c r="O544" s="296"/>
      <c r="P544" s="296"/>
      <c r="Q544" s="296"/>
      <c r="R544" s="296"/>
      <c r="S544" s="296"/>
      <c r="T544" s="296"/>
      <c r="U544" s="296"/>
      <c r="V544" s="296"/>
      <c r="W544" s="296"/>
      <c r="X544" s="296"/>
      <c r="Y544" s="296"/>
      <c r="Z544" s="296"/>
      <c r="AA544" s="296"/>
      <c r="AB544" s="296"/>
      <c r="AC544" s="296"/>
      <c r="AD544" s="296"/>
      <c r="AE544" s="296"/>
      <c r="AF544" s="296"/>
      <c r="AG544" s="296"/>
      <c r="AH544" s="296"/>
      <c r="AI544" s="296"/>
      <c r="AJ544" s="296"/>
      <c r="AK544" s="296"/>
      <c r="AL544" s="296"/>
      <c r="AM544" s="296"/>
    </row>
    <row r="545" spans="1:39" x14ac:dyDescent="0.25">
      <c r="A545" s="296"/>
      <c r="B545" s="296"/>
      <c r="C545" s="296"/>
      <c r="D545" s="296"/>
      <c r="E545" s="296"/>
      <c r="F545" s="296"/>
      <c r="G545" s="296"/>
      <c r="H545" s="296"/>
      <c r="I545" s="296"/>
      <c r="J545" s="296"/>
      <c r="K545" s="296"/>
      <c r="L545" s="296"/>
      <c r="M545" s="296"/>
      <c r="N545" s="296"/>
      <c r="O545" s="296"/>
      <c r="P545" s="296"/>
      <c r="Q545" s="296"/>
      <c r="R545" s="296"/>
      <c r="S545" s="296"/>
      <c r="T545" s="296"/>
      <c r="U545" s="296"/>
      <c r="V545" s="296"/>
      <c r="W545" s="296"/>
      <c r="X545" s="296"/>
      <c r="Y545" s="296"/>
      <c r="Z545" s="296"/>
      <c r="AA545" s="296"/>
      <c r="AB545" s="296"/>
      <c r="AC545" s="296"/>
      <c r="AD545" s="296"/>
      <c r="AE545" s="296"/>
      <c r="AF545" s="296"/>
      <c r="AG545" s="296"/>
      <c r="AH545" s="296"/>
      <c r="AI545" s="296"/>
      <c r="AJ545" s="296"/>
      <c r="AK545" s="296"/>
      <c r="AL545" s="296"/>
      <c r="AM545" s="296"/>
    </row>
    <row r="546" spans="1:39" x14ac:dyDescent="0.25">
      <c r="A546" s="296"/>
      <c r="B546" s="296"/>
      <c r="C546" s="296"/>
      <c r="D546" s="296"/>
      <c r="E546" s="296"/>
      <c r="F546" s="296"/>
      <c r="G546" s="296"/>
      <c r="H546" s="296"/>
      <c r="I546" s="296"/>
      <c r="J546" s="296"/>
      <c r="K546" s="296"/>
      <c r="L546" s="296"/>
      <c r="M546" s="296"/>
      <c r="N546" s="296"/>
      <c r="O546" s="296"/>
      <c r="P546" s="296"/>
      <c r="Q546" s="296"/>
      <c r="R546" s="296"/>
      <c r="S546" s="296"/>
      <c r="T546" s="296"/>
      <c r="U546" s="296"/>
      <c r="V546" s="296"/>
      <c r="W546" s="296"/>
      <c r="X546" s="296"/>
      <c r="Y546" s="296"/>
      <c r="Z546" s="296"/>
      <c r="AA546" s="296"/>
      <c r="AB546" s="296"/>
      <c r="AC546" s="296"/>
      <c r="AD546" s="296"/>
      <c r="AE546" s="296"/>
      <c r="AF546" s="296"/>
      <c r="AG546" s="296"/>
      <c r="AH546" s="296"/>
      <c r="AI546" s="296"/>
      <c r="AJ546" s="296"/>
      <c r="AK546" s="296"/>
      <c r="AL546" s="296"/>
      <c r="AM546" s="296"/>
    </row>
    <row r="547" spans="1:39" x14ac:dyDescent="0.25">
      <c r="A547" s="296"/>
      <c r="B547" s="296"/>
      <c r="C547" s="296"/>
      <c r="D547" s="296"/>
      <c r="E547" s="296"/>
      <c r="F547" s="296"/>
      <c r="G547" s="296"/>
      <c r="H547" s="296"/>
      <c r="I547" s="296"/>
      <c r="J547" s="296"/>
      <c r="K547" s="296"/>
      <c r="L547" s="296"/>
      <c r="M547" s="296"/>
      <c r="N547" s="296"/>
      <c r="O547" s="296"/>
      <c r="P547" s="296"/>
      <c r="Q547" s="296"/>
      <c r="R547" s="296"/>
      <c r="S547" s="296"/>
      <c r="T547" s="296"/>
      <c r="U547" s="296"/>
      <c r="V547" s="296"/>
      <c r="W547" s="296"/>
      <c r="X547" s="296"/>
      <c r="Y547" s="296"/>
      <c r="Z547" s="296"/>
      <c r="AA547" s="296"/>
      <c r="AB547" s="296"/>
      <c r="AC547" s="296"/>
      <c r="AD547" s="296"/>
      <c r="AE547" s="296"/>
      <c r="AF547" s="296"/>
      <c r="AG547" s="296"/>
      <c r="AH547" s="296"/>
      <c r="AI547" s="296"/>
      <c r="AJ547" s="296"/>
      <c r="AK547" s="296"/>
      <c r="AL547" s="296"/>
      <c r="AM547" s="296"/>
    </row>
    <row r="548" spans="1:39" x14ac:dyDescent="0.25">
      <c r="A548" s="296"/>
      <c r="B548" s="296"/>
      <c r="C548" s="296"/>
      <c r="D548" s="296"/>
      <c r="E548" s="296"/>
      <c r="F548" s="296"/>
      <c r="G548" s="296"/>
      <c r="H548" s="296"/>
      <c r="I548" s="296"/>
      <c r="J548" s="296"/>
      <c r="K548" s="296"/>
      <c r="L548" s="296"/>
      <c r="M548" s="296"/>
      <c r="N548" s="296"/>
      <c r="O548" s="296"/>
      <c r="P548" s="296"/>
      <c r="Q548" s="296"/>
      <c r="R548" s="296"/>
      <c r="S548" s="296"/>
      <c r="T548" s="296"/>
      <c r="U548" s="296"/>
      <c r="V548" s="296"/>
      <c r="W548" s="296"/>
      <c r="X548" s="296"/>
      <c r="Y548" s="296"/>
      <c r="Z548" s="296"/>
      <c r="AA548" s="296"/>
      <c r="AB548" s="296"/>
      <c r="AC548" s="296"/>
      <c r="AD548" s="296"/>
      <c r="AE548" s="296"/>
      <c r="AF548" s="296"/>
      <c r="AG548" s="296"/>
      <c r="AH548" s="296"/>
      <c r="AI548" s="296"/>
      <c r="AJ548" s="296"/>
      <c r="AK548" s="296"/>
      <c r="AL548" s="296"/>
      <c r="AM548" s="296"/>
    </row>
    <row r="549" spans="1:39" x14ac:dyDescent="0.25">
      <c r="A549" s="296"/>
      <c r="B549" s="296"/>
      <c r="C549" s="296"/>
      <c r="D549" s="296"/>
      <c r="E549" s="296"/>
      <c r="F549" s="296"/>
      <c r="G549" s="296"/>
      <c r="H549" s="296"/>
      <c r="I549" s="296"/>
      <c r="J549" s="296"/>
      <c r="K549" s="296"/>
      <c r="L549" s="296"/>
      <c r="M549" s="296"/>
      <c r="N549" s="296"/>
      <c r="O549" s="296"/>
      <c r="P549" s="296"/>
      <c r="Q549" s="296"/>
      <c r="R549" s="296"/>
      <c r="S549" s="296"/>
      <c r="T549" s="296"/>
      <c r="U549" s="296"/>
      <c r="V549" s="296"/>
      <c r="W549" s="296"/>
      <c r="X549" s="296"/>
      <c r="Y549" s="296"/>
      <c r="Z549" s="296"/>
      <c r="AA549" s="296"/>
      <c r="AB549" s="296"/>
      <c r="AC549" s="296"/>
      <c r="AD549" s="296"/>
      <c r="AE549" s="296"/>
      <c r="AF549" s="296"/>
      <c r="AG549" s="296"/>
      <c r="AH549" s="296"/>
      <c r="AI549" s="296"/>
      <c r="AJ549" s="296"/>
      <c r="AK549" s="296"/>
      <c r="AL549" s="296"/>
      <c r="AM549" s="296"/>
    </row>
    <row r="550" spans="1:39" x14ac:dyDescent="0.25">
      <c r="A550" s="296"/>
      <c r="B550" s="296"/>
      <c r="C550" s="296"/>
      <c r="D550" s="296"/>
      <c r="E550" s="296"/>
      <c r="F550" s="296"/>
      <c r="G550" s="296"/>
      <c r="H550" s="296"/>
      <c r="I550" s="296"/>
      <c r="J550" s="296"/>
      <c r="K550" s="296"/>
      <c r="L550" s="296"/>
      <c r="M550" s="296"/>
      <c r="N550" s="296"/>
      <c r="O550" s="296"/>
      <c r="P550" s="296"/>
      <c r="Q550" s="296"/>
      <c r="R550" s="296"/>
      <c r="S550" s="296"/>
      <c r="T550" s="296"/>
      <c r="U550" s="296"/>
      <c r="V550" s="296"/>
      <c r="W550" s="296"/>
      <c r="X550" s="296"/>
      <c r="Y550" s="296"/>
      <c r="Z550" s="296"/>
      <c r="AA550" s="296"/>
      <c r="AB550" s="296"/>
      <c r="AC550" s="296"/>
      <c r="AD550" s="296"/>
      <c r="AE550" s="296"/>
      <c r="AF550" s="296"/>
      <c r="AG550" s="296"/>
      <c r="AH550" s="296"/>
      <c r="AI550" s="296"/>
      <c r="AJ550" s="296"/>
      <c r="AK550" s="296"/>
      <c r="AL550" s="296"/>
      <c r="AM550" s="296"/>
    </row>
    <row r="551" spans="1:39" x14ac:dyDescent="0.25">
      <c r="A551" s="296"/>
      <c r="B551" s="296"/>
      <c r="C551" s="296"/>
      <c r="D551" s="296"/>
      <c r="E551" s="296"/>
      <c r="F551" s="296"/>
      <c r="G551" s="296"/>
      <c r="H551" s="296"/>
      <c r="I551" s="296"/>
      <c r="J551" s="296"/>
      <c r="K551" s="296"/>
      <c r="L551" s="296"/>
      <c r="M551" s="296"/>
      <c r="N551" s="296"/>
      <c r="O551" s="296"/>
      <c r="P551" s="296"/>
      <c r="Q551" s="296"/>
      <c r="R551" s="296"/>
      <c r="S551" s="296"/>
      <c r="T551" s="296"/>
      <c r="U551" s="296"/>
      <c r="V551" s="296"/>
      <c r="W551" s="296"/>
      <c r="X551" s="296"/>
      <c r="Y551" s="296"/>
      <c r="Z551" s="296"/>
      <c r="AA551" s="296"/>
      <c r="AB551" s="296"/>
      <c r="AC551" s="296"/>
      <c r="AD551" s="296"/>
      <c r="AE551" s="296"/>
      <c r="AF551" s="296"/>
      <c r="AG551" s="296"/>
      <c r="AH551" s="296"/>
      <c r="AI551" s="296"/>
      <c r="AJ551" s="296"/>
      <c r="AK551" s="296"/>
      <c r="AL551" s="296"/>
      <c r="AM551" s="296"/>
    </row>
    <row r="552" spans="1:39" x14ac:dyDescent="0.25">
      <c r="A552" s="296"/>
      <c r="B552" s="296"/>
      <c r="C552" s="296"/>
      <c r="D552" s="296"/>
      <c r="E552" s="296"/>
      <c r="F552" s="296"/>
      <c r="G552" s="296"/>
      <c r="H552" s="296"/>
      <c r="I552" s="296"/>
      <c r="J552" s="296"/>
      <c r="K552" s="296"/>
      <c r="L552" s="296"/>
      <c r="M552" s="296"/>
      <c r="N552" s="296"/>
      <c r="O552" s="296"/>
      <c r="P552" s="296"/>
      <c r="Q552" s="296"/>
      <c r="R552" s="296"/>
      <c r="S552" s="296"/>
      <c r="T552" s="296"/>
      <c r="U552" s="296"/>
      <c r="V552" s="296"/>
      <c r="W552" s="296"/>
      <c r="X552" s="296"/>
      <c r="Y552" s="296"/>
      <c r="Z552" s="296"/>
      <c r="AA552" s="296"/>
      <c r="AB552" s="296"/>
      <c r="AC552" s="296"/>
      <c r="AD552" s="296"/>
      <c r="AE552" s="296"/>
      <c r="AF552" s="296"/>
      <c r="AG552" s="296"/>
      <c r="AH552" s="296"/>
      <c r="AI552" s="296"/>
      <c r="AJ552" s="296"/>
      <c r="AK552" s="296"/>
      <c r="AL552" s="296"/>
      <c r="AM552" s="296"/>
    </row>
    <row r="553" spans="1:39" x14ac:dyDescent="0.25">
      <c r="A553" s="296"/>
      <c r="B553" s="296"/>
      <c r="C553" s="296"/>
      <c r="D553" s="296"/>
      <c r="E553" s="296"/>
      <c r="F553" s="296"/>
      <c r="G553" s="296"/>
      <c r="H553" s="296"/>
      <c r="I553" s="296"/>
      <c r="J553" s="296"/>
      <c r="K553" s="296"/>
      <c r="L553" s="296"/>
      <c r="M553" s="296"/>
      <c r="N553" s="296"/>
      <c r="O553" s="296"/>
      <c r="P553" s="296"/>
      <c r="Q553" s="296"/>
      <c r="R553" s="296"/>
      <c r="S553" s="296"/>
      <c r="T553" s="296"/>
      <c r="U553" s="296"/>
      <c r="V553" s="296"/>
      <c r="W553" s="296"/>
      <c r="X553" s="296"/>
      <c r="Y553" s="296"/>
      <c r="Z553" s="296"/>
      <c r="AA553" s="296"/>
      <c r="AB553" s="296"/>
      <c r="AC553" s="296"/>
      <c r="AD553" s="296"/>
      <c r="AE553" s="296"/>
      <c r="AF553" s="296"/>
      <c r="AG553" s="296"/>
      <c r="AH553" s="296"/>
      <c r="AI553" s="296"/>
      <c r="AJ553" s="296"/>
      <c r="AK553" s="296"/>
      <c r="AL553" s="296"/>
      <c r="AM553" s="296"/>
    </row>
    <row r="554" spans="1:39" x14ac:dyDescent="0.25">
      <c r="A554" s="296"/>
      <c r="B554" s="296"/>
      <c r="C554" s="296"/>
      <c r="D554" s="296"/>
      <c r="E554" s="296"/>
      <c r="F554" s="296"/>
      <c r="G554" s="296"/>
      <c r="H554" s="296"/>
      <c r="I554" s="296"/>
      <c r="J554" s="296"/>
      <c r="K554" s="296"/>
      <c r="L554" s="296"/>
      <c r="M554" s="296"/>
      <c r="N554" s="296"/>
      <c r="O554" s="296"/>
      <c r="P554" s="296"/>
      <c r="Q554" s="296"/>
      <c r="R554" s="296"/>
      <c r="S554" s="296"/>
      <c r="T554" s="296"/>
      <c r="U554" s="296"/>
      <c r="V554" s="296"/>
      <c r="W554" s="296"/>
      <c r="X554" s="296"/>
      <c r="Y554" s="296"/>
      <c r="Z554" s="296"/>
      <c r="AA554" s="296"/>
      <c r="AB554" s="296"/>
      <c r="AC554" s="296"/>
      <c r="AD554" s="296"/>
      <c r="AE554" s="296"/>
      <c r="AF554" s="296"/>
      <c r="AG554" s="296"/>
      <c r="AH554" s="296"/>
      <c r="AI554" s="296"/>
      <c r="AJ554" s="296"/>
      <c r="AK554" s="296"/>
      <c r="AL554" s="296"/>
      <c r="AM554" s="296"/>
    </row>
    <row r="555" spans="1:39" x14ac:dyDescent="0.25">
      <c r="A555" s="296"/>
      <c r="B555" s="296"/>
      <c r="C555" s="296"/>
      <c r="D555" s="296"/>
      <c r="E555" s="296"/>
      <c r="F555" s="296"/>
      <c r="G555" s="296"/>
      <c r="H555" s="296"/>
      <c r="I555" s="296"/>
      <c r="J555" s="296"/>
      <c r="K555" s="296"/>
      <c r="L555" s="296"/>
      <c r="M555" s="296"/>
      <c r="N555" s="296"/>
      <c r="O555" s="296"/>
      <c r="P555" s="296"/>
      <c r="Q555" s="296"/>
      <c r="R555" s="296"/>
      <c r="S555" s="296"/>
      <c r="T555" s="296"/>
      <c r="U555" s="296"/>
      <c r="V555" s="296"/>
      <c r="W555" s="296"/>
      <c r="X555" s="296"/>
      <c r="Y555" s="296"/>
      <c r="Z555" s="296"/>
      <c r="AA555" s="296"/>
      <c r="AB555" s="296"/>
      <c r="AC555" s="296"/>
      <c r="AD555" s="296"/>
      <c r="AE555" s="296"/>
      <c r="AF555" s="296"/>
      <c r="AG555" s="296"/>
      <c r="AH555" s="296"/>
      <c r="AI555" s="296"/>
      <c r="AJ555" s="296"/>
      <c r="AK555" s="296"/>
      <c r="AL555" s="296"/>
      <c r="AM555" s="296"/>
    </row>
    <row r="556" spans="1:39" x14ac:dyDescent="0.25">
      <c r="A556" s="296"/>
      <c r="B556" s="296"/>
      <c r="C556" s="296"/>
      <c r="D556" s="296"/>
      <c r="E556" s="296"/>
      <c r="F556" s="296"/>
      <c r="G556" s="296"/>
      <c r="H556" s="296"/>
      <c r="I556" s="296"/>
      <c r="J556" s="296"/>
      <c r="K556" s="296"/>
      <c r="L556" s="296"/>
      <c r="M556" s="296"/>
      <c r="N556" s="296"/>
      <c r="O556" s="296"/>
      <c r="P556" s="296"/>
      <c r="Q556" s="296"/>
      <c r="R556" s="296"/>
      <c r="S556" s="296"/>
      <c r="T556" s="296"/>
      <c r="U556" s="296"/>
      <c r="V556" s="296"/>
      <c r="W556" s="296"/>
      <c r="X556" s="296"/>
      <c r="Y556" s="296"/>
      <c r="Z556" s="296"/>
      <c r="AA556" s="296"/>
      <c r="AB556" s="296"/>
      <c r="AC556" s="296"/>
      <c r="AD556" s="296"/>
      <c r="AE556" s="296"/>
      <c r="AF556" s="296"/>
      <c r="AG556" s="296"/>
      <c r="AH556" s="296"/>
      <c r="AI556" s="296"/>
      <c r="AJ556" s="296"/>
      <c r="AK556" s="296"/>
      <c r="AL556" s="296"/>
      <c r="AM556" s="296"/>
    </row>
    <row r="557" spans="1:39" x14ac:dyDescent="0.25">
      <c r="A557" s="296"/>
      <c r="B557" s="296"/>
      <c r="C557" s="296"/>
      <c r="D557" s="296"/>
      <c r="E557" s="296"/>
      <c r="F557" s="296"/>
      <c r="G557" s="296"/>
      <c r="H557" s="296"/>
      <c r="I557" s="296"/>
      <c r="J557" s="296"/>
      <c r="K557" s="296"/>
      <c r="L557" s="296"/>
      <c r="M557" s="296"/>
      <c r="N557" s="296"/>
      <c r="O557" s="296"/>
      <c r="P557" s="296"/>
      <c r="Q557" s="296"/>
      <c r="R557" s="296"/>
      <c r="S557" s="296"/>
      <c r="T557" s="296"/>
      <c r="U557" s="296"/>
      <c r="V557" s="296"/>
      <c r="W557" s="296"/>
      <c r="X557" s="296"/>
      <c r="Y557" s="296"/>
      <c r="Z557" s="296"/>
      <c r="AA557" s="296"/>
      <c r="AB557" s="296"/>
      <c r="AC557" s="296"/>
      <c r="AD557" s="296"/>
      <c r="AE557" s="296"/>
      <c r="AF557" s="296"/>
      <c r="AG557" s="296"/>
      <c r="AH557" s="296"/>
      <c r="AI557" s="296"/>
      <c r="AJ557" s="296"/>
      <c r="AK557" s="296"/>
      <c r="AL557" s="296"/>
      <c r="AM557" s="296"/>
    </row>
    <row r="558" spans="1:39" x14ac:dyDescent="0.25">
      <c r="A558" s="296"/>
      <c r="B558" s="296"/>
      <c r="C558" s="296"/>
      <c r="D558" s="296"/>
      <c r="E558" s="296"/>
      <c r="F558" s="296"/>
      <c r="G558" s="296"/>
      <c r="H558" s="296"/>
      <c r="I558" s="296"/>
      <c r="J558" s="296"/>
      <c r="K558" s="296"/>
      <c r="L558" s="296"/>
      <c r="M558" s="296"/>
      <c r="N558" s="296"/>
      <c r="O558" s="296"/>
      <c r="P558" s="296"/>
      <c r="Q558" s="296"/>
      <c r="R558" s="296"/>
      <c r="S558" s="296"/>
      <c r="T558" s="296"/>
      <c r="U558" s="296"/>
      <c r="V558" s="296"/>
      <c r="W558" s="296"/>
      <c r="X558" s="296"/>
      <c r="Y558" s="296"/>
      <c r="Z558" s="296"/>
      <c r="AA558" s="296"/>
      <c r="AB558" s="296"/>
      <c r="AC558" s="296"/>
      <c r="AD558" s="296"/>
      <c r="AE558" s="296"/>
      <c r="AF558" s="296"/>
      <c r="AG558" s="296"/>
      <c r="AH558" s="296"/>
      <c r="AI558" s="296"/>
      <c r="AJ558" s="296"/>
      <c r="AK558" s="296"/>
      <c r="AL558" s="296"/>
      <c r="AM558" s="296"/>
    </row>
    <row r="559" spans="1:39" x14ac:dyDescent="0.25">
      <c r="A559" s="296"/>
      <c r="B559" s="296"/>
      <c r="C559" s="296"/>
      <c r="D559" s="296"/>
      <c r="E559" s="296"/>
      <c r="F559" s="296"/>
      <c r="G559" s="296"/>
      <c r="H559" s="296"/>
      <c r="I559" s="296"/>
      <c r="J559" s="296"/>
      <c r="K559" s="296"/>
      <c r="L559" s="296"/>
      <c r="M559" s="296"/>
      <c r="N559" s="296"/>
      <c r="O559" s="296"/>
      <c r="P559" s="296"/>
      <c r="Q559" s="296"/>
      <c r="R559" s="296"/>
      <c r="S559" s="296"/>
      <c r="T559" s="296"/>
      <c r="U559" s="296"/>
      <c r="V559" s="296"/>
      <c r="W559" s="296"/>
      <c r="X559" s="296"/>
      <c r="Y559" s="296"/>
      <c r="Z559" s="296"/>
      <c r="AA559" s="296"/>
      <c r="AB559" s="296"/>
      <c r="AC559" s="296"/>
      <c r="AD559" s="296"/>
      <c r="AE559" s="296"/>
      <c r="AF559" s="296"/>
      <c r="AG559" s="296"/>
      <c r="AH559" s="296"/>
      <c r="AI559" s="296"/>
      <c r="AJ559" s="296"/>
      <c r="AK559" s="296"/>
      <c r="AL559" s="296"/>
      <c r="AM559" s="296"/>
    </row>
    <row r="560" spans="1:39" x14ac:dyDescent="0.25">
      <c r="A560" s="296"/>
      <c r="B560" s="296"/>
      <c r="C560" s="296"/>
      <c r="D560" s="296"/>
      <c r="E560" s="296"/>
      <c r="F560" s="296"/>
      <c r="G560" s="296"/>
      <c r="H560" s="296"/>
      <c r="I560" s="296"/>
      <c r="J560" s="296"/>
      <c r="K560" s="296"/>
      <c r="L560" s="296"/>
      <c r="M560" s="296"/>
      <c r="N560" s="296"/>
      <c r="O560" s="296"/>
      <c r="P560" s="296"/>
      <c r="Q560" s="296"/>
      <c r="R560" s="296"/>
      <c r="S560" s="296"/>
      <c r="T560" s="296"/>
      <c r="U560" s="296"/>
      <c r="V560" s="296"/>
      <c r="W560" s="296"/>
      <c r="X560" s="296"/>
      <c r="Y560" s="296"/>
      <c r="Z560" s="296"/>
      <c r="AA560" s="296"/>
      <c r="AB560" s="296"/>
      <c r="AC560" s="296"/>
      <c r="AD560" s="296"/>
      <c r="AE560" s="296"/>
      <c r="AF560" s="296"/>
      <c r="AG560" s="296"/>
      <c r="AH560" s="296"/>
      <c r="AI560" s="296"/>
      <c r="AJ560" s="296"/>
      <c r="AK560" s="296"/>
      <c r="AL560" s="296"/>
      <c r="AM560" s="296"/>
    </row>
    <row r="561" spans="1:39" x14ac:dyDescent="0.25">
      <c r="A561" s="296"/>
      <c r="B561" s="296"/>
      <c r="C561" s="296"/>
      <c r="D561" s="296"/>
      <c r="E561" s="296"/>
      <c r="F561" s="296"/>
      <c r="G561" s="296"/>
      <c r="H561" s="296"/>
      <c r="I561" s="296"/>
      <c r="J561" s="296"/>
      <c r="K561" s="296"/>
      <c r="L561" s="296"/>
      <c r="M561" s="296"/>
      <c r="N561" s="296"/>
      <c r="O561" s="296"/>
      <c r="P561" s="296"/>
      <c r="Q561" s="296"/>
      <c r="R561" s="296"/>
      <c r="S561" s="296"/>
      <c r="T561" s="296"/>
      <c r="U561" s="296"/>
      <c r="V561" s="296"/>
      <c r="W561" s="296"/>
      <c r="X561" s="296"/>
      <c r="Y561" s="296"/>
      <c r="Z561" s="296"/>
      <c r="AA561" s="296"/>
      <c r="AB561" s="296"/>
      <c r="AC561" s="296"/>
      <c r="AD561" s="296"/>
      <c r="AE561" s="296"/>
      <c r="AF561" s="296"/>
      <c r="AG561" s="296"/>
      <c r="AH561" s="296"/>
      <c r="AI561" s="296"/>
      <c r="AJ561" s="296"/>
      <c r="AK561" s="296"/>
      <c r="AL561" s="296"/>
      <c r="AM561" s="296"/>
    </row>
    <row r="562" spans="1:39" x14ac:dyDescent="0.25">
      <c r="A562" s="296"/>
      <c r="B562" s="296"/>
      <c r="C562" s="296"/>
      <c r="D562" s="296"/>
      <c r="E562" s="296"/>
      <c r="F562" s="296"/>
      <c r="G562" s="296"/>
      <c r="H562" s="296"/>
      <c r="I562" s="296"/>
      <c r="J562" s="296"/>
      <c r="K562" s="296"/>
      <c r="L562" s="296"/>
      <c r="M562" s="296"/>
      <c r="N562" s="296"/>
      <c r="O562" s="296"/>
      <c r="P562" s="296"/>
      <c r="Q562" s="296"/>
      <c r="R562" s="296"/>
      <c r="S562" s="296"/>
      <c r="T562" s="296"/>
      <c r="U562" s="296"/>
      <c r="V562" s="296"/>
      <c r="W562" s="296"/>
      <c r="X562" s="296"/>
      <c r="Y562" s="296"/>
      <c r="Z562" s="296"/>
      <c r="AA562" s="296"/>
      <c r="AB562" s="296"/>
      <c r="AC562" s="296"/>
      <c r="AD562" s="296"/>
      <c r="AE562" s="296"/>
      <c r="AF562" s="296"/>
      <c r="AG562" s="296"/>
      <c r="AH562" s="296"/>
      <c r="AI562" s="296"/>
      <c r="AJ562" s="296"/>
      <c r="AK562" s="296"/>
      <c r="AL562" s="296"/>
      <c r="AM562" s="296"/>
    </row>
    <row r="563" spans="1:39" x14ac:dyDescent="0.25">
      <c r="A563" s="296"/>
      <c r="B563" s="296"/>
      <c r="C563" s="296"/>
      <c r="D563" s="296"/>
      <c r="E563" s="296"/>
      <c r="F563" s="296"/>
      <c r="G563" s="296"/>
      <c r="H563" s="296"/>
      <c r="I563" s="296"/>
      <c r="J563" s="296"/>
      <c r="K563" s="296"/>
      <c r="L563" s="296"/>
      <c r="M563" s="296"/>
      <c r="N563" s="296"/>
      <c r="O563" s="296"/>
      <c r="P563" s="296"/>
      <c r="Q563" s="296"/>
      <c r="R563" s="296"/>
      <c r="S563" s="296"/>
      <c r="T563" s="296"/>
      <c r="U563" s="296"/>
      <c r="V563" s="296"/>
      <c r="W563" s="296"/>
      <c r="X563" s="296"/>
      <c r="Y563" s="296"/>
      <c r="Z563" s="296"/>
      <c r="AA563" s="296"/>
      <c r="AB563" s="296"/>
      <c r="AC563" s="296"/>
      <c r="AD563" s="296"/>
      <c r="AE563" s="296"/>
      <c r="AF563" s="296"/>
      <c r="AG563" s="296"/>
      <c r="AH563" s="296"/>
      <c r="AI563" s="296"/>
      <c r="AJ563" s="296"/>
      <c r="AK563" s="296"/>
      <c r="AL563" s="296"/>
      <c r="AM563" s="296"/>
    </row>
    <row r="564" spans="1:39" x14ac:dyDescent="0.25">
      <c r="A564" s="296"/>
      <c r="B564" s="296"/>
      <c r="C564" s="296"/>
      <c r="D564" s="296"/>
      <c r="E564" s="296"/>
      <c r="F564" s="296"/>
      <c r="G564" s="296"/>
      <c r="H564" s="296"/>
      <c r="I564" s="296"/>
      <c r="J564" s="296"/>
      <c r="K564" s="296"/>
      <c r="L564" s="296"/>
      <c r="M564" s="296"/>
      <c r="N564" s="296"/>
      <c r="O564" s="296"/>
      <c r="P564" s="296"/>
      <c r="Q564" s="296"/>
      <c r="R564" s="296"/>
      <c r="S564" s="296"/>
      <c r="T564" s="296"/>
      <c r="U564" s="296"/>
      <c r="V564" s="296"/>
      <c r="W564" s="296"/>
      <c r="X564" s="296"/>
      <c r="Y564" s="296"/>
      <c r="Z564" s="296"/>
      <c r="AA564" s="296"/>
      <c r="AB564" s="296"/>
      <c r="AC564" s="296"/>
      <c r="AD564" s="296"/>
      <c r="AE564" s="296"/>
      <c r="AF564" s="296"/>
      <c r="AG564" s="296"/>
      <c r="AH564" s="296"/>
      <c r="AI564" s="296"/>
      <c r="AJ564" s="296"/>
      <c r="AK564" s="296"/>
      <c r="AL564" s="296"/>
      <c r="AM564" s="296"/>
    </row>
    <row r="565" spans="1:39" x14ac:dyDescent="0.25">
      <c r="A565" s="296"/>
      <c r="B565" s="296"/>
      <c r="C565" s="296"/>
      <c r="D565" s="296"/>
      <c r="E565" s="296"/>
      <c r="F565" s="296"/>
      <c r="G565" s="296"/>
      <c r="H565" s="296"/>
      <c r="I565" s="296"/>
      <c r="J565" s="296"/>
      <c r="K565" s="296"/>
      <c r="L565" s="296"/>
      <c r="M565" s="296"/>
      <c r="N565" s="296"/>
      <c r="O565" s="296"/>
      <c r="P565" s="296"/>
      <c r="Q565" s="296"/>
      <c r="R565" s="296"/>
      <c r="S565" s="296"/>
      <c r="T565" s="296"/>
      <c r="U565" s="296"/>
      <c r="V565" s="296"/>
      <c r="W565" s="296"/>
      <c r="X565" s="296"/>
      <c r="Y565" s="296"/>
      <c r="Z565" s="296"/>
      <c r="AA565" s="296"/>
      <c r="AB565" s="296"/>
      <c r="AC565" s="296"/>
      <c r="AD565" s="296"/>
      <c r="AE565" s="296"/>
      <c r="AF565" s="296"/>
      <c r="AG565" s="296"/>
      <c r="AH565" s="296"/>
      <c r="AI565" s="296"/>
      <c r="AJ565" s="296"/>
      <c r="AK565" s="296"/>
      <c r="AL565" s="296"/>
      <c r="AM565" s="296"/>
    </row>
    <row r="566" spans="1:39" x14ac:dyDescent="0.25">
      <c r="A566" s="296"/>
      <c r="B566" s="296"/>
      <c r="C566" s="296"/>
      <c r="D566" s="296"/>
      <c r="E566" s="296"/>
      <c r="F566" s="296"/>
      <c r="G566" s="296"/>
      <c r="H566" s="296"/>
      <c r="I566" s="296"/>
      <c r="J566" s="296"/>
      <c r="K566" s="296"/>
      <c r="L566" s="296"/>
      <c r="M566" s="296"/>
      <c r="N566" s="296"/>
      <c r="O566" s="296"/>
      <c r="P566" s="296"/>
      <c r="Q566" s="296"/>
      <c r="R566" s="296"/>
      <c r="S566" s="296"/>
      <c r="T566" s="296"/>
      <c r="U566" s="296"/>
      <c r="V566" s="296"/>
      <c r="W566" s="296"/>
      <c r="X566" s="296"/>
      <c r="Y566" s="296"/>
      <c r="Z566" s="296"/>
      <c r="AA566" s="296"/>
      <c r="AB566" s="296"/>
      <c r="AC566" s="296"/>
      <c r="AD566" s="296"/>
      <c r="AE566" s="296"/>
      <c r="AF566" s="296"/>
      <c r="AG566" s="296"/>
      <c r="AH566" s="296"/>
      <c r="AI566" s="296"/>
      <c r="AJ566" s="296"/>
      <c r="AK566" s="296"/>
      <c r="AL566" s="296"/>
      <c r="AM566" s="296"/>
    </row>
    <row r="567" spans="1:39" x14ac:dyDescent="0.25">
      <c r="A567" s="296"/>
      <c r="B567" s="296"/>
      <c r="C567" s="296"/>
      <c r="D567" s="296"/>
      <c r="E567" s="296"/>
      <c r="F567" s="296"/>
      <c r="G567" s="296"/>
      <c r="H567" s="296"/>
      <c r="I567" s="296"/>
      <c r="J567" s="296"/>
      <c r="K567" s="296"/>
      <c r="L567" s="296"/>
      <c r="M567" s="296"/>
      <c r="N567" s="296"/>
      <c r="O567" s="296"/>
      <c r="P567" s="296"/>
      <c r="Q567" s="296"/>
      <c r="R567" s="296"/>
      <c r="S567" s="296"/>
      <c r="T567" s="296"/>
      <c r="U567" s="296"/>
      <c r="V567" s="296"/>
      <c r="W567" s="296"/>
      <c r="X567" s="296"/>
      <c r="Y567" s="296"/>
      <c r="Z567" s="296"/>
      <c r="AA567" s="296"/>
      <c r="AB567" s="296"/>
      <c r="AC567" s="296"/>
      <c r="AD567" s="296"/>
      <c r="AE567" s="296"/>
      <c r="AF567" s="296"/>
      <c r="AG567" s="296"/>
      <c r="AH567" s="296"/>
      <c r="AI567" s="296"/>
      <c r="AJ567" s="296"/>
      <c r="AK567" s="296"/>
      <c r="AL567" s="296"/>
      <c r="AM567" s="296"/>
    </row>
    <row r="568" spans="1:39" x14ac:dyDescent="0.25">
      <c r="A568" s="296"/>
      <c r="B568" s="296"/>
      <c r="C568" s="296"/>
      <c r="D568" s="296"/>
      <c r="E568" s="296"/>
      <c r="F568" s="296"/>
      <c r="G568" s="296"/>
      <c r="H568" s="296"/>
      <c r="I568" s="296"/>
      <c r="J568" s="296"/>
      <c r="K568" s="296"/>
      <c r="L568" s="296"/>
      <c r="M568" s="296"/>
      <c r="N568" s="296"/>
      <c r="O568" s="296"/>
      <c r="P568" s="296"/>
      <c r="Q568" s="296"/>
      <c r="R568" s="296"/>
      <c r="S568" s="296"/>
      <c r="T568" s="296"/>
      <c r="U568" s="296"/>
      <c r="V568" s="296"/>
      <c r="W568" s="296"/>
      <c r="X568" s="296"/>
      <c r="Y568" s="296"/>
      <c r="Z568" s="296"/>
      <c r="AA568" s="296"/>
      <c r="AB568" s="296"/>
      <c r="AC568" s="296"/>
      <c r="AD568" s="296"/>
      <c r="AE568" s="296"/>
      <c r="AF568" s="296"/>
      <c r="AG568" s="296"/>
      <c r="AH568" s="296"/>
      <c r="AI568" s="296"/>
      <c r="AJ568" s="296"/>
      <c r="AK568" s="296"/>
      <c r="AL568" s="296"/>
      <c r="AM568" s="296"/>
    </row>
    <row r="569" spans="1:39" x14ac:dyDescent="0.25">
      <c r="A569" s="296"/>
      <c r="B569" s="296"/>
      <c r="C569" s="296"/>
      <c r="D569" s="296"/>
      <c r="E569" s="296"/>
      <c r="F569" s="296"/>
      <c r="G569" s="296"/>
      <c r="H569" s="296"/>
      <c r="I569" s="296"/>
      <c r="J569" s="296"/>
      <c r="K569" s="296"/>
      <c r="L569" s="296"/>
      <c r="M569" s="296"/>
      <c r="N569" s="296"/>
      <c r="O569" s="296"/>
      <c r="P569" s="296"/>
      <c r="Q569" s="296"/>
      <c r="R569" s="296"/>
      <c r="S569" s="296"/>
      <c r="T569" s="296"/>
      <c r="U569" s="296"/>
      <c r="V569" s="296"/>
      <c r="W569" s="296"/>
      <c r="X569" s="296"/>
      <c r="Y569" s="296"/>
      <c r="Z569" s="296"/>
      <c r="AA569" s="296"/>
      <c r="AB569" s="296"/>
      <c r="AC569" s="296"/>
      <c r="AD569" s="296"/>
      <c r="AE569" s="296"/>
      <c r="AF569" s="296"/>
      <c r="AG569" s="296"/>
      <c r="AH569" s="296"/>
      <c r="AI569" s="296"/>
      <c r="AJ569" s="296"/>
      <c r="AK569" s="296"/>
      <c r="AL569" s="296"/>
      <c r="AM569" s="296"/>
    </row>
    <row r="570" spans="1:39" x14ac:dyDescent="0.25">
      <c r="A570" s="296"/>
      <c r="B570" s="296"/>
      <c r="C570" s="296"/>
      <c r="D570" s="296"/>
      <c r="E570" s="296"/>
      <c r="F570" s="296"/>
      <c r="G570" s="296"/>
      <c r="H570" s="296"/>
      <c r="I570" s="296"/>
      <c r="J570" s="296"/>
      <c r="K570" s="296"/>
      <c r="L570" s="296"/>
      <c r="M570" s="296"/>
      <c r="N570" s="296"/>
      <c r="O570" s="296"/>
      <c r="P570" s="296"/>
      <c r="Q570" s="296"/>
      <c r="R570" s="296"/>
      <c r="S570" s="296"/>
      <c r="T570" s="296"/>
      <c r="U570" s="296"/>
      <c r="V570" s="296"/>
      <c r="W570" s="296"/>
      <c r="X570" s="296"/>
      <c r="Y570" s="296"/>
      <c r="Z570" s="296"/>
      <c r="AA570" s="296"/>
      <c r="AB570" s="296"/>
      <c r="AC570" s="296"/>
      <c r="AD570" s="296"/>
      <c r="AE570" s="296"/>
      <c r="AF570" s="296"/>
      <c r="AG570" s="296"/>
      <c r="AH570" s="296"/>
      <c r="AI570" s="296"/>
      <c r="AJ570" s="296"/>
      <c r="AK570" s="296"/>
      <c r="AL570" s="296"/>
      <c r="AM570" s="296"/>
    </row>
    <row r="571" spans="1:39" x14ac:dyDescent="0.25">
      <c r="A571" s="296"/>
      <c r="B571" s="296"/>
      <c r="C571" s="296"/>
      <c r="D571" s="296"/>
      <c r="E571" s="296"/>
      <c r="F571" s="296"/>
      <c r="G571" s="296"/>
      <c r="H571" s="296"/>
      <c r="I571" s="296"/>
      <c r="J571" s="296"/>
      <c r="K571" s="296"/>
      <c r="L571" s="296"/>
      <c r="M571" s="296"/>
      <c r="N571" s="296"/>
      <c r="O571" s="296"/>
      <c r="P571" s="296"/>
      <c r="Q571" s="296"/>
      <c r="R571" s="296"/>
      <c r="S571" s="296"/>
      <c r="T571" s="296"/>
      <c r="U571" s="296"/>
      <c r="V571" s="296"/>
      <c r="W571" s="296"/>
      <c r="X571" s="296"/>
      <c r="Y571" s="296"/>
      <c r="Z571" s="296"/>
      <c r="AA571" s="296"/>
      <c r="AB571" s="296"/>
      <c r="AC571" s="296"/>
      <c r="AD571" s="296"/>
      <c r="AE571" s="296"/>
      <c r="AF571" s="296"/>
      <c r="AG571" s="296"/>
      <c r="AH571" s="296"/>
      <c r="AI571" s="296"/>
      <c r="AJ571" s="296"/>
      <c r="AK571" s="296"/>
      <c r="AL571" s="296"/>
      <c r="AM571" s="296"/>
    </row>
    <row r="572" spans="1:39" x14ac:dyDescent="0.25">
      <c r="A572" s="296"/>
      <c r="B572" s="296"/>
      <c r="C572" s="296"/>
      <c r="D572" s="296"/>
      <c r="E572" s="296"/>
      <c r="F572" s="296"/>
      <c r="G572" s="296"/>
      <c r="H572" s="296"/>
      <c r="I572" s="296"/>
      <c r="J572" s="296"/>
      <c r="K572" s="296"/>
      <c r="L572" s="296"/>
      <c r="M572" s="296"/>
      <c r="N572" s="296"/>
      <c r="O572" s="296"/>
      <c r="P572" s="296"/>
      <c r="Q572" s="296"/>
      <c r="R572" s="296"/>
      <c r="S572" s="296"/>
      <c r="T572" s="296"/>
      <c r="U572" s="296"/>
      <c r="V572" s="296"/>
      <c r="W572" s="296"/>
      <c r="X572" s="296"/>
      <c r="Y572" s="296"/>
      <c r="Z572" s="296"/>
      <c r="AA572" s="296"/>
      <c r="AB572" s="296"/>
      <c r="AC572" s="296"/>
      <c r="AD572" s="296"/>
      <c r="AE572" s="296"/>
      <c r="AF572" s="296"/>
      <c r="AG572" s="296"/>
      <c r="AH572" s="296"/>
      <c r="AI572" s="296"/>
      <c r="AJ572" s="296"/>
      <c r="AK572" s="296"/>
      <c r="AL572" s="296"/>
      <c r="AM572" s="296"/>
    </row>
    <row r="573" spans="1:39" x14ac:dyDescent="0.25">
      <c r="A573" s="296"/>
      <c r="B573" s="296"/>
      <c r="C573" s="296"/>
      <c r="D573" s="296"/>
      <c r="E573" s="296"/>
      <c r="F573" s="296"/>
      <c r="G573" s="296"/>
      <c r="H573" s="296"/>
      <c r="I573" s="296"/>
      <c r="J573" s="296"/>
      <c r="K573" s="296"/>
      <c r="L573" s="296"/>
      <c r="M573" s="296"/>
      <c r="N573" s="296"/>
      <c r="O573" s="296"/>
      <c r="P573" s="296"/>
      <c r="Q573" s="296"/>
      <c r="R573" s="296"/>
      <c r="S573" s="296"/>
      <c r="T573" s="296"/>
      <c r="U573" s="296"/>
      <c r="V573" s="296"/>
      <c r="W573" s="296"/>
      <c r="X573" s="296"/>
      <c r="Y573" s="296"/>
      <c r="Z573" s="296"/>
      <c r="AA573" s="296"/>
      <c r="AB573" s="296"/>
      <c r="AC573" s="296"/>
      <c r="AD573" s="296"/>
      <c r="AE573" s="296"/>
      <c r="AF573" s="296"/>
      <c r="AG573" s="296"/>
      <c r="AH573" s="296"/>
      <c r="AI573" s="296"/>
      <c r="AJ573" s="296"/>
      <c r="AK573" s="296"/>
      <c r="AL573" s="296"/>
      <c r="AM573" s="296"/>
    </row>
    <row r="574" spans="1:39" x14ac:dyDescent="0.25">
      <c r="A574" s="296"/>
      <c r="B574" s="296"/>
      <c r="C574" s="296"/>
      <c r="D574" s="296"/>
      <c r="E574" s="296"/>
      <c r="F574" s="296"/>
      <c r="G574" s="296"/>
      <c r="H574" s="296"/>
      <c r="I574" s="296"/>
      <c r="J574" s="296"/>
      <c r="K574" s="296"/>
      <c r="L574" s="296"/>
      <c r="M574" s="296"/>
      <c r="N574" s="296"/>
      <c r="O574" s="296"/>
      <c r="P574" s="296"/>
      <c r="Q574" s="296"/>
      <c r="R574" s="296"/>
      <c r="S574" s="296"/>
      <c r="T574" s="296"/>
      <c r="U574" s="296"/>
      <c r="V574" s="296"/>
      <c r="W574" s="296"/>
      <c r="X574" s="296"/>
      <c r="Y574" s="296"/>
      <c r="Z574" s="296"/>
      <c r="AA574" s="296"/>
      <c r="AB574" s="296"/>
      <c r="AC574" s="296"/>
      <c r="AD574" s="296"/>
      <c r="AE574" s="296"/>
      <c r="AF574" s="296"/>
      <c r="AG574" s="296"/>
      <c r="AH574" s="296"/>
      <c r="AI574" s="296"/>
      <c r="AJ574" s="296"/>
      <c r="AK574" s="296"/>
      <c r="AL574" s="296"/>
      <c r="AM574" s="296"/>
    </row>
    <row r="575" spans="1:39" x14ac:dyDescent="0.25">
      <c r="A575" s="296"/>
      <c r="B575" s="296"/>
      <c r="C575" s="296"/>
      <c r="D575" s="296"/>
      <c r="E575" s="296"/>
      <c r="F575" s="296"/>
      <c r="G575" s="296"/>
      <c r="H575" s="296"/>
      <c r="I575" s="296"/>
      <c r="J575" s="296"/>
      <c r="K575" s="296"/>
      <c r="L575" s="296"/>
      <c r="M575" s="296"/>
      <c r="N575" s="296"/>
      <c r="O575" s="296"/>
      <c r="P575" s="296"/>
      <c r="Q575" s="296"/>
      <c r="R575" s="296"/>
      <c r="S575" s="296"/>
      <c r="T575" s="296"/>
      <c r="U575" s="296"/>
      <c r="V575" s="296"/>
      <c r="W575" s="296"/>
      <c r="X575" s="296"/>
      <c r="Y575" s="296"/>
      <c r="Z575" s="296"/>
      <c r="AA575" s="296"/>
      <c r="AB575" s="296"/>
      <c r="AC575" s="296"/>
      <c r="AD575" s="296"/>
      <c r="AE575" s="296"/>
      <c r="AF575" s="296"/>
      <c r="AG575" s="296"/>
      <c r="AH575" s="296"/>
      <c r="AI575" s="296"/>
      <c r="AJ575" s="296"/>
      <c r="AK575" s="296"/>
      <c r="AL575" s="296"/>
      <c r="AM575" s="296"/>
    </row>
    <row r="576" spans="1:39" x14ac:dyDescent="0.25">
      <c r="A576" s="296"/>
      <c r="B576" s="296"/>
      <c r="C576" s="296"/>
      <c r="D576" s="296"/>
      <c r="E576" s="296"/>
      <c r="F576" s="296"/>
      <c r="G576" s="296"/>
      <c r="H576" s="296"/>
      <c r="I576" s="296"/>
      <c r="J576" s="296"/>
      <c r="K576" s="296"/>
      <c r="L576" s="296"/>
      <c r="M576" s="296"/>
      <c r="N576" s="296"/>
      <c r="O576" s="296"/>
      <c r="P576" s="296"/>
      <c r="Q576" s="296"/>
      <c r="R576" s="296"/>
      <c r="S576" s="296"/>
      <c r="T576" s="296"/>
      <c r="U576" s="296"/>
      <c r="V576" s="296"/>
      <c r="W576" s="296"/>
      <c r="X576" s="296"/>
      <c r="Y576" s="296"/>
      <c r="Z576" s="296"/>
      <c r="AA576" s="296"/>
      <c r="AB576" s="296"/>
      <c r="AC576" s="296"/>
      <c r="AD576" s="296"/>
      <c r="AE576" s="296"/>
      <c r="AF576" s="296"/>
      <c r="AG576" s="296"/>
      <c r="AH576" s="296"/>
      <c r="AI576" s="296"/>
      <c r="AJ576" s="296"/>
      <c r="AK576" s="296"/>
      <c r="AL576" s="296"/>
      <c r="AM576" s="296"/>
    </row>
    <row r="577" spans="1:39" x14ac:dyDescent="0.25">
      <c r="A577" s="296"/>
      <c r="B577" s="296"/>
      <c r="C577" s="296"/>
      <c r="D577" s="296"/>
      <c r="E577" s="296"/>
      <c r="F577" s="296"/>
      <c r="G577" s="296"/>
      <c r="H577" s="296"/>
      <c r="I577" s="296"/>
      <c r="J577" s="296"/>
      <c r="K577" s="296"/>
      <c r="L577" s="296"/>
      <c r="M577" s="296"/>
      <c r="N577" s="296"/>
      <c r="O577" s="296"/>
      <c r="P577" s="296"/>
      <c r="Q577" s="296"/>
      <c r="R577" s="296"/>
      <c r="S577" s="296"/>
      <c r="T577" s="296"/>
      <c r="U577" s="296"/>
      <c r="V577" s="296"/>
      <c r="W577" s="296"/>
      <c r="X577" s="296"/>
      <c r="Y577" s="296"/>
      <c r="Z577" s="296"/>
      <c r="AA577" s="296"/>
      <c r="AB577" s="296"/>
      <c r="AC577" s="296"/>
      <c r="AD577" s="296"/>
      <c r="AE577" s="296"/>
      <c r="AF577" s="296"/>
      <c r="AG577" s="296"/>
      <c r="AH577" s="296"/>
      <c r="AI577" s="296"/>
      <c r="AJ577" s="296"/>
      <c r="AK577" s="296"/>
      <c r="AL577" s="296"/>
      <c r="AM577" s="296"/>
    </row>
    <row r="578" spans="1:39" x14ac:dyDescent="0.25">
      <c r="A578" s="296"/>
      <c r="B578" s="296"/>
      <c r="C578" s="296"/>
      <c r="D578" s="296"/>
      <c r="E578" s="296"/>
      <c r="F578" s="296"/>
      <c r="G578" s="296"/>
      <c r="H578" s="296"/>
      <c r="I578" s="296"/>
      <c r="J578" s="296"/>
      <c r="K578" s="296"/>
      <c r="L578" s="296"/>
      <c r="M578" s="296"/>
      <c r="N578" s="296"/>
      <c r="O578" s="296"/>
      <c r="P578" s="296"/>
      <c r="Q578" s="296"/>
      <c r="R578" s="296"/>
      <c r="S578" s="296"/>
      <c r="T578" s="296"/>
      <c r="U578" s="296"/>
      <c r="V578" s="296"/>
      <c r="W578" s="296"/>
      <c r="X578" s="296"/>
      <c r="Y578" s="296"/>
      <c r="Z578" s="296"/>
      <c r="AA578" s="296"/>
      <c r="AB578" s="296"/>
      <c r="AC578" s="296"/>
      <c r="AD578" s="296"/>
      <c r="AE578" s="296"/>
      <c r="AF578" s="296"/>
      <c r="AG578" s="296"/>
      <c r="AH578" s="296"/>
      <c r="AI578" s="296"/>
      <c r="AJ578" s="296"/>
      <c r="AK578" s="296"/>
      <c r="AL578" s="296"/>
      <c r="AM578" s="296"/>
    </row>
    <row r="579" spans="1:39" x14ac:dyDescent="0.25">
      <c r="A579" s="296"/>
      <c r="B579" s="296"/>
      <c r="C579" s="296"/>
      <c r="D579" s="296"/>
      <c r="E579" s="296"/>
      <c r="F579" s="296"/>
      <c r="G579" s="296"/>
      <c r="H579" s="296"/>
      <c r="I579" s="296"/>
      <c r="J579" s="296"/>
      <c r="K579" s="296"/>
      <c r="L579" s="296"/>
      <c r="M579" s="296"/>
      <c r="N579" s="296"/>
      <c r="O579" s="296"/>
      <c r="P579" s="296"/>
      <c r="Q579" s="296"/>
      <c r="R579" s="296"/>
      <c r="S579" s="296"/>
      <c r="T579" s="296"/>
      <c r="U579" s="296"/>
      <c r="V579" s="296"/>
      <c r="W579" s="296"/>
      <c r="X579" s="296"/>
      <c r="Y579" s="296"/>
      <c r="Z579" s="296"/>
      <c r="AA579" s="296"/>
      <c r="AB579" s="296"/>
      <c r="AC579" s="296"/>
      <c r="AD579" s="296"/>
      <c r="AE579" s="296"/>
      <c r="AF579" s="296"/>
      <c r="AG579" s="296"/>
      <c r="AH579" s="296"/>
      <c r="AI579" s="296"/>
      <c r="AJ579" s="296"/>
      <c r="AK579" s="296"/>
      <c r="AL579" s="296"/>
      <c r="AM579" s="296"/>
    </row>
    <row r="580" spans="1:39" x14ac:dyDescent="0.25">
      <c r="A580" s="296"/>
      <c r="B580" s="296"/>
      <c r="C580" s="296"/>
      <c r="D580" s="296"/>
      <c r="E580" s="296"/>
      <c r="F580" s="296"/>
      <c r="G580" s="296"/>
      <c r="H580" s="296"/>
      <c r="I580" s="296"/>
      <c r="J580" s="296"/>
      <c r="K580" s="296"/>
      <c r="L580" s="296"/>
      <c r="M580" s="296"/>
      <c r="N580" s="296"/>
      <c r="O580" s="296"/>
      <c r="P580" s="296"/>
      <c r="Q580" s="296"/>
      <c r="R580" s="296"/>
      <c r="S580" s="296"/>
      <c r="T580" s="296"/>
      <c r="U580" s="296"/>
      <c r="V580" s="296"/>
      <c r="W580" s="296"/>
      <c r="X580" s="296"/>
      <c r="Y580" s="296"/>
      <c r="Z580" s="296"/>
      <c r="AA580" s="296"/>
      <c r="AB580" s="296"/>
      <c r="AC580" s="296"/>
      <c r="AD580" s="296"/>
      <c r="AE580" s="296"/>
      <c r="AF580" s="296"/>
      <c r="AG580" s="296"/>
      <c r="AH580" s="296"/>
      <c r="AI580" s="296"/>
      <c r="AJ580" s="296"/>
      <c r="AK580" s="296"/>
      <c r="AL580" s="296"/>
      <c r="AM580" s="296"/>
    </row>
    <row r="581" spans="1:39" x14ac:dyDescent="0.25">
      <c r="A581" s="296"/>
      <c r="B581" s="296"/>
      <c r="C581" s="296"/>
      <c r="D581" s="296"/>
      <c r="E581" s="296"/>
      <c r="F581" s="296"/>
      <c r="G581" s="296"/>
      <c r="H581" s="296"/>
      <c r="I581" s="296"/>
      <c r="J581" s="296"/>
      <c r="K581" s="296"/>
      <c r="L581" s="296"/>
      <c r="M581" s="296"/>
      <c r="N581" s="296"/>
      <c r="O581" s="296"/>
      <c r="P581" s="296"/>
      <c r="Q581" s="296"/>
      <c r="R581" s="296"/>
      <c r="S581" s="296"/>
      <c r="T581" s="296"/>
      <c r="U581" s="296"/>
      <c r="V581" s="296"/>
      <c r="W581" s="296"/>
      <c r="X581" s="296"/>
      <c r="Y581" s="296"/>
      <c r="Z581" s="296"/>
      <c r="AA581" s="296"/>
      <c r="AB581" s="296"/>
      <c r="AC581" s="296"/>
      <c r="AD581" s="296"/>
      <c r="AE581" s="296"/>
      <c r="AF581" s="296"/>
      <c r="AG581" s="296"/>
      <c r="AH581" s="296"/>
      <c r="AI581" s="296"/>
      <c r="AJ581" s="296"/>
      <c r="AK581" s="296"/>
      <c r="AL581" s="296"/>
      <c r="AM581" s="296"/>
    </row>
    <row r="582" spans="1:39" x14ac:dyDescent="0.25">
      <c r="A582" s="296"/>
      <c r="B582" s="296"/>
      <c r="C582" s="296"/>
      <c r="D582" s="296"/>
      <c r="E582" s="296"/>
      <c r="F582" s="296"/>
      <c r="G582" s="296"/>
      <c r="H582" s="296"/>
      <c r="I582" s="296"/>
      <c r="J582" s="296"/>
      <c r="K582" s="296"/>
      <c r="L582" s="296"/>
      <c r="M582" s="296"/>
      <c r="N582" s="296"/>
      <c r="O582" s="296"/>
      <c r="P582" s="296"/>
      <c r="Q582" s="296"/>
      <c r="R582" s="296"/>
      <c r="S582" s="296"/>
      <c r="T582" s="296"/>
      <c r="U582" s="296"/>
      <c r="V582" s="296"/>
      <c r="W582" s="296"/>
      <c r="X582" s="296"/>
      <c r="Y582" s="296"/>
      <c r="Z582" s="296"/>
      <c r="AA582" s="296"/>
      <c r="AB582" s="296"/>
      <c r="AC582" s="296"/>
      <c r="AD582" s="296"/>
      <c r="AE582" s="296"/>
      <c r="AF582" s="296"/>
      <c r="AG582" s="296"/>
      <c r="AH582" s="296"/>
      <c r="AI582" s="296"/>
      <c r="AJ582" s="296"/>
      <c r="AK582" s="296"/>
      <c r="AL582" s="296"/>
      <c r="AM582" s="296"/>
    </row>
    <row r="583" spans="1:39" x14ac:dyDescent="0.25">
      <c r="A583" s="296"/>
      <c r="B583" s="296"/>
      <c r="C583" s="296"/>
      <c r="D583" s="296"/>
      <c r="E583" s="296"/>
      <c r="F583" s="296"/>
      <c r="G583" s="296"/>
      <c r="H583" s="296"/>
      <c r="I583" s="296"/>
      <c r="J583" s="296"/>
      <c r="K583" s="296"/>
      <c r="L583" s="296"/>
      <c r="M583" s="296"/>
      <c r="N583" s="296"/>
      <c r="O583" s="296"/>
      <c r="P583" s="296"/>
      <c r="Q583" s="296"/>
      <c r="R583" s="296"/>
      <c r="S583" s="296"/>
      <c r="T583" s="296"/>
      <c r="U583" s="296"/>
      <c r="V583" s="296"/>
      <c r="W583" s="296"/>
      <c r="X583" s="296"/>
      <c r="Y583" s="296"/>
      <c r="Z583" s="296"/>
      <c r="AA583" s="296"/>
      <c r="AB583" s="296"/>
      <c r="AC583" s="296"/>
      <c r="AD583" s="296"/>
      <c r="AE583" s="296"/>
      <c r="AF583" s="296"/>
      <c r="AG583" s="296"/>
      <c r="AH583" s="296"/>
      <c r="AI583" s="296"/>
      <c r="AJ583" s="296"/>
      <c r="AK583" s="296"/>
      <c r="AL583" s="296"/>
      <c r="AM583" s="296"/>
    </row>
    <row r="584" spans="1:39" x14ac:dyDescent="0.25">
      <c r="A584" s="296"/>
      <c r="B584" s="296"/>
      <c r="C584" s="296"/>
      <c r="D584" s="296"/>
      <c r="E584" s="296"/>
      <c r="F584" s="296"/>
      <c r="G584" s="296"/>
      <c r="H584" s="296"/>
      <c r="I584" s="296"/>
      <c r="J584" s="296"/>
      <c r="K584" s="296"/>
      <c r="L584" s="296"/>
      <c r="M584" s="296"/>
      <c r="N584" s="296"/>
      <c r="O584" s="296"/>
      <c r="P584" s="296"/>
      <c r="Q584" s="296"/>
      <c r="R584" s="296"/>
      <c r="S584" s="296"/>
      <c r="T584" s="296"/>
      <c r="U584" s="296"/>
      <c r="V584" s="296"/>
      <c r="W584" s="296"/>
      <c r="X584" s="296"/>
      <c r="Y584" s="296"/>
      <c r="Z584" s="296"/>
      <c r="AA584" s="296"/>
      <c r="AB584" s="296"/>
      <c r="AC584" s="296"/>
      <c r="AD584" s="296"/>
      <c r="AE584" s="296"/>
      <c r="AF584" s="296"/>
      <c r="AG584" s="296"/>
      <c r="AH584" s="296"/>
      <c r="AI584" s="296"/>
      <c r="AJ584" s="296"/>
      <c r="AK584" s="296"/>
      <c r="AL584" s="296"/>
      <c r="AM584" s="296"/>
    </row>
    <row r="585" spans="1:39" x14ac:dyDescent="0.25">
      <c r="A585" s="296"/>
      <c r="B585" s="296"/>
      <c r="C585" s="296"/>
      <c r="D585" s="296"/>
      <c r="E585" s="296"/>
      <c r="F585" s="296"/>
      <c r="G585" s="296"/>
      <c r="H585" s="296"/>
      <c r="I585" s="296"/>
      <c r="J585" s="296"/>
      <c r="K585" s="296"/>
      <c r="L585" s="296"/>
      <c r="M585" s="296"/>
      <c r="N585" s="296"/>
      <c r="O585" s="296"/>
      <c r="P585" s="296"/>
      <c r="Q585" s="296"/>
      <c r="R585" s="296"/>
      <c r="S585" s="296"/>
      <c r="T585" s="296"/>
      <c r="U585" s="296"/>
      <c r="V585" s="296"/>
      <c r="W585" s="296"/>
      <c r="X585" s="296"/>
      <c r="Y585" s="296"/>
      <c r="Z585" s="296"/>
      <c r="AA585" s="296"/>
      <c r="AB585" s="296"/>
      <c r="AC585" s="296"/>
      <c r="AD585" s="296"/>
      <c r="AE585" s="296"/>
      <c r="AF585" s="296"/>
      <c r="AG585" s="296"/>
      <c r="AH585" s="296"/>
      <c r="AI585" s="296"/>
      <c r="AJ585" s="296"/>
      <c r="AK585" s="296"/>
      <c r="AL585" s="296"/>
      <c r="AM585" s="296"/>
    </row>
    <row r="586" spans="1:39" x14ac:dyDescent="0.25">
      <c r="A586" s="296"/>
      <c r="B586" s="296"/>
      <c r="C586" s="296"/>
      <c r="D586" s="296"/>
      <c r="E586" s="296"/>
      <c r="F586" s="296"/>
      <c r="G586" s="296"/>
      <c r="H586" s="296"/>
      <c r="I586" s="296"/>
      <c r="J586" s="296"/>
      <c r="K586" s="296"/>
      <c r="L586" s="296"/>
      <c r="M586" s="296"/>
      <c r="N586" s="296"/>
      <c r="O586" s="296"/>
      <c r="P586" s="296"/>
      <c r="Q586" s="296"/>
      <c r="R586" s="296"/>
      <c r="S586" s="296"/>
      <c r="T586" s="296"/>
      <c r="U586" s="296"/>
      <c r="V586" s="296"/>
      <c r="W586" s="296"/>
      <c r="X586" s="296"/>
      <c r="Y586" s="296"/>
      <c r="Z586" s="296"/>
      <c r="AA586" s="296"/>
      <c r="AB586" s="296"/>
      <c r="AC586" s="296"/>
      <c r="AD586" s="296"/>
      <c r="AE586" s="296"/>
      <c r="AF586" s="296"/>
      <c r="AG586" s="296"/>
      <c r="AH586" s="296"/>
      <c r="AI586" s="296"/>
      <c r="AJ586" s="296"/>
      <c r="AK586" s="296"/>
      <c r="AL586" s="296"/>
      <c r="AM586" s="296"/>
    </row>
    <row r="587" spans="1:39" x14ac:dyDescent="0.25">
      <c r="A587" s="296"/>
      <c r="B587" s="296"/>
      <c r="C587" s="296"/>
      <c r="D587" s="296"/>
      <c r="E587" s="296"/>
      <c r="F587" s="296"/>
      <c r="G587" s="296"/>
      <c r="H587" s="296"/>
      <c r="I587" s="296"/>
      <c r="J587" s="296"/>
      <c r="K587" s="296"/>
      <c r="L587" s="296"/>
      <c r="M587" s="296"/>
      <c r="N587" s="296"/>
      <c r="O587" s="296"/>
      <c r="P587" s="296"/>
      <c r="Q587" s="296"/>
      <c r="R587" s="296"/>
      <c r="S587" s="296"/>
      <c r="T587" s="296"/>
      <c r="U587" s="296"/>
      <c r="V587" s="296"/>
      <c r="W587" s="296"/>
      <c r="X587" s="296"/>
      <c r="Y587" s="296"/>
      <c r="Z587" s="296"/>
      <c r="AA587" s="296"/>
      <c r="AB587" s="296"/>
      <c r="AC587" s="296"/>
      <c r="AD587" s="296"/>
      <c r="AE587" s="296"/>
      <c r="AF587" s="296"/>
      <c r="AG587" s="296"/>
      <c r="AH587" s="296"/>
      <c r="AI587" s="296"/>
      <c r="AJ587" s="296"/>
      <c r="AK587" s="296"/>
      <c r="AL587" s="296"/>
      <c r="AM587" s="296"/>
    </row>
    <row r="588" spans="1:39" x14ac:dyDescent="0.25">
      <c r="A588" s="296"/>
      <c r="B588" s="296"/>
      <c r="C588" s="296"/>
      <c r="D588" s="296"/>
      <c r="E588" s="296"/>
      <c r="F588" s="296"/>
      <c r="G588" s="296"/>
      <c r="H588" s="296"/>
      <c r="I588" s="296"/>
      <c r="J588" s="296"/>
      <c r="K588" s="296"/>
      <c r="L588" s="296"/>
      <c r="M588" s="296"/>
      <c r="N588" s="296"/>
      <c r="O588" s="296"/>
      <c r="P588" s="296"/>
      <c r="Q588" s="296"/>
      <c r="R588" s="296"/>
      <c r="S588" s="296"/>
      <c r="T588" s="296"/>
      <c r="U588" s="296"/>
      <c r="V588" s="296"/>
      <c r="W588" s="296"/>
      <c r="X588" s="296"/>
      <c r="Y588" s="296"/>
      <c r="Z588" s="296"/>
      <c r="AA588" s="296"/>
      <c r="AB588" s="296"/>
      <c r="AC588" s="296"/>
      <c r="AD588" s="296"/>
      <c r="AE588" s="296"/>
      <c r="AF588" s="296"/>
      <c r="AG588" s="296"/>
      <c r="AH588" s="296"/>
      <c r="AI588" s="296"/>
      <c r="AJ588" s="296"/>
      <c r="AK588" s="296"/>
      <c r="AL588" s="296"/>
      <c r="AM588" s="296"/>
    </row>
    <row r="589" spans="1:39" x14ac:dyDescent="0.25">
      <c r="A589" s="296"/>
      <c r="B589" s="296"/>
      <c r="C589" s="296"/>
      <c r="D589" s="296"/>
      <c r="E589" s="296"/>
      <c r="F589" s="296"/>
      <c r="G589" s="296"/>
      <c r="H589" s="296"/>
      <c r="I589" s="296"/>
      <c r="J589" s="296"/>
      <c r="K589" s="296"/>
      <c r="L589" s="296"/>
      <c r="M589" s="296"/>
      <c r="N589" s="296"/>
      <c r="O589" s="296"/>
      <c r="P589" s="296"/>
      <c r="Q589" s="296"/>
      <c r="R589" s="296"/>
      <c r="S589" s="296"/>
      <c r="T589" s="296"/>
      <c r="U589" s="296"/>
      <c r="V589" s="296"/>
      <c r="W589" s="296"/>
      <c r="X589" s="296"/>
      <c r="Y589" s="296"/>
      <c r="Z589" s="296"/>
      <c r="AA589" s="296"/>
      <c r="AB589" s="296"/>
      <c r="AC589" s="296"/>
      <c r="AD589" s="296"/>
      <c r="AE589" s="296"/>
      <c r="AF589" s="296"/>
      <c r="AG589" s="296"/>
      <c r="AH589" s="296"/>
      <c r="AI589" s="296"/>
      <c r="AJ589" s="296"/>
      <c r="AK589" s="296"/>
      <c r="AL589" s="296"/>
      <c r="AM589" s="296"/>
    </row>
    <row r="590" spans="1:39" x14ac:dyDescent="0.25">
      <c r="A590" s="296"/>
      <c r="B590" s="296"/>
      <c r="C590" s="296"/>
      <c r="D590" s="296"/>
      <c r="E590" s="296"/>
      <c r="F590" s="296"/>
      <c r="G590" s="296"/>
      <c r="H590" s="296"/>
      <c r="I590" s="296"/>
      <c r="J590" s="296"/>
      <c r="K590" s="296"/>
      <c r="L590" s="296"/>
      <c r="M590" s="296"/>
      <c r="N590" s="296"/>
      <c r="O590" s="296"/>
      <c r="P590" s="296"/>
      <c r="Q590" s="296"/>
      <c r="R590" s="296"/>
      <c r="S590" s="296"/>
      <c r="T590" s="296"/>
      <c r="U590" s="296"/>
      <c r="V590" s="296"/>
      <c r="W590" s="296"/>
      <c r="X590" s="296"/>
      <c r="Y590" s="296"/>
      <c r="Z590" s="296"/>
      <c r="AA590" s="296"/>
      <c r="AB590" s="296"/>
      <c r="AC590" s="296"/>
      <c r="AD590" s="296"/>
      <c r="AE590" s="296"/>
      <c r="AF590" s="296"/>
      <c r="AG590" s="296"/>
      <c r="AH590" s="296"/>
      <c r="AI590" s="296"/>
      <c r="AJ590" s="296"/>
      <c r="AK590" s="296"/>
      <c r="AL590" s="296"/>
      <c r="AM590" s="296"/>
    </row>
    <row r="591" spans="1:39" x14ac:dyDescent="0.25">
      <c r="A591" s="296"/>
      <c r="B591" s="296"/>
      <c r="C591" s="296"/>
      <c r="D591" s="296"/>
      <c r="E591" s="296"/>
      <c r="F591" s="296"/>
      <c r="G591" s="296"/>
      <c r="H591" s="296"/>
      <c r="I591" s="296"/>
      <c r="J591" s="296"/>
      <c r="K591" s="296"/>
      <c r="L591" s="296"/>
      <c r="M591" s="296"/>
      <c r="N591" s="296"/>
      <c r="O591" s="296"/>
      <c r="P591" s="296"/>
      <c r="Q591" s="296"/>
      <c r="R591" s="296"/>
      <c r="S591" s="296"/>
      <c r="T591" s="296"/>
      <c r="U591" s="296"/>
      <c r="V591" s="296"/>
      <c r="W591" s="296"/>
      <c r="X591" s="296"/>
      <c r="Y591" s="296"/>
      <c r="Z591" s="296"/>
      <c r="AA591" s="296"/>
      <c r="AB591" s="296"/>
      <c r="AC591" s="296"/>
      <c r="AD591" s="296"/>
      <c r="AE591" s="296"/>
      <c r="AF591" s="296"/>
      <c r="AG591" s="296"/>
      <c r="AH591" s="296"/>
      <c r="AI591" s="296"/>
      <c r="AJ591" s="296"/>
      <c r="AK591" s="296"/>
      <c r="AL591" s="296"/>
      <c r="AM591" s="296"/>
    </row>
    <row r="592" spans="1:39" x14ac:dyDescent="0.25">
      <c r="A592" s="296"/>
      <c r="B592" s="296"/>
      <c r="C592" s="296"/>
      <c r="D592" s="296"/>
      <c r="E592" s="296"/>
      <c r="F592" s="296"/>
      <c r="G592" s="296"/>
      <c r="H592" s="296"/>
      <c r="I592" s="296"/>
      <c r="J592" s="296"/>
      <c r="K592" s="296"/>
      <c r="L592" s="296"/>
      <c r="M592" s="296"/>
      <c r="N592" s="296"/>
      <c r="O592" s="296"/>
      <c r="P592" s="296"/>
      <c r="Q592" s="296"/>
      <c r="R592" s="296"/>
      <c r="S592" s="296"/>
      <c r="T592" s="296"/>
      <c r="U592" s="296"/>
      <c r="V592" s="296"/>
      <c r="W592" s="296"/>
      <c r="X592" s="296"/>
      <c r="Y592" s="296"/>
      <c r="Z592" s="296"/>
      <c r="AA592" s="296"/>
      <c r="AB592" s="296"/>
      <c r="AC592" s="296"/>
      <c r="AD592" s="296"/>
      <c r="AE592" s="296"/>
      <c r="AF592" s="296"/>
      <c r="AG592" s="296"/>
      <c r="AH592" s="296"/>
      <c r="AI592" s="296"/>
      <c r="AJ592" s="296"/>
      <c r="AK592" s="296"/>
      <c r="AL592" s="296"/>
      <c r="AM592" s="296"/>
    </row>
    <row r="593" spans="1:39" x14ac:dyDescent="0.25">
      <c r="A593" s="296"/>
      <c r="B593" s="296"/>
      <c r="C593" s="296"/>
      <c r="D593" s="296"/>
      <c r="E593" s="296"/>
      <c r="F593" s="296"/>
      <c r="G593" s="296"/>
      <c r="H593" s="296"/>
      <c r="I593" s="296"/>
      <c r="J593" s="296"/>
      <c r="K593" s="296"/>
      <c r="L593" s="296"/>
      <c r="M593" s="296"/>
      <c r="N593" s="296"/>
      <c r="O593" s="296"/>
      <c r="P593" s="296"/>
      <c r="Q593" s="296"/>
      <c r="R593" s="296"/>
      <c r="S593" s="296"/>
      <c r="T593" s="296"/>
      <c r="U593" s="296"/>
      <c r="V593" s="296"/>
      <c r="W593" s="296"/>
      <c r="X593" s="296"/>
      <c r="Y593" s="296"/>
      <c r="Z593" s="296"/>
      <c r="AA593" s="296"/>
      <c r="AB593" s="296"/>
      <c r="AC593" s="296"/>
      <c r="AD593" s="296"/>
      <c r="AE593" s="296"/>
      <c r="AF593" s="296"/>
      <c r="AG593" s="296"/>
      <c r="AH593" s="296"/>
      <c r="AI593" s="296"/>
      <c r="AJ593" s="296"/>
      <c r="AK593" s="296"/>
      <c r="AL593" s="296"/>
      <c r="AM593" s="296"/>
    </row>
    <row r="594" spans="1:39" x14ac:dyDescent="0.25">
      <c r="A594" s="296"/>
      <c r="B594" s="296"/>
      <c r="C594" s="296"/>
      <c r="D594" s="296"/>
      <c r="E594" s="296"/>
      <c r="F594" s="296"/>
      <c r="G594" s="296"/>
      <c r="H594" s="296"/>
      <c r="I594" s="296"/>
      <c r="J594" s="296"/>
      <c r="K594" s="296"/>
      <c r="L594" s="296"/>
      <c r="M594" s="296"/>
      <c r="N594" s="296"/>
      <c r="O594" s="296"/>
      <c r="P594" s="296"/>
      <c r="Q594" s="296"/>
      <c r="R594" s="296"/>
      <c r="S594" s="296"/>
      <c r="T594" s="296"/>
      <c r="U594" s="296"/>
      <c r="V594" s="296"/>
      <c r="W594" s="296"/>
      <c r="X594" s="296"/>
      <c r="Y594" s="296"/>
      <c r="Z594" s="296"/>
      <c r="AA594" s="296"/>
      <c r="AB594" s="296"/>
      <c r="AC594" s="296"/>
      <c r="AD594" s="296"/>
      <c r="AE594" s="296"/>
      <c r="AF594" s="296"/>
      <c r="AG594" s="296"/>
      <c r="AH594" s="296"/>
      <c r="AI594" s="296"/>
      <c r="AJ594" s="296"/>
      <c r="AK594" s="296"/>
      <c r="AL594" s="296"/>
      <c r="AM594" s="296"/>
    </row>
    <row r="595" spans="1:39" x14ac:dyDescent="0.25">
      <c r="A595" s="296"/>
      <c r="B595" s="296"/>
      <c r="C595" s="296"/>
      <c r="D595" s="296"/>
      <c r="E595" s="296"/>
      <c r="F595" s="296"/>
      <c r="G595" s="296"/>
      <c r="H595" s="296"/>
      <c r="I595" s="296"/>
      <c r="J595" s="296"/>
      <c r="K595" s="296"/>
      <c r="L595" s="296"/>
      <c r="M595" s="296"/>
      <c r="N595" s="296"/>
      <c r="O595" s="296"/>
      <c r="P595" s="296"/>
      <c r="Q595" s="296"/>
      <c r="R595" s="296"/>
      <c r="S595" s="296"/>
      <c r="T595" s="296"/>
      <c r="U595" s="296"/>
      <c r="V595" s="296"/>
      <c r="W595" s="296"/>
      <c r="X595" s="296"/>
      <c r="Y595" s="296"/>
      <c r="Z595" s="296"/>
      <c r="AA595" s="296"/>
      <c r="AB595" s="296"/>
      <c r="AC595" s="296"/>
      <c r="AD595" s="296"/>
      <c r="AE595" s="296"/>
      <c r="AF595" s="296"/>
      <c r="AG595" s="296"/>
      <c r="AH595" s="296"/>
      <c r="AI595" s="296"/>
      <c r="AJ595" s="296"/>
      <c r="AK595" s="296"/>
      <c r="AL595" s="296"/>
      <c r="AM595" s="296"/>
    </row>
    <row r="596" spans="1:39" x14ac:dyDescent="0.25">
      <c r="A596" s="296"/>
      <c r="B596" s="296"/>
      <c r="C596" s="296"/>
      <c r="D596" s="296"/>
      <c r="E596" s="296"/>
      <c r="F596" s="296"/>
      <c r="G596" s="296"/>
      <c r="H596" s="296"/>
      <c r="I596" s="296"/>
      <c r="J596" s="296"/>
      <c r="K596" s="296"/>
      <c r="L596" s="296"/>
      <c r="M596" s="296"/>
      <c r="N596" s="296"/>
      <c r="O596" s="296"/>
      <c r="P596" s="296"/>
      <c r="Q596" s="296"/>
      <c r="R596" s="296"/>
      <c r="S596" s="296"/>
      <c r="T596" s="296"/>
      <c r="U596" s="296"/>
      <c r="V596" s="296"/>
      <c r="W596" s="296"/>
      <c r="X596" s="296"/>
      <c r="Y596" s="296"/>
      <c r="Z596" s="296"/>
      <c r="AA596" s="296"/>
      <c r="AB596" s="296"/>
      <c r="AC596" s="296"/>
      <c r="AD596" s="296"/>
      <c r="AE596" s="296"/>
      <c r="AF596" s="296"/>
      <c r="AG596" s="296"/>
      <c r="AH596" s="296"/>
      <c r="AI596" s="296"/>
      <c r="AJ596" s="296"/>
      <c r="AK596" s="296"/>
      <c r="AL596" s="296"/>
      <c r="AM596" s="296"/>
    </row>
    <row r="597" spans="1:39" x14ac:dyDescent="0.25">
      <c r="A597" s="296"/>
      <c r="B597" s="296"/>
      <c r="C597" s="296"/>
      <c r="D597" s="296"/>
      <c r="E597" s="296"/>
      <c r="F597" s="296"/>
      <c r="G597" s="296"/>
      <c r="H597" s="296"/>
      <c r="I597" s="296"/>
      <c r="J597" s="296"/>
      <c r="K597" s="296"/>
      <c r="L597" s="296"/>
      <c r="M597" s="296"/>
      <c r="N597" s="296"/>
      <c r="O597" s="296"/>
      <c r="P597" s="296"/>
      <c r="Q597" s="296"/>
      <c r="R597" s="296"/>
      <c r="S597" s="296"/>
      <c r="T597" s="296"/>
      <c r="U597" s="296"/>
      <c r="V597" s="296"/>
      <c r="W597" s="296"/>
      <c r="X597" s="296"/>
      <c r="Y597" s="296"/>
      <c r="Z597" s="296"/>
      <c r="AA597" s="296"/>
      <c r="AB597" s="296"/>
      <c r="AC597" s="296"/>
      <c r="AD597" s="296"/>
      <c r="AE597" s="296"/>
      <c r="AF597" s="296"/>
      <c r="AG597" s="296"/>
      <c r="AH597" s="296"/>
      <c r="AI597" s="296"/>
      <c r="AJ597" s="296"/>
      <c r="AK597" s="296"/>
      <c r="AL597" s="296"/>
      <c r="AM597" s="296"/>
    </row>
    <row r="598" spans="1:39" x14ac:dyDescent="0.25">
      <c r="A598" s="296"/>
      <c r="B598" s="296"/>
      <c r="C598" s="296"/>
      <c r="D598" s="296"/>
      <c r="E598" s="296"/>
      <c r="F598" s="296"/>
      <c r="G598" s="296"/>
      <c r="H598" s="296"/>
      <c r="I598" s="296"/>
      <c r="J598" s="296"/>
      <c r="K598" s="296"/>
      <c r="L598" s="296"/>
      <c r="M598" s="296"/>
      <c r="N598" s="296"/>
      <c r="O598" s="296"/>
      <c r="P598" s="296"/>
      <c r="Q598" s="296"/>
      <c r="R598" s="296"/>
      <c r="S598" s="296"/>
      <c r="T598" s="296"/>
      <c r="U598" s="296"/>
      <c r="V598" s="296"/>
      <c r="W598" s="296"/>
      <c r="X598" s="296"/>
      <c r="Y598" s="296"/>
      <c r="Z598" s="296"/>
      <c r="AA598" s="296"/>
      <c r="AB598" s="296"/>
      <c r="AC598" s="296"/>
      <c r="AD598" s="296"/>
      <c r="AE598" s="296"/>
      <c r="AF598" s="296"/>
      <c r="AG598" s="296"/>
      <c r="AH598" s="296"/>
      <c r="AI598" s="296"/>
      <c r="AJ598" s="296"/>
      <c r="AK598" s="296"/>
      <c r="AL598" s="296"/>
      <c r="AM598" s="296"/>
    </row>
    <row r="599" spans="1:39" x14ac:dyDescent="0.25">
      <c r="A599" s="296"/>
      <c r="B599" s="296"/>
      <c r="C599" s="296"/>
      <c r="D599" s="296"/>
      <c r="E599" s="296"/>
      <c r="F599" s="296"/>
      <c r="G599" s="296"/>
      <c r="H599" s="296"/>
      <c r="I599" s="296"/>
      <c r="J599" s="296"/>
      <c r="K599" s="296"/>
      <c r="L599" s="296"/>
      <c r="M599" s="296"/>
      <c r="N599" s="296"/>
      <c r="O599" s="296"/>
      <c r="P599" s="296"/>
      <c r="Q599" s="296"/>
      <c r="R599" s="296"/>
      <c r="S599" s="296"/>
      <c r="T599" s="296"/>
      <c r="U599" s="296"/>
      <c r="V599" s="296"/>
      <c r="W599" s="296"/>
      <c r="X599" s="296"/>
      <c r="Y599" s="296"/>
      <c r="Z599" s="296"/>
      <c r="AA599" s="296"/>
      <c r="AB599" s="296"/>
      <c r="AC599" s="296"/>
      <c r="AD599" s="296"/>
      <c r="AE599" s="296"/>
      <c r="AF599" s="296"/>
      <c r="AG599" s="296"/>
      <c r="AH599" s="296"/>
      <c r="AI599" s="296"/>
      <c r="AJ599" s="296"/>
      <c r="AK599" s="296"/>
      <c r="AL599" s="296"/>
      <c r="AM599" s="296"/>
    </row>
    <row r="600" spans="1:39" x14ac:dyDescent="0.25">
      <c r="A600" s="296"/>
      <c r="B600" s="296"/>
      <c r="C600" s="296"/>
      <c r="D600" s="296"/>
      <c r="E600" s="296"/>
      <c r="F600" s="296"/>
      <c r="G600" s="296"/>
      <c r="H600" s="296"/>
      <c r="I600" s="296"/>
      <c r="J600" s="296"/>
      <c r="K600" s="296"/>
      <c r="L600" s="296"/>
      <c r="M600" s="296"/>
      <c r="N600" s="296"/>
      <c r="O600" s="296"/>
      <c r="P600" s="296"/>
      <c r="Q600" s="296"/>
      <c r="R600" s="296"/>
      <c r="S600" s="296"/>
      <c r="T600" s="296"/>
      <c r="U600" s="296"/>
      <c r="V600" s="296"/>
      <c r="W600" s="296"/>
      <c r="X600" s="296"/>
      <c r="Y600" s="296"/>
      <c r="Z600" s="296"/>
      <c r="AA600" s="296"/>
      <c r="AB600" s="296"/>
      <c r="AC600" s="296"/>
      <c r="AD600" s="296"/>
      <c r="AE600" s="296"/>
      <c r="AF600" s="296"/>
      <c r="AG600" s="296"/>
      <c r="AH600" s="296"/>
      <c r="AI600" s="296"/>
      <c r="AJ600" s="296"/>
      <c r="AK600" s="296"/>
      <c r="AL600" s="296"/>
      <c r="AM600" s="296"/>
    </row>
    <row r="601" spans="1:39" x14ac:dyDescent="0.25">
      <c r="A601" s="296"/>
      <c r="B601" s="296"/>
      <c r="C601" s="296"/>
      <c r="D601" s="296"/>
      <c r="E601" s="296"/>
      <c r="F601" s="296"/>
      <c r="G601" s="296"/>
      <c r="H601" s="296"/>
      <c r="I601" s="296"/>
      <c r="J601" s="296"/>
      <c r="K601" s="296"/>
      <c r="L601" s="296"/>
      <c r="M601" s="296"/>
      <c r="N601" s="296"/>
      <c r="O601" s="296"/>
      <c r="P601" s="296"/>
      <c r="Q601" s="296"/>
      <c r="R601" s="296"/>
      <c r="S601" s="296"/>
      <c r="T601" s="296"/>
      <c r="U601" s="296"/>
      <c r="V601" s="296"/>
      <c r="W601" s="296"/>
      <c r="X601" s="296"/>
      <c r="Y601" s="296"/>
      <c r="Z601" s="296"/>
      <c r="AA601" s="296"/>
      <c r="AB601" s="296"/>
      <c r="AC601" s="296"/>
      <c r="AD601" s="296"/>
      <c r="AE601" s="296"/>
      <c r="AF601" s="296"/>
      <c r="AG601" s="296"/>
      <c r="AH601" s="296"/>
      <c r="AI601" s="296"/>
      <c r="AJ601" s="296"/>
      <c r="AK601" s="296"/>
      <c r="AL601" s="296"/>
      <c r="AM601" s="296"/>
    </row>
    <row r="602" spans="1:39" x14ac:dyDescent="0.25">
      <c r="A602" s="296"/>
      <c r="B602" s="296"/>
      <c r="C602" s="296"/>
      <c r="D602" s="296"/>
      <c r="E602" s="296"/>
      <c r="F602" s="296"/>
      <c r="G602" s="296"/>
      <c r="H602" s="296"/>
      <c r="I602" s="296"/>
      <c r="J602" s="296"/>
      <c r="K602" s="296"/>
      <c r="L602" s="296"/>
      <c r="M602" s="296"/>
      <c r="N602" s="296"/>
      <c r="O602" s="296"/>
      <c r="P602" s="296"/>
      <c r="Q602" s="296"/>
      <c r="R602" s="296"/>
      <c r="S602" s="296"/>
      <c r="T602" s="296"/>
      <c r="U602" s="296"/>
      <c r="V602" s="296"/>
      <c r="W602" s="296"/>
      <c r="X602" s="296"/>
      <c r="Y602" s="296"/>
      <c r="Z602" s="296"/>
      <c r="AA602" s="296"/>
      <c r="AB602" s="296"/>
      <c r="AC602" s="296"/>
      <c r="AD602" s="296"/>
      <c r="AE602" s="296"/>
      <c r="AF602" s="296"/>
      <c r="AG602" s="296"/>
      <c r="AH602" s="296"/>
      <c r="AI602" s="296"/>
      <c r="AJ602" s="296"/>
      <c r="AK602" s="296"/>
      <c r="AL602" s="296"/>
      <c r="AM602" s="296"/>
    </row>
    <row r="603" spans="1:39" x14ac:dyDescent="0.25">
      <c r="A603" s="296"/>
      <c r="B603" s="296"/>
      <c r="C603" s="296"/>
      <c r="D603" s="296"/>
      <c r="E603" s="296"/>
      <c r="F603" s="296"/>
      <c r="G603" s="296"/>
      <c r="H603" s="296"/>
      <c r="I603" s="296"/>
      <c r="J603" s="296"/>
      <c r="K603" s="296"/>
      <c r="L603" s="296"/>
      <c r="M603" s="296"/>
      <c r="N603" s="296"/>
      <c r="O603" s="296"/>
      <c r="P603" s="296"/>
      <c r="Q603" s="296"/>
      <c r="R603" s="296"/>
      <c r="S603" s="296"/>
      <c r="T603" s="296"/>
      <c r="U603" s="296"/>
      <c r="V603" s="296"/>
      <c r="W603" s="296"/>
      <c r="X603" s="296"/>
      <c r="Y603" s="296"/>
      <c r="Z603" s="296"/>
      <c r="AA603" s="296"/>
      <c r="AB603" s="296"/>
      <c r="AC603" s="296"/>
      <c r="AD603" s="296"/>
      <c r="AE603" s="296"/>
      <c r="AF603" s="296"/>
      <c r="AG603" s="296"/>
      <c r="AH603" s="296"/>
      <c r="AI603" s="296"/>
      <c r="AJ603" s="296"/>
      <c r="AK603" s="296"/>
      <c r="AL603" s="296"/>
      <c r="AM603" s="296"/>
    </row>
    <row r="604" spans="1:39" x14ac:dyDescent="0.25">
      <c r="A604" s="296"/>
      <c r="B604" s="296"/>
      <c r="C604" s="296"/>
      <c r="D604" s="296"/>
      <c r="E604" s="296"/>
      <c r="F604" s="296"/>
      <c r="G604" s="296"/>
      <c r="H604" s="296"/>
      <c r="I604" s="296"/>
      <c r="J604" s="296"/>
      <c r="K604" s="296"/>
      <c r="L604" s="296"/>
      <c r="M604" s="296"/>
      <c r="N604" s="296"/>
      <c r="O604" s="296"/>
      <c r="P604" s="296"/>
      <c r="Q604" s="296"/>
      <c r="R604" s="296"/>
      <c r="S604" s="296"/>
      <c r="T604" s="296"/>
      <c r="U604" s="296"/>
      <c r="V604" s="296"/>
      <c r="W604" s="296"/>
      <c r="X604" s="296"/>
      <c r="Y604" s="296"/>
      <c r="Z604" s="296"/>
      <c r="AA604" s="296"/>
      <c r="AB604" s="296"/>
      <c r="AC604" s="296"/>
      <c r="AD604" s="296"/>
      <c r="AE604" s="296"/>
      <c r="AF604" s="296"/>
      <c r="AG604" s="296"/>
      <c r="AH604" s="296"/>
      <c r="AI604" s="296"/>
      <c r="AJ604" s="296"/>
      <c r="AK604" s="296"/>
      <c r="AL604" s="296"/>
      <c r="AM604" s="296"/>
    </row>
    <row r="605" spans="1:39" x14ac:dyDescent="0.25">
      <c r="A605" s="296"/>
      <c r="B605" s="296"/>
      <c r="C605" s="296"/>
      <c r="D605" s="296"/>
      <c r="E605" s="296"/>
      <c r="F605" s="296"/>
      <c r="G605" s="296"/>
      <c r="H605" s="296"/>
      <c r="I605" s="296"/>
      <c r="J605" s="296"/>
      <c r="K605" s="296"/>
      <c r="L605" s="296"/>
      <c r="M605" s="296"/>
      <c r="N605" s="296"/>
      <c r="O605" s="296"/>
      <c r="P605" s="296"/>
      <c r="Q605" s="296"/>
      <c r="R605" s="296"/>
      <c r="S605" s="296"/>
      <c r="T605" s="296"/>
      <c r="U605" s="296"/>
      <c r="V605" s="296"/>
      <c r="W605" s="296"/>
      <c r="X605" s="296"/>
      <c r="Y605" s="296"/>
      <c r="Z605" s="296"/>
      <c r="AA605" s="296"/>
      <c r="AB605" s="296"/>
      <c r="AC605" s="296"/>
      <c r="AD605" s="296"/>
      <c r="AE605" s="296"/>
      <c r="AF605" s="296"/>
      <c r="AG605" s="296"/>
      <c r="AH605" s="296"/>
      <c r="AI605" s="296"/>
      <c r="AJ605" s="296"/>
      <c r="AK605" s="296"/>
      <c r="AL605" s="296"/>
      <c r="AM605" s="296"/>
    </row>
    <row r="606" spans="1:39" x14ac:dyDescent="0.25">
      <c r="A606" s="296"/>
      <c r="B606" s="296"/>
      <c r="C606" s="296"/>
      <c r="D606" s="296"/>
      <c r="E606" s="296"/>
      <c r="F606" s="296"/>
      <c r="G606" s="296"/>
      <c r="H606" s="296"/>
      <c r="I606" s="296"/>
      <c r="J606" s="296"/>
      <c r="K606" s="296"/>
      <c r="L606" s="296"/>
      <c r="M606" s="296"/>
      <c r="N606" s="296"/>
      <c r="O606" s="296"/>
      <c r="P606" s="296"/>
      <c r="Q606" s="296"/>
      <c r="R606" s="296"/>
      <c r="S606" s="296"/>
      <c r="T606" s="296"/>
      <c r="U606" s="296"/>
      <c r="V606" s="296"/>
      <c r="W606" s="296"/>
      <c r="X606" s="296"/>
      <c r="Y606" s="296"/>
      <c r="Z606" s="296"/>
      <c r="AA606" s="296"/>
      <c r="AB606" s="296"/>
      <c r="AC606" s="296"/>
      <c r="AD606" s="296"/>
      <c r="AE606" s="296"/>
      <c r="AF606" s="296"/>
      <c r="AG606" s="296"/>
      <c r="AH606" s="296"/>
      <c r="AI606" s="296"/>
      <c r="AJ606" s="296"/>
      <c r="AK606" s="296"/>
      <c r="AL606" s="296"/>
      <c r="AM606" s="296"/>
    </row>
    <row r="607" spans="1:39" x14ac:dyDescent="0.25">
      <c r="A607" s="296"/>
      <c r="B607" s="296"/>
      <c r="C607" s="296"/>
      <c r="D607" s="296"/>
      <c r="E607" s="296"/>
      <c r="F607" s="296"/>
      <c r="G607" s="296"/>
      <c r="H607" s="296"/>
      <c r="I607" s="296"/>
      <c r="J607" s="296"/>
      <c r="K607" s="296"/>
      <c r="L607" s="296"/>
      <c r="M607" s="296"/>
      <c r="N607" s="296"/>
      <c r="O607" s="296"/>
      <c r="P607" s="296"/>
      <c r="Q607" s="296"/>
      <c r="R607" s="296"/>
      <c r="S607" s="296"/>
      <c r="T607" s="296"/>
      <c r="U607" s="296"/>
      <c r="V607" s="296"/>
      <c r="W607" s="296"/>
      <c r="X607" s="296"/>
      <c r="Y607" s="296"/>
      <c r="Z607" s="296"/>
      <c r="AA607" s="296"/>
      <c r="AB607" s="296"/>
      <c r="AC607" s="296"/>
      <c r="AD607" s="296"/>
      <c r="AE607" s="296"/>
      <c r="AF607" s="296"/>
      <c r="AG607" s="296"/>
      <c r="AH607" s="296"/>
      <c r="AI607" s="296"/>
      <c r="AJ607" s="296"/>
      <c r="AK607" s="296"/>
      <c r="AL607" s="296"/>
      <c r="AM607" s="296"/>
    </row>
    <row r="608" spans="1:39" x14ac:dyDescent="0.25">
      <c r="A608" s="296"/>
      <c r="B608" s="296"/>
      <c r="C608" s="296"/>
      <c r="D608" s="296"/>
      <c r="E608" s="296"/>
      <c r="F608" s="296"/>
      <c r="G608" s="296"/>
      <c r="H608" s="296"/>
      <c r="I608" s="296"/>
      <c r="J608" s="296"/>
      <c r="K608" s="296"/>
      <c r="L608" s="296"/>
      <c r="M608" s="296"/>
      <c r="N608" s="296"/>
      <c r="O608" s="296"/>
      <c r="P608" s="296"/>
      <c r="Q608" s="296"/>
      <c r="R608" s="296"/>
      <c r="S608" s="296"/>
      <c r="T608" s="296"/>
      <c r="U608" s="296"/>
      <c r="V608" s="296"/>
      <c r="W608" s="296"/>
      <c r="X608" s="296"/>
      <c r="Y608" s="296"/>
      <c r="Z608" s="296"/>
      <c r="AA608" s="296"/>
      <c r="AB608" s="296"/>
      <c r="AC608" s="296"/>
      <c r="AD608" s="296"/>
      <c r="AE608" s="296"/>
      <c r="AF608" s="296"/>
      <c r="AG608" s="296"/>
      <c r="AH608" s="296"/>
      <c r="AI608" s="296"/>
      <c r="AJ608" s="296"/>
      <c r="AK608" s="296"/>
      <c r="AL608" s="296"/>
      <c r="AM608" s="296"/>
    </row>
    <row r="609" spans="1:39" x14ac:dyDescent="0.25">
      <c r="A609" s="296"/>
      <c r="B609" s="296"/>
      <c r="C609" s="296"/>
      <c r="D609" s="296"/>
      <c r="E609" s="296"/>
      <c r="F609" s="296"/>
      <c r="G609" s="296"/>
      <c r="H609" s="296"/>
      <c r="I609" s="296"/>
      <c r="J609" s="296"/>
      <c r="K609" s="296"/>
      <c r="L609" s="296"/>
      <c r="M609" s="296"/>
      <c r="N609" s="296"/>
      <c r="O609" s="296"/>
      <c r="P609" s="296"/>
      <c r="Q609" s="296"/>
      <c r="R609" s="296"/>
      <c r="S609" s="296"/>
      <c r="T609" s="296"/>
      <c r="U609" s="296"/>
      <c r="V609" s="296"/>
      <c r="W609" s="296"/>
      <c r="X609" s="296"/>
      <c r="Y609" s="296"/>
      <c r="Z609" s="296"/>
      <c r="AA609" s="296"/>
      <c r="AB609" s="296"/>
      <c r="AC609" s="296"/>
      <c r="AD609" s="296"/>
      <c r="AE609" s="296"/>
      <c r="AF609" s="296"/>
      <c r="AG609" s="296"/>
      <c r="AH609" s="296"/>
      <c r="AI609" s="296"/>
      <c r="AJ609" s="296"/>
      <c r="AK609" s="296"/>
      <c r="AL609" s="296"/>
      <c r="AM609" s="296"/>
    </row>
    <row r="610" spans="1:39" x14ac:dyDescent="0.25">
      <c r="A610" s="296"/>
      <c r="B610" s="296"/>
      <c r="C610" s="296"/>
      <c r="D610" s="296"/>
      <c r="E610" s="296"/>
      <c r="F610" s="296"/>
      <c r="G610" s="296"/>
      <c r="H610" s="296"/>
      <c r="I610" s="296"/>
      <c r="J610" s="296"/>
      <c r="K610" s="296"/>
      <c r="L610" s="296"/>
      <c r="M610" s="296"/>
      <c r="N610" s="296"/>
      <c r="O610" s="296"/>
      <c r="P610" s="296"/>
      <c r="Q610" s="296"/>
      <c r="R610" s="296"/>
      <c r="S610" s="296"/>
      <c r="T610" s="296"/>
      <c r="U610" s="296"/>
      <c r="V610" s="296"/>
      <c r="W610" s="296"/>
      <c r="X610" s="296"/>
      <c r="Y610" s="296"/>
      <c r="Z610" s="296"/>
      <c r="AA610" s="296"/>
      <c r="AB610" s="296"/>
      <c r="AC610" s="296"/>
      <c r="AD610" s="296"/>
      <c r="AE610" s="296"/>
      <c r="AF610" s="296"/>
      <c r="AG610" s="296"/>
      <c r="AH610" s="296"/>
      <c r="AI610" s="296"/>
      <c r="AJ610" s="296"/>
      <c r="AK610" s="296"/>
      <c r="AL610" s="296"/>
      <c r="AM610" s="296"/>
    </row>
    <row r="611" spans="1:39" x14ac:dyDescent="0.25">
      <c r="A611" s="296"/>
      <c r="B611" s="296"/>
      <c r="C611" s="296"/>
      <c r="D611" s="296"/>
      <c r="E611" s="296"/>
      <c r="F611" s="296"/>
      <c r="G611" s="296"/>
      <c r="H611" s="296"/>
      <c r="I611" s="296"/>
      <c r="J611" s="296"/>
      <c r="K611" s="296"/>
      <c r="L611" s="296"/>
      <c r="M611" s="296"/>
      <c r="N611" s="296"/>
      <c r="O611" s="296"/>
      <c r="P611" s="296"/>
      <c r="Q611" s="296"/>
      <c r="R611" s="296"/>
      <c r="S611" s="296"/>
      <c r="T611" s="296"/>
      <c r="U611" s="296"/>
      <c r="V611" s="296"/>
      <c r="W611" s="296"/>
      <c r="X611" s="296"/>
      <c r="Y611" s="296"/>
      <c r="Z611" s="296"/>
      <c r="AA611" s="296"/>
      <c r="AB611" s="296"/>
      <c r="AC611" s="296"/>
      <c r="AD611" s="296"/>
      <c r="AE611" s="296"/>
      <c r="AF611" s="296"/>
      <c r="AG611" s="296"/>
      <c r="AH611" s="296"/>
      <c r="AI611" s="296"/>
      <c r="AJ611" s="296"/>
      <c r="AK611" s="296"/>
      <c r="AL611" s="296"/>
      <c r="AM611" s="296"/>
    </row>
    <row r="612" spans="1:39" x14ac:dyDescent="0.25">
      <c r="A612" s="296"/>
      <c r="B612" s="296"/>
      <c r="C612" s="296"/>
      <c r="D612" s="296"/>
      <c r="E612" s="296"/>
      <c r="F612" s="296"/>
      <c r="G612" s="296"/>
      <c r="H612" s="296"/>
      <c r="I612" s="296"/>
      <c r="J612" s="296"/>
      <c r="K612" s="296"/>
      <c r="L612" s="296"/>
      <c r="M612" s="296"/>
      <c r="N612" s="296"/>
      <c r="O612" s="296"/>
      <c r="P612" s="296"/>
      <c r="Q612" s="296"/>
      <c r="R612" s="296"/>
      <c r="S612" s="296"/>
      <c r="T612" s="296"/>
      <c r="U612" s="296"/>
      <c r="V612" s="296"/>
      <c r="W612" s="296"/>
      <c r="X612" s="296"/>
      <c r="Y612" s="296"/>
      <c r="Z612" s="296"/>
      <c r="AA612" s="296"/>
      <c r="AB612" s="296"/>
      <c r="AC612" s="296"/>
      <c r="AD612" s="296"/>
      <c r="AE612" s="296"/>
      <c r="AF612" s="296"/>
      <c r="AG612" s="296"/>
      <c r="AH612" s="296"/>
      <c r="AI612" s="296"/>
      <c r="AJ612" s="296"/>
      <c r="AK612" s="296"/>
      <c r="AL612" s="296"/>
      <c r="AM612" s="296"/>
    </row>
    <row r="613" spans="1:39" x14ac:dyDescent="0.25">
      <c r="A613" s="296"/>
      <c r="B613" s="296"/>
      <c r="C613" s="296"/>
      <c r="D613" s="296"/>
      <c r="E613" s="296"/>
      <c r="F613" s="296"/>
      <c r="G613" s="296"/>
      <c r="H613" s="296"/>
      <c r="I613" s="296"/>
      <c r="J613" s="296"/>
      <c r="K613" s="296"/>
      <c r="L613" s="296"/>
      <c r="M613" s="296"/>
      <c r="N613" s="296"/>
      <c r="O613" s="296"/>
      <c r="P613" s="296"/>
      <c r="Q613" s="296"/>
      <c r="R613" s="296"/>
      <c r="S613" s="296"/>
      <c r="T613" s="296"/>
      <c r="U613" s="296"/>
      <c r="V613" s="296"/>
      <c r="W613" s="296"/>
      <c r="X613" s="296"/>
      <c r="Y613" s="296"/>
      <c r="Z613" s="296"/>
      <c r="AA613" s="296"/>
      <c r="AB613" s="296"/>
      <c r="AC613" s="296"/>
      <c r="AD613" s="296"/>
      <c r="AE613" s="296"/>
      <c r="AF613" s="296"/>
      <c r="AG613" s="296"/>
      <c r="AH613" s="296"/>
      <c r="AI613" s="296"/>
      <c r="AJ613" s="296"/>
      <c r="AK613" s="296"/>
      <c r="AL613" s="296"/>
      <c r="AM613" s="296"/>
    </row>
    <row r="614" spans="1:39" x14ac:dyDescent="0.25">
      <c r="A614" s="296"/>
      <c r="B614" s="296"/>
      <c r="C614" s="296"/>
      <c r="D614" s="296"/>
      <c r="E614" s="296"/>
      <c r="F614" s="296"/>
      <c r="G614" s="296"/>
      <c r="H614" s="296"/>
      <c r="I614" s="296"/>
      <c r="J614" s="296"/>
      <c r="K614" s="296"/>
      <c r="L614" s="296"/>
      <c r="M614" s="296"/>
      <c r="N614" s="296"/>
      <c r="O614" s="296"/>
      <c r="P614" s="296"/>
      <c r="Q614" s="296"/>
      <c r="R614" s="296"/>
      <c r="S614" s="296"/>
      <c r="T614" s="296"/>
      <c r="U614" s="296"/>
      <c r="V614" s="296"/>
      <c r="W614" s="296"/>
      <c r="X614" s="296"/>
      <c r="Y614" s="296"/>
      <c r="Z614" s="296"/>
      <c r="AA614" s="296"/>
      <c r="AB614" s="296"/>
      <c r="AC614" s="296"/>
      <c r="AD614" s="296"/>
      <c r="AE614" s="296"/>
      <c r="AF614" s="296"/>
      <c r="AG614" s="296"/>
      <c r="AH614" s="296"/>
      <c r="AI614" s="296"/>
      <c r="AJ614" s="296"/>
      <c r="AK614" s="296"/>
      <c r="AL614" s="296"/>
      <c r="AM614" s="296"/>
    </row>
    <row r="615" spans="1:39" x14ac:dyDescent="0.25">
      <c r="A615" s="296"/>
      <c r="B615" s="296"/>
      <c r="C615" s="296"/>
      <c r="D615" s="296"/>
      <c r="E615" s="296"/>
      <c r="F615" s="296"/>
      <c r="G615" s="296"/>
      <c r="H615" s="296"/>
      <c r="I615" s="296"/>
      <c r="J615" s="296"/>
      <c r="K615" s="296"/>
      <c r="L615" s="296"/>
      <c r="M615" s="296"/>
      <c r="N615" s="296"/>
      <c r="O615" s="296"/>
      <c r="P615" s="296"/>
      <c r="Q615" s="296"/>
      <c r="R615" s="296"/>
      <c r="S615" s="296"/>
      <c r="T615" s="296"/>
      <c r="U615" s="296"/>
      <c r="V615" s="296"/>
      <c r="W615" s="296"/>
      <c r="X615" s="296"/>
      <c r="Y615" s="296"/>
      <c r="Z615" s="296"/>
      <c r="AA615" s="296"/>
      <c r="AB615" s="296"/>
      <c r="AC615" s="296"/>
      <c r="AD615" s="296"/>
      <c r="AE615" s="296"/>
      <c r="AF615" s="296"/>
      <c r="AG615" s="296"/>
      <c r="AH615" s="296"/>
      <c r="AI615" s="296"/>
      <c r="AJ615" s="296"/>
      <c r="AK615" s="296"/>
      <c r="AL615" s="296"/>
      <c r="AM615" s="296"/>
    </row>
    <row r="616" spans="1:39" x14ac:dyDescent="0.25">
      <c r="A616" s="296"/>
      <c r="B616" s="296"/>
      <c r="C616" s="296"/>
      <c r="D616" s="296"/>
      <c r="E616" s="296"/>
      <c r="F616" s="296"/>
      <c r="G616" s="296"/>
      <c r="H616" s="296"/>
      <c r="I616" s="296"/>
      <c r="J616" s="296"/>
      <c r="K616" s="296"/>
      <c r="L616" s="296"/>
      <c r="M616" s="296"/>
      <c r="N616" s="296"/>
      <c r="O616" s="296"/>
      <c r="P616" s="296"/>
      <c r="Q616" s="296"/>
      <c r="R616" s="296"/>
      <c r="S616" s="296"/>
      <c r="T616" s="296"/>
      <c r="U616" s="296"/>
      <c r="V616" s="296"/>
      <c r="W616" s="296"/>
      <c r="X616" s="296"/>
      <c r="Y616" s="296"/>
      <c r="Z616" s="296"/>
      <c r="AA616" s="296"/>
      <c r="AB616" s="296"/>
      <c r="AC616" s="296"/>
      <c r="AD616" s="296"/>
      <c r="AE616" s="296"/>
      <c r="AF616" s="296"/>
      <c r="AG616" s="296"/>
      <c r="AH616" s="296"/>
      <c r="AI616" s="296"/>
      <c r="AJ616" s="296"/>
      <c r="AK616" s="296"/>
      <c r="AL616" s="296"/>
      <c r="AM616" s="296"/>
    </row>
    <row r="617" spans="1:39" x14ac:dyDescent="0.25">
      <c r="A617" s="296"/>
      <c r="B617" s="296"/>
      <c r="C617" s="296"/>
      <c r="D617" s="296"/>
      <c r="E617" s="296"/>
      <c r="F617" s="296"/>
      <c r="G617" s="296"/>
      <c r="H617" s="296"/>
      <c r="I617" s="296"/>
      <c r="J617" s="296"/>
      <c r="K617" s="296"/>
      <c r="L617" s="296"/>
      <c r="M617" s="296"/>
      <c r="N617" s="296"/>
      <c r="O617" s="296"/>
      <c r="P617" s="296"/>
      <c r="Q617" s="296"/>
      <c r="R617" s="296"/>
      <c r="S617" s="296"/>
      <c r="T617" s="296"/>
      <c r="U617" s="296"/>
      <c r="V617" s="296"/>
      <c r="W617" s="296"/>
      <c r="X617" s="296"/>
      <c r="Y617" s="296"/>
      <c r="Z617" s="296"/>
      <c r="AA617" s="296"/>
      <c r="AB617" s="296"/>
      <c r="AC617" s="296"/>
      <c r="AD617" s="296"/>
      <c r="AE617" s="296"/>
      <c r="AF617" s="296"/>
      <c r="AG617" s="296"/>
      <c r="AH617" s="296"/>
      <c r="AI617" s="296"/>
      <c r="AJ617" s="296"/>
      <c r="AK617" s="296"/>
      <c r="AL617" s="296"/>
      <c r="AM617" s="296"/>
    </row>
    <row r="618" spans="1:39" x14ac:dyDescent="0.25">
      <c r="A618" s="296"/>
      <c r="B618" s="296"/>
      <c r="C618" s="296"/>
      <c r="D618" s="296"/>
      <c r="E618" s="296"/>
      <c r="F618" s="296"/>
      <c r="G618" s="296"/>
      <c r="H618" s="296"/>
      <c r="I618" s="296"/>
      <c r="J618" s="296"/>
      <c r="K618" s="296"/>
      <c r="L618" s="296"/>
      <c r="M618" s="296"/>
      <c r="N618" s="296"/>
      <c r="O618" s="296"/>
      <c r="P618" s="296"/>
      <c r="Q618" s="296"/>
      <c r="R618" s="296"/>
      <c r="S618" s="296"/>
      <c r="T618" s="296"/>
      <c r="U618" s="296"/>
      <c r="V618" s="296"/>
      <c r="W618" s="296"/>
      <c r="X618" s="296"/>
      <c r="Y618" s="296"/>
      <c r="Z618" s="296"/>
      <c r="AA618" s="296"/>
      <c r="AB618" s="296"/>
      <c r="AC618" s="296"/>
      <c r="AD618" s="296"/>
      <c r="AE618" s="296"/>
      <c r="AF618" s="296"/>
      <c r="AG618" s="296"/>
      <c r="AH618" s="296"/>
      <c r="AI618" s="296"/>
      <c r="AJ618" s="296"/>
      <c r="AK618" s="296"/>
      <c r="AL618" s="296"/>
      <c r="AM618" s="296"/>
    </row>
    <row r="619" spans="1:39" x14ac:dyDescent="0.25">
      <c r="A619" s="296"/>
      <c r="B619" s="296"/>
      <c r="C619" s="296"/>
      <c r="D619" s="296"/>
      <c r="E619" s="296"/>
      <c r="F619" s="296"/>
      <c r="G619" s="296"/>
      <c r="H619" s="296"/>
      <c r="I619" s="296"/>
      <c r="J619" s="296"/>
      <c r="K619" s="296"/>
      <c r="L619" s="296"/>
      <c r="M619" s="296"/>
      <c r="N619" s="296"/>
      <c r="O619" s="296"/>
      <c r="P619" s="296"/>
      <c r="Q619" s="296"/>
      <c r="R619" s="296"/>
      <c r="S619" s="296"/>
      <c r="T619" s="296"/>
      <c r="U619" s="296"/>
      <c r="V619" s="296"/>
      <c r="W619" s="296"/>
      <c r="X619" s="296"/>
      <c r="Y619" s="296"/>
      <c r="Z619" s="296"/>
      <c r="AA619" s="296"/>
      <c r="AB619" s="296"/>
      <c r="AC619" s="296"/>
      <c r="AD619" s="296"/>
      <c r="AE619" s="296"/>
      <c r="AF619" s="296"/>
      <c r="AG619" s="296"/>
      <c r="AH619" s="296"/>
      <c r="AI619" s="296"/>
      <c r="AJ619" s="296"/>
      <c r="AK619" s="296"/>
      <c r="AL619" s="296"/>
      <c r="AM619" s="296"/>
    </row>
    <row r="620" spans="1:39" x14ac:dyDescent="0.25">
      <c r="A620" s="296"/>
      <c r="B620" s="296"/>
      <c r="C620" s="296"/>
      <c r="D620" s="296"/>
      <c r="E620" s="296"/>
      <c r="F620" s="296"/>
      <c r="G620" s="296"/>
      <c r="H620" s="296"/>
      <c r="I620" s="296"/>
      <c r="J620" s="296"/>
      <c r="K620" s="296"/>
      <c r="L620" s="296"/>
      <c r="M620" s="296"/>
      <c r="N620" s="296"/>
      <c r="O620" s="296"/>
      <c r="P620" s="296"/>
      <c r="Q620" s="296"/>
      <c r="R620" s="296"/>
      <c r="S620" s="296"/>
      <c r="T620" s="296"/>
      <c r="U620" s="296"/>
      <c r="V620" s="296"/>
      <c r="W620" s="296"/>
      <c r="X620" s="296"/>
      <c r="Y620" s="296"/>
      <c r="Z620" s="296"/>
      <c r="AA620" s="296"/>
      <c r="AB620" s="296"/>
      <c r="AC620" s="296"/>
      <c r="AD620" s="296"/>
      <c r="AE620" s="296"/>
      <c r="AF620" s="296"/>
      <c r="AG620" s="296"/>
      <c r="AH620" s="296"/>
      <c r="AI620" s="296"/>
      <c r="AJ620" s="296"/>
      <c r="AK620" s="296"/>
      <c r="AL620" s="296"/>
      <c r="AM620" s="296"/>
    </row>
    <row r="621" spans="1:39" x14ac:dyDescent="0.25">
      <c r="A621" s="296"/>
      <c r="B621" s="296"/>
      <c r="C621" s="296"/>
      <c r="D621" s="296"/>
      <c r="E621" s="296"/>
      <c r="F621" s="296"/>
      <c r="G621" s="296"/>
      <c r="H621" s="296"/>
      <c r="I621" s="296"/>
      <c r="J621" s="296"/>
      <c r="K621" s="296"/>
      <c r="L621" s="296"/>
      <c r="M621" s="296"/>
      <c r="N621" s="296"/>
      <c r="O621" s="296"/>
      <c r="P621" s="296"/>
      <c r="Q621" s="296"/>
      <c r="R621" s="296"/>
      <c r="S621" s="296"/>
      <c r="T621" s="296"/>
      <c r="U621" s="296"/>
      <c r="V621" s="296"/>
      <c r="W621" s="296"/>
      <c r="X621" s="296"/>
      <c r="Y621" s="296"/>
      <c r="Z621" s="296"/>
      <c r="AA621" s="296"/>
      <c r="AB621" s="296"/>
      <c r="AC621" s="296"/>
      <c r="AD621" s="296"/>
      <c r="AE621" s="296"/>
      <c r="AF621" s="296"/>
      <c r="AG621" s="296"/>
      <c r="AH621" s="296"/>
      <c r="AI621" s="296"/>
      <c r="AJ621" s="296"/>
      <c r="AK621" s="296"/>
      <c r="AL621" s="296"/>
      <c r="AM621" s="296"/>
    </row>
    <row r="622" spans="1:39" x14ac:dyDescent="0.25">
      <c r="A622" s="296"/>
      <c r="B622" s="296"/>
      <c r="C622" s="296"/>
      <c r="D622" s="296"/>
      <c r="E622" s="296"/>
      <c r="F622" s="296"/>
      <c r="G622" s="296"/>
      <c r="H622" s="296"/>
      <c r="I622" s="296"/>
      <c r="J622" s="296"/>
      <c r="K622" s="296"/>
      <c r="L622" s="296"/>
      <c r="M622" s="296"/>
      <c r="N622" s="296"/>
      <c r="O622" s="296"/>
      <c r="P622" s="296"/>
      <c r="Q622" s="296"/>
      <c r="R622" s="296"/>
      <c r="S622" s="296"/>
      <c r="T622" s="296"/>
      <c r="U622" s="296"/>
      <c r="V622" s="296"/>
      <c r="W622" s="296"/>
      <c r="X622" s="296"/>
      <c r="Y622" s="296"/>
      <c r="Z622" s="296"/>
      <c r="AA622" s="296"/>
      <c r="AB622" s="296"/>
      <c r="AC622" s="296"/>
      <c r="AD622" s="296"/>
      <c r="AE622" s="296"/>
      <c r="AF622" s="296"/>
      <c r="AG622" s="296"/>
      <c r="AH622" s="296"/>
      <c r="AI622" s="296"/>
      <c r="AJ622" s="296"/>
      <c r="AK622" s="296"/>
      <c r="AL622" s="296"/>
      <c r="AM622" s="296"/>
    </row>
    <row r="623" spans="1:39" x14ac:dyDescent="0.25">
      <c r="A623" s="296"/>
      <c r="B623" s="296"/>
      <c r="C623" s="296"/>
      <c r="D623" s="296"/>
      <c r="E623" s="296"/>
      <c r="F623" s="296"/>
      <c r="G623" s="296"/>
      <c r="H623" s="296"/>
      <c r="I623" s="296"/>
      <c r="J623" s="296"/>
      <c r="K623" s="296"/>
      <c r="L623" s="296"/>
      <c r="M623" s="296"/>
      <c r="N623" s="296"/>
      <c r="O623" s="296"/>
      <c r="P623" s="296"/>
      <c r="Q623" s="296"/>
      <c r="R623" s="296"/>
      <c r="S623" s="296"/>
      <c r="T623" s="296"/>
      <c r="U623" s="296"/>
      <c r="V623" s="296"/>
      <c r="W623" s="296"/>
      <c r="X623" s="296"/>
      <c r="Y623" s="296"/>
      <c r="Z623" s="296"/>
      <c r="AA623" s="296"/>
      <c r="AB623" s="296"/>
      <c r="AC623" s="296"/>
      <c r="AD623" s="296"/>
      <c r="AE623" s="296"/>
      <c r="AF623" s="296"/>
      <c r="AG623" s="296"/>
      <c r="AH623" s="296"/>
      <c r="AI623" s="296"/>
      <c r="AJ623" s="296"/>
      <c r="AK623" s="296"/>
      <c r="AL623" s="296"/>
      <c r="AM623" s="296"/>
    </row>
    <row r="624" spans="1:39" x14ac:dyDescent="0.25">
      <c r="A624" s="296"/>
      <c r="B624" s="296"/>
      <c r="C624" s="296"/>
      <c r="D624" s="296"/>
      <c r="E624" s="296"/>
      <c r="F624" s="296"/>
      <c r="G624" s="296"/>
      <c r="H624" s="296"/>
      <c r="I624" s="296"/>
      <c r="J624" s="296"/>
      <c r="K624" s="296"/>
      <c r="L624" s="296"/>
      <c r="M624" s="296"/>
      <c r="N624" s="296"/>
      <c r="O624" s="296"/>
      <c r="P624" s="296"/>
      <c r="Q624" s="296"/>
      <c r="R624" s="296"/>
      <c r="S624" s="296"/>
      <c r="T624" s="296"/>
      <c r="U624" s="296"/>
      <c r="V624" s="296"/>
      <c r="W624" s="296"/>
      <c r="X624" s="296"/>
      <c r="Y624" s="296"/>
      <c r="Z624" s="296"/>
      <c r="AA624" s="296"/>
      <c r="AB624" s="296"/>
      <c r="AC624" s="296"/>
      <c r="AD624" s="296"/>
      <c r="AE624" s="296"/>
      <c r="AF624" s="296"/>
      <c r="AG624" s="296"/>
      <c r="AH624" s="296"/>
      <c r="AI624" s="296"/>
      <c r="AJ624" s="296"/>
      <c r="AK624" s="296"/>
      <c r="AL624" s="296"/>
      <c r="AM624" s="296"/>
    </row>
    <row r="625" spans="1:39" x14ac:dyDescent="0.25">
      <c r="A625" s="296"/>
      <c r="B625" s="296"/>
      <c r="C625" s="296"/>
      <c r="D625" s="296"/>
      <c r="E625" s="296"/>
      <c r="F625" s="296"/>
      <c r="G625" s="296"/>
      <c r="H625" s="296"/>
      <c r="I625" s="296"/>
      <c r="J625" s="296"/>
      <c r="K625" s="296"/>
      <c r="L625" s="296"/>
      <c r="M625" s="296"/>
      <c r="N625" s="296"/>
      <c r="O625" s="296"/>
      <c r="P625" s="296"/>
      <c r="Q625" s="296"/>
      <c r="R625" s="296"/>
      <c r="S625" s="296"/>
      <c r="T625" s="296"/>
      <c r="U625" s="296"/>
      <c r="V625" s="296"/>
      <c r="W625" s="296"/>
      <c r="X625" s="296"/>
      <c r="Y625" s="296"/>
      <c r="Z625" s="296"/>
      <c r="AA625" s="296"/>
      <c r="AB625" s="296"/>
      <c r="AC625" s="296"/>
      <c r="AD625" s="296"/>
      <c r="AE625" s="296"/>
      <c r="AF625" s="296"/>
      <c r="AG625" s="296"/>
      <c r="AH625" s="296"/>
      <c r="AI625" s="296"/>
      <c r="AJ625" s="296"/>
      <c r="AK625" s="296"/>
      <c r="AL625" s="296"/>
      <c r="AM625" s="296"/>
    </row>
    <row r="626" spans="1:39" x14ac:dyDescent="0.25">
      <c r="A626" s="296"/>
      <c r="B626" s="296"/>
      <c r="C626" s="296"/>
      <c r="D626" s="296"/>
      <c r="E626" s="296"/>
      <c r="F626" s="296"/>
      <c r="G626" s="296"/>
      <c r="H626" s="296"/>
      <c r="I626" s="296"/>
      <c r="J626" s="296"/>
      <c r="K626" s="296"/>
      <c r="L626" s="296"/>
      <c r="M626" s="296"/>
      <c r="N626" s="296"/>
      <c r="O626" s="296"/>
      <c r="P626" s="296"/>
      <c r="Q626" s="296"/>
      <c r="R626" s="296"/>
      <c r="S626" s="296"/>
      <c r="T626" s="296"/>
      <c r="U626" s="296"/>
      <c r="V626" s="296"/>
      <c r="W626" s="296"/>
      <c r="X626" s="296"/>
      <c r="Y626" s="296"/>
      <c r="Z626" s="296"/>
      <c r="AA626" s="296"/>
      <c r="AB626" s="296"/>
      <c r="AC626" s="296"/>
      <c r="AD626" s="296"/>
      <c r="AE626" s="296"/>
      <c r="AF626" s="296"/>
      <c r="AG626" s="296"/>
      <c r="AH626" s="296"/>
      <c r="AI626" s="296"/>
      <c r="AJ626" s="296"/>
      <c r="AK626" s="296"/>
      <c r="AL626" s="296"/>
      <c r="AM626" s="296"/>
    </row>
    <row r="627" spans="1:39" x14ac:dyDescent="0.25">
      <c r="A627" s="296"/>
      <c r="B627" s="296"/>
      <c r="C627" s="296"/>
      <c r="D627" s="296"/>
      <c r="E627" s="296"/>
      <c r="F627" s="296"/>
      <c r="G627" s="296"/>
      <c r="H627" s="296"/>
      <c r="I627" s="296"/>
      <c r="J627" s="296"/>
      <c r="K627" s="296"/>
      <c r="L627" s="296"/>
      <c r="M627" s="296"/>
      <c r="N627" s="296"/>
      <c r="O627" s="296"/>
      <c r="P627" s="296"/>
      <c r="Q627" s="296"/>
      <c r="R627" s="296"/>
      <c r="S627" s="296"/>
      <c r="T627" s="296"/>
      <c r="U627" s="296"/>
      <c r="V627" s="296"/>
      <c r="W627" s="296"/>
      <c r="X627" s="296"/>
      <c r="Y627" s="296"/>
      <c r="Z627" s="296"/>
      <c r="AA627" s="296"/>
      <c r="AB627" s="296"/>
      <c r="AC627" s="296"/>
      <c r="AD627" s="296"/>
      <c r="AE627" s="296"/>
      <c r="AF627" s="296"/>
      <c r="AG627" s="296"/>
      <c r="AH627" s="296"/>
      <c r="AI627" s="296"/>
      <c r="AJ627" s="296"/>
      <c r="AK627" s="296"/>
      <c r="AL627" s="296"/>
      <c r="AM627" s="296"/>
    </row>
    <row r="628" spans="1:39" x14ac:dyDescent="0.25">
      <c r="A628" s="296"/>
      <c r="B628" s="296"/>
      <c r="C628" s="296"/>
      <c r="D628" s="296"/>
      <c r="E628" s="296"/>
      <c r="F628" s="296"/>
      <c r="G628" s="296"/>
      <c r="H628" s="296"/>
      <c r="I628" s="296"/>
      <c r="J628" s="296"/>
      <c r="K628" s="296"/>
      <c r="L628" s="296"/>
      <c r="M628" s="296"/>
      <c r="N628" s="296"/>
      <c r="O628" s="296"/>
      <c r="P628" s="296"/>
      <c r="Q628" s="296"/>
      <c r="R628" s="296"/>
      <c r="S628" s="296"/>
      <c r="T628" s="296"/>
      <c r="U628" s="296"/>
      <c r="V628" s="296"/>
      <c r="W628" s="296"/>
      <c r="X628" s="296"/>
      <c r="Y628" s="296"/>
      <c r="Z628" s="296"/>
      <c r="AA628" s="296"/>
      <c r="AB628" s="296"/>
      <c r="AC628" s="296"/>
      <c r="AD628" s="296"/>
      <c r="AE628" s="296"/>
      <c r="AF628" s="296"/>
      <c r="AG628" s="296"/>
      <c r="AH628" s="296"/>
      <c r="AI628" s="296"/>
      <c r="AJ628" s="296"/>
      <c r="AK628" s="296"/>
      <c r="AL628" s="296"/>
      <c r="AM628" s="296"/>
    </row>
    <row r="629" spans="1:39" x14ac:dyDescent="0.25">
      <c r="A629" s="296"/>
      <c r="B629" s="296"/>
      <c r="C629" s="296"/>
      <c r="D629" s="296"/>
      <c r="E629" s="296"/>
      <c r="F629" s="296"/>
      <c r="G629" s="296"/>
      <c r="H629" s="296"/>
      <c r="I629" s="296"/>
      <c r="J629" s="296"/>
      <c r="K629" s="296"/>
      <c r="L629" s="296"/>
      <c r="M629" s="296"/>
      <c r="N629" s="296"/>
      <c r="O629" s="296"/>
      <c r="P629" s="296"/>
      <c r="Q629" s="296"/>
      <c r="R629" s="296"/>
      <c r="S629" s="296"/>
      <c r="T629" s="296"/>
      <c r="U629" s="296"/>
      <c r="V629" s="296"/>
      <c r="W629" s="296"/>
      <c r="X629" s="296"/>
      <c r="Y629" s="296"/>
      <c r="Z629" s="296"/>
      <c r="AA629" s="296"/>
      <c r="AB629" s="296"/>
      <c r="AC629" s="296"/>
      <c r="AD629" s="296"/>
      <c r="AE629" s="296"/>
      <c r="AF629" s="296"/>
      <c r="AG629" s="296"/>
      <c r="AH629" s="296"/>
      <c r="AI629" s="296"/>
      <c r="AJ629" s="296"/>
      <c r="AK629" s="296"/>
      <c r="AL629" s="296"/>
      <c r="AM629" s="296"/>
    </row>
    <row r="630" spans="1:39" x14ac:dyDescent="0.25">
      <c r="A630" s="296"/>
      <c r="B630" s="296"/>
      <c r="C630" s="296"/>
      <c r="D630" s="296"/>
      <c r="E630" s="296"/>
      <c r="F630" s="296"/>
      <c r="G630" s="296"/>
      <c r="H630" s="296"/>
      <c r="I630" s="296"/>
      <c r="J630" s="296"/>
      <c r="K630" s="296"/>
      <c r="L630" s="296"/>
      <c r="M630" s="296"/>
      <c r="N630" s="296"/>
      <c r="O630" s="296"/>
      <c r="P630" s="296"/>
      <c r="Q630" s="296"/>
      <c r="R630" s="296"/>
      <c r="S630" s="296"/>
      <c r="T630" s="296"/>
      <c r="U630" s="296"/>
      <c r="V630" s="296"/>
      <c r="W630" s="296"/>
      <c r="X630" s="296"/>
      <c r="Y630" s="296"/>
      <c r="Z630" s="296"/>
      <c r="AA630" s="296"/>
      <c r="AB630" s="296"/>
      <c r="AC630" s="296"/>
      <c r="AD630" s="296"/>
      <c r="AE630" s="296"/>
      <c r="AF630" s="296"/>
      <c r="AG630" s="296"/>
      <c r="AH630" s="296"/>
      <c r="AI630" s="296"/>
      <c r="AJ630" s="296"/>
      <c r="AK630" s="296"/>
      <c r="AL630" s="296"/>
      <c r="AM630" s="296"/>
    </row>
    <row r="631" spans="1:39" x14ac:dyDescent="0.25">
      <c r="A631" s="296"/>
      <c r="B631" s="296"/>
      <c r="C631" s="296"/>
      <c r="D631" s="296"/>
      <c r="E631" s="296"/>
      <c r="F631" s="296"/>
      <c r="G631" s="296"/>
      <c r="H631" s="296"/>
      <c r="I631" s="296"/>
      <c r="J631" s="296"/>
      <c r="K631" s="296"/>
      <c r="L631" s="296"/>
      <c r="M631" s="296"/>
      <c r="N631" s="296"/>
      <c r="O631" s="296"/>
      <c r="P631" s="296"/>
      <c r="Q631" s="296"/>
      <c r="R631" s="296"/>
      <c r="S631" s="296"/>
      <c r="T631" s="296"/>
      <c r="U631" s="296"/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/>
      <c r="AG631" s="296"/>
      <c r="AH631" s="296"/>
      <c r="AI631" s="296"/>
      <c r="AJ631" s="296"/>
      <c r="AK631" s="296"/>
      <c r="AL631" s="296"/>
      <c r="AM631" s="296"/>
    </row>
    <row r="632" spans="1:39" x14ac:dyDescent="0.25">
      <c r="A632" s="296"/>
      <c r="B632" s="296"/>
      <c r="C632" s="296"/>
      <c r="D632" s="296"/>
      <c r="E632" s="296"/>
      <c r="F632" s="296"/>
      <c r="G632" s="296"/>
      <c r="H632" s="296"/>
      <c r="I632" s="296"/>
      <c r="J632" s="296"/>
      <c r="K632" s="296"/>
      <c r="L632" s="296"/>
      <c r="M632" s="296"/>
      <c r="N632" s="296"/>
      <c r="O632" s="296"/>
      <c r="P632" s="296"/>
      <c r="Q632" s="296"/>
      <c r="R632" s="296"/>
      <c r="S632" s="296"/>
      <c r="T632" s="296"/>
      <c r="U632" s="296"/>
      <c r="V632" s="296"/>
      <c r="W632" s="296"/>
      <c r="X632" s="296"/>
      <c r="Y632" s="296"/>
      <c r="Z632" s="296"/>
      <c r="AA632" s="296"/>
      <c r="AB632" s="296"/>
      <c r="AC632" s="296"/>
      <c r="AD632" s="296"/>
      <c r="AE632" s="296"/>
      <c r="AF632" s="296"/>
      <c r="AG632" s="296"/>
      <c r="AH632" s="296"/>
      <c r="AI632" s="296"/>
      <c r="AJ632" s="296"/>
      <c r="AK632" s="296"/>
      <c r="AL632" s="296"/>
      <c r="AM632" s="296"/>
    </row>
    <row r="633" spans="1:39" x14ac:dyDescent="0.25">
      <c r="A633" s="296"/>
      <c r="B633" s="296"/>
      <c r="C633" s="296"/>
      <c r="D633" s="296"/>
      <c r="E633" s="296"/>
      <c r="F633" s="296"/>
      <c r="G633" s="296"/>
      <c r="H633" s="296"/>
      <c r="I633" s="296"/>
      <c r="J633" s="296"/>
      <c r="K633" s="296"/>
      <c r="L633" s="296"/>
      <c r="M633" s="296"/>
      <c r="N633" s="296"/>
      <c r="O633" s="296"/>
      <c r="P633" s="296"/>
      <c r="Q633" s="296"/>
      <c r="R633" s="296"/>
      <c r="S633" s="296"/>
      <c r="T633" s="296"/>
      <c r="U633" s="296"/>
      <c r="V633" s="296"/>
      <c r="W633" s="296"/>
      <c r="X633" s="296"/>
      <c r="Y633" s="296"/>
      <c r="Z633" s="296"/>
      <c r="AA633" s="296"/>
      <c r="AB633" s="296"/>
      <c r="AC633" s="296"/>
      <c r="AD633" s="296"/>
      <c r="AE633" s="296"/>
      <c r="AF633" s="296"/>
      <c r="AG633" s="296"/>
      <c r="AH633" s="296"/>
      <c r="AI633" s="296"/>
      <c r="AJ633" s="296"/>
      <c r="AK633" s="296"/>
      <c r="AL633" s="296"/>
      <c r="AM633" s="296"/>
    </row>
    <row r="634" spans="1:39" x14ac:dyDescent="0.25">
      <c r="A634" s="296"/>
      <c r="B634" s="296"/>
      <c r="C634" s="296"/>
      <c r="D634" s="296"/>
      <c r="E634" s="296"/>
      <c r="F634" s="296"/>
      <c r="G634" s="296"/>
      <c r="H634" s="296"/>
      <c r="I634" s="296"/>
      <c r="J634" s="296"/>
      <c r="K634" s="296"/>
      <c r="L634" s="296"/>
      <c r="M634" s="296"/>
      <c r="N634" s="296"/>
      <c r="O634" s="296"/>
      <c r="P634" s="296"/>
      <c r="Q634" s="296"/>
      <c r="R634" s="296"/>
      <c r="S634" s="296"/>
      <c r="T634" s="296"/>
      <c r="U634" s="296"/>
      <c r="V634" s="296"/>
      <c r="W634" s="296"/>
      <c r="X634" s="296"/>
      <c r="Y634" s="296"/>
      <c r="Z634" s="296"/>
      <c r="AA634" s="296"/>
      <c r="AB634" s="296"/>
      <c r="AC634" s="296"/>
      <c r="AD634" s="296"/>
      <c r="AE634" s="296"/>
      <c r="AF634" s="296"/>
      <c r="AG634" s="296"/>
      <c r="AH634" s="296"/>
      <c r="AI634" s="296"/>
      <c r="AJ634" s="296"/>
      <c r="AK634" s="296"/>
      <c r="AL634" s="296"/>
      <c r="AM634" s="296"/>
    </row>
    <row r="635" spans="1:39" x14ac:dyDescent="0.25">
      <c r="A635" s="296"/>
      <c r="B635" s="296"/>
      <c r="C635" s="296"/>
      <c r="D635" s="296"/>
      <c r="E635" s="296"/>
      <c r="F635" s="296"/>
      <c r="G635" s="296"/>
      <c r="H635" s="296"/>
      <c r="I635" s="296"/>
      <c r="J635" s="296"/>
      <c r="K635" s="296"/>
      <c r="L635" s="296"/>
      <c r="M635" s="296"/>
      <c r="N635" s="296"/>
      <c r="O635" s="296"/>
      <c r="P635" s="296"/>
      <c r="Q635" s="296"/>
      <c r="R635" s="296"/>
      <c r="S635" s="296"/>
      <c r="T635" s="296"/>
      <c r="U635" s="296"/>
      <c r="V635" s="296"/>
      <c r="W635" s="296"/>
      <c r="X635" s="296"/>
      <c r="Y635" s="296"/>
      <c r="Z635" s="296"/>
      <c r="AA635" s="296"/>
      <c r="AB635" s="296"/>
      <c r="AC635" s="296"/>
      <c r="AD635" s="296"/>
      <c r="AE635" s="296"/>
      <c r="AF635" s="296"/>
      <c r="AG635" s="296"/>
      <c r="AH635" s="296"/>
      <c r="AI635" s="296"/>
      <c r="AJ635" s="296"/>
      <c r="AK635" s="296"/>
      <c r="AL635" s="296"/>
      <c r="AM635" s="296"/>
    </row>
    <row r="636" spans="1:39" x14ac:dyDescent="0.25">
      <c r="A636" s="296"/>
      <c r="B636" s="296"/>
      <c r="C636" s="296"/>
      <c r="D636" s="296"/>
      <c r="E636" s="296"/>
      <c r="F636" s="296"/>
      <c r="G636" s="296"/>
      <c r="H636" s="296"/>
      <c r="I636" s="296"/>
      <c r="J636" s="296"/>
      <c r="K636" s="296"/>
      <c r="L636" s="296"/>
      <c r="M636" s="296"/>
      <c r="N636" s="296"/>
      <c r="O636" s="296"/>
      <c r="P636" s="296"/>
      <c r="Q636" s="296"/>
      <c r="R636" s="296"/>
      <c r="S636" s="296"/>
      <c r="T636" s="296"/>
      <c r="U636" s="296"/>
      <c r="V636" s="296"/>
      <c r="W636" s="296"/>
      <c r="X636" s="296"/>
      <c r="Y636" s="296"/>
      <c r="Z636" s="296"/>
      <c r="AA636" s="296"/>
      <c r="AB636" s="296"/>
      <c r="AC636" s="296"/>
      <c r="AD636" s="296"/>
      <c r="AE636" s="296"/>
      <c r="AF636" s="296"/>
      <c r="AG636" s="296"/>
      <c r="AH636" s="296"/>
      <c r="AI636" s="296"/>
      <c r="AJ636" s="296"/>
      <c r="AK636" s="296"/>
      <c r="AL636" s="296"/>
      <c r="AM636" s="296"/>
    </row>
    <row r="637" spans="1:39" x14ac:dyDescent="0.25">
      <c r="A637" s="296"/>
      <c r="B637" s="296"/>
      <c r="C637" s="296"/>
      <c r="D637" s="296"/>
      <c r="E637" s="296"/>
      <c r="F637" s="296"/>
      <c r="G637" s="296"/>
      <c r="H637" s="296"/>
      <c r="I637" s="296"/>
      <c r="J637" s="296"/>
      <c r="K637" s="296"/>
      <c r="L637" s="296"/>
      <c r="M637" s="296"/>
      <c r="N637" s="296"/>
      <c r="O637" s="296"/>
      <c r="P637" s="296"/>
      <c r="Q637" s="296"/>
      <c r="R637" s="296"/>
      <c r="S637" s="296"/>
      <c r="T637" s="296"/>
      <c r="U637" s="296"/>
      <c r="V637" s="296"/>
      <c r="W637" s="296"/>
      <c r="X637" s="296"/>
      <c r="Y637" s="296"/>
      <c r="Z637" s="296"/>
      <c r="AA637" s="296"/>
      <c r="AB637" s="296"/>
      <c r="AC637" s="296"/>
      <c r="AD637" s="296"/>
      <c r="AE637" s="296"/>
      <c r="AF637" s="296"/>
      <c r="AG637" s="296"/>
      <c r="AH637" s="296"/>
      <c r="AI637" s="296"/>
      <c r="AJ637" s="296"/>
      <c r="AK637" s="296"/>
      <c r="AL637" s="296"/>
      <c r="AM637" s="296"/>
    </row>
    <row r="638" spans="1:39" x14ac:dyDescent="0.25">
      <c r="A638" s="296"/>
      <c r="B638" s="296"/>
      <c r="C638" s="296"/>
      <c r="D638" s="296"/>
      <c r="E638" s="296"/>
      <c r="F638" s="296"/>
      <c r="G638" s="296"/>
      <c r="H638" s="296"/>
      <c r="I638" s="296"/>
      <c r="J638" s="296"/>
      <c r="K638" s="296"/>
      <c r="L638" s="296"/>
      <c r="M638" s="296"/>
      <c r="N638" s="296"/>
      <c r="O638" s="296"/>
      <c r="P638" s="296"/>
      <c r="Q638" s="296"/>
      <c r="R638" s="296"/>
      <c r="S638" s="296"/>
      <c r="T638" s="296"/>
      <c r="U638" s="296"/>
      <c r="V638" s="296"/>
      <c r="W638" s="296"/>
      <c r="X638" s="296"/>
      <c r="Y638" s="296"/>
      <c r="Z638" s="296"/>
      <c r="AA638" s="296"/>
      <c r="AB638" s="296"/>
      <c r="AC638" s="296"/>
      <c r="AD638" s="296"/>
      <c r="AE638" s="296"/>
      <c r="AF638" s="296"/>
      <c r="AG638" s="296"/>
      <c r="AH638" s="296"/>
      <c r="AI638" s="296"/>
      <c r="AJ638" s="296"/>
      <c r="AK638" s="296"/>
      <c r="AL638" s="296"/>
      <c r="AM638" s="296"/>
    </row>
    <row r="639" spans="1:39" x14ac:dyDescent="0.25">
      <c r="A639" s="296"/>
      <c r="B639" s="296"/>
      <c r="C639" s="296"/>
      <c r="D639" s="296"/>
      <c r="E639" s="296"/>
      <c r="F639" s="296"/>
      <c r="G639" s="296"/>
      <c r="H639" s="296"/>
      <c r="I639" s="296"/>
      <c r="J639" s="296"/>
      <c r="K639" s="296"/>
      <c r="L639" s="296"/>
      <c r="M639" s="296"/>
      <c r="N639" s="296"/>
      <c r="O639" s="296"/>
      <c r="P639" s="296"/>
      <c r="Q639" s="296"/>
      <c r="R639" s="296"/>
      <c r="S639" s="296"/>
      <c r="T639" s="296"/>
      <c r="U639" s="296"/>
      <c r="V639" s="296"/>
      <c r="W639" s="296"/>
      <c r="X639" s="296"/>
      <c r="Y639" s="296"/>
      <c r="Z639" s="296"/>
      <c r="AA639" s="296"/>
      <c r="AB639" s="296"/>
      <c r="AC639" s="296"/>
      <c r="AD639" s="296"/>
      <c r="AE639" s="296"/>
      <c r="AF639" s="296"/>
      <c r="AG639" s="296"/>
      <c r="AH639" s="296"/>
      <c r="AI639" s="296"/>
      <c r="AJ639" s="296"/>
      <c r="AK639" s="296"/>
      <c r="AL639" s="296"/>
      <c r="AM639" s="296"/>
    </row>
    <row r="640" spans="1:39" x14ac:dyDescent="0.25">
      <c r="A640" s="296"/>
      <c r="B640" s="296"/>
      <c r="C640" s="296"/>
      <c r="D640" s="296"/>
      <c r="E640" s="296"/>
      <c r="F640" s="296"/>
      <c r="G640" s="296"/>
      <c r="H640" s="296"/>
      <c r="I640" s="296"/>
      <c r="J640" s="296"/>
      <c r="K640" s="296"/>
      <c r="L640" s="296"/>
      <c r="M640" s="296"/>
      <c r="N640" s="296"/>
      <c r="O640" s="296"/>
      <c r="P640" s="296"/>
      <c r="Q640" s="296"/>
      <c r="R640" s="296"/>
      <c r="S640" s="296"/>
      <c r="T640" s="296"/>
      <c r="U640" s="296"/>
      <c r="V640" s="296"/>
      <c r="W640" s="296"/>
      <c r="X640" s="296"/>
      <c r="Y640" s="296"/>
      <c r="Z640" s="296"/>
      <c r="AA640" s="296"/>
      <c r="AB640" s="296"/>
      <c r="AC640" s="296"/>
      <c r="AD640" s="296"/>
      <c r="AE640" s="296"/>
      <c r="AF640" s="296"/>
      <c r="AG640" s="296"/>
      <c r="AH640" s="296"/>
      <c r="AI640" s="296"/>
      <c r="AJ640" s="296"/>
      <c r="AK640" s="296"/>
      <c r="AL640" s="296"/>
      <c r="AM640" s="296"/>
    </row>
    <row r="641" spans="1:39" x14ac:dyDescent="0.25">
      <c r="A641" s="296"/>
      <c r="B641" s="296"/>
      <c r="C641" s="296"/>
      <c r="D641" s="296"/>
      <c r="E641" s="296"/>
      <c r="F641" s="296"/>
      <c r="G641" s="296"/>
      <c r="H641" s="296"/>
      <c r="I641" s="296"/>
      <c r="J641" s="296"/>
      <c r="K641" s="296"/>
      <c r="L641" s="296"/>
      <c r="M641" s="296"/>
      <c r="N641" s="296"/>
      <c r="O641" s="296"/>
      <c r="P641" s="296"/>
      <c r="Q641" s="296"/>
      <c r="R641" s="296"/>
      <c r="S641" s="296"/>
      <c r="T641" s="296"/>
      <c r="U641" s="296"/>
      <c r="V641" s="296"/>
      <c r="W641" s="296"/>
      <c r="X641" s="296"/>
      <c r="Y641" s="296"/>
      <c r="Z641" s="296"/>
      <c r="AA641" s="296"/>
      <c r="AB641" s="296"/>
      <c r="AC641" s="296"/>
      <c r="AD641" s="296"/>
      <c r="AE641" s="296"/>
      <c r="AF641" s="296"/>
      <c r="AG641" s="296"/>
      <c r="AH641" s="296"/>
      <c r="AI641" s="296"/>
      <c r="AJ641" s="296"/>
      <c r="AK641" s="296"/>
      <c r="AL641" s="296"/>
      <c r="AM641" s="296"/>
    </row>
    <row r="642" spans="1:39" x14ac:dyDescent="0.25">
      <c r="A642" s="296"/>
      <c r="B642" s="296"/>
      <c r="C642" s="296"/>
      <c r="D642" s="296"/>
      <c r="E642" s="296"/>
      <c r="F642" s="296"/>
      <c r="G642" s="296"/>
      <c r="H642" s="296"/>
      <c r="I642" s="296"/>
      <c r="J642" s="296"/>
      <c r="K642" s="296"/>
      <c r="L642" s="296"/>
      <c r="M642" s="296"/>
      <c r="N642" s="296"/>
      <c r="O642" s="296"/>
      <c r="P642" s="296"/>
      <c r="Q642" s="296"/>
      <c r="R642" s="296"/>
      <c r="S642" s="296"/>
      <c r="T642" s="296"/>
      <c r="U642" s="296"/>
      <c r="V642" s="296"/>
      <c r="W642" s="296"/>
      <c r="X642" s="296"/>
      <c r="Y642" s="296"/>
      <c r="Z642" s="296"/>
      <c r="AA642" s="296"/>
      <c r="AB642" s="296"/>
      <c r="AC642" s="296"/>
      <c r="AD642" s="296"/>
      <c r="AE642" s="296"/>
      <c r="AF642" s="296"/>
      <c r="AG642" s="296"/>
      <c r="AH642" s="296"/>
      <c r="AI642" s="296"/>
      <c r="AJ642" s="296"/>
      <c r="AK642" s="296"/>
      <c r="AL642" s="296"/>
      <c r="AM642" s="296"/>
    </row>
    <row r="643" spans="1:39" x14ac:dyDescent="0.25">
      <c r="A643" s="296"/>
      <c r="B643" s="296"/>
      <c r="C643" s="296"/>
      <c r="D643" s="296"/>
      <c r="E643" s="296"/>
      <c r="F643" s="296"/>
      <c r="G643" s="296"/>
      <c r="H643" s="296"/>
      <c r="I643" s="296"/>
      <c r="J643" s="296"/>
      <c r="K643" s="296"/>
      <c r="L643" s="296"/>
      <c r="M643" s="296"/>
      <c r="N643" s="296"/>
      <c r="O643" s="296"/>
      <c r="P643" s="296"/>
      <c r="Q643" s="296"/>
      <c r="R643" s="296"/>
      <c r="S643" s="296"/>
      <c r="T643" s="296"/>
      <c r="U643" s="296"/>
      <c r="V643" s="296"/>
      <c r="W643" s="296"/>
      <c r="X643" s="296"/>
      <c r="Y643" s="296"/>
      <c r="Z643" s="296"/>
      <c r="AA643" s="296"/>
      <c r="AB643" s="296"/>
      <c r="AC643" s="296"/>
      <c r="AD643" s="296"/>
      <c r="AE643" s="296"/>
      <c r="AF643" s="296"/>
      <c r="AG643" s="296"/>
      <c r="AH643" s="296"/>
      <c r="AI643" s="296"/>
      <c r="AJ643" s="296"/>
      <c r="AK643" s="296"/>
      <c r="AL643" s="296"/>
      <c r="AM643" s="296"/>
    </row>
    <row r="644" spans="1:39" x14ac:dyDescent="0.25">
      <c r="A644" s="296"/>
      <c r="B644" s="296"/>
      <c r="C644" s="296"/>
      <c r="D644" s="296"/>
      <c r="E644" s="296"/>
      <c r="F644" s="296"/>
      <c r="G644" s="296"/>
      <c r="H644" s="296"/>
      <c r="I644" s="296"/>
      <c r="J644" s="296"/>
      <c r="K644" s="296"/>
      <c r="L644" s="296"/>
      <c r="M644" s="296"/>
      <c r="N644" s="296"/>
      <c r="O644" s="296"/>
      <c r="P644" s="296"/>
      <c r="Q644" s="296"/>
      <c r="R644" s="296"/>
      <c r="S644" s="296"/>
      <c r="T644" s="296"/>
      <c r="U644" s="296"/>
      <c r="V644" s="296"/>
      <c r="W644" s="296"/>
      <c r="X644" s="296"/>
      <c r="Y644" s="296"/>
      <c r="Z644" s="296"/>
      <c r="AA644" s="296"/>
      <c r="AB644" s="296"/>
      <c r="AC644" s="296"/>
      <c r="AD644" s="296"/>
      <c r="AE644" s="296"/>
      <c r="AF644" s="296"/>
      <c r="AG644" s="296"/>
      <c r="AH644" s="296"/>
      <c r="AI644" s="296"/>
      <c r="AJ644" s="296"/>
      <c r="AK644" s="296"/>
      <c r="AL644" s="296"/>
      <c r="AM644" s="296"/>
    </row>
    <row r="645" spans="1:39" x14ac:dyDescent="0.25">
      <c r="A645" s="296"/>
      <c r="B645" s="296"/>
      <c r="C645" s="296"/>
      <c r="D645" s="296"/>
      <c r="E645" s="296"/>
      <c r="F645" s="296"/>
      <c r="G645" s="296"/>
      <c r="H645" s="296"/>
      <c r="I645" s="296"/>
      <c r="J645" s="296"/>
      <c r="K645" s="296"/>
      <c r="L645" s="296"/>
      <c r="M645" s="296"/>
      <c r="N645" s="296"/>
      <c r="O645" s="296"/>
      <c r="P645" s="296"/>
      <c r="Q645" s="296"/>
      <c r="R645" s="296"/>
      <c r="S645" s="296"/>
      <c r="T645" s="296"/>
      <c r="U645" s="296"/>
      <c r="V645" s="296"/>
      <c r="W645" s="296"/>
      <c r="X645" s="296"/>
      <c r="Y645" s="296"/>
      <c r="Z645" s="296"/>
      <c r="AA645" s="296"/>
      <c r="AB645" s="296"/>
      <c r="AC645" s="296"/>
      <c r="AD645" s="296"/>
      <c r="AE645" s="296"/>
      <c r="AF645" s="296"/>
      <c r="AG645" s="296"/>
      <c r="AH645" s="296"/>
      <c r="AI645" s="296"/>
      <c r="AJ645" s="296"/>
      <c r="AK645" s="296"/>
      <c r="AL645" s="296"/>
      <c r="AM645" s="296"/>
    </row>
    <row r="646" spans="1:39" x14ac:dyDescent="0.25">
      <c r="A646" s="296"/>
      <c r="B646" s="296"/>
      <c r="C646" s="296"/>
      <c r="D646" s="296"/>
      <c r="E646" s="296"/>
      <c r="F646" s="296"/>
      <c r="G646" s="296"/>
      <c r="H646" s="296"/>
      <c r="I646" s="296"/>
      <c r="J646" s="296"/>
      <c r="K646" s="296"/>
      <c r="L646" s="296"/>
      <c r="M646" s="296"/>
      <c r="N646" s="296"/>
      <c r="O646" s="296"/>
      <c r="P646" s="296"/>
      <c r="Q646" s="296"/>
      <c r="R646" s="296"/>
      <c r="S646" s="296"/>
      <c r="T646" s="296"/>
      <c r="U646" s="296"/>
      <c r="V646" s="296"/>
      <c r="W646" s="296"/>
      <c r="X646" s="296"/>
      <c r="Y646" s="296"/>
      <c r="Z646" s="296"/>
      <c r="AA646" s="296"/>
      <c r="AB646" s="296"/>
      <c r="AC646" s="296"/>
      <c r="AD646" s="296"/>
      <c r="AE646" s="296"/>
      <c r="AF646" s="296"/>
      <c r="AG646" s="296"/>
      <c r="AH646" s="296"/>
      <c r="AI646" s="296"/>
      <c r="AJ646" s="296"/>
      <c r="AK646" s="296"/>
      <c r="AL646" s="296"/>
      <c r="AM646" s="296"/>
    </row>
    <row r="647" spans="1:39" x14ac:dyDescent="0.25">
      <c r="A647" s="296"/>
      <c r="B647" s="296"/>
      <c r="C647" s="296"/>
      <c r="D647" s="296"/>
      <c r="E647" s="296"/>
      <c r="F647" s="296"/>
      <c r="G647" s="296"/>
      <c r="H647" s="296"/>
      <c r="I647" s="296"/>
      <c r="J647" s="296"/>
      <c r="K647" s="296"/>
      <c r="L647" s="296"/>
      <c r="M647" s="296"/>
      <c r="N647" s="296"/>
      <c r="O647" s="296"/>
      <c r="P647" s="296"/>
      <c r="Q647" s="296"/>
      <c r="R647" s="296"/>
      <c r="S647" s="296"/>
      <c r="T647" s="296"/>
      <c r="U647" s="296"/>
      <c r="V647" s="296"/>
      <c r="W647" s="296"/>
      <c r="X647" s="296"/>
      <c r="Y647" s="296"/>
      <c r="Z647" s="296"/>
      <c r="AA647" s="296"/>
      <c r="AB647" s="296"/>
      <c r="AC647" s="296"/>
      <c r="AD647" s="296"/>
      <c r="AE647" s="296"/>
      <c r="AF647" s="296"/>
      <c r="AG647" s="296"/>
      <c r="AH647" s="296"/>
      <c r="AI647" s="296"/>
      <c r="AJ647" s="296"/>
      <c r="AK647" s="296"/>
      <c r="AL647" s="296"/>
      <c r="AM647" s="296"/>
    </row>
    <row r="648" spans="1:39" x14ac:dyDescent="0.25">
      <c r="A648" s="296"/>
      <c r="B648" s="296"/>
      <c r="C648" s="296"/>
      <c r="D648" s="296"/>
      <c r="E648" s="296"/>
      <c r="F648" s="296"/>
      <c r="G648" s="296"/>
      <c r="H648" s="296"/>
      <c r="I648" s="296"/>
      <c r="J648" s="296"/>
      <c r="K648" s="296"/>
      <c r="L648" s="296"/>
      <c r="M648" s="296"/>
      <c r="N648" s="296"/>
      <c r="O648" s="296"/>
      <c r="P648" s="296"/>
      <c r="Q648" s="296"/>
      <c r="R648" s="296"/>
      <c r="S648" s="296"/>
      <c r="T648" s="296"/>
      <c r="U648" s="296"/>
      <c r="V648" s="296"/>
      <c r="W648" s="296"/>
      <c r="X648" s="296"/>
      <c r="Y648" s="296"/>
      <c r="Z648" s="296"/>
      <c r="AA648" s="296"/>
      <c r="AB648" s="296"/>
      <c r="AC648" s="296"/>
      <c r="AD648" s="296"/>
      <c r="AE648" s="296"/>
      <c r="AF648" s="296"/>
      <c r="AG648" s="296"/>
      <c r="AH648" s="296"/>
      <c r="AI648" s="296"/>
      <c r="AJ648" s="296"/>
      <c r="AK648" s="296"/>
      <c r="AL648" s="296"/>
      <c r="AM648" s="296"/>
    </row>
    <row r="649" spans="1:39" x14ac:dyDescent="0.25">
      <c r="A649" s="296"/>
      <c r="B649" s="296"/>
      <c r="C649" s="296"/>
      <c r="D649" s="296"/>
      <c r="E649" s="296"/>
      <c r="F649" s="296"/>
      <c r="G649" s="296"/>
      <c r="H649" s="296"/>
      <c r="I649" s="296"/>
      <c r="J649" s="296"/>
      <c r="K649" s="296"/>
      <c r="L649" s="296"/>
      <c r="M649" s="296"/>
      <c r="N649" s="296"/>
      <c r="O649" s="296"/>
      <c r="P649" s="296"/>
      <c r="Q649" s="296"/>
      <c r="R649" s="296"/>
      <c r="S649" s="296"/>
      <c r="T649" s="296"/>
      <c r="U649" s="296"/>
      <c r="V649" s="296"/>
      <c r="W649" s="296"/>
      <c r="X649" s="296"/>
      <c r="Y649" s="296"/>
      <c r="Z649" s="296"/>
      <c r="AA649" s="296"/>
      <c r="AB649" s="296"/>
      <c r="AC649" s="296"/>
      <c r="AD649" s="296"/>
      <c r="AE649" s="296"/>
      <c r="AF649" s="296"/>
      <c r="AG649" s="296"/>
      <c r="AH649" s="296"/>
      <c r="AI649" s="296"/>
      <c r="AJ649" s="296"/>
      <c r="AK649" s="296"/>
      <c r="AL649" s="296"/>
      <c r="AM649" s="296"/>
    </row>
    <row r="650" spans="1:39" x14ac:dyDescent="0.25">
      <c r="A650" s="296"/>
      <c r="B650" s="296"/>
      <c r="C650" s="296"/>
      <c r="D650" s="296"/>
      <c r="E650" s="296"/>
      <c r="F650" s="296"/>
      <c r="G650" s="296"/>
      <c r="H650" s="296"/>
      <c r="I650" s="296"/>
      <c r="J650" s="296"/>
      <c r="K650" s="296"/>
      <c r="L650" s="296"/>
      <c r="M650" s="296"/>
      <c r="N650" s="296"/>
      <c r="O650" s="296"/>
      <c r="P650" s="296"/>
      <c r="Q650" s="296"/>
      <c r="R650" s="296"/>
      <c r="S650" s="296"/>
      <c r="T650" s="296"/>
      <c r="U650" s="296"/>
      <c r="V650" s="296"/>
      <c r="W650" s="296"/>
      <c r="X650" s="296"/>
      <c r="Y650" s="296"/>
      <c r="Z650" s="296"/>
      <c r="AA650" s="296"/>
      <c r="AB650" s="296"/>
      <c r="AC650" s="296"/>
      <c r="AD650" s="296"/>
      <c r="AE650" s="296"/>
      <c r="AF650" s="296"/>
      <c r="AG650" s="296"/>
      <c r="AH650" s="296"/>
      <c r="AI650" s="296"/>
      <c r="AJ650" s="296"/>
      <c r="AK650" s="296"/>
      <c r="AL650" s="296"/>
      <c r="AM650" s="296"/>
    </row>
    <row r="651" spans="1:39" x14ac:dyDescent="0.25">
      <c r="A651" s="296"/>
      <c r="B651" s="296"/>
      <c r="C651" s="296"/>
      <c r="D651" s="296"/>
      <c r="E651" s="296"/>
      <c r="F651" s="296"/>
      <c r="G651" s="296"/>
      <c r="H651" s="296"/>
      <c r="I651" s="296"/>
      <c r="J651" s="296"/>
      <c r="K651" s="296"/>
      <c r="L651" s="296"/>
      <c r="M651" s="296"/>
      <c r="N651" s="296"/>
      <c r="O651" s="296"/>
      <c r="P651" s="296"/>
      <c r="Q651" s="296"/>
      <c r="R651" s="296"/>
      <c r="S651" s="296"/>
      <c r="T651" s="296"/>
      <c r="U651" s="296"/>
      <c r="V651" s="296"/>
      <c r="W651" s="296"/>
      <c r="X651" s="296"/>
      <c r="Y651" s="296"/>
      <c r="Z651" s="296"/>
      <c r="AA651" s="296"/>
      <c r="AB651" s="296"/>
      <c r="AC651" s="296"/>
      <c r="AD651" s="296"/>
      <c r="AE651" s="296"/>
      <c r="AF651" s="296"/>
      <c r="AG651" s="296"/>
      <c r="AH651" s="296"/>
      <c r="AI651" s="296"/>
      <c r="AJ651" s="296"/>
      <c r="AK651" s="296"/>
      <c r="AL651" s="296"/>
      <c r="AM651" s="296"/>
    </row>
    <row r="652" spans="1:39" x14ac:dyDescent="0.25">
      <c r="A652" s="296"/>
      <c r="B652" s="296"/>
      <c r="C652" s="296"/>
      <c r="D652" s="296"/>
      <c r="E652" s="296"/>
      <c r="F652" s="296"/>
      <c r="G652" s="296"/>
      <c r="H652" s="296"/>
      <c r="I652" s="296"/>
      <c r="J652" s="296"/>
      <c r="K652" s="296"/>
      <c r="L652" s="296"/>
      <c r="M652" s="296"/>
      <c r="N652" s="296"/>
      <c r="O652" s="296"/>
      <c r="P652" s="296"/>
      <c r="Q652" s="296"/>
      <c r="R652" s="296"/>
      <c r="S652" s="296"/>
      <c r="T652" s="296"/>
      <c r="U652" s="296"/>
      <c r="V652" s="296"/>
      <c r="W652" s="296"/>
      <c r="X652" s="296"/>
      <c r="Y652" s="296"/>
      <c r="Z652" s="296"/>
      <c r="AA652" s="296"/>
      <c r="AB652" s="296"/>
      <c r="AC652" s="296"/>
      <c r="AD652" s="296"/>
      <c r="AE652" s="296"/>
      <c r="AF652" s="296"/>
      <c r="AG652" s="296"/>
      <c r="AH652" s="296"/>
      <c r="AI652" s="296"/>
      <c r="AJ652" s="296"/>
      <c r="AK652" s="296"/>
      <c r="AL652" s="296"/>
      <c r="AM652" s="296"/>
    </row>
    <row r="653" spans="1:39" x14ac:dyDescent="0.25">
      <c r="A653" s="296"/>
      <c r="B653" s="296"/>
      <c r="C653" s="296"/>
      <c r="D653" s="296"/>
      <c r="E653" s="296"/>
      <c r="F653" s="296"/>
      <c r="G653" s="296"/>
      <c r="H653" s="296"/>
      <c r="I653" s="296"/>
      <c r="J653" s="296"/>
      <c r="K653" s="296"/>
      <c r="L653" s="296"/>
      <c r="M653" s="296"/>
      <c r="N653" s="296"/>
      <c r="O653" s="296"/>
      <c r="P653" s="296"/>
      <c r="Q653" s="296"/>
      <c r="R653" s="296"/>
      <c r="S653" s="296"/>
      <c r="T653" s="296"/>
      <c r="U653" s="296"/>
      <c r="V653" s="296"/>
      <c r="W653" s="296"/>
      <c r="X653" s="296"/>
      <c r="Y653" s="296"/>
      <c r="Z653" s="296"/>
      <c r="AA653" s="296"/>
      <c r="AB653" s="296"/>
      <c r="AC653" s="296"/>
      <c r="AD653" s="296"/>
      <c r="AE653" s="296"/>
      <c r="AF653" s="296"/>
      <c r="AG653" s="296"/>
      <c r="AH653" s="296"/>
      <c r="AI653" s="296"/>
      <c r="AJ653" s="296"/>
      <c r="AK653" s="296"/>
      <c r="AL653" s="296"/>
      <c r="AM653" s="296"/>
    </row>
    <row r="654" spans="1:39" x14ac:dyDescent="0.25">
      <c r="A654" s="296"/>
      <c r="B654" s="296"/>
      <c r="C654" s="296"/>
      <c r="D654" s="296"/>
      <c r="E654" s="296"/>
      <c r="F654" s="296"/>
      <c r="G654" s="296"/>
      <c r="H654" s="296"/>
      <c r="I654" s="296"/>
      <c r="J654" s="296"/>
      <c r="K654" s="296"/>
      <c r="L654" s="296"/>
      <c r="M654" s="296"/>
      <c r="N654" s="296"/>
      <c r="O654" s="296"/>
      <c r="P654" s="296"/>
      <c r="Q654" s="296"/>
      <c r="R654" s="296"/>
      <c r="S654" s="296"/>
      <c r="T654" s="296"/>
      <c r="U654" s="296"/>
      <c r="V654" s="296"/>
      <c r="W654" s="296"/>
      <c r="X654" s="296"/>
      <c r="Y654" s="296"/>
      <c r="Z654" s="296"/>
      <c r="AA654" s="296"/>
      <c r="AB654" s="296"/>
      <c r="AC654" s="296"/>
      <c r="AD654" s="296"/>
      <c r="AE654" s="296"/>
      <c r="AF654" s="296"/>
      <c r="AG654" s="296"/>
      <c r="AH654" s="296"/>
      <c r="AI654" s="296"/>
      <c r="AJ654" s="296"/>
      <c r="AK654" s="296"/>
      <c r="AL654" s="296"/>
      <c r="AM654" s="296"/>
    </row>
    <row r="655" spans="1:39" x14ac:dyDescent="0.25">
      <c r="A655" s="296"/>
      <c r="B655" s="296"/>
      <c r="C655" s="296"/>
      <c r="D655" s="296"/>
      <c r="E655" s="296"/>
      <c r="F655" s="296"/>
      <c r="G655" s="296"/>
      <c r="H655" s="296"/>
      <c r="I655" s="296"/>
      <c r="J655" s="296"/>
      <c r="K655" s="296"/>
      <c r="L655" s="296"/>
      <c r="M655" s="296"/>
      <c r="N655" s="296"/>
      <c r="O655" s="296"/>
      <c r="P655" s="296"/>
      <c r="Q655" s="296"/>
      <c r="R655" s="296"/>
      <c r="S655" s="296"/>
      <c r="T655" s="296"/>
      <c r="U655" s="296"/>
      <c r="V655" s="296"/>
      <c r="W655" s="296"/>
      <c r="X655" s="296"/>
      <c r="Y655" s="296"/>
      <c r="Z655" s="296"/>
      <c r="AA655" s="296"/>
      <c r="AB655" s="296"/>
      <c r="AC655" s="296"/>
      <c r="AD655" s="296"/>
      <c r="AE655" s="296"/>
      <c r="AF655" s="296"/>
      <c r="AG655" s="296"/>
      <c r="AH655" s="296"/>
      <c r="AI655" s="296"/>
      <c r="AJ655" s="296"/>
      <c r="AK655" s="296"/>
      <c r="AL655" s="296"/>
      <c r="AM655" s="296"/>
    </row>
    <row r="656" spans="1:39" x14ac:dyDescent="0.25">
      <c r="A656" s="296"/>
      <c r="B656" s="296"/>
      <c r="C656" s="296"/>
      <c r="D656" s="296"/>
      <c r="E656" s="296"/>
      <c r="F656" s="296"/>
      <c r="G656" s="296"/>
      <c r="H656" s="296"/>
      <c r="I656" s="296"/>
      <c r="J656" s="296"/>
      <c r="K656" s="296"/>
      <c r="L656" s="296"/>
      <c r="M656" s="296"/>
      <c r="N656" s="296"/>
      <c r="O656" s="296"/>
      <c r="P656" s="296"/>
      <c r="Q656" s="296"/>
      <c r="R656" s="296"/>
      <c r="S656" s="296"/>
      <c r="T656" s="296"/>
      <c r="U656" s="296"/>
      <c r="V656" s="296"/>
      <c r="W656" s="296"/>
      <c r="X656" s="296"/>
      <c r="Y656" s="296"/>
      <c r="Z656" s="296"/>
      <c r="AA656" s="296"/>
      <c r="AB656" s="296"/>
      <c r="AC656" s="296"/>
      <c r="AD656" s="296"/>
      <c r="AE656" s="296"/>
      <c r="AF656" s="296"/>
      <c r="AG656" s="296"/>
      <c r="AH656" s="296"/>
      <c r="AI656" s="296"/>
      <c r="AJ656" s="296"/>
      <c r="AK656" s="296"/>
      <c r="AL656" s="296"/>
      <c r="AM656" s="296"/>
    </row>
    <row r="657" spans="1:39" x14ac:dyDescent="0.25">
      <c r="A657" s="296"/>
      <c r="B657" s="296"/>
      <c r="C657" s="296"/>
      <c r="D657" s="296"/>
      <c r="E657" s="296"/>
      <c r="F657" s="296"/>
      <c r="G657" s="296"/>
      <c r="H657" s="296"/>
      <c r="I657" s="296"/>
      <c r="J657" s="296"/>
      <c r="K657" s="296"/>
      <c r="L657" s="296"/>
      <c r="M657" s="296"/>
      <c r="N657" s="296"/>
      <c r="O657" s="296"/>
      <c r="P657" s="296"/>
      <c r="Q657" s="296"/>
      <c r="R657" s="296"/>
      <c r="S657" s="296"/>
      <c r="T657" s="296"/>
      <c r="U657" s="296"/>
      <c r="V657" s="296"/>
      <c r="W657" s="296"/>
      <c r="X657" s="296"/>
      <c r="Y657" s="296"/>
      <c r="Z657" s="296"/>
      <c r="AA657" s="296"/>
      <c r="AB657" s="296"/>
      <c r="AC657" s="296"/>
      <c r="AD657" s="296"/>
      <c r="AE657" s="296"/>
      <c r="AF657" s="296"/>
      <c r="AG657" s="296"/>
      <c r="AH657" s="296"/>
      <c r="AI657" s="296"/>
      <c r="AJ657" s="296"/>
      <c r="AK657" s="296"/>
      <c r="AL657" s="296"/>
      <c r="AM657" s="296"/>
    </row>
    <row r="658" spans="1:39" x14ac:dyDescent="0.25">
      <c r="A658" s="296"/>
      <c r="B658" s="296"/>
      <c r="C658" s="296"/>
      <c r="D658" s="296"/>
      <c r="E658" s="296"/>
      <c r="F658" s="296"/>
      <c r="G658" s="296"/>
      <c r="H658" s="296"/>
      <c r="I658" s="296"/>
      <c r="J658" s="296"/>
      <c r="K658" s="296"/>
      <c r="L658" s="296"/>
      <c r="M658" s="296"/>
      <c r="N658" s="296"/>
      <c r="O658" s="296"/>
      <c r="P658" s="296"/>
      <c r="Q658" s="296"/>
      <c r="R658" s="296"/>
      <c r="S658" s="296"/>
      <c r="T658" s="296"/>
      <c r="U658" s="296"/>
      <c r="V658" s="296"/>
      <c r="W658" s="296"/>
      <c r="X658" s="296"/>
      <c r="Y658" s="296"/>
      <c r="Z658" s="296"/>
      <c r="AA658" s="296"/>
      <c r="AB658" s="296"/>
      <c r="AC658" s="296"/>
      <c r="AD658" s="296"/>
      <c r="AE658" s="296"/>
      <c r="AF658" s="296"/>
      <c r="AG658" s="296"/>
      <c r="AH658" s="296"/>
      <c r="AI658" s="296"/>
      <c r="AJ658" s="296"/>
      <c r="AK658" s="296"/>
      <c r="AL658" s="296"/>
      <c r="AM658" s="296"/>
    </row>
    <row r="659" spans="1:39" x14ac:dyDescent="0.25">
      <c r="A659" s="296"/>
      <c r="B659" s="296"/>
      <c r="C659" s="296"/>
      <c r="D659" s="296"/>
      <c r="E659" s="296"/>
      <c r="F659" s="296"/>
      <c r="G659" s="296"/>
      <c r="H659" s="296"/>
      <c r="I659" s="296"/>
      <c r="J659" s="296"/>
      <c r="K659" s="296"/>
      <c r="L659" s="296"/>
      <c r="M659" s="296"/>
      <c r="N659" s="296"/>
      <c r="O659" s="296"/>
      <c r="P659" s="296"/>
      <c r="Q659" s="296"/>
      <c r="R659" s="296"/>
      <c r="S659" s="296"/>
      <c r="T659" s="296"/>
      <c r="U659" s="296"/>
      <c r="V659" s="296"/>
      <c r="W659" s="296"/>
      <c r="X659" s="296"/>
      <c r="Y659" s="296"/>
      <c r="Z659" s="296"/>
      <c r="AA659" s="296"/>
      <c r="AB659" s="296"/>
      <c r="AC659" s="296"/>
      <c r="AD659" s="296"/>
      <c r="AE659" s="296"/>
      <c r="AF659" s="296"/>
      <c r="AG659" s="296"/>
      <c r="AH659" s="296"/>
      <c r="AI659" s="296"/>
      <c r="AJ659" s="296"/>
      <c r="AK659" s="296"/>
      <c r="AL659" s="296"/>
      <c r="AM659" s="296"/>
    </row>
    <row r="660" spans="1:39" x14ac:dyDescent="0.25">
      <c r="A660" s="296"/>
      <c r="B660" s="296"/>
      <c r="C660" s="296"/>
      <c r="D660" s="296"/>
      <c r="E660" s="296"/>
      <c r="F660" s="296"/>
      <c r="G660" s="296"/>
      <c r="H660" s="296"/>
      <c r="I660" s="296"/>
      <c r="J660" s="296"/>
      <c r="K660" s="296"/>
      <c r="L660" s="296"/>
      <c r="M660" s="296"/>
      <c r="N660" s="296"/>
      <c r="O660" s="296"/>
      <c r="P660" s="296"/>
      <c r="Q660" s="296"/>
      <c r="R660" s="296"/>
      <c r="S660" s="296"/>
      <c r="T660" s="296"/>
      <c r="U660" s="296"/>
      <c r="V660" s="296"/>
      <c r="W660" s="296"/>
      <c r="X660" s="296"/>
      <c r="Y660" s="296"/>
      <c r="Z660" s="296"/>
      <c r="AA660" s="296"/>
      <c r="AB660" s="296"/>
      <c r="AC660" s="296"/>
      <c r="AD660" s="296"/>
      <c r="AE660" s="296"/>
      <c r="AF660" s="296"/>
      <c r="AG660" s="296"/>
      <c r="AH660" s="296"/>
      <c r="AI660" s="296"/>
      <c r="AJ660" s="296"/>
      <c r="AK660" s="296"/>
      <c r="AL660" s="296"/>
      <c r="AM660" s="296"/>
    </row>
    <row r="661" spans="1:39" x14ac:dyDescent="0.25">
      <c r="A661" s="296"/>
      <c r="B661" s="296"/>
      <c r="C661" s="296"/>
      <c r="D661" s="296"/>
      <c r="E661" s="296"/>
      <c r="F661" s="296"/>
      <c r="G661" s="296"/>
      <c r="H661" s="296"/>
      <c r="I661" s="296"/>
      <c r="J661" s="296"/>
      <c r="K661" s="296"/>
      <c r="L661" s="296"/>
      <c r="M661" s="296"/>
      <c r="N661" s="296"/>
      <c r="O661" s="296"/>
      <c r="P661" s="296"/>
      <c r="Q661" s="296"/>
      <c r="R661" s="296"/>
      <c r="S661" s="296"/>
      <c r="T661" s="296"/>
      <c r="U661" s="296"/>
      <c r="V661" s="296"/>
      <c r="W661" s="296"/>
      <c r="X661" s="296"/>
      <c r="Y661" s="296"/>
      <c r="Z661" s="296"/>
      <c r="AA661" s="296"/>
      <c r="AB661" s="296"/>
      <c r="AC661" s="296"/>
      <c r="AD661" s="296"/>
      <c r="AE661" s="296"/>
      <c r="AF661" s="296"/>
      <c r="AG661" s="296"/>
      <c r="AH661" s="296"/>
      <c r="AI661" s="296"/>
      <c r="AJ661" s="296"/>
      <c r="AK661" s="296"/>
      <c r="AL661" s="296"/>
      <c r="AM661" s="296"/>
    </row>
    <row r="662" spans="1:39" x14ac:dyDescent="0.25">
      <c r="A662" s="296"/>
      <c r="B662" s="296"/>
      <c r="C662" s="296"/>
      <c r="D662" s="296"/>
      <c r="E662" s="296"/>
      <c r="F662" s="296"/>
      <c r="G662" s="296"/>
      <c r="H662" s="296"/>
      <c r="I662" s="296"/>
      <c r="J662" s="296"/>
      <c r="K662" s="296"/>
      <c r="L662" s="296"/>
      <c r="M662" s="296"/>
      <c r="N662" s="296"/>
      <c r="O662" s="296"/>
      <c r="P662" s="296"/>
      <c r="Q662" s="296"/>
      <c r="R662" s="296"/>
      <c r="S662" s="296"/>
      <c r="T662" s="296"/>
      <c r="U662" s="296"/>
      <c r="V662" s="296"/>
      <c r="W662" s="296"/>
      <c r="X662" s="296"/>
      <c r="Y662" s="296"/>
      <c r="Z662" s="296"/>
      <c r="AA662" s="296"/>
      <c r="AB662" s="296"/>
      <c r="AC662" s="296"/>
      <c r="AD662" s="296"/>
      <c r="AE662" s="296"/>
      <c r="AF662" s="296"/>
      <c r="AG662" s="296"/>
      <c r="AH662" s="296"/>
      <c r="AI662" s="296"/>
      <c r="AJ662" s="296"/>
      <c r="AK662" s="296"/>
      <c r="AL662" s="296"/>
      <c r="AM662" s="296"/>
    </row>
    <row r="663" spans="1:39" x14ac:dyDescent="0.25">
      <c r="A663" s="296"/>
      <c r="B663" s="296"/>
      <c r="C663" s="296"/>
      <c r="D663" s="296"/>
      <c r="E663" s="296"/>
      <c r="F663" s="296"/>
      <c r="G663" s="296"/>
      <c r="H663" s="296"/>
      <c r="I663" s="296"/>
      <c r="J663" s="296"/>
      <c r="K663" s="296"/>
      <c r="L663" s="296"/>
      <c r="M663" s="296"/>
      <c r="N663" s="296"/>
      <c r="O663" s="296"/>
      <c r="P663" s="296"/>
      <c r="Q663" s="296"/>
      <c r="R663" s="296"/>
      <c r="S663" s="296"/>
      <c r="T663" s="296"/>
      <c r="U663" s="296"/>
      <c r="V663" s="296"/>
      <c r="W663" s="296"/>
      <c r="X663" s="296"/>
      <c r="Y663" s="296"/>
      <c r="Z663" s="296"/>
      <c r="AA663" s="296"/>
      <c r="AB663" s="296"/>
      <c r="AC663" s="296"/>
      <c r="AD663" s="296"/>
      <c r="AE663" s="296"/>
      <c r="AF663" s="296"/>
      <c r="AG663" s="296"/>
      <c r="AH663" s="296"/>
      <c r="AI663" s="296"/>
      <c r="AJ663" s="296"/>
      <c r="AK663" s="296"/>
      <c r="AL663" s="296"/>
      <c r="AM663" s="296"/>
    </row>
    <row r="664" spans="1:39" x14ac:dyDescent="0.25">
      <c r="A664" s="296"/>
      <c r="B664" s="296"/>
      <c r="C664" s="296"/>
      <c r="D664" s="296"/>
      <c r="E664" s="296"/>
      <c r="F664" s="296"/>
      <c r="G664" s="296"/>
      <c r="H664" s="296"/>
      <c r="I664" s="296"/>
      <c r="J664" s="296"/>
      <c r="K664" s="296"/>
      <c r="L664" s="296"/>
      <c r="M664" s="296"/>
      <c r="N664" s="296"/>
      <c r="O664" s="296"/>
      <c r="P664" s="296"/>
      <c r="Q664" s="296"/>
      <c r="R664" s="296"/>
      <c r="S664" s="296"/>
      <c r="T664" s="296"/>
      <c r="U664" s="296"/>
      <c r="V664" s="296"/>
      <c r="W664" s="296"/>
      <c r="X664" s="296"/>
      <c r="Y664" s="296"/>
      <c r="Z664" s="296"/>
      <c r="AA664" s="296"/>
      <c r="AB664" s="296"/>
      <c r="AC664" s="296"/>
      <c r="AD664" s="296"/>
      <c r="AE664" s="296"/>
      <c r="AF664" s="296"/>
      <c r="AG664" s="296"/>
      <c r="AH664" s="296"/>
      <c r="AI664" s="296"/>
      <c r="AJ664" s="296"/>
      <c r="AK664" s="296"/>
      <c r="AL664" s="296"/>
      <c r="AM664" s="296"/>
    </row>
    <row r="665" spans="1:39" x14ac:dyDescent="0.25">
      <c r="A665" s="296"/>
      <c r="B665" s="296"/>
      <c r="C665" s="296"/>
      <c r="D665" s="296"/>
      <c r="E665" s="296"/>
      <c r="F665" s="296"/>
      <c r="G665" s="296"/>
      <c r="H665" s="296"/>
      <c r="I665" s="296"/>
      <c r="J665" s="296"/>
      <c r="K665" s="296"/>
      <c r="L665" s="296"/>
      <c r="M665" s="296"/>
      <c r="N665" s="296"/>
      <c r="O665" s="296"/>
      <c r="P665" s="296"/>
      <c r="Q665" s="296"/>
      <c r="R665" s="296"/>
      <c r="S665" s="296"/>
      <c r="T665" s="296"/>
      <c r="U665" s="296"/>
      <c r="V665" s="296"/>
      <c r="W665" s="296"/>
      <c r="X665" s="296"/>
      <c r="Y665" s="296"/>
      <c r="Z665" s="296"/>
      <c r="AA665" s="296"/>
      <c r="AB665" s="296"/>
      <c r="AC665" s="296"/>
      <c r="AD665" s="296"/>
      <c r="AE665" s="296"/>
      <c r="AF665" s="296"/>
      <c r="AG665" s="296"/>
      <c r="AH665" s="296"/>
      <c r="AI665" s="296"/>
      <c r="AJ665" s="296"/>
      <c r="AK665" s="296"/>
      <c r="AL665" s="296"/>
      <c r="AM665" s="296"/>
    </row>
    <row r="666" spans="1:39" x14ac:dyDescent="0.25">
      <c r="A666" s="296"/>
      <c r="B666" s="296"/>
      <c r="C666" s="296"/>
      <c r="D666" s="296"/>
      <c r="E666" s="296"/>
      <c r="F666" s="296"/>
      <c r="G666" s="296"/>
      <c r="H666" s="296"/>
      <c r="I666" s="296"/>
      <c r="J666" s="296"/>
      <c r="K666" s="296"/>
      <c r="L666" s="296"/>
      <c r="M666" s="296"/>
      <c r="N666" s="296"/>
      <c r="O666" s="296"/>
      <c r="P666" s="296"/>
      <c r="Q666" s="296"/>
      <c r="R666" s="296"/>
      <c r="S666" s="296"/>
      <c r="T666" s="296"/>
      <c r="U666" s="296"/>
      <c r="V666" s="296"/>
      <c r="W666" s="296"/>
      <c r="X666" s="296"/>
      <c r="Y666" s="296"/>
      <c r="Z666" s="296"/>
      <c r="AA666" s="296"/>
      <c r="AB666" s="296"/>
      <c r="AC666" s="296"/>
      <c r="AD666" s="296"/>
      <c r="AE666" s="296"/>
      <c r="AF666" s="296"/>
      <c r="AG666" s="296"/>
      <c r="AH666" s="296"/>
      <c r="AI666" s="296"/>
      <c r="AJ666" s="296"/>
      <c r="AK666" s="296"/>
      <c r="AL666" s="296"/>
      <c r="AM666" s="296"/>
    </row>
    <row r="667" spans="1:39" x14ac:dyDescent="0.25">
      <c r="A667" s="296"/>
      <c r="B667" s="296"/>
      <c r="C667" s="296"/>
      <c r="D667" s="296"/>
      <c r="E667" s="296"/>
      <c r="F667" s="296"/>
      <c r="G667" s="296"/>
      <c r="H667" s="296"/>
      <c r="I667" s="296"/>
      <c r="J667" s="296"/>
      <c r="K667" s="296"/>
      <c r="L667" s="296"/>
      <c r="M667" s="296"/>
      <c r="N667" s="296"/>
      <c r="O667" s="296"/>
      <c r="P667" s="296"/>
      <c r="Q667" s="296"/>
      <c r="R667" s="296"/>
      <c r="S667" s="296"/>
      <c r="T667" s="296"/>
      <c r="U667" s="296"/>
      <c r="V667" s="296"/>
      <c r="W667" s="296"/>
      <c r="X667" s="296"/>
      <c r="Y667" s="296"/>
      <c r="Z667" s="296"/>
      <c r="AA667" s="296"/>
      <c r="AB667" s="296"/>
      <c r="AC667" s="296"/>
      <c r="AD667" s="296"/>
      <c r="AE667" s="296"/>
      <c r="AF667" s="296"/>
      <c r="AG667" s="296"/>
      <c r="AH667" s="296"/>
      <c r="AI667" s="296"/>
      <c r="AJ667" s="296"/>
      <c r="AK667" s="296"/>
      <c r="AL667" s="296"/>
      <c r="AM667" s="296"/>
    </row>
    <row r="668" spans="1:39" x14ac:dyDescent="0.25">
      <c r="A668" s="296"/>
      <c r="B668" s="296"/>
      <c r="C668" s="296"/>
      <c r="D668" s="296"/>
      <c r="E668" s="296"/>
      <c r="F668" s="296"/>
      <c r="G668" s="296"/>
      <c r="H668" s="296"/>
      <c r="I668" s="296"/>
      <c r="J668" s="296"/>
      <c r="K668" s="296"/>
      <c r="L668" s="296"/>
      <c r="M668" s="296"/>
      <c r="N668" s="296"/>
      <c r="O668" s="296"/>
      <c r="P668" s="296"/>
      <c r="Q668" s="296"/>
      <c r="R668" s="296"/>
      <c r="S668" s="296"/>
      <c r="T668" s="296"/>
      <c r="U668" s="296"/>
      <c r="V668" s="296"/>
      <c r="W668" s="296"/>
      <c r="X668" s="296"/>
      <c r="Y668" s="296"/>
      <c r="Z668" s="296"/>
      <c r="AA668" s="296"/>
      <c r="AB668" s="296"/>
      <c r="AC668" s="296"/>
      <c r="AD668" s="296"/>
      <c r="AE668" s="296"/>
      <c r="AF668" s="296"/>
      <c r="AG668" s="296"/>
      <c r="AH668" s="296"/>
      <c r="AI668" s="296"/>
      <c r="AJ668" s="296"/>
      <c r="AK668" s="296"/>
      <c r="AL668" s="296"/>
      <c r="AM668" s="296"/>
    </row>
    <row r="669" spans="1:39" x14ac:dyDescent="0.25">
      <c r="A669" s="296"/>
      <c r="B669" s="296"/>
      <c r="C669" s="296"/>
      <c r="D669" s="296"/>
      <c r="E669" s="296"/>
      <c r="F669" s="296"/>
      <c r="G669" s="296"/>
      <c r="H669" s="296"/>
      <c r="I669" s="296"/>
      <c r="J669" s="296"/>
      <c r="K669" s="296"/>
      <c r="L669" s="296"/>
      <c r="M669" s="296"/>
      <c r="N669" s="296"/>
      <c r="O669" s="296"/>
      <c r="P669" s="296"/>
      <c r="Q669" s="296"/>
      <c r="R669" s="296"/>
      <c r="S669" s="296"/>
      <c r="T669" s="296"/>
      <c r="U669" s="296"/>
      <c r="V669" s="296"/>
      <c r="W669" s="296"/>
      <c r="X669" s="296"/>
      <c r="Y669" s="296"/>
      <c r="Z669" s="296"/>
      <c r="AA669" s="296"/>
      <c r="AB669" s="296"/>
      <c r="AC669" s="296"/>
      <c r="AD669" s="296"/>
      <c r="AE669" s="296"/>
      <c r="AF669" s="296"/>
      <c r="AG669" s="296"/>
      <c r="AH669" s="296"/>
      <c r="AI669" s="296"/>
      <c r="AJ669" s="296"/>
      <c r="AK669" s="296"/>
      <c r="AL669" s="296"/>
      <c r="AM669" s="296"/>
    </row>
    <row r="670" spans="1:39" x14ac:dyDescent="0.25">
      <c r="A670" s="296"/>
      <c r="B670" s="296"/>
      <c r="C670" s="296"/>
      <c r="D670" s="296"/>
      <c r="E670" s="296"/>
      <c r="F670" s="296"/>
      <c r="G670" s="296"/>
      <c r="H670" s="296"/>
      <c r="I670" s="296"/>
      <c r="J670" s="296"/>
      <c r="K670" s="296"/>
      <c r="L670" s="296"/>
      <c r="M670" s="296"/>
      <c r="N670" s="296"/>
      <c r="O670" s="296"/>
      <c r="P670" s="296"/>
      <c r="Q670" s="296"/>
      <c r="R670" s="296"/>
      <c r="S670" s="296"/>
      <c r="T670" s="296"/>
      <c r="U670" s="296"/>
      <c r="V670" s="296"/>
      <c r="W670" s="296"/>
      <c r="X670" s="296"/>
      <c r="Y670" s="296"/>
      <c r="Z670" s="296"/>
      <c r="AA670" s="296"/>
      <c r="AB670" s="296"/>
      <c r="AC670" s="296"/>
      <c r="AD670" s="296"/>
      <c r="AE670" s="296"/>
      <c r="AF670" s="296"/>
      <c r="AG670" s="296"/>
      <c r="AH670" s="296"/>
      <c r="AI670" s="296"/>
      <c r="AJ670" s="296"/>
      <c r="AK670" s="296"/>
      <c r="AL670" s="296"/>
      <c r="AM670" s="296"/>
    </row>
    <row r="671" spans="1:39" x14ac:dyDescent="0.25">
      <c r="A671" s="296"/>
      <c r="B671" s="296"/>
      <c r="C671" s="296"/>
      <c r="D671" s="296"/>
      <c r="E671" s="296"/>
      <c r="F671" s="296"/>
      <c r="G671" s="296"/>
      <c r="H671" s="296"/>
      <c r="I671" s="296"/>
      <c r="J671" s="296"/>
      <c r="K671" s="296"/>
      <c r="L671" s="296"/>
      <c r="M671" s="296"/>
      <c r="N671" s="296"/>
      <c r="O671" s="296"/>
      <c r="P671" s="296"/>
      <c r="Q671" s="296"/>
      <c r="R671" s="296"/>
      <c r="S671" s="296"/>
      <c r="T671" s="296"/>
      <c r="U671" s="296"/>
      <c r="V671" s="296"/>
      <c r="W671" s="296"/>
      <c r="X671" s="296"/>
      <c r="Y671" s="296"/>
      <c r="Z671" s="296"/>
      <c r="AA671" s="296"/>
      <c r="AB671" s="296"/>
      <c r="AC671" s="296"/>
      <c r="AD671" s="296"/>
      <c r="AE671" s="296"/>
      <c r="AF671" s="296"/>
      <c r="AG671" s="296"/>
      <c r="AH671" s="296"/>
      <c r="AI671" s="296"/>
      <c r="AJ671" s="296"/>
      <c r="AK671" s="296"/>
      <c r="AL671" s="296"/>
      <c r="AM671" s="296"/>
    </row>
    <row r="672" spans="1:39" x14ac:dyDescent="0.25">
      <c r="A672" s="296"/>
      <c r="B672" s="296"/>
      <c r="C672" s="296"/>
      <c r="D672" s="296"/>
      <c r="E672" s="296"/>
      <c r="F672" s="296"/>
      <c r="G672" s="296"/>
      <c r="H672" s="296"/>
      <c r="I672" s="296"/>
      <c r="J672" s="296"/>
      <c r="K672" s="296"/>
      <c r="L672" s="296"/>
      <c r="M672" s="296"/>
      <c r="N672" s="296"/>
      <c r="O672" s="296"/>
      <c r="P672" s="296"/>
      <c r="Q672" s="296"/>
      <c r="R672" s="296"/>
      <c r="S672" s="296"/>
      <c r="T672" s="296"/>
      <c r="U672" s="296"/>
      <c r="V672" s="296"/>
      <c r="W672" s="296"/>
      <c r="X672" s="296"/>
      <c r="Y672" s="296"/>
      <c r="Z672" s="296"/>
      <c r="AA672" s="296"/>
      <c r="AB672" s="296"/>
      <c r="AC672" s="296"/>
      <c r="AD672" s="296"/>
      <c r="AE672" s="296"/>
      <c r="AF672" s="296"/>
      <c r="AG672" s="296"/>
      <c r="AH672" s="296"/>
      <c r="AI672" s="296"/>
      <c r="AJ672" s="296"/>
      <c r="AK672" s="296"/>
      <c r="AL672" s="296"/>
      <c r="AM672" s="296"/>
    </row>
    <row r="673" spans="1:39" x14ac:dyDescent="0.25">
      <c r="A673" s="296"/>
      <c r="B673" s="296"/>
      <c r="C673" s="296"/>
      <c r="D673" s="296"/>
      <c r="E673" s="296"/>
      <c r="F673" s="296"/>
      <c r="G673" s="296"/>
      <c r="H673" s="296"/>
      <c r="I673" s="296"/>
      <c r="J673" s="296"/>
      <c r="K673" s="296"/>
      <c r="L673" s="296"/>
      <c r="M673" s="296"/>
      <c r="N673" s="296"/>
      <c r="O673" s="296"/>
      <c r="P673" s="296"/>
      <c r="Q673" s="296"/>
      <c r="R673" s="296"/>
      <c r="S673" s="296"/>
      <c r="T673" s="296"/>
      <c r="U673" s="296"/>
      <c r="V673" s="296"/>
      <c r="W673" s="296"/>
      <c r="X673" s="296"/>
      <c r="Y673" s="296"/>
      <c r="Z673" s="296"/>
      <c r="AA673" s="296"/>
      <c r="AB673" s="296"/>
      <c r="AC673" s="296"/>
      <c r="AD673" s="296"/>
      <c r="AE673" s="296"/>
      <c r="AF673" s="296"/>
      <c r="AG673" s="296"/>
      <c r="AH673" s="296"/>
      <c r="AI673" s="296"/>
      <c r="AJ673" s="296"/>
      <c r="AK673" s="296"/>
      <c r="AL673" s="296"/>
      <c r="AM673" s="296"/>
    </row>
    <row r="674" spans="1:39" x14ac:dyDescent="0.25">
      <c r="A674" s="296"/>
      <c r="B674" s="296"/>
      <c r="C674" s="296"/>
      <c r="D674" s="296"/>
      <c r="E674" s="296"/>
      <c r="F674" s="296"/>
      <c r="G674" s="296"/>
      <c r="H674" s="296"/>
      <c r="I674" s="296"/>
      <c r="J674" s="296"/>
      <c r="K674" s="296"/>
      <c r="L674" s="296"/>
      <c r="M674" s="296"/>
      <c r="N674" s="296"/>
      <c r="O674" s="296"/>
      <c r="P674" s="296"/>
      <c r="Q674" s="296"/>
      <c r="R674" s="296"/>
      <c r="S674" s="296"/>
      <c r="T674" s="296"/>
      <c r="U674" s="296"/>
      <c r="V674" s="296"/>
      <c r="W674" s="296"/>
      <c r="X674" s="296"/>
      <c r="Y674" s="296"/>
      <c r="Z674" s="296"/>
      <c r="AA674" s="296"/>
      <c r="AB674" s="296"/>
      <c r="AC674" s="296"/>
      <c r="AD674" s="296"/>
      <c r="AE674" s="296"/>
      <c r="AF674" s="296"/>
      <c r="AG674" s="296"/>
      <c r="AH674" s="296"/>
      <c r="AI674" s="296"/>
      <c r="AJ674" s="296"/>
      <c r="AK674" s="296"/>
      <c r="AL674" s="296"/>
      <c r="AM674" s="296"/>
    </row>
    <row r="675" spans="1:39" x14ac:dyDescent="0.25">
      <c r="A675" s="296"/>
      <c r="B675" s="296"/>
      <c r="C675" s="296"/>
      <c r="D675" s="296"/>
      <c r="E675" s="296"/>
      <c r="F675" s="296"/>
      <c r="G675" s="296"/>
      <c r="H675" s="296"/>
      <c r="I675" s="296"/>
      <c r="J675" s="296"/>
      <c r="K675" s="296"/>
      <c r="L675" s="296"/>
      <c r="M675" s="296"/>
      <c r="N675" s="296"/>
      <c r="O675" s="296"/>
      <c r="P675" s="296"/>
      <c r="Q675" s="296"/>
      <c r="R675" s="296"/>
      <c r="S675" s="296"/>
      <c r="T675" s="296"/>
      <c r="U675" s="296"/>
      <c r="V675" s="296"/>
      <c r="W675" s="296"/>
      <c r="X675" s="296"/>
      <c r="Y675" s="296"/>
      <c r="Z675" s="296"/>
      <c r="AA675" s="296"/>
      <c r="AB675" s="296"/>
      <c r="AC675" s="296"/>
      <c r="AD675" s="296"/>
      <c r="AE675" s="296"/>
      <c r="AF675" s="296"/>
      <c r="AG675" s="296"/>
      <c r="AH675" s="296"/>
      <c r="AI675" s="296"/>
      <c r="AJ675" s="296"/>
      <c r="AK675" s="296"/>
      <c r="AL675" s="296"/>
      <c r="AM675" s="296"/>
    </row>
    <row r="676" spans="1:39" x14ac:dyDescent="0.25">
      <c r="A676" s="296"/>
      <c r="B676" s="296"/>
      <c r="C676" s="296"/>
      <c r="D676" s="296"/>
      <c r="E676" s="296"/>
      <c r="F676" s="296"/>
      <c r="G676" s="296"/>
      <c r="H676" s="296"/>
      <c r="I676" s="296"/>
      <c r="J676" s="296"/>
      <c r="K676" s="296"/>
      <c r="L676" s="296"/>
      <c r="M676" s="296"/>
      <c r="N676" s="296"/>
      <c r="O676" s="296"/>
      <c r="P676" s="296"/>
      <c r="Q676" s="296"/>
      <c r="R676" s="296"/>
      <c r="S676" s="296"/>
      <c r="T676" s="296"/>
      <c r="U676" s="296"/>
      <c r="V676" s="296"/>
      <c r="W676" s="296"/>
      <c r="X676" s="296"/>
      <c r="Y676" s="296"/>
      <c r="Z676" s="296"/>
      <c r="AA676" s="296"/>
      <c r="AB676" s="296"/>
      <c r="AC676" s="296"/>
      <c r="AD676" s="296"/>
      <c r="AE676" s="296"/>
      <c r="AF676" s="296"/>
      <c r="AG676" s="296"/>
      <c r="AH676" s="296"/>
      <c r="AI676" s="296"/>
      <c r="AJ676" s="296"/>
      <c r="AK676" s="296"/>
      <c r="AL676" s="296"/>
      <c r="AM676" s="296"/>
    </row>
    <row r="677" spans="1:39" x14ac:dyDescent="0.25">
      <c r="A677" s="296"/>
      <c r="B677" s="296"/>
      <c r="C677" s="296"/>
      <c r="D677" s="296"/>
      <c r="E677" s="296"/>
      <c r="F677" s="296"/>
      <c r="G677" s="296"/>
      <c r="H677" s="296"/>
      <c r="I677" s="296"/>
      <c r="J677" s="296"/>
      <c r="K677" s="296"/>
      <c r="L677" s="296"/>
      <c r="M677" s="296"/>
      <c r="N677" s="296"/>
      <c r="O677" s="296"/>
      <c r="P677" s="296"/>
      <c r="Q677" s="296"/>
      <c r="R677" s="296"/>
      <c r="S677" s="296"/>
      <c r="T677" s="296"/>
      <c r="U677" s="296"/>
      <c r="V677" s="296"/>
      <c r="W677" s="296"/>
      <c r="X677" s="296"/>
      <c r="Y677" s="296"/>
      <c r="Z677" s="296"/>
      <c r="AA677" s="296"/>
      <c r="AB677" s="296"/>
      <c r="AC677" s="296"/>
      <c r="AD677" s="296"/>
      <c r="AE677" s="296"/>
      <c r="AF677" s="296"/>
      <c r="AG677" s="296"/>
      <c r="AH677" s="296"/>
      <c r="AI677" s="296"/>
      <c r="AJ677" s="296"/>
      <c r="AK677" s="296"/>
      <c r="AL677" s="296"/>
      <c r="AM677" s="296"/>
    </row>
    <row r="678" spans="1:39" x14ac:dyDescent="0.25">
      <c r="A678" s="296"/>
      <c r="B678" s="296"/>
      <c r="C678" s="296"/>
      <c r="D678" s="296"/>
      <c r="E678" s="296"/>
      <c r="F678" s="296"/>
      <c r="G678" s="296"/>
      <c r="H678" s="296"/>
      <c r="I678" s="296"/>
      <c r="J678" s="296"/>
      <c r="K678" s="296"/>
      <c r="L678" s="296"/>
      <c r="M678" s="296"/>
      <c r="N678" s="296"/>
      <c r="O678" s="296"/>
      <c r="P678" s="296"/>
      <c r="Q678" s="296"/>
      <c r="R678" s="296"/>
      <c r="S678" s="296"/>
      <c r="T678" s="296"/>
      <c r="U678" s="296"/>
      <c r="V678" s="296"/>
      <c r="W678" s="296"/>
      <c r="X678" s="296"/>
      <c r="Y678" s="296"/>
      <c r="Z678" s="296"/>
      <c r="AA678" s="296"/>
      <c r="AB678" s="296"/>
      <c r="AC678" s="296"/>
      <c r="AD678" s="296"/>
      <c r="AE678" s="296"/>
      <c r="AF678" s="296"/>
      <c r="AG678" s="296"/>
      <c r="AH678" s="296"/>
      <c r="AI678" s="296"/>
      <c r="AJ678" s="296"/>
      <c r="AK678" s="296"/>
      <c r="AL678" s="296"/>
      <c r="AM678" s="296"/>
    </row>
    <row r="679" spans="1:39" x14ac:dyDescent="0.25">
      <c r="A679" s="296"/>
      <c r="B679" s="296"/>
      <c r="C679" s="296"/>
      <c r="D679" s="296"/>
      <c r="E679" s="296"/>
      <c r="F679" s="296"/>
      <c r="G679" s="296"/>
      <c r="H679" s="296"/>
      <c r="I679" s="296"/>
      <c r="J679" s="296"/>
      <c r="K679" s="296"/>
      <c r="L679" s="296"/>
      <c r="M679" s="296"/>
      <c r="N679" s="296"/>
      <c r="O679" s="296"/>
      <c r="P679" s="296"/>
      <c r="Q679" s="296"/>
      <c r="R679" s="296"/>
      <c r="S679" s="296"/>
      <c r="T679" s="296"/>
      <c r="U679" s="296"/>
      <c r="V679" s="296"/>
      <c r="W679" s="296"/>
      <c r="X679" s="296"/>
      <c r="Y679" s="296"/>
      <c r="Z679" s="296"/>
      <c r="AA679" s="296"/>
      <c r="AB679" s="296"/>
      <c r="AC679" s="296"/>
      <c r="AD679" s="296"/>
      <c r="AE679" s="296"/>
      <c r="AF679" s="296"/>
      <c r="AG679" s="296"/>
      <c r="AH679" s="296"/>
      <c r="AI679" s="296"/>
      <c r="AJ679" s="296"/>
      <c r="AK679" s="296"/>
      <c r="AL679" s="296"/>
      <c r="AM679" s="296"/>
    </row>
    <row r="680" spans="1:39" x14ac:dyDescent="0.25">
      <c r="A680" s="296"/>
      <c r="B680" s="296"/>
      <c r="C680" s="296"/>
      <c r="D680" s="296"/>
      <c r="E680" s="296"/>
      <c r="F680" s="296"/>
      <c r="G680" s="296"/>
      <c r="H680" s="296"/>
      <c r="I680" s="296"/>
      <c r="J680" s="296"/>
      <c r="K680" s="296"/>
      <c r="L680" s="296"/>
      <c r="M680" s="296"/>
      <c r="N680" s="296"/>
      <c r="O680" s="296"/>
      <c r="P680" s="296"/>
      <c r="Q680" s="296"/>
      <c r="R680" s="296"/>
      <c r="S680" s="296"/>
      <c r="T680" s="296"/>
      <c r="U680" s="296"/>
      <c r="V680" s="296"/>
      <c r="W680" s="296"/>
      <c r="X680" s="296"/>
      <c r="Y680" s="296"/>
      <c r="Z680" s="296"/>
      <c r="AA680" s="296"/>
      <c r="AB680" s="296"/>
      <c r="AC680" s="296"/>
      <c r="AD680" s="296"/>
      <c r="AE680" s="296"/>
      <c r="AF680" s="296"/>
      <c r="AG680" s="296"/>
      <c r="AH680" s="296"/>
      <c r="AI680" s="296"/>
      <c r="AJ680" s="296"/>
      <c r="AK680" s="296"/>
      <c r="AL680" s="296"/>
      <c r="AM680" s="296"/>
    </row>
    <row r="681" spans="1:39" x14ac:dyDescent="0.25">
      <c r="A681" s="296"/>
      <c r="B681" s="296"/>
      <c r="C681" s="296"/>
      <c r="D681" s="296"/>
      <c r="E681" s="296"/>
      <c r="F681" s="296"/>
      <c r="G681" s="296"/>
      <c r="H681" s="296"/>
      <c r="I681" s="296"/>
      <c r="J681" s="296"/>
      <c r="K681" s="296"/>
      <c r="L681" s="296"/>
      <c r="M681" s="296"/>
      <c r="N681" s="296"/>
      <c r="O681" s="296"/>
      <c r="P681" s="296"/>
      <c r="Q681" s="296"/>
      <c r="R681" s="296"/>
      <c r="S681" s="296"/>
      <c r="T681" s="296"/>
      <c r="U681" s="296"/>
      <c r="V681" s="296"/>
      <c r="W681" s="296"/>
      <c r="X681" s="296"/>
      <c r="Y681" s="296"/>
      <c r="Z681" s="296"/>
      <c r="AA681" s="296"/>
      <c r="AB681" s="296"/>
      <c r="AC681" s="296"/>
      <c r="AD681" s="296"/>
      <c r="AE681" s="296"/>
      <c r="AF681" s="296"/>
      <c r="AG681" s="296"/>
      <c r="AH681" s="296"/>
      <c r="AI681" s="296"/>
      <c r="AJ681" s="296"/>
      <c r="AK681" s="296"/>
      <c r="AL681" s="296"/>
      <c r="AM681" s="296"/>
    </row>
    <row r="682" spans="1:39" x14ac:dyDescent="0.25">
      <c r="A682" s="296"/>
      <c r="B682" s="296"/>
      <c r="C682" s="296"/>
      <c r="D682" s="296"/>
      <c r="E682" s="296"/>
      <c r="F682" s="296"/>
      <c r="G682" s="296"/>
      <c r="H682" s="296"/>
      <c r="I682" s="296"/>
      <c r="J682" s="296"/>
      <c r="K682" s="296"/>
      <c r="L682" s="296"/>
      <c r="M682" s="296"/>
      <c r="N682" s="296"/>
      <c r="O682" s="296"/>
      <c r="P682" s="296"/>
      <c r="Q682" s="296"/>
      <c r="R682" s="296"/>
      <c r="S682" s="296"/>
      <c r="T682" s="296"/>
      <c r="U682" s="296"/>
      <c r="V682" s="296"/>
      <c r="W682" s="296"/>
      <c r="X682" s="296"/>
      <c r="Y682" s="296"/>
      <c r="Z682" s="296"/>
      <c r="AA682" s="296"/>
      <c r="AB682" s="296"/>
      <c r="AC682" s="296"/>
      <c r="AD682" s="296"/>
      <c r="AE682" s="296"/>
      <c r="AF682" s="296"/>
      <c r="AG682" s="296"/>
      <c r="AH682" s="296"/>
      <c r="AI682" s="296"/>
      <c r="AJ682" s="296"/>
      <c r="AK682" s="296"/>
      <c r="AL682" s="296"/>
      <c r="AM682" s="296"/>
    </row>
    <row r="683" spans="1:39" x14ac:dyDescent="0.25">
      <c r="A683" s="296"/>
      <c r="B683" s="296"/>
      <c r="C683" s="296"/>
      <c r="D683" s="296"/>
      <c r="E683" s="296"/>
      <c r="F683" s="296"/>
      <c r="G683" s="296"/>
      <c r="H683" s="296"/>
      <c r="I683" s="296"/>
      <c r="J683" s="296"/>
      <c r="K683" s="296"/>
      <c r="L683" s="296"/>
      <c r="M683" s="296"/>
      <c r="N683" s="296"/>
      <c r="O683" s="296"/>
      <c r="P683" s="296"/>
      <c r="Q683" s="296"/>
      <c r="R683" s="296"/>
      <c r="S683" s="296"/>
      <c r="T683" s="296"/>
      <c r="U683" s="296"/>
      <c r="V683" s="296"/>
      <c r="W683" s="296"/>
      <c r="X683" s="296"/>
      <c r="Y683" s="296"/>
      <c r="Z683" s="296"/>
      <c r="AA683" s="296"/>
      <c r="AB683" s="296"/>
      <c r="AC683" s="296"/>
      <c r="AD683" s="296"/>
      <c r="AE683" s="296"/>
      <c r="AF683" s="296"/>
      <c r="AG683" s="296"/>
      <c r="AH683" s="296"/>
      <c r="AI683" s="296"/>
      <c r="AJ683" s="296"/>
      <c r="AK683" s="296"/>
      <c r="AL683" s="296"/>
      <c r="AM683" s="296"/>
    </row>
    <row r="684" spans="1:39" x14ac:dyDescent="0.25">
      <c r="A684" s="296"/>
      <c r="B684" s="296"/>
      <c r="C684" s="296"/>
      <c r="D684" s="296"/>
      <c r="E684" s="296"/>
      <c r="F684" s="296"/>
      <c r="G684" s="296"/>
      <c r="H684" s="296"/>
      <c r="I684" s="296"/>
      <c r="J684" s="296"/>
      <c r="K684" s="296"/>
      <c r="L684" s="296"/>
      <c r="M684" s="296"/>
      <c r="N684" s="296"/>
      <c r="O684" s="296"/>
      <c r="P684" s="296"/>
      <c r="Q684" s="296"/>
      <c r="R684" s="296"/>
      <c r="S684" s="296"/>
      <c r="T684" s="296"/>
      <c r="U684" s="296"/>
      <c r="V684" s="296"/>
      <c r="W684" s="296"/>
      <c r="X684" s="296"/>
      <c r="Y684" s="296"/>
      <c r="Z684" s="296"/>
      <c r="AA684" s="296"/>
      <c r="AB684" s="296"/>
      <c r="AC684" s="296"/>
      <c r="AD684" s="296"/>
      <c r="AE684" s="296"/>
      <c r="AF684" s="296"/>
      <c r="AG684" s="296"/>
      <c r="AH684" s="296"/>
      <c r="AI684" s="296"/>
      <c r="AJ684" s="296"/>
      <c r="AK684" s="296"/>
      <c r="AL684" s="296"/>
      <c r="AM684" s="296"/>
    </row>
    <row r="685" spans="1:39" x14ac:dyDescent="0.25">
      <c r="A685" s="296"/>
      <c r="B685" s="296"/>
      <c r="C685" s="296"/>
      <c r="D685" s="296"/>
      <c r="E685" s="296"/>
      <c r="F685" s="296"/>
      <c r="G685" s="296"/>
      <c r="H685" s="296"/>
      <c r="I685" s="296"/>
      <c r="J685" s="296"/>
      <c r="K685" s="296"/>
      <c r="L685" s="296"/>
      <c r="M685" s="296"/>
      <c r="N685" s="296"/>
      <c r="O685" s="296"/>
      <c r="P685" s="296"/>
      <c r="Q685" s="296"/>
      <c r="R685" s="296"/>
      <c r="S685" s="296"/>
      <c r="T685" s="296"/>
      <c r="U685" s="296"/>
      <c r="V685" s="296"/>
      <c r="W685" s="296"/>
      <c r="X685" s="296"/>
      <c r="Y685" s="296"/>
      <c r="Z685" s="296"/>
      <c r="AA685" s="296"/>
      <c r="AB685" s="296"/>
      <c r="AC685" s="296"/>
      <c r="AD685" s="296"/>
      <c r="AE685" s="296"/>
      <c r="AF685" s="296"/>
      <c r="AG685" s="296"/>
      <c r="AH685" s="296"/>
      <c r="AI685" s="296"/>
      <c r="AJ685" s="296"/>
      <c r="AK685" s="296"/>
      <c r="AL685" s="296"/>
      <c r="AM685" s="296"/>
    </row>
    <row r="686" spans="1:39" x14ac:dyDescent="0.25">
      <c r="A686" s="296"/>
      <c r="B686" s="296"/>
      <c r="C686" s="296"/>
      <c r="D686" s="296"/>
      <c r="E686" s="296"/>
      <c r="F686" s="296"/>
      <c r="G686" s="296"/>
      <c r="H686" s="296"/>
      <c r="I686" s="296"/>
      <c r="J686" s="296"/>
      <c r="K686" s="296"/>
      <c r="L686" s="296"/>
      <c r="M686" s="296"/>
      <c r="N686" s="296"/>
      <c r="O686" s="296"/>
      <c r="P686" s="296"/>
      <c r="Q686" s="296"/>
      <c r="R686" s="296"/>
      <c r="S686" s="296"/>
      <c r="T686" s="296"/>
      <c r="U686" s="296"/>
      <c r="V686" s="296"/>
      <c r="W686" s="296"/>
      <c r="X686" s="296"/>
      <c r="Y686" s="296"/>
      <c r="Z686" s="296"/>
      <c r="AA686" s="296"/>
      <c r="AB686" s="296"/>
      <c r="AC686" s="296"/>
      <c r="AD686" s="296"/>
      <c r="AE686" s="296"/>
      <c r="AF686" s="296"/>
      <c r="AG686" s="296"/>
      <c r="AH686" s="296"/>
      <c r="AI686" s="296"/>
      <c r="AJ686" s="296"/>
      <c r="AK686" s="296"/>
      <c r="AL686" s="296"/>
      <c r="AM686" s="296"/>
    </row>
    <row r="687" spans="1:39" x14ac:dyDescent="0.25">
      <c r="A687" s="296"/>
      <c r="B687" s="296"/>
      <c r="C687" s="296"/>
      <c r="D687" s="296"/>
      <c r="E687" s="296"/>
      <c r="F687" s="296"/>
      <c r="G687" s="296"/>
      <c r="H687" s="296"/>
      <c r="I687" s="296"/>
      <c r="J687" s="296"/>
      <c r="K687" s="296"/>
      <c r="L687" s="296"/>
      <c r="M687" s="296"/>
      <c r="N687" s="296"/>
      <c r="O687" s="296"/>
      <c r="P687" s="296"/>
      <c r="Q687" s="296"/>
      <c r="R687" s="296"/>
      <c r="S687" s="296"/>
      <c r="T687" s="296"/>
      <c r="U687" s="296"/>
      <c r="V687" s="296"/>
      <c r="W687" s="296"/>
      <c r="X687" s="296"/>
      <c r="Y687" s="296"/>
      <c r="Z687" s="296"/>
      <c r="AA687" s="296"/>
      <c r="AB687" s="296"/>
      <c r="AC687" s="296"/>
      <c r="AD687" s="296"/>
      <c r="AE687" s="296"/>
      <c r="AF687" s="296"/>
      <c r="AG687" s="296"/>
      <c r="AH687" s="296"/>
      <c r="AI687" s="296"/>
      <c r="AJ687" s="296"/>
      <c r="AK687" s="296"/>
      <c r="AL687" s="296"/>
      <c r="AM687" s="296"/>
    </row>
    <row r="688" spans="1:39" x14ac:dyDescent="0.25">
      <c r="A688" s="296"/>
      <c r="B688" s="296"/>
      <c r="C688" s="296"/>
      <c r="D688" s="296"/>
      <c r="E688" s="296"/>
      <c r="F688" s="296"/>
      <c r="G688" s="296"/>
      <c r="H688" s="296"/>
      <c r="I688" s="296"/>
      <c r="J688" s="296"/>
      <c r="K688" s="296"/>
      <c r="L688" s="296"/>
      <c r="M688" s="296"/>
      <c r="N688" s="296"/>
      <c r="O688" s="296"/>
      <c r="P688" s="296"/>
      <c r="Q688" s="296"/>
      <c r="R688" s="296"/>
      <c r="S688" s="296"/>
      <c r="T688" s="296"/>
      <c r="U688" s="296"/>
      <c r="V688" s="296"/>
      <c r="W688" s="296"/>
      <c r="X688" s="296"/>
      <c r="Y688" s="296"/>
      <c r="Z688" s="296"/>
      <c r="AA688" s="296"/>
      <c r="AB688" s="296"/>
      <c r="AC688" s="296"/>
      <c r="AD688" s="296"/>
      <c r="AE688" s="296"/>
      <c r="AF688" s="296"/>
      <c r="AG688" s="296"/>
      <c r="AH688" s="296"/>
      <c r="AI688" s="296"/>
      <c r="AJ688" s="296"/>
      <c r="AK688" s="296"/>
      <c r="AL688" s="296"/>
      <c r="AM688" s="296"/>
    </row>
    <row r="689" spans="1:39" x14ac:dyDescent="0.25">
      <c r="A689" s="296"/>
      <c r="B689" s="296"/>
      <c r="C689" s="296"/>
      <c r="D689" s="296"/>
      <c r="E689" s="296"/>
      <c r="F689" s="296"/>
      <c r="G689" s="296"/>
      <c r="H689" s="296"/>
      <c r="I689" s="296"/>
      <c r="J689" s="296"/>
      <c r="K689" s="296"/>
      <c r="L689" s="296"/>
      <c r="M689" s="296"/>
      <c r="N689" s="296"/>
      <c r="O689" s="296"/>
      <c r="P689" s="296"/>
      <c r="Q689" s="296"/>
      <c r="R689" s="296"/>
      <c r="S689" s="296"/>
      <c r="T689" s="296"/>
      <c r="U689" s="296"/>
      <c r="V689" s="296"/>
      <c r="W689" s="296"/>
      <c r="X689" s="296"/>
      <c r="Y689" s="296"/>
      <c r="Z689" s="296"/>
      <c r="AA689" s="296"/>
      <c r="AB689" s="296"/>
      <c r="AC689" s="296"/>
      <c r="AD689" s="296"/>
      <c r="AE689" s="296"/>
      <c r="AF689" s="296"/>
      <c r="AG689" s="296"/>
      <c r="AH689" s="296"/>
      <c r="AI689" s="296"/>
      <c r="AJ689" s="296"/>
      <c r="AK689" s="296"/>
      <c r="AL689" s="296"/>
      <c r="AM689" s="296"/>
    </row>
    <row r="690" spans="1:39" x14ac:dyDescent="0.25">
      <c r="A690" s="296"/>
      <c r="B690" s="296"/>
      <c r="C690" s="296"/>
      <c r="D690" s="296"/>
      <c r="E690" s="296"/>
      <c r="F690" s="296"/>
      <c r="G690" s="296"/>
      <c r="H690" s="296"/>
      <c r="I690" s="296"/>
      <c r="J690" s="296"/>
      <c r="K690" s="296"/>
      <c r="L690" s="296"/>
      <c r="M690" s="296"/>
      <c r="N690" s="296"/>
      <c r="O690" s="296"/>
      <c r="P690" s="296"/>
      <c r="Q690" s="296"/>
      <c r="R690" s="296"/>
      <c r="S690" s="296"/>
      <c r="T690" s="296"/>
      <c r="U690" s="296"/>
      <c r="V690" s="296"/>
      <c r="W690" s="296"/>
      <c r="X690" s="296"/>
      <c r="Y690" s="296"/>
      <c r="Z690" s="296"/>
      <c r="AA690" s="296"/>
      <c r="AB690" s="296"/>
      <c r="AC690" s="296"/>
      <c r="AD690" s="296"/>
      <c r="AE690" s="296"/>
      <c r="AF690" s="296"/>
      <c r="AG690" s="296"/>
      <c r="AH690" s="296"/>
      <c r="AI690" s="296"/>
      <c r="AJ690" s="296"/>
      <c r="AK690" s="296"/>
      <c r="AL690" s="296"/>
      <c r="AM690" s="296"/>
    </row>
    <row r="691" spans="1:39" x14ac:dyDescent="0.25">
      <c r="A691" s="296"/>
      <c r="B691" s="296"/>
      <c r="C691" s="296"/>
      <c r="D691" s="296"/>
      <c r="E691" s="296"/>
      <c r="F691" s="296"/>
      <c r="G691" s="296"/>
      <c r="H691" s="296"/>
      <c r="I691" s="296"/>
      <c r="J691" s="296"/>
      <c r="K691" s="296"/>
      <c r="L691" s="296"/>
      <c r="M691" s="296"/>
      <c r="N691" s="296"/>
      <c r="O691" s="296"/>
      <c r="P691" s="296"/>
      <c r="Q691" s="296"/>
    </row>
    <row r="692" spans="1:39" x14ac:dyDescent="0.25">
      <c r="A692" s="296"/>
      <c r="B692" s="296"/>
      <c r="C692" s="296"/>
      <c r="D692" s="296"/>
      <c r="E692" s="296"/>
      <c r="F692" s="296"/>
      <c r="G692" s="296"/>
      <c r="H692" s="296"/>
      <c r="I692" s="296"/>
      <c r="J692" s="296"/>
      <c r="K692" s="296"/>
      <c r="L692" s="296"/>
      <c r="M692" s="296"/>
      <c r="N692" s="296"/>
      <c r="O692" s="296"/>
      <c r="P692" s="296"/>
      <c r="Q692" s="296"/>
    </row>
    <row r="693" spans="1:39" x14ac:dyDescent="0.25">
      <c r="A693" s="296"/>
      <c r="B693" s="296"/>
      <c r="C693" s="296"/>
      <c r="D693" s="296"/>
      <c r="E693" s="296"/>
      <c r="F693" s="296"/>
      <c r="G693" s="296"/>
      <c r="H693" s="296"/>
      <c r="I693" s="296"/>
      <c r="J693" s="296"/>
      <c r="K693" s="296"/>
      <c r="L693" s="296"/>
      <c r="M693" s="296"/>
      <c r="N693" s="296"/>
      <c r="O693" s="296"/>
      <c r="P693" s="296"/>
      <c r="Q693" s="296"/>
    </row>
    <row r="1048457" ht="15" customHeight="1" x14ac:dyDescent="0.25"/>
    <row r="1048458" ht="15" customHeight="1" x14ac:dyDescent="0.25"/>
  </sheetData>
  <autoFilter ref="A3:Q107"/>
  <mergeCells count="38">
    <mergeCell ref="R1:AM1"/>
    <mergeCell ref="R2:R3"/>
    <mergeCell ref="T2:T3"/>
    <mergeCell ref="U2:U3"/>
    <mergeCell ref="V2:V3"/>
    <mergeCell ref="W2:W3"/>
    <mergeCell ref="X2:X3"/>
    <mergeCell ref="Y2:Y3"/>
    <mergeCell ref="AI2:AI3"/>
    <mergeCell ref="AJ2:AJ3"/>
    <mergeCell ref="AK2:AK3"/>
    <mergeCell ref="AL2:AL3"/>
    <mergeCell ref="AB2:AE2"/>
    <mergeCell ref="AF2:AF3"/>
    <mergeCell ref="AG2:AG3"/>
    <mergeCell ref="AH2:AH3"/>
    <mergeCell ref="Z2:Z3"/>
    <mergeCell ref="AA2:AA3"/>
    <mergeCell ref="Q2:Q3"/>
    <mergeCell ref="K2:K3"/>
    <mergeCell ref="L2:L3"/>
    <mergeCell ref="M2:M3"/>
    <mergeCell ref="N2:N3"/>
    <mergeCell ref="O2:O3"/>
    <mergeCell ref="P2:P3"/>
    <mergeCell ref="S2:S3"/>
    <mergeCell ref="I1:Q1"/>
    <mergeCell ref="A1:H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</mergeCell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Y1048458"/>
  <sheetViews>
    <sheetView rightToLeft="1" zoomScale="115" zoomScaleNormal="115" workbookViewId="0">
      <pane ySplit="3" topLeftCell="A1751" activePane="bottomLeft" state="frozen"/>
      <selection pane="bottomLeft" activeCell="J1759" sqref="J1759"/>
    </sheetView>
  </sheetViews>
  <sheetFormatPr defaultRowHeight="15" x14ac:dyDescent="0.25"/>
  <cols>
    <col min="1" max="2" width="9.140625" style="86"/>
    <col min="3" max="3" width="13.42578125" style="86" bestFit="1" customWidth="1"/>
    <col min="4" max="4" width="5.140625" style="86" customWidth="1"/>
    <col min="5" max="5" width="11.28515625" style="86" customWidth="1"/>
    <col min="6" max="8" width="9.140625" style="86"/>
    <col min="9" max="9" width="8.7109375" style="86" customWidth="1"/>
    <col min="10" max="10" width="9.140625" style="86"/>
    <col min="11" max="11" width="13.28515625" style="86" bestFit="1" customWidth="1"/>
    <col min="12" max="12" width="11.42578125" style="86" customWidth="1"/>
    <col min="13" max="19" width="9.140625" style="86"/>
    <col min="20" max="20" width="13.42578125" style="86" bestFit="1" customWidth="1"/>
    <col min="21" max="16384" width="9.140625" style="86"/>
  </cols>
  <sheetData>
    <row r="1" spans="1:25" ht="23.25" customHeight="1" thickBot="1" x14ac:dyDescent="0.3">
      <c r="A1" s="146"/>
      <c r="B1" s="146"/>
      <c r="C1" s="1076" t="s">
        <v>7</v>
      </c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/>
      <c r="U1" s="1076"/>
      <c r="V1" s="1076"/>
      <c r="W1" s="1076"/>
      <c r="X1" s="1076"/>
      <c r="Y1" s="1077"/>
    </row>
    <row r="2" spans="1:25" ht="36" customHeight="1" x14ac:dyDescent="0.25">
      <c r="A2" s="147"/>
      <c r="B2" s="1074" t="s">
        <v>71</v>
      </c>
      <c r="C2" s="1078" t="s">
        <v>128</v>
      </c>
      <c r="D2" s="1075" t="s">
        <v>335</v>
      </c>
      <c r="E2" s="1078" t="s">
        <v>67</v>
      </c>
      <c r="F2" s="1074" t="s">
        <v>68</v>
      </c>
      <c r="G2" s="1074" t="s">
        <v>69</v>
      </c>
      <c r="H2" s="1074" t="s">
        <v>27</v>
      </c>
      <c r="I2" s="1080" t="s">
        <v>70</v>
      </c>
      <c r="J2" s="1074" t="s">
        <v>44</v>
      </c>
      <c r="K2" s="1074" t="s">
        <v>46</v>
      </c>
      <c r="L2" s="1074" t="s">
        <v>64</v>
      </c>
      <c r="M2" s="1074" t="s">
        <v>65</v>
      </c>
      <c r="N2" s="1074" t="s">
        <v>24</v>
      </c>
      <c r="O2" s="1074"/>
      <c r="P2" s="1074"/>
      <c r="Q2" s="1074"/>
      <c r="R2" s="1074" t="s">
        <v>49</v>
      </c>
      <c r="S2" s="1074" t="s">
        <v>40</v>
      </c>
      <c r="T2" s="1074" t="s">
        <v>41</v>
      </c>
      <c r="U2" s="1074" t="s">
        <v>30</v>
      </c>
      <c r="V2" s="1074" t="s">
        <v>72</v>
      </c>
      <c r="W2" s="1074" t="s">
        <v>32</v>
      </c>
      <c r="X2" s="1074" t="s">
        <v>33</v>
      </c>
      <c r="Y2" s="1074" t="s">
        <v>34</v>
      </c>
    </row>
    <row r="3" spans="1:25" ht="20.25" x14ac:dyDescent="0.25">
      <c r="A3" s="148" t="s">
        <v>225</v>
      </c>
      <c r="B3" s="1075"/>
      <c r="C3" s="1078"/>
      <c r="D3" s="1079"/>
      <c r="E3" s="1078"/>
      <c r="F3" s="1075"/>
      <c r="G3" s="1075"/>
      <c r="H3" s="1075"/>
      <c r="I3" s="1079"/>
      <c r="J3" s="1075"/>
      <c r="K3" s="1075"/>
      <c r="L3" s="1075"/>
      <c r="M3" s="1075"/>
      <c r="N3" s="149" t="s">
        <v>91</v>
      </c>
      <c r="O3" s="149" t="s">
        <v>92</v>
      </c>
      <c r="P3" s="149" t="s">
        <v>93</v>
      </c>
      <c r="Q3" s="149" t="s">
        <v>94</v>
      </c>
      <c r="R3" s="1075"/>
      <c r="S3" s="1075"/>
      <c r="T3" s="1075"/>
      <c r="U3" s="1075"/>
      <c r="V3" s="1075"/>
      <c r="W3" s="1075"/>
      <c r="X3" s="1075"/>
      <c r="Y3" s="1075"/>
    </row>
    <row r="4" spans="1:25" x14ac:dyDescent="0.25">
      <c r="A4" s="87">
        <v>375</v>
      </c>
      <c r="B4" s="87" t="s">
        <v>227</v>
      </c>
      <c r="C4" s="87" t="s">
        <v>118</v>
      </c>
      <c r="D4" s="197"/>
      <c r="E4" s="87">
        <v>14030219</v>
      </c>
      <c r="F4" s="87"/>
      <c r="G4" s="87"/>
      <c r="H4" s="87"/>
      <c r="I4" s="145">
        <v>1</v>
      </c>
      <c r="J4" s="87"/>
      <c r="K4" s="87">
        <v>180</v>
      </c>
      <c r="L4" s="87">
        <v>14030219</v>
      </c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</row>
    <row r="5" spans="1:25" x14ac:dyDescent="0.25">
      <c r="A5" s="87">
        <v>377</v>
      </c>
      <c r="B5" s="87" t="s">
        <v>227</v>
      </c>
      <c r="C5" s="87" t="s">
        <v>118</v>
      </c>
      <c r="D5" s="197"/>
      <c r="E5" s="87">
        <v>14030219</v>
      </c>
      <c r="F5" s="87"/>
      <c r="G5" s="87"/>
      <c r="H5" s="87"/>
      <c r="I5" s="145">
        <v>1</v>
      </c>
      <c r="J5" s="87"/>
      <c r="K5" s="87">
        <v>180</v>
      </c>
      <c r="L5" s="87">
        <v>14030219</v>
      </c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</row>
    <row r="6" spans="1:25" x14ac:dyDescent="0.25">
      <c r="A6" s="87">
        <v>378</v>
      </c>
      <c r="B6" s="87" t="s">
        <v>227</v>
      </c>
      <c r="C6" s="87" t="s">
        <v>118</v>
      </c>
      <c r="D6" s="197"/>
      <c r="E6" s="87">
        <v>14030219</v>
      </c>
      <c r="F6" s="87"/>
      <c r="G6" s="87"/>
      <c r="H6" s="87"/>
      <c r="I6" s="145">
        <v>1</v>
      </c>
      <c r="J6" s="87"/>
      <c r="K6" s="87">
        <v>180</v>
      </c>
      <c r="L6" s="87">
        <v>14030219</v>
      </c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</row>
    <row r="7" spans="1:25" x14ac:dyDescent="0.25">
      <c r="A7" s="87">
        <v>394</v>
      </c>
      <c r="B7" s="87" t="s">
        <v>227</v>
      </c>
      <c r="C7" s="87" t="s">
        <v>135</v>
      </c>
      <c r="D7" s="197"/>
      <c r="E7" s="87">
        <v>14030219</v>
      </c>
      <c r="F7" s="87"/>
      <c r="G7" s="87"/>
      <c r="H7" s="87"/>
      <c r="I7" s="145">
        <v>1</v>
      </c>
      <c r="J7" s="87"/>
      <c r="K7" s="87">
        <v>180</v>
      </c>
      <c r="L7" s="87">
        <v>14030219</v>
      </c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</row>
    <row r="8" spans="1:25" x14ac:dyDescent="0.25">
      <c r="A8" s="87">
        <v>184</v>
      </c>
      <c r="B8" s="87" t="s">
        <v>227</v>
      </c>
      <c r="C8" s="87" t="s">
        <v>144</v>
      </c>
      <c r="D8" s="197"/>
      <c r="E8" s="87">
        <v>14030219</v>
      </c>
      <c r="F8" s="87"/>
      <c r="G8" s="87"/>
      <c r="H8" s="87"/>
      <c r="I8" s="145">
        <v>2</v>
      </c>
      <c r="J8" s="87"/>
      <c r="K8" s="87">
        <v>180</v>
      </c>
      <c r="L8" s="87">
        <v>14030219</v>
      </c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</row>
    <row r="9" spans="1:25" x14ac:dyDescent="0.25">
      <c r="A9" s="87">
        <v>407</v>
      </c>
      <c r="B9" s="87" t="s">
        <v>227</v>
      </c>
      <c r="C9" s="87" t="s">
        <v>135</v>
      </c>
      <c r="D9" s="197"/>
      <c r="E9" s="87">
        <v>14030219</v>
      </c>
      <c r="F9" s="87"/>
      <c r="G9" s="87"/>
      <c r="H9" s="87"/>
      <c r="I9" s="145">
        <v>2</v>
      </c>
      <c r="J9" s="87"/>
      <c r="K9" s="87">
        <v>180</v>
      </c>
      <c r="L9" s="87">
        <v>14030219</v>
      </c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</row>
    <row r="10" spans="1:25" x14ac:dyDescent="0.25">
      <c r="A10" s="87">
        <v>408</v>
      </c>
      <c r="B10" s="87" t="s">
        <v>227</v>
      </c>
      <c r="C10" s="87" t="s">
        <v>135</v>
      </c>
      <c r="D10" s="197"/>
      <c r="E10" s="87">
        <v>14030219</v>
      </c>
      <c r="F10" s="87"/>
      <c r="G10" s="87"/>
      <c r="H10" s="87"/>
      <c r="I10" s="145">
        <v>2</v>
      </c>
      <c r="J10" s="87"/>
      <c r="K10" s="87">
        <v>180</v>
      </c>
      <c r="L10" s="87">
        <v>14030219</v>
      </c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</row>
    <row r="11" spans="1:25" x14ac:dyDescent="0.25">
      <c r="A11" s="87">
        <v>387</v>
      </c>
      <c r="B11" s="87" t="s">
        <v>228</v>
      </c>
      <c r="C11" s="87" t="s">
        <v>135</v>
      </c>
      <c r="D11" s="197"/>
      <c r="E11" s="87">
        <v>14030219</v>
      </c>
      <c r="F11" s="87"/>
      <c r="G11" s="87"/>
      <c r="H11" s="87"/>
      <c r="I11" s="145">
        <v>2</v>
      </c>
      <c r="J11" s="87"/>
      <c r="K11" s="87">
        <v>180</v>
      </c>
      <c r="L11" s="87">
        <v>14030219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5" x14ac:dyDescent="0.25">
      <c r="A12" s="87">
        <v>390</v>
      </c>
      <c r="B12" s="87" t="s">
        <v>228</v>
      </c>
      <c r="C12" s="87" t="s">
        <v>135</v>
      </c>
      <c r="D12" s="197"/>
      <c r="E12" s="87">
        <v>14030219</v>
      </c>
      <c r="F12" s="87"/>
      <c r="G12" s="87"/>
      <c r="H12" s="87"/>
      <c r="I12" s="145">
        <v>2</v>
      </c>
      <c r="J12" s="87"/>
      <c r="K12" s="87">
        <v>180</v>
      </c>
      <c r="L12" s="87">
        <v>14030219</v>
      </c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5" ht="15" customHeight="1" x14ac:dyDescent="0.25">
      <c r="A13" s="87">
        <v>386</v>
      </c>
      <c r="B13" s="87" t="s">
        <v>228</v>
      </c>
      <c r="C13" s="87" t="s">
        <v>135</v>
      </c>
      <c r="D13" s="197"/>
      <c r="E13" s="87">
        <v>14030219</v>
      </c>
      <c r="F13" s="87"/>
      <c r="G13" s="87"/>
      <c r="H13" s="87"/>
      <c r="I13" s="145">
        <v>1</v>
      </c>
      <c r="J13" s="87"/>
      <c r="K13" s="87">
        <v>180</v>
      </c>
      <c r="L13" s="87">
        <v>14030219</v>
      </c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5" x14ac:dyDescent="0.25">
      <c r="A14" s="87">
        <v>300</v>
      </c>
      <c r="B14" s="87" t="s">
        <v>228</v>
      </c>
      <c r="C14" s="87" t="s">
        <v>118</v>
      </c>
      <c r="D14" s="197"/>
      <c r="E14" s="87">
        <v>14030219</v>
      </c>
      <c r="F14" s="87"/>
      <c r="G14" s="87"/>
      <c r="H14" s="87"/>
      <c r="I14" s="145">
        <v>1</v>
      </c>
      <c r="J14" s="87"/>
      <c r="K14" s="87">
        <v>180</v>
      </c>
      <c r="L14" s="87">
        <v>14030219</v>
      </c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5" x14ac:dyDescent="0.25">
      <c r="A15" s="87">
        <v>283</v>
      </c>
      <c r="B15" s="87" t="s">
        <v>228</v>
      </c>
      <c r="C15" s="87" t="s">
        <v>118</v>
      </c>
      <c r="D15" s="197"/>
      <c r="E15" s="87">
        <v>14030219</v>
      </c>
      <c r="F15" s="87"/>
      <c r="G15" s="87"/>
      <c r="H15" s="87"/>
      <c r="I15" s="87">
        <v>1</v>
      </c>
      <c r="J15" s="87"/>
      <c r="K15" s="87">
        <v>180</v>
      </c>
      <c r="L15" s="87">
        <v>14030219</v>
      </c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5" x14ac:dyDescent="0.25">
      <c r="A16" s="87">
        <v>405</v>
      </c>
      <c r="B16" s="87" t="s">
        <v>227</v>
      </c>
      <c r="C16" s="87" t="s">
        <v>135</v>
      </c>
      <c r="D16" s="197"/>
      <c r="E16" s="87">
        <v>14030220</v>
      </c>
      <c r="F16" s="87"/>
      <c r="G16" s="87"/>
      <c r="H16" s="87"/>
      <c r="I16" s="87">
        <v>2</v>
      </c>
      <c r="J16" s="87"/>
      <c r="K16" s="87">
        <v>180</v>
      </c>
      <c r="L16" s="87">
        <v>14030220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5" x14ac:dyDescent="0.25">
      <c r="A17" s="87">
        <v>112</v>
      </c>
      <c r="B17" s="87" t="s">
        <v>227</v>
      </c>
      <c r="C17" s="87" t="s">
        <v>137</v>
      </c>
      <c r="D17" s="197"/>
      <c r="E17" s="87">
        <v>14030220</v>
      </c>
      <c r="F17" s="87"/>
      <c r="G17" s="87"/>
      <c r="H17" s="87"/>
      <c r="I17" s="87">
        <v>2</v>
      </c>
      <c r="J17" s="87"/>
      <c r="K17" s="87">
        <v>180</v>
      </c>
      <c r="L17" s="87">
        <v>14030220</v>
      </c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5" x14ac:dyDescent="0.25">
      <c r="A18" s="87">
        <v>412</v>
      </c>
      <c r="B18" s="87" t="s">
        <v>227</v>
      </c>
      <c r="C18" s="87" t="s">
        <v>135</v>
      </c>
      <c r="D18" s="197"/>
      <c r="E18" s="87">
        <v>14030220</v>
      </c>
      <c r="F18" s="87"/>
      <c r="G18" s="87"/>
      <c r="H18" s="87"/>
      <c r="I18" s="87">
        <v>2</v>
      </c>
      <c r="J18" s="87"/>
      <c r="K18" s="87">
        <v>180</v>
      </c>
      <c r="L18" s="87">
        <v>14030220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5" x14ac:dyDescent="0.25">
      <c r="A19" s="87">
        <v>400</v>
      </c>
      <c r="B19" s="87" t="s">
        <v>227</v>
      </c>
      <c r="C19" s="87" t="s">
        <v>135</v>
      </c>
      <c r="D19" s="197"/>
      <c r="E19" s="87">
        <v>14030220</v>
      </c>
      <c r="F19" s="87"/>
      <c r="G19" s="87"/>
      <c r="H19" s="87"/>
      <c r="I19" s="87">
        <v>1</v>
      </c>
      <c r="J19" s="87"/>
      <c r="K19" s="87">
        <v>180</v>
      </c>
      <c r="L19" s="87">
        <v>14030220</v>
      </c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5" x14ac:dyDescent="0.25">
      <c r="A20" s="87">
        <v>373</v>
      </c>
      <c r="B20" s="87" t="s">
        <v>227</v>
      </c>
      <c r="C20" s="87" t="s">
        <v>118</v>
      </c>
      <c r="D20" s="197"/>
      <c r="E20" s="87">
        <v>14030220</v>
      </c>
      <c r="F20" s="87"/>
      <c r="G20" s="87"/>
      <c r="H20" s="87"/>
      <c r="I20" s="87">
        <v>1</v>
      </c>
      <c r="J20" s="87"/>
      <c r="K20" s="87">
        <v>180</v>
      </c>
      <c r="L20" s="87">
        <v>14030220</v>
      </c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5" x14ac:dyDescent="0.25">
      <c r="A21" s="87">
        <v>382</v>
      </c>
      <c r="B21" s="87" t="s">
        <v>227</v>
      </c>
      <c r="C21" s="87" t="s">
        <v>118</v>
      </c>
      <c r="D21" s="197"/>
      <c r="E21" s="87">
        <v>14030220</v>
      </c>
      <c r="F21" s="87"/>
      <c r="G21" s="87"/>
      <c r="H21" s="87"/>
      <c r="I21" s="87">
        <v>1</v>
      </c>
      <c r="J21" s="87"/>
      <c r="K21" s="87">
        <v>180</v>
      </c>
      <c r="L21" s="87">
        <v>14030220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5" x14ac:dyDescent="0.25">
      <c r="A22" s="87">
        <v>383</v>
      </c>
      <c r="B22" s="87" t="s">
        <v>227</v>
      </c>
      <c r="C22" s="87" t="s">
        <v>118</v>
      </c>
      <c r="D22" s="197"/>
      <c r="E22" s="87">
        <v>14030220</v>
      </c>
      <c r="F22" s="87"/>
      <c r="G22" s="87"/>
      <c r="H22" s="87"/>
      <c r="I22" s="87">
        <v>1</v>
      </c>
      <c r="J22" s="87"/>
      <c r="K22" s="87">
        <v>180</v>
      </c>
      <c r="L22" s="87">
        <v>14030220</v>
      </c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5" x14ac:dyDescent="0.25">
      <c r="A23" s="87">
        <v>425</v>
      </c>
      <c r="B23" s="87" t="s">
        <v>227</v>
      </c>
      <c r="C23" s="87" t="s">
        <v>135</v>
      </c>
      <c r="D23" s="197"/>
      <c r="E23" s="87">
        <v>14030220</v>
      </c>
      <c r="F23" s="87"/>
      <c r="G23" s="87"/>
      <c r="H23" s="87"/>
      <c r="I23" s="87">
        <v>1</v>
      </c>
      <c r="J23" s="87"/>
      <c r="K23" s="87">
        <v>180</v>
      </c>
      <c r="L23" s="87">
        <v>14030220</v>
      </c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</row>
    <row r="24" spans="1:25" x14ac:dyDescent="0.25">
      <c r="A24" s="87">
        <v>192</v>
      </c>
      <c r="B24" s="87" t="s">
        <v>228</v>
      </c>
      <c r="C24" s="87" t="s">
        <v>144</v>
      </c>
      <c r="D24" s="197"/>
      <c r="E24" s="87">
        <v>14030220</v>
      </c>
      <c r="F24" s="87"/>
      <c r="G24" s="87"/>
      <c r="H24" s="87"/>
      <c r="I24" s="87">
        <v>2</v>
      </c>
      <c r="J24" s="87"/>
      <c r="K24" s="87">
        <v>180</v>
      </c>
      <c r="L24" s="87">
        <v>14030220</v>
      </c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</row>
    <row r="25" spans="1:25" x14ac:dyDescent="0.25">
      <c r="A25" s="87">
        <v>405</v>
      </c>
      <c r="B25" s="87" t="s">
        <v>228</v>
      </c>
      <c r="C25" s="87" t="s">
        <v>135</v>
      </c>
      <c r="D25" s="197"/>
      <c r="E25" s="87">
        <v>14030220</v>
      </c>
      <c r="F25" s="87"/>
      <c r="G25" s="87"/>
      <c r="H25" s="87"/>
      <c r="I25" s="87">
        <v>2</v>
      </c>
      <c r="J25" s="87"/>
      <c r="K25" s="87">
        <v>180</v>
      </c>
      <c r="L25" s="87">
        <v>14030220</v>
      </c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</row>
    <row r="26" spans="1:25" x14ac:dyDescent="0.25">
      <c r="A26" s="87">
        <v>408</v>
      </c>
      <c r="B26" s="87" t="s">
        <v>228</v>
      </c>
      <c r="C26" s="87" t="s">
        <v>135</v>
      </c>
      <c r="D26" s="197"/>
      <c r="E26" s="87">
        <v>14030220</v>
      </c>
      <c r="F26" s="87"/>
      <c r="G26" s="87"/>
      <c r="H26" s="87"/>
      <c r="I26" s="87">
        <v>2</v>
      </c>
      <c r="J26" s="87"/>
      <c r="K26" s="87">
        <v>180</v>
      </c>
      <c r="L26" s="87">
        <v>14030220</v>
      </c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</row>
    <row r="27" spans="1:25" x14ac:dyDescent="0.25">
      <c r="A27" s="87">
        <v>406</v>
      </c>
      <c r="B27" s="87" t="s">
        <v>228</v>
      </c>
      <c r="C27" s="87" t="s">
        <v>135</v>
      </c>
      <c r="D27" s="197"/>
      <c r="E27" s="87">
        <v>14030220</v>
      </c>
      <c r="F27" s="87"/>
      <c r="G27" s="87"/>
      <c r="H27" s="87"/>
      <c r="I27" s="87">
        <v>2</v>
      </c>
      <c r="J27" s="87"/>
      <c r="K27" s="87">
        <v>180</v>
      </c>
      <c r="L27" s="87">
        <v>14030220</v>
      </c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</row>
    <row r="28" spans="1:25" x14ac:dyDescent="0.25">
      <c r="A28" s="87">
        <v>350</v>
      </c>
      <c r="B28" s="87" t="s">
        <v>228</v>
      </c>
      <c r="C28" s="87" t="s">
        <v>118</v>
      </c>
      <c r="D28" s="197"/>
      <c r="E28" s="87">
        <v>14030220</v>
      </c>
      <c r="F28" s="87"/>
      <c r="G28" s="87"/>
      <c r="H28" s="87"/>
      <c r="I28" s="87">
        <v>2</v>
      </c>
      <c r="J28" s="87"/>
      <c r="K28" s="87">
        <v>180</v>
      </c>
      <c r="L28" s="87">
        <v>14030220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</row>
    <row r="29" spans="1:25" x14ac:dyDescent="0.25">
      <c r="A29" s="87">
        <v>855</v>
      </c>
      <c r="B29" s="87" t="s">
        <v>228</v>
      </c>
      <c r="C29" s="87" t="s">
        <v>142</v>
      </c>
      <c r="D29" s="197"/>
      <c r="E29" s="87">
        <v>14030220</v>
      </c>
      <c r="F29" s="87"/>
      <c r="G29" s="87"/>
      <c r="H29" s="87"/>
      <c r="I29" s="87">
        <v>2</v>
      </c>
      <c r="J29" s="87"/>
      <c r="K29" s="87">
        <v>240</v>
      </c>
      <c r="L29" s="87">
        <v>14030220</v>
      </c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</row>
    <row r="30" spans="1:25" x14ac:dyDescent="0.25">
      <c r="A30" s="87">
        <v>403</v>
      </c>
      <c r="B30" s="87" t="s">
        <v>228</v>
      </c>
      <c r="C30" s="87" t="s">
        <v>135</v>
      </c>
      <c r="D30" s="197"/>
      <c r="E30" s="87">
        <v>14030220</v>
      </c>
      <c r="F30" s="87"/>
      <c r="G30" s="87"/>
      <c r="H30" s="87"/>
      <c r="I30" s="87">
        <v>2</v>
      </c>
      <c r="J30" s="87"/>
      <c r="K30" s="87">
        <v>180</v>
      </c>
      <c r="L30" s="87">
        <v>14030220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</row>
    <row r="31" spans="1:25" x14ac:dyDescent="0.25">
      <c r="A31" s="87">
        <v>3253</v>
      </c>
      <c r="B31" s="87" t="s">
        <v>228</v>
      </c>
      <c r="C31" s="87" t="s">
        <v>218</v>
      </c>
      <c r="D31" s="197"/>
      <c r="E31" s="87">
        <v>14030220</v>
      </c>
      <c r="F31" s="87"/>
      <c r="G31" s="87"/>
      <c r="H31" s="87"/>
      <c r="I31" s="87">
        <v>1</v>
      </c>
      <c r="J31" s="87"/>
      <c r="K31" s="87">
        <v>240</v>
      </c>
      <c r="L31" s="87">
        <v>14030220</v>
      </c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</row>
    <row r="32" spans="1:25" x14ac:dyDescent="0.25">
      <c r="A32" s="87">
        <v>134</v>
      </c>
      <c r="B32" s="87" t="s">
        <v>228</v>
      </c>
      <c r="C32" s="87" t="s">
        <v>136</v>
      </c>
      <c r="D32" s="197"/>
      <c r="E32" s="87">
        <v>14030220</v>
      </c>
      <c r="F32" s="87"/>
      <c r="G32" s="87"/>
      <c r="H32" s="87"/>
      <c r="I32" s="87">
        <v>1</v>
      </c>
      <c r="J32" s="87"/>
      <c r="K32" s="87">
        <v>120</v>
      </c>
      <c r="L32" s="87">
        <v>14030220</v>
      </c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</row>
    <row r="33" spans="1:25" x14ac:dyDescent="0.25">
      <c r="A33" s="87">
        <v>3254</v>
      </c>
      <c r="B33" s="87" t="s">
        <v>228</v>
      </c>
      <c r="C33" s="87" t="s">
        <v>218</v>
      </c>
      <c r="D33" s="197"/>
      <c r="E33" s="87">
        <v>14030220</v>
      </c>
      <c r="F33" s="87"/>
      <c r="G33" s="87"/>
      <c r="H33" s="87"/>
      <c r="I33" s="87">
        <v>1</v>
      </c>
      <c r="J33" s="87"/>
      <c r="K33" s="87">
        <v>120</v>
      </c>
      <c r="L33" s="87">
        <v>14030220</v>
      </c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</row>
    <row r="34" spans="1:25" x14ac:dyDescent="0.25">
      <c r="A34" s="87">
        <v>1504</v>
      </c>
      <c r="B34" s="87" t="s">
        <v>228</v>
      </c>
      <c r="C34" s="87" t="s">
        <v>107</v>
      </c>
      <c r="D34" s="197"/>
      <c r="E34" s="87">
        <v>14030220</v>
      </c>
      <c r="F34" s="87"/>
      <c r="G34" s="87"/>
      <c r="H34" s="87"/>
      <c r="I34" s="87">
        <v>1</v>
      </c>
      <c r="J34" s="87"/>
      <c r="K34" s="87">
        <v>180</v>
      </c>
      <c r="L34" s="87">
        <v>14030220</v>
      </c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</row>
    <row r="35" spans="1:25" x14ac:dyDescent="0.25">
      <c r="A35" s="87">
        <v>396</v>
      </c>
      <c r="B35" s="87" t="s">
        <v>228</v>
      </c>
      <c r="C35" s="87" t="s">
        <v>135</v>
      </c>
      <c r="D35" s="197"/>
      <c r="E35" s="87">
        <v>14030220</v>
      </c>
      <c r="F35" s="87"/>
      <c r="G35" s="87"/>
      <c r="H35" s="87"/>
      <c r="I35" s="87">
        <v>1</v>
      </c>
      <c r="J35" s="87"/>
      <c r="K35" s="87">
        <v>180</v>
      </c>
      <c r="L35" s="87">
        <v>14030220</v>
      </c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</row>
    <row r="36" spans="1:25" x14ac:dyDescent="0.25">
      <c r="A36" s="87">
        <v>3230</v>
      </c>
      <c r="B36" s="87" t="s">
        <v>228</v>
      </c>
      <c r="C36" s="87" t="s">
        <v>218</v>
      </c>
      <c r="D36" s="197"/>
      <c r="E36" s="87">
        <v>14030220</v>
      </c>
      <c r="F36" s="87"/>
      <c r="G36" s="87"/>
      <c r="H36" s="87"/>
      <c r="I36" s="87">
        <v>1</v>
      </c>
      <c r="J36" s="87"/>
      <c r="K36" s="87">
        <v>180</v>
      </c>
      <c r="L36" s="87">
        <v>14030220</v>
      </c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</row>
    <row r="37" spans="1:25" x14ac:dyDescent="0.25">
      <c r="A37" s="87">
        <v>357</v>
      </c>
      <c r="B37" s="87" t="s">
        <v>228</v>
      </c>
      <c r="C37" s="87" t="s">
        <v>118</v>
      </c>
      <c r="D37" s="197"/>
      <c r="E37" s="87">
        <v>14030220</v>
      </c>
      <c r="F37" s="87"/>
      <c r="G37" s="87"/>
      <c r="H37" s="87"/>
      <c r="I37" s="87">
        <v>1</v>
      </c>
      <c r="J37" s="87"/>
      <c r="K37" s="87">
        <v>180</v>
      </c>
      <c r="L37" s="87">
        <v>14030220</v>
      </c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</row>
    <row r="38" spans="1:25" x14ac:dyDescent="0.25">
      <c r="A38" s="87">
        <v>301</v>
      </c>
      <c r="B38" s="87" t="s">
        <v>228</v>
      </c>
      <c r="C38" s="87" t="s">
        <v>118</v>
      </c>
      <c r="D38" s="197"/>
      <c r="E38" s="87">
        <v>14030220</v>
      </c>
      <c r="F38" s="87"/>
      <c r="G38" s="87"/>
      <c r="H38" s="87"/>
      <c r="I38" s="87">
        <v>1</v>
      </c>
      <c r="J38" s="87"/>
      <c r="K38" s="87">
        <v>180</v>
      </c>
      <c r="L38" s="87">
        <v>14030220</v>
      </c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</row>
    <row r="39" spans="1:25" x14ac:dyDescent="0.25">
      <c r="A39" s="87">
        <v>392</v>
      </c>
      <c r="B39" s="87" t="s">
        <v>228</v>
      </c>
      <c r="C39" s="87" t="s">
        <v>135</v>
      </c>
      <c r="D39" s="197"/>
      <c r="E39" s="87">
        <v>14030220</v>
      </c>
      <c r="F39" s="87"/>
      <c r="G39" s="87"/>
      <c r="H39" s="87"/>
      <c r="I39" s="87">
        <v>1</v>
      </c>
      <c r="J39" s="87"/>
      <c r="K39" s="87">
        <v>180</v>
      </c>
      <c r="L39" s="87">
        <v>14030220</v>
      </c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</row>
    <row r="40" spans="1:25" x14ac:dyDescent="0.25">
      <c r="A40" s="87">
        <v>3259</v>
      </c>
      <c r="B40" s="87" t="s">
        <v>228</v>
      </c>
      <c r="C40" s="87" t="s">
        <v>218</v>
      </c>
      <c r="D40" s="197"/>
      <c r="E40" s="87">
        <v>14030222</v>
      </c>
      <c r="F40" s="87"/>
      <c r="G40" s="87"/>
      <c r="H40" s="87"/>
      <c r="I40" s="87">
        <v>1</v>
      </c>
      <c r="J40" s="87"/>
      <c r="K40" s="87">
        <v>240</v>
      </c>
      <c r="L40" s="87">
        <v>14030222</v>
      </c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</row>
    <row r="41" spans="1:25" x14ac:dyDescent="0.25">
      <c r="A41" s="87">
        <v>401</v>
      </c>
      <c r="B41" s="87" t="s">
        <v>228</v>
      </c>
      <c r="C41" s="87" t="s">
        <v>135</v>
      </c>
      <c r="D41" s="197"/>
      <c r="E41" s="87">
        <v>14030222</v>
      </c>
      <c r="F41" s="87"/>
      <c r="G41" s="87"/>
      <c r="H41" s="87"/>
      <c r="I41" s="87">
        <v>1</v>
      </c>
      <c r="J41" s="87"/>
      <c r="K41" s="87">
        <v>180</v>
      </c>
      <c r="L41" s="87">
        <v>14030222</v>
      </c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</row>
    <row r="42" spans="1:25" x14ac:dyDescent="0.25">
      <c r="A42" s="87">
        <v>302</v>
      </c>
      <c r="B42" s="87" t="s">
        <v>228</v>
      </c>
      <c r="C42" s="87" t="s">
        <v>118</v>
      </c>
      <c r="D42" s="197"/>
      <c r="E42" s="87">
        <v>14030222</v>
      </c>
      <c r="F42" s="87"/>
      <c r="G42" s="87"/>
      <c r="H42" s="87"/>
      <c r="I42" s="87">
        <v>1</v>
      </c>
      <c r="J42" s="87"/>
      <c r="K42" s="87">
        <v>180</v>
      </c>
      <c r="L42" s="87">
        <v>14030222</v>
      </c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</row>
    <row r="43" spans="1:25" x14ac:dyDescent="0.25">
      <c r="A43" s="87">
        <v>393</v>
      </c>
      <c r="B43" s="87" t="s">
        <v>228</v>
      </c>
      <c r="C43" s="87" t="s">
        <v>135</v>
      </c>
      <c r="D43" s="197"/>
      <c r="E43" s="87">
        <v>14030222</v>
      </c>
      <c r="F43" s="87"/>
      <c r="G43" s="87"/>
      <c r="H43" s="87"/>
      <c r="I43" s="87">
        <v>1</v>
      </c>
      <c r="J43" s="87"/>
      <c r="K43" s="87">
        <v>180</v>
      </c>
      <c r="L43" s="87">
        <v>14030222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</row>
    <row r="44" spans="1:25" x14ac:dyDescent="0.25">
      <c r="A44" s="87">
        <v>397</v>
      </c>
      <c r="B44" s="87" t="s">
        <v>228</v>
      </c>
      <c r="C44" s="87" t="s">
        <v>135</v>
      </c>
      <c r="D44" s="197"/>
      <c r="E44" s="87">
        <v>14030222</v>
      </c>
      <c r="F44" s="87"/>
      <c r="G44" s="87"/>
      <c r="H44" s="87"/>
      <c r="I44" s="87">
        <v>1</v>
      </c>
      <c r="J44" s="87"/>
      <c r="K44" s="87">
        <v>180</v>
      </c>
      <c r="L44" s="87">
        <v>14030222</v>
      </c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</row>
    <row r="45" spans="1:25" x14ac:dyDescent="0.25">
      <c r="A45" s="87">
        <v>400</v>
      </c>
      <c r="B45" s="87" t="s">
        <v>228</v>
      </c>
      <c r="C45" s="87" t="s">
        <v>135</v>
      </c>
      <c r="D45" s="197"/>
      <c r="E45" s="87">
        <v>14030222</v>
      </c>
      <c r="F45" s="87"/>
      <c r="G45" s="87"/>
      <c r="H45" s="87"/>
      <c r="I45" s="87">
        <v>1</v>
      </c>
      <c r="J45" s="87"/>
      <c r="K45" s="87">
        <v>180</v>
      </c>
      <c r="L45" s="87">
        <v>14030222</v>
      </c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</row>
    <row r="46" spans="1:25" x14ac:dyDescent="0.25">
      <c r="A46" s="87">
        <v>856</v>
      </c>
      <c r="B46" s="87" t="s">
        <v>228</v>
      </c>
      <c r="C46" s="87" t="s">
        <v>142</v>
      </c>
      <c r="D46" s="197"/>
      <c r="E46" s="87">
        <v>14030222</v>
      </c>
      <c r="F46" s="87"/>
      <c r="G46" s="87"/>
      <c r="H46" s="87"/>
      <c r="I46" s="87">
        <v>1</v>
      </c>
      <c r="J46" s="87"/>
      <c r="K46" s="87">
        <v>180</v>
      </c>
      <c r="L46" s="87">
        <v>14030222</v>
      </c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</row>
    <row r="47" spans="1:25" x14ac:dyDescent="0.25">
      <c r="A47" s="87">
        <v>108</v>
      </c>
      <c r="B47" s="87" t="s">
        <v>228</v>
      </c>
      <c r="C47" s="87" t="s">
        <v>264</v>
      </c>
      <c r="D47" s="197"/>
      <c r="E47" s="87">
        <v>14030222</v>
      </c>
      <c r="F47" s="87"/>
      <c r="G47" s="87"/>
      <c r="H47" s="87"/>
      <c r="I47" s="87">
        <v>2</v>
      </c>
      <c r="J47" s="87"/>
      <c r="K47" s="87">
        <v>180</v>
      </c>
      <c r="L47" s="87">
        <v>14030222</v>
      </c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</row>
    <row r="48" spans="1:25" x14ac:dyDescent="0.25">
      <c r="A48" s="87">
        <v>107</v>
      </c>
      <c r="B48" s="87" t="s">
        <v>228</v>
      </c>
      <c r="C48" s="87" t="s">
        <v>137</v>
      </c>
      <c r="D48" s="197"/>
      <c r="E48" s="87">
        <v>14030222</v>
      </c>
      <c r="F48" s="87"/>
      <c r="G48" s="87"/>
      <c r="H48" s="87"/>
      <c r="I48" s="87">
        <v>2</v>
      </c>
      <c r="J48" s="87"/>
      <c r="K48" s="87">
        <v>180</v>
      </c>
      <c r="L48" s="87">
        <v>14030222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</row>
    <row r="49" spans="1:25" x14ac:dyDescent="0.25">
      <c r="A49" s="87">
        <v>313</v>
      </c>
      <c r="B49" s="87" t="s">
        <v>228</v>
      </c>
      <c r="C49" s="87" t="s">
        <v>118</v>
      </c>
      <c r="D49" s="197"/>
      <c r="E49" s="87">
        <v>14030222</v>
      </c>
      <c r="F49" s="87"/>
      <c r="G49" s="87"/>
      <c r="H49" s="87"/>
      <c r="I49" s="87">
        <v>2</v>
      </c>
      <c r="J49" s="87"/>
      <c r="K49" s="87">
        <v>180</v>
      </c>
      <c r="L49" s="87">
        <v>14030222</v>
      </c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</row>
    <row r="50" spans="1:25" x14ac:dyDescent="0.25">
      <c r="A50" s="87">
        <v>330</v>
      </c>
      <c r="B50" s="87" t="s">
        <v>228</v>
      </c>
      <c r="C50" s="87" t="s">
        <v>118</v>
      </c>
      <c r="D50" s="197"/>
      <c r="E50" s="87">
        <v>14030222</v>
      </c>
      <c r="F50" s="87"/>
      <c r="G50" s="87"/>
      <c r="H50" s="87"/>
      <c r="I50" s="87">
        <v>2</v>
      </c>
      <c r="J50" s="87"/>
      <c r="K50" s="87">
        <v>180</v>
      </c>
      <c r="L50" s="87">
        <v>14030222</v>
      </c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</row>
    <row r="51" spans="1:25" x14ac:dyDescent="0.25">
      <c r="A51" s="87">
        <v>327</v>
      </c>
      <c r="B51" s="87" t="s">
        <v>228</v>
      </c>
      <c r="C51" s="87" t="s">
        <v>118</v>
      </c>
      <c r="D51" s="197"/>
      <c r="E51" s="87">
        <v>14030222</v>
      </c>
      <c r="F51" s="87"/>
      <c r="G51" s="87"/>
      <c r="H51" s="87"/>
      <c r="I51" s="87">
        <v>2</v>
      </c>
      <c r="J51" s="87"/>
      <c r="K51" s="87">
        <v>180</v>
      </c>
      <c r="L51" s="87">
        <v>14030222</v>
      </c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</row>
    <row r="52" spans="1:25" x14ac:dyDescent="0.25">
      <c r="A52" s="87">
        <v>320</v>
      </c>
      <c r="B52" s="87" t="s">
        <v>228</v>
      </c>
      <c r="C52" s="87" t="s">
        <v>118</v>
      </c>
      <c r="D52" s="197"/>
      <c r="E52" s="87">
        <v>14030222</v>
      </c>
      <c r="F52" s="87"/>
      <c r="G52" s="87"/>
      <c r="H52" s="87"/>
      <c r="I52" s="87">
        <v>2</v>
      </c>
      <c r="J52" s="87"/>
      <c r="K52" s="87">
        <v>180</v>
      </c>
      <c r="L52" s="87">
        <v>14030222</v>
      </c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</row>
    <row r="53" spans="1:25" x14ac:dyDescent="0.25">
      <c r="A53" s="87">
        <v>3245</v>
      </c>
      <c r="B53" s="87" t="s">
        <v>228</v>
      </c>
      <c r="C53" s="87" t="s">
        <v>218</v>
      </c>
      <c r="D53" s="197"/>
      <c r="E53" s="87">
        <v>14030222</v>
      </c>
      <c r="F53" s="87"/>
      <c r="G53" s="87"/>
      <c r="H53" s="87"/>
      <c r="I53" s="87">
        <v>2</v>
      </c>
      <c r="J53" s="87"/>
      <c r="K53" s="87">
        <v>180</v>
      </c>
      <c r="L53" s="87">
        <v>14030222</v>
      </c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</row>
    <row r="54" spans="1:25" x14ac:dyDescent="0.25">
      <c r="A54" s="87">
        <v>106</v>
      </c>
      <c r="B54" s="87" t="s">
        <v>227</v>
      </c>
      <c r="C54" s="87" t="s">
        <v>265</v>
      </c>
      <c r="D54" s="197"/>
      <c r="E54" s="87">
        <v>14030222</v>
      </c>
      <c r="F54" s="87"/>
      <c r="G54" s="87"/>
      <c r="H54" s="87"/>
      <c r="I54" s="87">
        <v>1</v>
      </c>
      <c r="J54" s="87"/>
      <c r="K54" s="87">
        <v>120</v>
      </c>
      <c r="L54" s="87">
        <v>14030222</v>
      </c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</row>
    <row r="55" spans="1:25" x14ac:dyDescent="0.25">
      <c r="A55" s="87">
        <v>433</v>
      </c>
      <c r="B55" s="87" t="s">
        <v>227</v>
      </c>
      <c r="C55" s="87" t="s">
        <v>118</v>
      </c>
      <c r="D55" s="197"/>
      <c r="E55" s="87">
        <v>14030222</v>
      </c>
      <c r="F55" s="87"/>
      <c r="G55" s="87"/>
      <c r="H55" s="87"/>
      <c r="I55" s="87">
        <v>1</v>
      </c>
      <c r="J55" s="87"/>
      <c r="K55" s="87">
        <v>180</v>
      </c>
      <c r="L55" s="87">
        <v>14030222</v>
      </c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</row>
    <row r="56" spans="1:25" x14ac:dyDescent="0.25">
      <c r="A56" s="87">
        <v>434</v>
      </c>
      <c r="B56" s="87" t="s">
        <v>227</v>
      </c>
      <c r="C56" s="87" t="s">
        <v>118</v>
      </c>
      <c r="D56" s="197"/>
      <c r="E56" s="87">
        <v>14030222</v>
      </c>
      <c r="F56" s="87"/>
      <c r="G56" s="87"/>
      <c r="H56" s="87"/>
      <c r="I56" s="87">
        <v>1</v>
      </c>
      <c r="J56" s="87"/>
      <c r="K56" s="87">
        <v>180</v>
      </c>
      <c r="L56" s="87">
        <v>14030222</v>
      </c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</row>
    <row r="57" spans="1:25" x14ac:dyDescent="0.25">
      <c r="A57" s="87">
        <v>432</v>
      </c>
      <c r="B57" s="87" t="s">
        <v>227</v>
      </c>
      <c r="C57" s="87" t="s">
        <v>118</v>
      </c>
      <c r="D57" s="197"/>
      <c r="E57" s="87">
        <v>14030222</v>
      </c>
      <c r="F57" s="87"/>
      <c r="G57" s="87"/>
      <c r="H57" s="87"/>
      <c r="I57" s="87">
        <v>1</v>
      </c>
      <c r="J57" s="87"/>
      <c r="K57" s="87">
        <v>180</v>
      </c>
      <c r="L57" s="87">
        <v>14030222</v>
      </c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</row>
    <row r="58" spans="1:25" x14ac:dyDescent="0.25">
      <c r="A58" s="87">
        <v>3264</v>
      </c>
      <c r="B58" s="87" t="s">
        <v>227</v>
      </c>
      <c r="C58" s="87" t="s">
        <v>218</v>
      </c>
      <c r="D58" s="197"/>
      <c r="E58" s="87">
        <v>14030222</v>
      </c>
      <c r="F58" s="87"/>
      <c r="G58" s="87"/>
      <c r="H58" s="87"/>
      <c r="I58" s="87">
        <v>2</v>
      </c>
      <c r="J58" s="87"/>
      <c r="K58" s="87">
        <v>180</v>
      </c>
      <c r="L58" s="87">
        <v>14030222</v>
      </c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</row>
    <row r="59" spans="1:25" x14ac:dyDescent="0.25">
      <c r="A59" s="87">
        <v>430</v>
      </c>
      <c r="B59" s="87" t="s">
        <v>227</v>
      </c>
      <c r="C59" s="87" t="s">
        <v>118</v>
      </c>
      <c r="D59" s="197"/>
      <c r="E59" s="87">
        <v>14030222</v>
      </c>
      <c r="F59" s="87"/>
      <c r="G59" s="87"/>
      <c r="H59" s="87"/>
      <c r="I59" s="87">
        <v>2</v>
      </c>
      <c r="J59" s="87"/>
      <c r="K59" s="87">
        <v>180</v>
      </c>
      <c r="L59" s="87">
        <v>14030222</v>
      </c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</row>
    <row r="60" spans="1:25" x14ac:dyDescent="0.25">
      <c r="A60" s="87">
        <v>109</v>
      </c>
      <c r="B60" s="87" t="s">
        <v>227</v>
      </c>
      <c r="C60" s="87" t="s">
        <v>137</v>
      </c>
      <c r="D60" s="197"/>
      <c r="E60" s="87">
        <v>14030222</v>
      </c>
      <c r="F60" s="87"/>
      <c r="G60" s="87"/>
      <c r="H60" s="87"/>
      <c r="I60" s="87">
        <v>2</v>
      </c>
      <c r="J60" s="87"/>
      <c r="K60" s="87">
        <v>180</v>
      </c>
      <c r="L60" s="87">
        <v>14030222</v>
      </c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</row>
    <row r="61" spans="1:25" x14ac:dyDescent="0.25">
      <c r="A61" s="87">
        <v>8</v>
      </c>
      <c r="B61" s="87" t="s">
        <v>227</v>
      </c>
      <c r="C61" s="87" t="s">
        <v>137</v>
      </c>
      <c r="D61" s="197"/>
      <c r="E61" s="87">
        <v>14030222</v>
      </c>
      <c r="F61" s="87"/>
      <c r="G61" s="87"/>
      <c r="H61" s="87"/>
      <c r="I61" s="87">
        <v>2</v>
      </c>
      <c r="J61" s="87"/>
      <c r="K61" s="87">
        <v>180</v>
      </c>
      <c r="L61" s="87">
        <v>14030222</v>
      </c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</row>
    <row r="62" spans="1:25" x14ac:dyDescent="0.25">
      <c r="A62" s="87">
        <v>416</v>
      </c>
      <c r="B62" s="87" t="s">
        <v>227</v>
      </c>
      <c r="C62" s="87" t="s">
        <v>118</v>
      </c>
      <c r="D62" s="197"/>
      <c r="E62" s="87">
        <v>14030222</v>
      </c>
      <c r="F62" s="87"/>
      <c r="G62" s="87"/>
      <c r="H62" s="87"/>
      <c r="I62" s="87">
        <v>2</v>
      </c>
      <c r="J62" s="87"/>
      <c r="K62" s="87">
        <v>180</v>
      </c>
      <c r="L62" s="87">
        <v>14030222</v>
      </c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</row>
    <row r="63" spans="1:25" x14ac:dyDescent="0.25">
      <c r="A63" s="87">
        <v>1512</v>
      </c>
      <c r="B63" s="87" t="s">
        <v>227</v>
      </c>
      <c r="C63" s="87" t="s">
        <v>107</v>
      </c>
      <c r="D63" s="197"/>
      <c r="E63" s="87">
        <v>14030222</v>
      </c>
      <c r="F63" s="87"/>
      <c r="G63" s="87"/>
      <c r="H63" s="87"/>
      <c r="I63" s="87">
        <v>2</v>
      </c>
      <c r="J63" s="87"/>
      <c r="K63" s="87">
        <v>180</v>
      </c>
      <c r="L63" s="87">
        <v>14030222</v>
      </c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</row>
    <row r="64" spans="1:25" x14ac:dyDescent="0.25">
      <c r="A64" s="87">
        <v>440</v>
      </c>
      <c r="B64" s="87" t="s">
        <v>227</v>
      </c>
      <c r="C64" s="87" t="s">
        <v>121</v>
      </c>
      <c r="D64" s="197"/>
      <c r="E64" s="87">
        <v>14030222</v>
      </c>
      <c r="F64" s="87"/>
      <c r="G64" s="87"/>
      <c r="H64" s="87"/>
      <c r="I64" s="87">
        <v>2</v>
      </c>
      <c r="J64" s="87"/>
      <c r="K64" s="87">
        <v>180</v>
      </c>
      <c r="L64" s="87">
        <v>14030222</v>
      </c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</row>
    <row r="65" spans="1:25" x14ac:dyDescent="0.25">
      <c r="A65" s="87">
        <v>401</v>
      </c>
      <c r="B65" s="87" t="s">
        <v>227</v>
      </c>
      <c r="C65" s="87" t="s">
        <v>135</v>
      </c>
      <c r="D65" s="197"/>
      <c r="E65" s="87">
        <v>14030222</v>
      </c>
      <c r="F65" s="87"/>
      <c r="G65" s="87"/>
      <c r="H65" s="87"/>
      <c r="I65" s="87">
        <v>1</v>
      </c>
      <c r="J65" s="87"/>
      <c r="K65" s="87">
        <v>180</v>
      </c>
      <c r="L65" s="87">
        <v>14030222</v>
      </c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1:25" x14ac:dyDescent="0.25">
      <c r="A66" s="87">
        <v>182</v>
      </c>
      <c r="B66" s="87" t="s">
        <v>227</v>
      </c>
      <c r="C66" s="87" t="s">
        <v>137</v>
      </c>
      <c r="D66" s="197"/>
      <c r="E66" s="87">
        <v>14030222</v>
      </c>
      <c r="F66" s="87"/>
      <c r="G66" s="87"/>
      <c r="H66" s="87"/>
      <c r="I66" s="87">
        <v>1</v>
      </c>
      <c r="J66" s="87"/>
      <c r="K66" s="87">
        <v>240</v>
      </c>
      <c r="L66" s="87">
        <v>14030222</v>
      </c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</row>
    <row r="67" spans="1:25" x14ac:dyDescent="0.25">
      <c r="A67" s="87">
        <v>380</v>
      </c>
      <c r="B67" s="87" t="s">
        <v>227</v>
      </c>
      <c r="C67" s="87" t="s">
        <v>118</v>
      </c>
      <c r="D67" s="197"/>
      <c r="E67" s="87">
        <v>14030222</v>
      </c>
      <c r="F67" s="87"/>
      <c r="G67" s="87"/>
      <c r="H67" s="87"/>
      <c r="I67" s="87">
        <v>1</v>
      </c>
      <c r="J67" s="87"/>
      <c r="K67" s="87">
        <v>180</v>
      </c>
      <c r="L67" s="87">
        <v>14030222</v>
      </c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</row>
    <row r="68" spans="1:25" x14ac:dyDescent="0.25">
      <c r="A68" s="87">
        <v>381</v>
      </c>
      <c r="B68" s="87" t="s">
        <v>227</v>
      </c>
      <c r="C68" s="87" t="s">
        <v>118</v>
      </c>
      <c r="D68" s="197"/>
      <c r="E68" s="87">
        <v>14030222</v>
      </c>
      <c r="F68" s="87"/>
      <c r="G68" s="87"/>
      <c r="H68" s="87"/>
      <c r="I68" s="87">
        <v>1</v>
      </c>
      <c r="J68" s="87"/>
      <c r="K68" s="87">
        <v>180</v>
      </c>
      <c r="L68" s="87">
        <v>14030222</v>
      </c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</row>
    <row r="69" spans="1:25" x14ac:dyDescent="0.25">
      <c r="A69" s="87">
        <v>3258</v>
      </c>
      <c r="B69" s="87" t="s">
        <v>227</v>
      </c>
      <c r="C69" s="87" t="s">
        <v>117</v>
      </c>
      <c r="D69" s="197"/>
      <c r="E69" s="87">
        <v>14030222</v>
      </c>
      <c r="F69" s="87"/>
      <c r="G69" s="87"/>
      <c r="H69" s="87"/>
      <c r="I69" s="87">
        <v>1</v>
      </c>
      <c r="J69" s="87"/>
      <c r="K69" s="87">
        <v>180</v>
      </c>
      <c r="L69" s="87">
        <v>14030222</v>
      </c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</row>
    <row r="70" spans="1:25" x14ac:dyDescent="0.25">
      <c r="A70" s="87">
        <v>410</v>
      </c>
      <c r="B70" s="87" t="s">
        <v>227</v>
      </c>
      <c r="C70" s="87" t="s">
        <v>135</v>
      </c>
      <c r="D70" s="197"/>
      <c r="E70" s="87">
        <v>14030222</v>
      </c>
      <c r="F70" s="87"/>
      <c r="G70" s="87"/>
      <c r="H70" s="87"/>
      <c r="I70" s="87">
        <v>1</v>
      </c>
      <c r="J70" s="87"/>
      <c r="K70" s="87">
        <v>180</v>
      </c>
      <c r="L70" s="87">
        <v>14030222</v>
      </c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</row>
    <row r="71" spans="1:25" x14ac:dyDescent="0.25">
      <c r="A71" s="87">
        <v>446</v>
      </c>
      <c r="B71" s="87" t="s">
        <v>227</v>
      </c>
      <c r="C71" s="87" t="s">
        <v>121</v>
      </c>
      <c r="D71" s="197"/>
      <c r="E71" s="87">
        <v>14030222</v>
      </c>
      <c r="F71" s="87"/>
      <c r="G71" s="87"/>
      <c r="H71" s="87"/>
      <c r="I71" s="87">
        <v>1</v>
      </c>
      <c r="J71" s="87"/>
      <c r="K71" s="87">
        <v>180</v>
      </c>
      <c r="L71" s="87">
        <v>14030222</v>
      </c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</row>
    <row r="72" spans="1:25" x14ac:dyDescent="0.25">
      <c r="A72" s="87">
        <v>447</v>
      </c>
      <c r="B72" s="87" t="s">
        <v>227</v>
      </c>
      <c r="C72" s="87" t="s">
        <v>121</v>
      </c>
      <c r="D72" s="197"/>
      <c r="E72" s="87">
        <v>14030222</v>
      </c>
      <c r="F72" s="87"/>
      <c r="G72" s="87"/>
      <c r="H72" s="87"/>
      <c r="I72" s="87">
        <v>1</v>
      </c>
      <c r="J72" s="87"/>
      <c r="K72" s="87">
        <v>180</v>
      </c>
      <c r="L72" s="87">
        <v>14030222</v>
      </c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</row>
    <row r="73" spans="1:25" x14ac:dyDescent="0.25">
      <c r="A73" s="87">
        <v>123</v>
      </c>
      <c r="B73" s="87" t="s">
        <v>227</v>
      </c>
      <c r="C73" s="87" t="s">
        <v>137</v>
      </c>
      <c r="D73" s="197"/>
      <c r="E73" s="87">
        <v>14030223</v>
      </c>
      <c r="F73" s="87"/>
      <c r="G73" s="87"/>
      <c r="H73" s="87"/>
      <c r="I73" s="87">
        <v>2</v>
      </c>
      <c r="J73" s="87"/>
      <c r="K73" s="87">
        <v>180</v>
      </c>
      <c r="L73" s="87">
        <v>14030223</v>
      </c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</row>
    <row r="74" spans="1:25" x14ac:dyDescent="0.25">
      <c r="A74" s="87">
        <v>124</v>
      </c>
      <c r="B74" s="87" t="s">
        <v>227</v>
      </c>
      <c r="C74" s="87" t="s">
        <v>137</v>
      </c>
      <c r="D74" s="197"/>
      <c r="E74" s="87">
        <v>14030223</v>
      </c>
      <c r="F74" s="87"/>
      <c r="G74" s="87"/>
      <c r="H74" s="87"/>
      <c r="I74" s="87">
        <v>2</v>
      </c>
      <c r="J74" s="87"/>
      <c r="K74" s="87">
        <v>180</v>
      </c>
      <c r="L74" s="87">
        <v>14030223</v>
      </c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</row>
    <row r="75" spans="1:25" x14ac:dyDescent="0.25">
      <c r="A75" s="87">
        <v>125</v>
      </c>
      <c r="B75" s="87" t="s">
        <v>227</v>
      </c>
      <c r="C75" s="87" t="s">
        <v>137</v>
      </c>
      <c r="D75" s="197"/>
      <c r="E75" s="87">
        <v>14030223</v>
      </c>
      <c r="F75" s="87"/>
      <c r="G75" s="87"/>
      <c r="H75" s="87"/>
      <c r="I75" s="87">
        <v>2</v>
      </c>
      <c r="J75" s="87"/>
      <c r="K75" s="87">
        <v>180</v>
      </c>
      <c r="L75" s="87">
        <v>14030223</v>
      </c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</row>
    <row r="76" spans="1:25" x14ac:dyDescent="0.25">
      <c r="A76" s="87">
        <v>465</v>
      </c>
      <c r="B76" s="87" t="s">
        <v>227</v>
      </c>
      <c r="C76" s="87" t="s">
        <v>135</v>
      </c>
      <c r="D76" s="197"/>
      <c r="E76" s="87">
        <v>14030223</v>
      </c>
      <c r="F76" s="87"/>
      <c r="G76" s="87"/>
      <c r="H76" s="87"/>
      <c r="I76" s="87">
        <v>2</v>
      </c>
      <c r="J76" s="87"/>
      <c r="K76" s="87">
        <v>180</v>
      </c>
      <c r="L76" s="87">
        <v>14030223</v>
      </c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</row>
    <row r="77" spans="1:25" x14ac:dyDescent="0.25">
      <c r="A77" s="87">
        <v>441</v>
      </c>
      <c r="B77" s="87" t="s">
        <v>227</v>
      </c>
      <c r="C77" s="87" t="s">
        <v>121</v>
      </c>
      <c r="D77" s="197"/>
      <c r="E77" s="87">
        <v>14030223</v>
      </c>
      <c r="F77" s="87"/>
      <c r="G77" s="87"/>
      <c r="H77" s="87"/>
      <c r="I77" s="87">
        <v>2</v>
      </c>
      <c r="J77" s="87"/>
      <c r="K77" s="87">
        <v>180</v>
      </c>
      <c r="L77" s="87">
        <v>14030223</v>
      </c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</row>
    <row r="78" spans="1:25" x14ac:dyDescent="0.25">
      <c r="A78" s="87">
        <v>450</v>
      </c>
      <c r="B78" s="87" t="s">
        <v>227</v>
      </c>
      <c r="C78" s="87" t="s">
        <v>121</v>
      </c>
      <c r="D78" s="197"/>
      <c r="E78" s="87">
        <v>14030223</v>
      </c>
      <c r="F78" s="87"/>
      <c r="G78" s="87"/>
      <c r="H78" s="87"/>
      <c r="I78" s="87">
        <v>2</v>
      </c>
      <c r="J78" s="87"/>
      <c r="K78" s="87">
        <v>180</v>
      </c>
      <c r="L78" s="87">
        <v>14030223</v>
      </c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</row>
    <row r="79" spans="1:25" x14ac:dyDescent="0.25">
      <c r="A79" s="87">
        <v>115</v>
      </c>
      <c r="B79" s="87" t="s">
        <v>227</v>
      </c>
      <c r="C79" s="87" t="s">
        <v>137</v>
      </c>
      <c r="D79" s="197"/>
      <c r="E79" s="87">
        <v>14030223</v>
      </c>
      <c r="F79" s="87"/>
      <c r="G79" s="87"/>
      <c r="H79" s="87"/>
      <c r="I79" s="87">
        <v>2</v>
      </c>
      <c r="J79" s="87"/>
      <c r="K79" s="87">
        <v>180</v>
      </c>
      <c r="L79" s="87">
        <v>14030223</v>
      </c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</row>
    <row r="80" spans="1:25" x14ac:dyDescent="0.25">
      <c r="A80" s="87">
        <v>122</v>
      </c>
      <c r="B80" s="87" t="s">
        <v>227</v>
      </c>
      <c r="C80" s="87" t="s">
        <v>137</v>
      </c>
      <c r="D80" s="197"/>
      <c r="E80" s="87">
        <v>14030223</v>
      </c>
      <c r="F80" s="87"/>
      <c r="G80" s="87"/>
      <c r="H80" s="87"/>
      <c r="I80" s="87">
        <v>2</v>
      </c>
      <c r="J80" s="87"/>
      <c r="K80" s="87">
        <v>180</v>
      </c>
      <c r="L80" s="87">
        <v>14030223</v>
      </c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</row>
    <row r="81" spans="1:25" x14ac:dyDescent="0.25">
      <c r="A81" s="87">
        <v>429</v>
      </c>
      <c r="B81" s="87" t="s">
        <v>227</v>
      </c>
      <c r="C81" s="87" t="s">
        <v>118</v>
      </c>
      <c r="D81" s="197"/>
      <c r="E81" s="87">
        <v>14030223</v>
      </c>
      <c r="F81" s="87"/>
      <c r="G81" s="87"/>
      <c r="H81" s="87"/>
      <c r="I81" s="87">
        <v>1</v>
      </c>
      <c r="J81" s="87"/>
      <c r="K81" s="87">
        <v>180</v>
      </c>
      <c r="L81" s="87">
        <v>14030223</v>
      </c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</row>
    <row r="82" spans="1:25" x14ac:dyDescent="0.25">
      <c r="A82" s="87">
        <v>444</v>
      </c>
      <c r="B82" s="87" t="s">
        <v>227</v>
      </c>
      <c r="C82" s="87" t="s">
        <v>121</v>
      </c>
      <c r="D82" s="197"/>
      <c r="E82" s="87">
        <v>14030223</v>
      </c>
      <c r="F82" s="87"/>
      <c r="G82" s="87"/>
      <c r="H82" s="87"/>
      <c r="I82" s="87">
        <v>1</v>
      </c>
      <c r="J82" s="87"/>
      <c r="K82" s="87">
        <v>180</v>
      </c>
      <c r="L82" s="87">
        <v>14030223</v>
      </c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</row>
    <row r="83" spans="1:25" x14ac:dyDescent="0.25">
      <c r="A83" s="87">
        <v>439</v>
      </c>
      <c r="B83" s="87" t="s">
        <v>227</v>
      </c>
      <c r="C83" s="87" t="s">
        <v>121</v>
      </c>
      <c r="D83" s="197"/>
      <c r="E83" s="87">
        <v>14030223</v>
      </c>
      <c r="F83" s="87"/>
      <c r="G83" s="87"/>
      <c r="H83" s="87"/>
      <c r="I83" s="87">
        <v>1</v>
      </c>
      <c r="J83" s="87"/>
      <c r="K83" s="87">
        <v>180</v>
      </c>
      <c r="L83" s="87">
        <v>14030223</v>
      </c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</row>
    <row r="84" spans="1:25" x14ac:dyDescent="0.25">
      <c r="A84" s="87">
        <v>1521</v>
      </c>
      <c r="B84" s="87" t="s">
        <v>227</v>
      </c>
      <c r="C84" s="87" t="s">
        <v>107</v>
      </c>
      <c r="D84" s="197"/>
      <c r="E84" s="87">
        <v>14030223</v>
      </c>
      <c r="F84" s="87"/>
      <c r="G84" s="87"/>
      <c r="H84" s="87"/>
      <c r="I84" s="87">
        <v>1</v>
      </c>
      <c r="J84" s="87"/>
      <c r="K84" s="87">
        <v>180</v>
      </c>
      <c r="L84" s="87">
        <v>14030223</v>
      </c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</row>
    <row r="85" spans="1:25" x14ac:dyDescent="0.25">
      <c r="A85" s="87">
        <v>414</v>
      </c>
      <c r="B85" s="87" t="s">
        <v>227</v>
      </c>
      <c r="C85" s="87" t="s">
        <v>135</v>
      </c>
      <c r="D85" s="197"/>
      <c r="E85" s="87">
        <v>14030223</v>
      </c>
      <c r="F85" s="87"/>
      <c r="G85" s="87"/>
      <c r="H85" s="87"/>
      <c r="I85" s="87">
        <v>1</v>
      </c>
      <c r="J85" s="87"/>
      <c r="K85" s="87">
        <v>180</v>
      </c>
      <c r="L85" s="87">
        <v>14030223</v>
      </c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</row>
    <row r="86" spans="1:25" x14ac:dyDescent="0.25">
      <c r="A86" s="87">
        <v>26</v>
      </c>
      <c r="B86" s="87" t="s">
        <v>227</v>
      </c>
      <c r="C86" s="87" t="s">
        <v>248</v>
      </c>
      <c r="D86" s="197"/>
      <c r="E86" s="87">
        <v>14030223</v>
      </c>
      <c r="F86" s="87"/>
      <c r="G86" s="87"/>
      <c r="H86" s="87"/>
      <c r="I86" s="87">
        <v>1</v>
      </c>
      <c r="J86" s="87"/>
      <c r="K86" s="87">
        <v>96</v>
      </c>
      <c r="L86" s="87">
        <v>14030223</v>
      </c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</row>
    <row r="87" spans="1:25" x14ac:dyDescent="0.25">
      <c r="A87" s="87">
        <v>436</v>
      </c>
      <c r="B87" s="87" t="s">
        <v>227</v>
      </c>
      <c r="C87" s="87" t="s">
        <v>118</v>
      </c>
      <c r="D87" s="197"/>
      <c r="E87" s="87">
        <v>14030223</v>
      </c>
      <c r="F87" s="87"/>
      <c r="G87" s="87"/>
      <c r="H87" s="87"/>
      <c r="I87" s="87">
        <v>1</v>
      </c>
      <c r="J87" s="87"/>
      <c r="K87" s="87">
        <v>180</v>
      </c>
      <c r="L87" s="87">
        <v>14030223</v>
      </c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</row>
    <row r="88" spans="1:25" x14ac:dyDescent="0.25">
      <c r="A88" s="87">
        <v>442</v>
      </c>
      <c r="B88" s="87" t="s">
        <v>227</v>
      </c>
      <c r="C88" s="87" t="s">
        <v>121</v>
      </c>
      <c r="D88" s="197"/>
      <c r="E88" s="87">
        <v>14030223</v>
      </c>
      <c r="F88" s="87"/>
      <c r="G88" s="87"/>
      <c r="H88" s="87"/>
      <c r="I88" s="87">
        <v>1</v>
      </c>
      <c r="J88" s="87"/>
      <c r="K88" s="87">
        <v>180</v>
      </c>
      <c r="L88" s="87">
        <v>14030223</v>
      </c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</row>
    <row r="89" spans="1:25" x14ac:dyDescent="0.25">
      <c r="A89" s="87">
        <v>463</v>
      </c>
      <c r="B89" s="87" t="s">
        <v>227</v>
      </c>
      <c r="C89" s="87" t="s">
        <v>135</v>
      </c>
      <c r="D89" s="197"/>
      <c r="E89" s="87">
        <v>14030223</v>
      </c>
      <c r="F89" s="87"/>
      <c r="G89" s="87"/>
      <c r="H89" s="87"/>
      <c r="I89" s="87">
        <v>1</v>
      </c>
      <c r="J89" s="87"/>
      <c r="K89" s="87">
        <v>180</v>
      </c>
      <c r="L89" s="87">
        <v>14030223</v>
      </c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</row>
    <row r="90" spans="1:25" x14ac:dyDescent="0.25">
      <c r="A90" s="87">
        <v>3237</v>
      </c>
      <c r="B90" s="87" t="s">
        <v>228</v>
      </c>
      <c r="C90" s="87" t="s">
        <v>218</v>
      </c>
      <c r="D90" s="197"/>
      <c r="E90" s="87">
        <v>14030223</v>
      </c>
      <c r="F90" s="87"/>
      <c r="G90" s="87"/>
      <c r="H90" s="87"/>
      <c r="I90" s="87">
        <v>2</v>
      </c>
      <c r="J90" s="87"/>
      <c r="K90" s="87">
        <v>180</v>
      </c>
      <c r="L90" s="87">
        <v>14030223</v>
      </c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</row>
    <row r="91" spans="1:25" x14ac:dyDescent="0.25">
      <c r="A91" s="87">
        <v>619</v>
      </c>
      <c r="B91" s="87" t="s">
        <v>228</v>
      </c>
      <c r="C91" s="87" t="s">
        <v>277</v>
      </c>
      <c r="D91" s="197"/>
      <c r="E91" s="87">
        <v>14030223</v>
      </c>
      <c r="F91" s="87"/>
      <c r="G91" s="87"/>
      <c r="H91" s="87"/>
      <c r="I91" s="87">
        <v>2</v>
      </c>
      <c r="J91" s="87"/>
      <c r="K91" s="87">
        <v>180</v>
      </c>
      <c r="L91" s="87">
        <v>14030223</v>
      </c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</row>
    <row r="92" spans="1:25" x14ac:dyDescent="0.25">
      <c r="A92" s="87">
        <v>852</v>
      </c>
      <c r="B92" s="87" t="s">
        <v>228</v>
      </c>
      <c r="C92" s="87" t="s">
        <v>142</v>
      </c>
      <c r="D92" s="197"/>
      <c r="E92" s="87">
        <v>14030223</v>
      </c>
      <c r="F92" s="87"/>
      <c r="G92" s="87"/>
      <c r="H92" s="87"/>
      <c r="I92" s="87">
        <v>2</v>
      </c>
      <c r="J92" s="87"/>
      <c r="K92" s="87">
        <v>180</v>
      </c>
      <c r="L92" s="87">
        <v>14030223</v>
      </c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</row>
    <row r="93" spans="1:25" x14ac:dyDescent="0.25">
      <c r="A93" s="87">
        <v>125</v>
      </c>
      <c r="B93" s="87" t="s">
        <v>228</v>
      </c>
      <c r="C93" s="87" t="s">
        <v>137</v>
      </c>
      <c r="D93" s="197"/>
      <c r="E93" s="87">
        <v>14030223</v>
      </c>
      <c r="F93" s="87"/>
      <c r="G93" s="87"/>
      <c r="H93" s="87"/>
      <c r="I93" s="87">
        <v>2</v>
      </c>
      <c r="J93" s="87"/>
      <c r="K93" s="87">
        <v>180</v>
      </c>
      <c r="L93" s="87">
        <v>14030223</v>
      </c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</row>
    <row r="94" spans="1:25" x14ac:dyDescent="0.25">
      <c r="A94" s="87">
        <v>124</v>
      </c>
      <c r="B94" s="87" t="s">
        <v>228</v>
      </c>
      <c r="C94" s="87" t="s">
        <v>137</v>
      </c>
      <c r="D94" s="197"/>
      <c r="E94" s="87">
        <v>14030223</v>
      </c>
      <c r="F94" s="87"/>
      <c r="G94" s="87"/>
      <c r="H94" s="87"/>
      <c r="I94" s="87">
        <v>2</v>
      </c>
      <c r="J94" s="87"/>
      <c r="K94" s="87">
        <v>180</v>
      </c>
      <c r="L94" s="87">
        <v>14030223</v>
      </c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</row>
    <row r="95" spans="1:25" x14ac:dyDescent="0.25">
      <c r="A95" s="87">
        <v>115</v>
      </c>
      <c r="B95" s="87" t="s">
        <v>228</v>
      </c>
      <c r="C95" s="87" t="s">
        <v>137</v>
      </c>
      <c r="D95" s="197"/>
      <c r="E95" s="87">
        <v>14030223</v>
      </c>
      <c r="F95" s="87"/>
      <c r="G95" s="87"/>
      <c r="H95" s="87"/>
      <c r="I95" s="87">
        <v>2</v>
      </c>
      <c r="J95" s="87"/>
      <c r="K95" s="87">
        <v>180</v>
      </c>
      <c r="L95" s="87">
        <v>14030223</v>
      </c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</row>
    <row r="96" spans="1:25" x14ac:dyDescent="0.25">
      <c r="A96" s="87">
        <v>122</v>
      </c>
      <c r="B96" s="87" t="s">
        <v>228</v>
      </c>
      <c r="C96" s="87" t="s">
        <v>137</v>
      </c>
      <c r="D96" s="197"/>
      <c r="E96" s="87">
        <v>14030223</v>
      </c>
      <c r="F96" s="87"/>
      <c r="G96" s="87"/>
      <c r="H96" s="87"/>
      <c r="I96" s="87">
        <v>2</v>
      </c>
      <c r="J96" s="87"/>
      <c r="K96" s="87">
        <v>180</v>
      </c>
      <c r="L96" s="87">
        <v>14030223</v>
      </c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</row>
    <row r="97" spans="1:25" x14ac:dyDescent="0.25">
      <c r="A97" s="87">
        <v>103</v>
      </c>
      <c r="B97" s="87" t="s">
        <v>228</v>
      </c>
      <c r="C97" s="87" t="s">
        <v>137</v>
      </c>
      <c r="D97" s="197"/>
      <c r="E97" s="87">
        <v>14030223</v>
      </c>
      <c r="F97" s="87"/>
      <c r="G97" s="87"/>
      <c r="H97" s="87"/>
      <c r="I97" s="87">
        <v>2</v>
      </c>
      <c r="J97" s="87"/>
      <c r="K97" s="87">
        <v>240</v>
      </c>
      <c r="L97" s="87">
        <v>14030223</v>
      </c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</row>
    <row r="98" spans="1:25" x14ac:dyDescent="0.25">
      <c r="A98" s="87">
        <v>350</v>
      </c>
      <c r="B98" s="87" t="s">
        <v>228</v>
      </c>
      <c r="C98" s="87" t="s">
        <v>118</v>
      </c>
      <c r="D98" s="197"/>
      <c r="E98" s="87">
        <v>14030223</v>
      </c>
      <c r="F98" s="87"/>
      <c r="G98" s="87"/>
      <c r="H98" s="87"/>
      <c r="I98" s="87">
        <v>2</v>
      </c>
      <c r="J98" s="87"/>
      <c r="K98" s="87">
        <v>180</v>
      </c>
      <c r="L98" s="87">
        <v>14030223</v>
      </c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</row>
    <row r="99" spans="1:25" x14ac:dyDescent="0.25">
      <c r="A99" s="87">
        <v>409</v>
      </c>
      <c r="B99" s="87" t="s">
        <v>228</v>
      </c>
      <c r="C99" s="87" t="s">
        <v>135</v>
      </c>
      <c r="D99" s="197"/>
      <c r="E99" s="87">
        <v>14030223</v>
      </c>
      <c r="F99" s="87"/>
      <c r="G99" s="87"/>
      <c r="H99" s="87"/>
      <c r="I99" s="87">
        <v>1</v>
      </c>
      <c r="J99" s="87"/>
      <c r="K99" s="87">
        <v>180</v>
      </c>
      <c r="L99" s="87">
        <v>14030223</v>
      </c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</row>
    <row r="100" spans="1:25" x14ac:dyDescent="0.25">
      <c r="A100" s="87">
        <v>410</v>
      </c>
      <c r="B100" s="87" t="s">
        <v>228</v>
      </c>
      <c r="C100" s="87" t="s">
        <v>135</v>
      </c>
      <c r="D100" s="197"/>
      <c r="E100" s="87">
        <v>14030223</v>
      </c>
      <c r="F100" s="87"/>
      <c r="G100" s="87"/>
      <c r="H100" s="87"/>
      <c r="I100" s="87">
        <v>1</v>
      </c>
      <c r="J100" s="87"/>
      <c r="K100" s="87">
        <v>180</v>
      </c>
      <c r="L100" s="87">
        <v>14030223</v>
      </c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</row>
    <row r="101" spans="1:25" x14ac:dyDescent="0.25">
      <c r="A101" s="87">
        <v>336</v>
      </c>
      <c r="B101" s="87" t="s">
        <v>228</v>
      </c>
      <c r="C101" s="87" t="s">
        <v>118</v>
      </c>
      <c r="D101" s="197"/>
      <c r="E101" s="87">
        <v>14030223</v>
      </c>
      <c r="F101" s="87"/>
      <c r="G101" s="87"/>
      <c r="H101" s="87"/>
      <c r="I101" s="87">
        <v>1</v>
      </c>
      <c r="J101" s="87"/>
      <c r="K101" s="87">
        <v>180</v>
      </c>
      <c r="L101" s="87">
        <v>14030223</v>
      </c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</row>
    <row r="102" spans="1:25" x14ac:dyDescent="0.25">
      <c r="A102" s="87">
        <v>395</v>
      </c>
      <c r="B102" s="87" t="s">
        <v>228</v>
      </c>
      <c r="C102" s="87" t="s">
        <v>135</v>
      </c>
      <c r="D102" s="197"/>
      <c r="E102" s="87">
        <v>14030223</v>
      </c>
      <c r="F102" s="87"/>
      <c r="G102" s="87"/>
      <c r="H102" s="87"/>
      <c r="I102" s="87">
        <v>1</v>
      </c>
      <c r="J102" s="87"/>
      <c r="K102" s="87">
        <v>180</v>
      </c>
      <c r="L102" s="87">
        <v>14030223</v>
      </c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</row>
    <row r="103" spans="1:25" x14ac:dyDescent="0.25">
      <c r="A103" s="87">
        <v>354</v>
      </c>
      <c r="B103" s="87" t="s">
        <v>228</v>
      </c>
      <c r="C103" s="87" t="s">
        <v>118</v>
      </c>
      <c r="D103" s="197"/>
      <c r="E103" s="87">
        <v>14030223</v>
      </c>
      <c r="F103" s="87"/>
      <c r="G103" s="87"/>
      <c r="H103" s="87"/>
      <c r="I103" s="87">
        <v>1</v>
      </c>
      <c r="J103" s="87"/>
      <c r="K103" s="87">
        <v>180</v>
      </c>
      <c r="L103" s="87">
        <v>14030223</v>
      </c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</row>
    <row r="104" spans="1:25" x14ac:dyDescent="0.25">
      <c r="A104" s="87">
        <v>3261</v>
      </c>
      <c r="B104" s="87" t="s">
        <v>228</v>
      </c>
      <c r="C104" s="87" t="s">
        <v>218</v>
      </c>
      <c r="D104" s="197"/>
      <c r="E104" s="87">
        <v>14030223</v>
      </c>
      <c r="F104" s="87"/>
      <c r="G104" s="87"/>
      <c r="H104" s="87"/>
      <c r="I104" s="87">
        <v>1</v>
      </c>
      <c r="J104" s="87"/>
      <c r="K104" s="87">
        <v>180</v>
      </c>
      <c r="L104" s="87">
        <v>14030223</v>
      </c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</row>
    <row r="105" spans="1:25" x14ac:dyDescent="0.25">
      <c r="A105" s="87">
        <v>3246</v>
      </c>
      <c r="B105" s="87" t="s">
        <v>228</v>
      </c>
      <c r="C105" s="87" t="s">
        <v>218</v>
      </c>
      <c r="D105" s="197"/>
      <c r="E105" s="87">
        <v>14030223</v>
      </c>
      <c r="F105" s="87"/>
      <c r="G105" s="87"/>
      <c r="H105" s="87"/>
      <c r="I105" s="87">
        <v>1</v>
      </c>
      <c r="J105" s="87"/>
      <c r="K105" s="87">
        <v>180</v>
      </c>
      <c r="L105" s="87">
        <v>14030223</v>
      </c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</row>
    <row r="106" spans="1:25" x14ac:dyDescent="0.25">
      <c r="A106" s="87">
        <v>3239</v>
      </c>
      <c r="B106" s="87" t="s">
        <v>228</v>
      </c>
      <c r="C106" s="87" t="s">
        <v>218</v>
      </c>
      <c r="D106" s="197"/>
      <c r="E106" s="87">
        <v>14030223</v>
      </c>
      <c r="F106" s="87"/>
      <c r="G106" s="87"/>
      <c r="H106" s="87"/>
      <c r="I106" s="87">
        <v>1</v>
      </c>
      <c r="J106" s="87"/>
      <c r="K106" s="87">
        <v>180</v>
      </c>
      <c r="L106" s="87">
        <v>14030223</v>
      </c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</row>
    <row r="107" spans="1:25" x14ac:dyDescent="0.25">
      <c r="A107" s="87">
        <v>352</v>
      </c>
      <c r="B107" s="87" t="s">
        <v>228</v>
      </c>
      <c r="C107" s="87" t="s">
        <v>118</v>
      </c>
      <c r="D107" s="197"/>
      <c r="E107" s="87">
        <v>14030223</v>
      </c>
      <c r="F107" s="87"/>
      <c r="G107" s="87"/>
      <c r="H107" s="87"/>
      <c r="I107" s="87">
        <v>1</v>
      </c>
      <c r="J107" s="87"/>
      <c r="K107" s="87">
        <v>180</v>
      </c>
      <c r="L107" s="87">
        <v>14030223</v>
      </c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</row>
    <row r="108" spans="1:25" x14ac:dyDescent="0.25">
      <c r="A108" s="87">
        <v>166</v>
      </c>
      <c r="B108" s="87" t="s">
        <v>228</v>
      </c>
      <c r="C108" s="87" t="s">
        <v>136</v>
      </c>
      <c r="D108" s="197"/>
      <c r="E108" s="87">
        <v>14030224</v>
      </c>
      <c r="F108" s="87"/>
      <c r="G108" s="87"/>
      <c r="H108" s="87"/>
      <c r="I108" s="87">
        <v>2</v>
      </c>
      <c r="J108" s="87"/>
      <c r="K108" s="87">
        <v>180</v>
      </c>
      <c r="L108" s="87">
        <v>14030224</v>
      </c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</row>
    <row r="109" spans="1:25" x14ac:dyDescent="0.25">
      <c r="A109" s="87">
        <v>853</v>
      </c>
      <c r="B109" s="87" t="s">
        <v>228</v>
      </c>
      <c r="C109" s="87" t="s">
        <v>142</v>
      </c>
      <c r="D109" s="197"/>
      <c r="E109" s="87">
        <v>14030224</v>
      </c>
      <c r="F109" s="87"/>
      <c r="G109" s="87"/>
      <c r="H109" s="87"/>
      <c r="I109" s="87">
        <v>2</v>
      </c>
      <c r="J109" s="87"/>
      <c r="K109" s="87">
        <v>180</v>
      </c>
      <c r="L109" s="87">
        <v>14030224</v>
      </c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</row>
    <row r="110" spans="1:25" x14ac:dyDescent="0.25">
      <c r="A110" s="87">
        <v>424</v>
      </c>
      <c r="B110" s="87" t="s">
        <v>228</v>
      </c>
      <c r="C110" s="87" t="s">
        <v>135</v>
      </c>
      <c r="D110" s="197"/>
      <c r="E110" s="87">
        <v>14030224</v>
      </c>
      <c r="F110" s="87"/>
      <c r="G110" s="87"/>
      <c r="H110" s="87"/>
      <c r="I110" s="87">
        <v>2</v>
      </c>
      <c r="J110" s="87"/>
      <c r="K110" s="87">
        <v>180</v>
      </c>
      <c r="L110" s="87">
        <v>14030224</v>
      </c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</row>
    <row r="111" spans="1:25" x14ac:dyDescent="0.25">
      <c r="A111" s="87">
        <v>117</v>
      </c>
      <c r="B111" s="87" t="s">
        <v>228</v>
      </c>
      <c r="C111" s="87" t="s">
        <v>137</v>
      </c>
      <c r="D111" s="197"/>
      <c r="E111" s="87">
        <v>14030224</v>
      </c>
      <c r="F111" s="87"/>
      <c r="G111" s="87"/>
      <c r="H111" s="87"/>
      <c r="I111" s="87">
        <v>2</v>
      </c>
      <c r="J111" s="87"/>
      <c r="K111" s="87">
        <v>180</v>
      </c>
      <c r="L111" s="87">
        <v>14030224</v>
      </c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</row>
    <row r="112" spans="1:25" x14ac:dyDescent="0.25">
      <c r="A112" s="87">
        <v>116</v>
      </c>
      <c r="B112" s="87" t="s">
        <v>228</v>
      </c>
      <c r="C112" s="87" t="s">
        <v>137</v>
      </c>
      <c r="D112" s="197"/>
      <c r="E112" s="87">
        <v>14030224</v>
      </c>
      <c r="F112" s="87"/>
      <c r="G112" s="87"/>
      <c r="H112" s="87"/>
      <c r="I112" s="87">
        <v>2</v>
      </c>
      <c r="J112" s="87"/>
      <c r="K112" s="87">
        <v>180</v>
      </c>
      <c r="L112" s="87">
        <v>14030224</v>
      </c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</row>
    <row r="113" spans="1:25" x14ac:dyDescent="0.25">
      <c r="A113" s="87">
        <v>191</v>
      </c>
      <c r="B113" s="87" t="s">
        <v>228</v>
      </c>
      <c r="C113" s="87" t="s">
        <v>144</v>
      </c>
      <c r="D113" s="197"/>
      <c r="E113" s="87">
        <v>14030224</v>
      </c>
      <c r="F113" s="87"/>
      <c r="G113" s="87"/>
      <c r="H113" s="87"/>
      <c r="I113" s="87">
        <v>2</v>
      </c>
      <c r="J113" s="87"/>
      <c r="K113" s="87">
        <v>180</v>
      </c>
      <c r="L113" s="87">
        <v>14030224</v>
      </c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</row>
    <row r="114" spans="1:25" x14ac:dyDescent="0.25">
      <c r="A114" s="87">
        <v>455</v>
      </c>
      <c r="B114" s="87" t="s">
        <v>228</v>
      </c>
      <c r="C114" s="87" t="s">
        <v>135</v>
      </c>
      <c r="D114" s="197"/>
      <c r="E114" s="87">
        <v>14030224</v>
      </c>
      <c r="F114" s="87"/>
      <c r="G114" s="87"/>
      <c r="H114" s="87"/>
      <c r="I114" s="87">
        <v>2</v>
      </c>
      <c r="J114" s="87"/>
      <c r="K114" s="87">
        <v>180</v>
      </c>
      <c r="L114" s="87">
        <v>14030224</v>
      </c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</row>
    <row r="115" spans="1:25" x14ac:dyDescent="0.25">
      <c r="A115" s="87">
        <v>469</v>
      </c>
      <c r="B115" s="87" t="s">
        <v>227</v>
      </c>
      <c r="C115" s="87" t="s">
        <v>135</v>
      </c>
      <c r="D115" s="197"/>
      <c r="E115" s="87">
        <v>14030224</v>
      </c>
      <c r="F115" s="87"/>
      <c r="G115" s="87"/>
      <c r="H115" s="87"/>
      <c r="I115" s="87">
        <v>2</v>
      </c>
      <c r="J115" s="87"/>
      <c r="K115" s="87">
        <v>180</v>
      </c>
      <c r="L115" s="87">
        <v>14030224</v>
      </c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</row>
    <row r="116" spans="1:25" x14ac:dyDescent="0.25">
      <c r="A116" s="87">
        <v>455</v>
      </c>
      <c r="B116" s="87" t="s">
        <v>227</v>
      </c>
      <c r="C116" s="87" t="s">
        <v>135</v>
      </c>
      <c r="D116" s="197"/>
      <c r="E116" s="87">
        <v>14030224</v>
      </c>
      <c r="F116" s="87"/>
      <c r="G116" s="87"/>
      <c r="H116" s="87"/>
      <c r="I116" s="87">
        <v>2</v>
      </c>
      <c r="J116" s="87"/>
      <c r="K116" s="87">
        <v>180</v>
      </c>
      <c r="L116" s="87">
        <v>14030224</v>
      </c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</row>
    <row r="117" spans="1:25" x14ac:dyDescent="0.25">
      <c r="A117" s="87">
        <v>179</v>
      </c>
      <c r="B117" s="87" t="s">
        <v>227</v>
      </c>
      <c r="C117" s="87" t="s">
        <v>137</v>
      </c>
      <c r="D117" s="197"/>
      <c r="E117" s="87">
        <v>14030224</v>
      </c>
      <c r="F117" s="87"/>
      <c r="G117" s="87"/>
      <c r="H117" s="87"/>
      <c r="I117" s="87">
        <v>2</v>
      </c>
      <c r="J117" s="87"/>
      <c r="K117" s="87">
        <v>180</v>
      </c>
      <c r="L117" s="87">
        <v>14030224</v>
      </c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</row>
    <row r="118" spans="1:25" x14ac:dyDescent="0.25">
      <c r="A118" s="87">
        <v>4690</v>
      </c>
      <c r="B118" s="87" t="s">
        <v>227</v>
      </c>
      <c r="C118" s="87" t="s">
        <v>121</v>
      </c>
      <c r="D118" s="197"/>
      <c r="E118" s="87">
        <v>14030224</v>
      </c>
      <c r="F118" s="87"/>
      <c r="G118" s="87"/>
      <c r="H118" s="87"/>
      <c r="I118" s="87">
        <v>2</v>
      </c>
      <c r="J118" s="87"/>
      <c r="K118" s="87">
        <v>180</v>
      </c>
      <c r="L118" s="87">
        <v>14030224</v>
      </c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</row>
    <row r="119" spans="1:25" x14ac:dyDescent="0.25">
      <c r="A119" s="87">
        <v>469</v>
      </c>
      <c r="B119" s="87" t="s">
        <v>227</v>
      </c>
      <c r="C119" s="87" t="s">
        <v>121</v>
      </c>
      <c r="D119" s="197"/>
      <c r="E119" s="87">
        <v>14030224</v>
      </c>
      <c r="F119" s="87"/>
      <c r="G119" s="87"/>
      <c r="H119" s="87"/>
      <c r="I119" s="87">
        <v>2</v>
      </c>
      <c r="J119" s="87"/>
      <c r="K119" s="87">
        <v>180</v>
      </c>
      <c r="L119" s="87">
        <v>14030224</v>
      </c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</row>
    <row r="120" spans="1:25" x14ac:dyDescent="0.25">
      <c r="A120" s="87">
        <v>116</v>
      </c>
      <c r="B120" s="87" t="s">
        <v>227</v>
      </c>
      <c r="C120" s="87" t="s">
        <v>137</v>
      </c>
      <c r="D120" s="197"/>
      <c r="E120" s="87">
        <v>14030224</v>
      </c>
      <c r="F120" s="87"/>
      <c r="G120" s="87"/>
      <c r="H120" s="87"/>
      <c r="I120" s="87">
        <v>2</v>
      </c>
      <c r="J120" s="87"/>
      <c r="K120" s="87">
        <v>180</v>
      </c>
      <c r="L120" s="87">
        <v>14030224</v>
      </c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</row>
    <row r="121" spans="1:25" x14ac:dyDescent="0.25">
      <c r="A121" s="87">
        <v>117</v>
      </c>
      <c r="B121" s="87" t="s">
        <v>227</v>
      </c>
      <c r="C121" s="87" t="s">
        <v>137</v>
      </c>
      <c r="D121" s="197"/>
      <c r="E121" s="87">
        <v>14030224</v>
      </c>
      <c r="F121" s="87"/>
      <c r="G121" s="87"/>
      <c r="H121" s="87"/>
      <c r="I121" s="87">
        <v>2</v>
      </c>
      <c r="J121" s="87"/>
      <c r="K121" s="87">
        <v>180</v>
      </c>
      <c r="L121" s="87">
        <v>14030224</v>
      </c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</row>
    <row r="122" spans="1:25" x14ac:dyDescent="0.25">
      <c r="A122" s="87">
        <v>470</v>
      </c>
      <c r="B122" s="87" t="s">
        <v>227</v>
      </c>
      <c r="C122" s="87" t="s">
        <v>121</v>
      </c>
      <c r="D122" s="197"/>
      <c r="E122" s="87">
        <v>14030224</v>
      </c>
      <c r="F122" s="87"/>
      <c r="G122" s="87"/>
      <c r="H122" s="87"/>
      <c r="I122" s="87">
        <v>2</v>
      </c>
      <c r="J122" s="87"/>
      <c r="K122" s="87">
        <v>180</v>
      </c>
      <c r="L122" s="87">
        <v>14030224</v>
      </c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</row>
    <row r="123" spans="1:25" x14ac:dyDescent="0.25">
      <c r="A123" s="87">
        <v>187</v>
      </c>
      <c r="B123" s="87" t="s">
        <v>227</v>
      </c>
      <c r="C123" s="87" t="s">
        <v>137</v>
      </c>
      <c r="D123" s="197"/>
      <c r="E123" s="87">
        <v>14030224</v>
      </c>
      <c r="F123" s="87"/>
      <c r="G123" s="87"/>
      <c r="H123" s="87"/>
      <c r="I123" s="87">
        <v>2</v>
      </c>
      <c r="J123" s="87"/>
      <c r="K123" s="87">
        <v>180</v>
      </c>
      <c r="L123" s="87">
        <v>14030224</v>
      </c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</row>
    <row r="124" spans="1:25" x14ac:dyDescent="0.25">
      <c r="A124" s="87">
        <v>191</v>
      </c>
      <c r="B124" s="87" t="s">
        <v>227</v>
      </c>
      <c r="C124" s="87" t="s">
        <v>144</v>
      </c>
      <c r="D124" s="197"/>
      <c r="E124" s="87">
        <v>14030224</v>
      </c>
      <c r="F124" s="87"/>
      <c r="G124" s="87"/>
      <c r="H124" s="87"/>
      <c r="I124" s="87">
        <v>2</v>
      </c>
      <c r="J124" s="87"/>
      <c r="K124" s="87">
        <v>180</v>
      </c>
      <c r="L124" s="87">
        <v>14030224</v>
      </c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</row>
    <row r="125" spans="1:25" x14ac:dyDescent="0.25">
      <c r="A125" s="87">
        <v>1518</v>
      </c>
      <c r="B125" s="87" t="s">
        <v>227</v>
      </c>
      <c r="C125" s="87" t="s">
        <v>107</v>
      </c>
      <c r="D125" s="197"/>
      <c r="E125" s="87">
        <v>14030224</v>
      </c>
      <c r="F125" s="87"/>
      <c r="G125" s="87"/>
      <c r="H125" s="87"/>
      <c r="I125" s="87">
        <v>1</v>
      </c>
      <c r="J125" s="87"/>
      <c r="K125" s="87">
        <v>180</v>
      </c>
      <c r="L125" s="87">
        <v>14030224</v>
      </c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</row>
    <row r="126" spans="1:25" x14ac:dyDescent="0.25">
      <c r="A126" s="87">
        <v>464</v>
      </c>
      <c r="B126" s="87" t="s">
        <v>227</v>
      </c>
      <c r="C126" s="87" t="s">
        <v>135</v>
      </c>
      <c r="D126" s="197"/>
      <c r="E126" s="87">
        <v>14030224</v>
      </c>
      <c r="F126" s="87"/>
      <c r="G126" s="87"/>
      <c r="H126" s="87"/>
      <c r="I126" s="87">
        <v>1</v>
      </c>
      <c r="J126" s="87"/>
      <c r="K126" s="87">
        <v>180</v>
      </c>
      <c r="L126" s="87">
        <v>14030224</v>
      </c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</row>
    <row r="127" spans="1:25" x14ac:dyDescent="0.25">
      <c r="A127" s="87">
        <v>452</v>
      </c>
      <c r="B127" s="87" t="s">
        <v>227</v>
      </c>
      <c r="C127" s="87" t="s">
        <v>121</v>
      </c>
      <c r="D127" s="197"/>
      <c r="E127" s="87">
        <v>14030224</v>
      </c>
      <c r="F127" s="87"/>
      <c r="G127" s="87"/>
      <c r="H127" s="87"/>
      <c r="I127" s="87">
        <v>1</v>
      </c>
      <c r="J127" s="87"/>
      <c r="K127" s="87">
        <v>180</v>
      </c>
      <c r="L127" s="87">
        <v>14030224</v>
      </c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</row>
    <row r="128" spans="1:25" x14ac:dyDescent="0.25">
      <c r="A128" s="87">
        <v>451</v>
      </c>
      <c r="B128" s="87" t="s">
        <v>227</v>
      </c>
      <c r="C128" s="87" t="s">
        <v>121</v>
      </c>
      <c r="D128" s="197"/>
      <c r="E128" s="87">
        <v>14030224</v>
      </c>
      <c r="F128" s="87"/>
      <c r="G128" s="87"/>
      <c r="H128" s="87"/>
      <c r="I128" s="87">
        <v>1</v>
      </c>
      <c r="J128" s="87"/>
      <c r="K128" s="87">
        <v>180</v>
      </c>
      <c r="L128" s="87">
        <v>14030224</v>
      </c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</row>
    <row r="129" spans="1:25" x14ac:dyDescent="0.25">
      <c r="A129" s="87">
        <v>458</v>
      </c>
      <c r="B129" s="87" t="s">
        <v>227</v>
      </c>
      <c r="C129" s="87" t="s">
        <v>121</v>
      </c>
      <c r="D129" s="197"/>
      <c r="E129" s="87">
        <v>14030224</v>
      </c>
      <c r="F129" s="87"/>
      <c r="G129" s="87"/>
      <c r="H129" s="87"/>
      <c r="I129" s="87">
        <v>1</v>
      </c>
      <c r="J129" s="87"/>
      <c r="K129" s="87">
        <v>180</v>
      </c>
      <c r="L129" s="87">
        <v>14030224</v>
      </c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</row>
    <row r="130" spans="1:25" x14ac:dyDescent="0.25">
      <c r="A130" s="87">
        <v>461</v>
      </c>
      <c r="B130" s="87" t="s">
        <v>227</v>
      </c>
      <c r="C130" s="87" t="s">
        <v>121</v>
      </c>
      <c r="D130" s="197"/>
      <c r="E130" s="87">
        <v>14030224</v>
      </c>
      <c r="F130" s="87"/>
      <c r="G130" s="87"/>
      <c r="H130" s="87"/>
      <c r="I130" s="87">
        <v>1</v>
      </c>
      <c r="J130" s="87"/>
      <c r="K130" s="87">
        <v>180</v>
      </c>
      <c r="L130" s="87">
        <v>14030224</v>
      </c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</row>
    <row r="131" spans="1:25" x14ac:dyDescent="0.25">
      <c r="A131" s="87">
        <v>34</v>
      </c>
      <c r="B131" s="87" t="s">
        <v>227</v>
      </c>
      <c r="C131" s="87" t="s">
        <v>248</v>
      </c>
      <c r="D131" s="197"/>
      <c r="E131" s="87">
        <v>14030224</v>
      </c>
      <c r="F131" s="87"/>
      <c r="G131" s="87"/>
      <c r="H131" s="87"/>
      <c r="I131" s="87">
        <v>1</v>
      </c>
      <c r="J131" s="87"/>
      <c r="K131" s="87">
        <v>96</v>
      </c>
      <c r="L131" s="87">
        <v>14030224</v>
      </c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</row>
    <row r="132" spans="1:25" x14ac:dyDescent="0.25">
      <c r="A132" s="87">
        <v>448</v>
      </c>
      <c r="B132" s="87" t="s">
        <v>227</v>
      </c>
      <c r="C132" s="87" t="s">
        <v>121</v>
      </c>
      <c r="D132" s="197"/>
      <c r="E132" s="87">
        <v>14030224</v>
      </c>
      <c r="F132" s="87"/>
      <c r="G132" s="87"/>
      <c r="H132" s="87"/>
      <c r="I132" s="87">
        <v>1</v>
      </c>
      <c r="J132" s="87"/>
      <c r="K132" s="87">
        <v>180</v>
      </c>
      <c r="L132" s="87">
        <v>14030224</v>
      </c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</row>
    <row r="133" spans="1:25" x14ac:dyDescent="0.25">
      <c r="A133" s="87">
        <v>420</v>
      </c>
      <c r="B133" s="87" t="s">
        <v>227</v>
      </c>
      <c r="C133" s="87" t="s">
        <v>118</v>
      </c>
      <c r="D133" s="197"/>
      <c r="E133" s="87">
        <v>14030224</v>
      </c>
      <c r="F133" s="87"/>
      <c r="G133" s="87"/>
      <c r="H133" s="87"/>
      <c r="I133" s="87">
        <v>1</v>
      </c>
      <c r="J133" s="87"/>
      <c r="K133" s="87">
        <v>180</v>
      </c>
      <c r="L133" s="87">
        <v>14030224</v>
      </c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</row>
    <row r="134" spans="1:25" x14ac:dyDescent="0.25">
      <c r="A134" s="87">
        <v>459</v>
      </c>
      <c r="B134" s="87" t="s">
        <v>227</v>
      </c>
      <c r="C134" s="87" t="s">
        <v>121</v>
      </c>
      <c r="D134" s="197"/>
      <c r="E134" s="87">
        <v>14030224</v>
      </c>
      <c r="F134" s="87"/>
      <c r="G134" s="87"/>
      <c r="H134" s="87"/>
      <c r="I134" s="87">
        <v>1</v>
      </c>
      <c r="J134" s="87"/>
      <c r="K134" s="87">
        <v>180</v>
      </c>
      <c r="L134" s="87">
        <v>14030224</v>
      </c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</row>
    <row r="135" spans="1:25" x14ac:dyDescent="0.25">
      <c r="A135" s="87">
        <v>426</v>
      </c>
      <c r="B135" s="87" t="s">
        <v>227</v>
      </c>
      <c r="C135" s="87" t="s">
        <v>135</v>
      </c>
      <c r="D135" s="197"/>
      <c r="E135" s="87">
        <v>14030224</v>
      </c>
      <c r="F135" s="87"/>
      <c r="G135" s="87"/>
      <c r="H135" s="87"/>
      <c r="I135" s="87">
        <v>1</v>
      </c>
      <c r="J135" s="87"/>
      <c r="K135" s="87">
        <v>180</v>
      </c>
      <c r="L135" s="87">
        <v>14030224</v>
      </c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</row>
    <row r="136" spans="1:25" x14ac:dyDescent="0.25">
      <c r="A136" s="87">
        <v>428</v>
      </c>
      <c r="B136" s="87" t="s">
        <v>227</v>
      </c>
      <c r="C136" s="87" t="s">
        <v>118</v>
      </c>
      <c r="D136" s="197"/>
      <c r="E136" s="87">
        <v>14030224</v>
      </c>
      <c r="F136" s="87"/>
      <c r="G136" s="87"/>
      <c r="H136" s="87"/>
      <c r="I136" s="87">
        <v>1</v>
      </c>
      <c r="J136" s="87"/>
      <c r="K136" s="87">
        <v>180</v>
      </c>
      <c r="L136" s="87">
        <v>14030224</v>
      </c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</row>
    <row r="137" spans="1:25" x14ac:dyDescent="0.25">
      <c r="A137" s="87">
        <v>1118</v>
      </c>
      <c r="B137" s="87" t="s">
        <v>227</v>
      </c>
      <c r="C137" s="87" t="s">
        <v>279</v>
      </c>
      <c r="D137" s="197"/>
      <c r="E137" s="87">
        <v>14030224</v>
      </c>
      <c r="F137" s="87"/>
      <c r="G137" s="87"/>
      <c r="H137" s="87"/>
      <c r="I137" s="87">
        <v>1</v>
      </c>
      <c r="J137" s="87"/>
      <c r="K137" s="87">
        <v>180</v>
      </c>
      <c r="L137" s="87">
        <v>14030224</v>
      </c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</row>
    <row r="138" spans="1:25" x14ac:dyDescent="0.25">
      <c r="A138" s="87">
        <v>1120</v>
      </c>
      <c r="B138" s="87" t="s">
        <v>227</v>
      </c>
      <c r="C138" s="87" t="s">
        <v>279</v>
      </c>
      <c r="D138" s="197"/>
      <c r="E138" s="87">
        <v>14030224</v>
      </c>
      <c r="F138" s="87"/>
      <c r="G138" s="87"/>
      <c r="H138" s="87"/>
      <c r="I138" s="87">
        <v>1</v>
      </c>
      <c r="J138" s="87"/>
      <c r="K138" s="87">
        <v>180</v>
      </c>
      <c r="L138" s="87">
        <v>14030224</v>
      </c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</row>
    <row r="139" spans="1:25" x14ac:dyDescent="0.25">
      <c r="A139" s="87">
        <v>347</v>
      </c>
      <c r="B139" s="87" t="s">
        <v>228</v>
      </c>
      <c r="C139" s="87" t="s">
        <v>118</v>
      </c>
      <c r="D139" s="197"/>
      <c r="E139" s="87">
        <v>14030224</v>
      </c>
      <c r="F139" s="87"/>
      <c r="G139" s="87"/>
      <c r="H139" s="87"/>
      <c r="I139" s="87">
        <v>1</v>
      </c>
      <c r="J139" s="87"/>
      <c r="K139" s="87">
        <v>180</v>
      </c>
      <c r="L139" s="87">
        <v>14030224</v>
      </c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</row>
    <row r="140" spans="1:25" x14ac:dyDescent="0.25">
      <c r="A140" s="87">
        <v>172</v>
      </c>
      <c r="B140" s="87" t="s">
        <v>228</v>
      </c>
      <c r="C140" s="87" t="s">
        <v>136</v>
      </c>
      <c r="D140" s="197"/>
      <c r="E140" s="87">
        <v>14030224</v>
      </c>
      <c r="F140" s="87"/>
      <c r="G140" s="87"/>
      <c r="H140" s="87"/>
      <c r="I140" s="87">
        <v>1</v>
      </c>
      <c r="J140" s="87"/>
      <c r="K140" s="87">
        <v>180</v>
      </c>
      <c r="L140" s="87">
        <v>14030224</v>
      </c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</row>
    <row r="141" spans="1:25" x14ac:dyDescent="0.25">
      <c r="A141" s="87">
        <v>25</v>
      </c>
      <c r="B141" s="87" t="s">
        <v>228</v>
      </c>
      <c r="C141" s="87" t="s">
        <v>248</v>
      </c>
      <c r="D141" s="197"/>
      <c r="E141" s="87">
        <v>14030224</v>
      </c>
      <c r="F141" s="87"/>
      <c r="G141" s="87"/>
      <c r="H141" s="87"/>
      <c r="I141" s="87">
        <v>1</v>
      </c>
      <c r="J141" s="87"/>
      <c r="K141" s="87">
        <v>96</v>
      </c>
      <c r="L141" s="87">
        <v>14030224</v>
      </c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</row>
    <row r="142" spans="1:25" x14ac:dyDescent="0.25">
      <c r="A142" s="87">
        <v>162</v>
      </c>
      <c r="B142" s="87" t="s">
        <v>228</v>
      </c>
      <c r="C142" s="87" t="s">
        <v>137</v>
      </c>
      <c r="D142" s="197"/>
      <c r="E142" s="87">
        <v>14030224</v>
      </c>
      <c r="F142" s="87"/>
      <c r="G142" s="87"/>
      <c r="H142" s="87"/>
      <c r="I142" s="87">
        <v>1</v>
      </c>
      <c r="J142" s="87"/>
      <c r="K142" s="87">
        <v>150</v>
      </c>
      <c r="L142" s="87">
        <v>14030224</v>
      </c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</row>
    <row r="143" spans="1:25" x14ac:dyDescent="0.25">
      <c r="A143" s="87">
        <v>411</v>
      </c>
      <c r="B143" s="87" t="s">
        <v>228</v>
      </c>
      <c r="C143" s="87" t="s">
        <v>135</v>
      </c>
      <c r="D143" s="197"/>
      <c r="E143" s="87">
        <v>14030224</v>
      </c>
      <c r="F143" s="87"/>
      <c r="G143" s="87"/>
      <c r="H143" s="87"/>
      <c r="I143" s="87">
        <v>1</v>
      </c>
      <c r="J143" s="87"/>
      <c r="K143" s="87">
        <v>180</v>
      </c>
      <c r="L143" s="87">
        <v>14030224</v>
      </c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</row>
    <row r="144" spans="1:25" x14ac:dyDescent="0.25">
      <c r="A144" s="87">
        <v>186</v>
      </c>
      <c r="B144" s="87" t="s">
        <v>227</v>
      </c>
      <c r="C144" s="87" t="s">
        <v>137</v>
      </c>
      <c r="D144" s="197"/>
      <c r="E144" s="87">
        <v>14030225</v>
      </c>
      <c r="F144" s="87"/>
      <c r="G144" s="87"/>
      <c r="H144" s="87"/>
      <c r="I144" s="87">
        <v>1</v>
      </c>
      <c r="J144" s="87"/>
      <c r="K144" s="87">
        <v>180</v>
      </c>
      <c r="L144" s="87">
        <f>E144</f>
        <v>14030225</v>
      </c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</row>
    <row r="145" spans="1:25" x14ac:dyDescent="0.25">
      <c r="A145" s="87">
        <v>1121</v>
      </c>
      <c r="B145" s="87" t="s">
        <v>227</v>
      </c>
      <c r="C145" s="87" t="s">
        <v>279</v>
      </c>
      <c r="D145" s="197"/>
      <c r="E145" s="197">
        <v>14030225</v>
      </c>
      <c r="F145" s="87"/>
      <c r="G145" s="87"/>
      <c r="H145" s="87"/>
      <c r="I145" s="87">
        <v>1</v>
      </c>
      <c r="J145" s="87"/>
      <c r="K145" s="87">
        <v>180</v>
      </c>
      <c r="L145" s="197">
        <f t="shared" ref="L145:L208" si="0">E145</f>
        <v>14030225</v>
      </c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</row>
    <row r="146" spans="1:25" x14ac:dyDescent="0.25">
      <c r="A146" s="87">
        <v>185</v>
      </c>
      <c r="B146" s="87" t="s">
        <v>227</v>
      </c>
      <c r="C146" s="87" t="s">
        <v>137</v>
      </c>
      <c r="D146" s="197"/>
      <c r="E146" s="197">
        <v>14030225</v>
      </c>
      <c r="F146" s="87"/>
      <c r="G146" s="87"/>
      <c r="H146" s="87"/>
      <c r="I146" s="87">
        <v>1</v>
      </c>
      <c r="J146" s="87"/>
      <c r="K146" s="87">
        <v>180</v>
      </c>
      <c r="L146" s="197">
        <f t="shared" si="0"/>
        <v>14030225</v>
      </c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</row>
    <row r="147" spans="1:25" x14ac:dyDescent="0.25">
      <c r="A147" s="87">
        <v>467</v>
      </c>
      <c r="B147" s="87" t="s">
        <v>227</v>
      </c>
      <c r="C147" s="87" t="s">
        <v>135</v>
      </c>
      <c r="D147" s="197"/>
      <c r="E147" s="197">
        <v>14030225</v>
      </c>
      <c r="F147" s="87"/>
      <c r="G147" s="87"/>
      <c r="H147" s="87"/>
      <c r="I147" s="87">
        <v>1</v>
      </c>
      <c r="J147" s="87"/>
      <c r="K147" s="87">
        <v>180</v>
      </c>
      <c r="L147" s="197">
        <f t="shared" si="0"/>
        <v>14030225</v>
      </c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</row>
    <row r="148" spans="1:25" x14ac:dyDescent="0.25">
      <c r="A148" s="87">
        <v>421</v>
      </c>
      <c r="B148" s="87" t="s">
        <v>227</v>
      </c>
      <c r="C148" s="87" t="s">
        <v>118</v>
      </c>
      <c r="D148" s="197"/>
      <c r="E148" s="197">
        <v>14030225</v>
      </c>
      <c r="F148" s="87"/>
      <c r="G148" s="87"/>
      <c r="H148" s="87"/>
      <c r="I148" s="87">
        <v>1</v>
      </c>
      <c r="J148" s="87"/>
      <c r="K148" s="87">
        <v>180</v>
      </c>
      <c r="L148" s="197">
        <f t="shared" si="0"/>
        <v>14030225</v>
      </c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</row>
    <row r="149" spans="1:25" x14ac:dyDescent="0.25">
      <c r="A149" s="87">
        <v>10</v>
      </c>
      <c r="B149" s="87" t="s">
        <v>227</v>
      </c>
      <c r="C149" s="87" t="s">
        <v>281</v>
      </c>
      <c r="D149" s="197"/>
      <c r="E149" s="197">
        <v>14030225</v>
      </c>
      <c r="F149" s="87"/>
      <c r="G149" s="87"/>
      <c r="H149" s="87"/>
      <c r="I149" s="87">
        <v>1</v>
      </c>
      <c r="J149" s="87"/>
      <c r="K149" s="87">
        <v>180</v>
      </c>
      <c r="L149" s="197">
        <f t="shared" si="0"/>
        <v>14030225</v>
      </c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</row>
    <row r="150" spans="1:25" x14ac:dyDescent="0.25">
      <c r="A150" s="87">
        <v>11</v>
      </c>
      <c r="B150" s="87" t="s">
        <v>227</v>
      </c>
      <c r="C150" s="87" t="s">
        <v>281</v>
      </c>
      <c r="D150" s="197"/>
      <c r="E150" s="197">
        <v>14030225</v>
      </c>
      <c r="F150" s="87"/>
      <c r="G150" s="87"/>
      <c r="H150" s="87"/>
      <c r="I150" s="87">
        <v>1</v>
      </c>
      <c r="J150" s="87"/>
      <c r="K150" s="87">
        <v>180</v>
      </c>
      <c r="L150" s="197">
        <f t="shared" si="0"/>
        <v>14030225</v>
      </c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</row>
    <row r="151" spans="1:25" x14ac:dyDescent="0.25">
      <c r="A151" s="87">
        <v>1120</v>
      </c>
      <c r="B151" s="87" t="s">
        <v>227</v>
      </c>
      <c r="C151" s="87" t="s">
        <v>279</v>
      </c>
      <c r="D151" s="197"/>
      <c r="E151" s="197">
        <v>14030225</v>
      </c>
      <c r="F151" s="87"/>
      <c r="G151" s="87"/>
      <c r="H151" s="87"/>
      <c r="I151" s="87">
        <v>1</v>
      </c>
      <c r="J151" s="87"/>
      <c r="K151" s="87">
        <v>180</v>
      </c>
      <c r="L151" s="197">
        <f t="shared" si="0"/>
        <v>14030225</v>
      </c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</row>
    <row r="152" spans="1:25" x14ac:dyDescent="0.25">
      <c r="A152" s="87">
        <v>14</v>
      </c>
      <c r="B152" s="87" t="s">
        <v>227</v>
      </c>
      <c r="C152" s="87" t="s">
        <v>281</v>
      </c>
      <c r="D152" s="197"/>
      <c r="E152" s="197">
        <v>14030225</v>
      </c>
      <c r="F152" s="87"/>
      <c r="G152" s="87"/>
      <c r="H152" s="87"/>
      <c r="I152" s="87">
        <v>1</v>
      </c>
      <c r="J152" s="87"/>
      <c r="K152" s="87">
        <v>180</v>
      </c>
      <c r="L152" s="197">
        <f t="shared" si="0"/>
        <v>14030225</v>
      </c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</row>
    <row r="153" spans="1:25" ht="15" customHeight="1" x14ac:dyDescent="0.25">
      <c r="A153" s="87">
        <v>1115</v>
      </c>
      <c r="B153" s="87" t="s">
        <v>227</v>
      </c>
      <c r="C153" s="87" t="s">
        <v>279</v>
      </c>
      <c r="D153" s="197"/>
      <c r="E153" s="87">
        <v>14030225</v>
      </c>
      <c r="F153" s="87"/>
      <c r="G153" s="87"/>
      <c r="H153" s="87"/>
      <c r="I153" s="87">
        <v>1</v>
      </c>
      <c r="J153" s="87"/>
      <c r="K153" s="87">
        <v>180</v>
      </c>
      <c r="L153" s="197">
        <f t="shared" si="0"/>
        <v>14030225</v>
      </c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</row>
    <row r="154" spans="1:25" ht="15" customHeight="1" x14ac:dyDescent="0.25">
      <c r="A154" s="87">
        <v>1116</v>
      </c>
      <c r="B154" s="87" t="s">
        <v>227</v>
      </c>
      <c r="C154" s="87" t="s">
        <v>279</v>
      </c>
      <c r="D154" s="197"/>
      <c r="E154" s="197">
        <v>14030225</v>
      </c>
      <c r="F154" s="87"/>
      <c r="G154" s="87"/>
      <c r="H154" s="87"/>
      <c r="I154" s="87">
        <v>1</v>
      </c>
      <c r="J154" s="87"/>
      <c r="K154" s="87">
        <v>180</v>
      </c>
      <c r="L154" s="197">
        <f t="shared" si="0"/>
        <v>14030225</v>
      </c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</row>
    <row r="155" spans="1:25" ht="15" customHeight="1" x14ac:dyDescent="0.25">
      <c r="A155" s="87">
        <v>458</v>
      </c>
      <c r="B155" s="87" t="s">
        <v>227</v>
      </c>
      <c r="C155" s="87" t="s">
        <v>121</v>
      </c>
      <c r="D155" s="197"/>
      <c r="E155" s="197">
        <v>14030225</v>
      </c>
      <c r="F155" s="87"/>
      <c r="G155" s="87"/>
      <c r="H155" s="87"/>
      <c r="I155" s="87">
        <v>1</v>
      </c>
      <c r="J155" s="87"/>
      <c r="K155" s="87">
        <v>180</v>
      </c>
      <c r="L155" s="197">
        <f t="shared" si="0"/>
        <v>14030225</v>
      </c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</row>
    <row r="156" spans="1:25" ht="15" customHeight="1" x14ac:dyDescent="0.25">
      <c r="A156" s="87">
        <v>1119</v>
      </c>
      <c r="B156" s="87" t="s">
        <v>227</v>
      </c>
      <c r="C156" s="87" t="s">
        <v>279</v>
      </c>
      <c r="D156" s="197"/>
      <c r="E156" s="197">
        <v>14030225</v>
      </c>
      <c r="F156" s="87"/>
      <c r="G156" s="87"/>
      <c r="H156" s="87"/>
      <c r="I156" s="87">
        <v>1</v>
      </c>
      <c r="J156" s="87"/>
      <c r="K156" s="87">
        <v>180</v>
      </c>
      <c r="L156" s="197">
        <f t="shared" si="0"/>
        <v>14030225</v>
      </c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</row>
    <row r="157" spans="1:25" ht="15" customHeight="1" x14ac:dyDescent="0.25">
      <c r="A157" s="87">
        <v>221</v>
      </c>
      <c r="B157" s="87" t="s">
        <v>227</v>
      </c>
      <c r="C157" s="87" t="s">
        <v>419</v>
      </c>
      <c r="D157" s="197"/>
      <c r="E157" s="87">
        <v>14030226</v>
      </c>
      <c r="F157" s="87"/>
      <c r="G157" s="87"/>
      <c r="H157" s="87"/>
      <c r="I157" s="87">
        <v>1</v>
      </c>
      <c r="J157" s="87"/>
      <c r="K157" s="87">
        <v>240</v>
      </c>
      <c r="L157" s="197">
        <f t="shared" si="0"/>
        <v>14030226</v>
      </c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</row>
    <row r="158" spans="1:25" ht="15" customHeight="1" x14ac:dyDescent="0.25">
      <c r="A158" s="87">
        <v>150</v>
      </c>
      <c r="B158" s="87" t="s">
        <v>227</v>
      </c>
      <c r="C158" s="87" t="s">
        <v>297</v>
      </c>
      <c r="D158" s="197"/>
      <c r="E158" s="197">
        <v>14030226</v>
      </c>
      <c r="F158" s="87"/>
      <c r="G158" s="87"/>
      <c r="H158" s="87"/>
      <c r="I158" s="87">
        <v>1</v>
      </c>
      <c r="J158" s="87"/>
      <c r="K158" s="87">
        <v>240</v>
      </c>
      <c r="L158" s="197">
        <f t="shared" si="0"/>
        <v>14030226</v>
      </c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</row>
    <row r="159" spans="1:25" x14ac:dyDescent="0.25">
      <c r="A159" s="87">
        <v>454</v>
      </c>
      <c r="B159" s="87" t="s">
        <v>227</v>
      </c>
      <c r="C159" s="87" t="s">
        <v>135</v>
      </c>
      <c r="D159" s="197"/>
      <c r="E159" s="197">
        <v>14030226</v>
      </c>
      <c r="F159" s="87"/>
      <c r="G159" s="87"/>
      <c r="H159" s="87"/>
      <c r="I159" s="87">
        <v>1</v>
      </c>
      <c r="J159" s="87"/>
      <c r="K159" s="87">
        <v>180</v>
      </c>
      <c r="L159" s="197">
        <f t="shared" si="0"/>
        <v>14030226</v>
      </c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</row>
    <row r="160" spans="1:25" x14ac:dyDescent="0.25">
      <c r="A160" s="87">
        <v>488</v>
      </c>
      <c r="B160" s="87" t="s">
        <v>227</v>
      </c>
      <c r="C160" s="87" t="s">
        <v>121</v>
      </c>
      <c r="D160" s="197"/>
      <c r="E160" s="197">
        <v>14030226</v>
      </c>
      <c r="F160" s="87"/>
      <c r="G160" s="87"/>
      <c r="H160" s="87"/>
      <c r="I160" s="87">
        <v>1</v>
      </c>
      <c r="J160" s="87"/>
      <c r="K160" s="87">
        <v>180</v>
      </c>
      <c r="L160" s="197">
        <f t="shared" si="0"/>
        <v>14030226</v>
      </c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</row>
    <row r="161" spans="1:25" x14ac:dyDescent="0.25">
      <c r="A161" s="87">
        <v>489</v>
      </c>
      <c r="B161" s="87" t="s">
        <v>227</v>
      </c>
      <c r="C161" s="87" t="s">
        <v>121</v>
      </c>
      <c r="D161" s="197"/>
      <c r="E161" s="197">
        <v>14030226</v>
      </c>
      <c r="F161" s="87"/>
      <c r="G161" s="87"/>
      <c r="H161" s="87"/>
      <c r="I161" s="87">
        <v>1</v>
      </c>
      <c r="J161" s="87"/>
      <c r="K161" s="87">
        <v>180</v>
      </c>
      <c r="L161" s="197">
        <f t="shared" si="0"/>
        <v>14030226</v>
      </c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</row>
    <row r="162" spans="1:25" x14ac:dyDescent="0.25">
      <c r="A162" s="87">
        <v>493</v>
      </c>
      <c r="B162" s="87" t="s">
        <v>227</v>
      </c>
      <c r="C162" s="87" t="s">
        <v>121</v>
      </c>
      <c r="D162" s="197"/>
      <c r="E162" s="197">
        <v>14030226</v>
      </c>
      <c r="F162" s="87"/>
      <c r="G162" s="87"/>
      <c r="H162" s="87"/>
      <c r="I162" s="87">
        <v>1</v>
      </c>
      <c r="J162" s="87"/>
      <c r="K162" s="87">
        <v>180</v>
      </c>
      <c r="L162" s="197">
        <f t="shared" si="0"/>
        <v>14030226</v>
      </c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</row>
    <row r="163" spans="1:25" x14ac:dyDescent="0.25">
      <c r="A163" s="87">
        <v>492</v>
      </c>
      <c r="B163" s="87" t="s">
        <v>227</v>
      </c>
      <c r="C163" s="87" t="s">
        <v>121</v>
      </c>
      <c r="D163" s="197"/>
      <c r="E163" s="197">
        <v>14030226</v>
      </c>
      <c r="F163" s="87"/>
      <c r="G163" s="87"/>
      <c r="H163" s="87"/>
      <c r="I163" s="87">
        <v>1</v>
      </c>
      <c r="J163" s="87"/>
      <c r="K163" s="87">
        <v>180</v>
      </c>
      <c r="L163" s="197">
        <f t="shared" si="0"/>
        <v>14030226</v>
      </c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</row>
    <row r="164" spans="1:25" x14ac:dyDescent="0.25">
      <c r="A164" s="87">
        <v>485</v>
      </c>
      <c r="B164" s="87" t="s">
        <v>227</v>
      </c>
      <c r="C164" s="87" t="s">
        <v>121</v>
      </c>
      <c r="D164" s="197"/>
      <c r="E164" s="197">
        <v>14030226</v>
      </c>
      <c r="F164" s="87"/>
      <c r="G164" s="87"/>
      <c r="H164" s="87"/>
      <c r="I164" s="87">
        <v>1</v>
      </c>
      <c r="J164" s="87"/>
      <c r="K164" s="87">
        <v>180</v>
      </c>
      <c r="L164" s="197">
        <f t="shared" si="0"/>
        <v>14030226</v>
      </c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</row>
    <row r="165" spans="1:25" x14ac:dyDescent="0.25">
      <c r="A165" s="87">
        <v>476</v>
      </c>
      <c r="B165" s="87" t="s">
        <v>227</v>
      </c>
      <c r="C165" s="87" t="s">
        <v>135</v>
      </c>
      <c r="D165" s="197"/>
      <c r="E165" s="87">
        <v>14030227</v>
      </c>
      <c r="F165" s="87"/>
      <c r="G165" s="87"/>
      <c r="H165" s="87"/>
      <c r="I165" s="87">
        <v>1</v>
      </c>
      <c r="J165" s="87"/>
      <c r="K165" s="87">
        <v>180</v>
      </c>
      <c r="L165" s="197">
        <f t="shared" si="0"/>
        <v>14030227</v>
      </c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</row>
    <row r="166" spans="1:25" x14ac:dyDescent="0.25">
      <c r="A166" s="87">
        <v>496</v>
      </c>
      <c r="B166" s="87" t="s">
        <v>227</v>
      </c>
      <c r="C166" s="87" t="s">
        <v>121</v>
      </c>
      <c r="D166" s="197"/>
      <c r="E166" s="197">
        <v>14030227</v>
      </c>
      <c r="F166" s="87"/>
      <c r="G166" s="87"/>
      <c r="H166" s="87"/>
      <c r="I166" s="87">
        <v>1</v>
      </c>
      <c r="J166" s="87"/>
      <c r="K166" s="87">
        <v>180</v>
      </c>
      <c r="L166" s="197">
        <f t="shared" si="0"/>
        <v>14030227</v>
      </c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</row>
    <row r="167" spans="1:25" x14ac:dyDescent="0.25">
      <c r="A167" s="87">
        <v>497</v>
      </c>
      <c r="B167" s="87" t="s">
        <v>227</v>
      </c>
      <c r="C167" s="87" t="s">
        <v>121</v>
      </c>
      <c r="D167" s="197"/>
      <c r="E167" s="197">
        <v>14030227</v>
      </c>
      <c r="F167" s="87"/>
      <c r="G167" s="87"/>
      <c r="H167" s="87"/>
      <c r="I167" s="87">
        <v>1</v>
      </c>
      <c r="J167" s="87"/>
      <c r="K167" s="87">
        <v>180</v>
      </c>
      <c r="L167" s="197">
        <f t="shared" si="0"/>
        <v>14030227</v>
      </c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</row>
    <row r="168" spans="1:25" x14ac:dyDescent="0.25">
      <c r="A168" s="87">
        <v>484</v>
      </c>
      <c r="B168" s="87" t="s">
        <v>227</v>
      </c>
      <c r="C168" s="87" t="s">
        <v>434</v>
      </c>
      <c r="D168" s="197"/>
      <c r="E168" s="197">
        <v>14030227</v>
      </c>
      <c r="F168" s="87"/>
      <c r="G168" s="87"/>
      <c r="H168" s="87"/>
      <c r="I168" s="87">
        <v>1</v>
      </c>
      <c r="J168" s="87"/>
      <c r="K168" s="87">
        <v>180</v>
      </c>
      <c r="L168" s="197">
        <f t="shared" si="0"/>
        <v>14030227</v>
      </c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</row>
    <row r="169" spans="1:25" x14ac:dyDescent="0.25">
      <c r="A169" s="87">
        <v>477</v>
      </c>
      <c r="B169" s="87" t="s">
        <v>227</v>
      </c>
      <c r="C169" s="87" t="s">
        <v>135</v>
      </c>
      <c r="D169" s="197"/>
      <c r="E169" s="197">
        <v>14030227</v>
      </c>
      <c r="F169" s="87"/>
      <c r="G169" s="87"/>
      <c r="H169" s="87"/>
      <c r="I169" s="87">
        <v>1</v>
      </c>
      <c r="J169" s="87"/>
      <c r="K169" s="87">
        <v>180</v>
      </c>
      <c r="L169" s="197">
        <f t="shared" si="0"/>
        <v>14030227</v>
      </c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</row>
    <row r="170" spans="1:25" x14ac:dyDescent="0.25">
      <c r="A170" s="87">
        <v>495</v>
      </c>
      <c r="B170" s="87" t="s">
        <v>227</v>
      </c>
      <c r="C170" s="87" t="s">
        <v>121</v>
      </c>
      <c r="D170" s="197"/>
      <c r="E170" s="197">
        <v>14030227</v>
      </c>
      <c r="F170" s="87"/>
      <c r="G170" s="87"/>
      <c r="H170" s="87"/>
      <c r="I170" s="87">
        <v>1</v>
      </c>
      <c r="J170" s="87"/>
      <c r="K170" s="87">
        <v>180</v>
      </c>
      <c r="L170" s="197">
        <f t="shared" si="0"/>
        <v>14030227</v>
      </c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</row>
    <row r="171" spans="1:25" x14ac:dyDescent="0.25">
      <c r="A171" s="87">
        <v>486</v>
      </c>
      <c r="B171" s="87" t="s">
        <v>227</v>
      </c>
      <c r="C171" s="87" t="s">
        <v>121</v>
      </c>
      <c r="D171" s="197"/>
      <c r="E171" s="197">
        <v>14030227</v>
      </c>
      <c r="F171" s="87"/>
      <c r="G171" s="87"/>
      <c r="H171" s="87"/>
      <c r="I171" s="87">
        <v>1</v>
      </c>
      <c r="J171" s="87"/>
      <c r="K171" s="87">
        <v>180</v>
      </c>
      <c r="L171" s="197">
        <f t="shared" si="0"/>
        <v>14030227</v>
      </c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</row>
    <row r="172" spans="1:25" x14ac:dyDescent="0.25">
      <c r="A172" s="87">
        <v>503</v>
      </c>
      <c r="B172" s="87" t="s">
        <v>227</v>
      </c>
      <c r="C172" s="87" t="s">
        <v>121</v>
      </c>
      <c r="D172" s="197"/>
      <c r="E172" s="197">
        <v>14030227</v>
      </c>
      <c r="F172" s="87"/>
      <c r="G172" s="87"/>
      <c r="H172" s="87"/>
      <c r="I172" s="87">
        <v>1</v>
      </c>
      <c r="J172" s="87"/>
      <c r="K172" s="87">
        <v>180</v>
      </c>
      <c r="L172" s="197">
        <f t="shared" si="0"/>
        <v>14030227</v>
      </c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</row>
    <row r="173" spans="1:25" x14ac:dyDescent="0.25">
      <c r="A173" s="87">
        <v>499</v>
      </c>
      <c r="B173" s="87" t="s">
        <v>227</v>
      </c>
      <c r="C173" s="87" t="s">
        <v>121</v>
      </c>
      <c r="D173" s="197"/>
      <c r="E173" s="197">
        <v>14030227</v>
      </c>
      <c r="F173" s="87"/>
      <c r="G173" s="87"/>
      <c r="H173" s="87"/>
      <c r="I173" s="87">
        <v>1</v>
      </c>
      <c r="J173" s="87"/>
      <c r="K173" s="87">
        <v>180</v>
      </c>
      <c r="L173" s="197">
        <f t="shared" si="0"/>
        <v>14030227</v>
      </c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</row>
    <row r="174" spans="1:25" x14ac:dyDescent="0.25">
      <c r="A174" s="87">
        <v>485</v>
      </c>
      <c r="B174" s="87" t="s">
        <v>227</v>
      </c>
      <c r="C174" s="87" t="s">
        <v>121</v>
      </c>
      <c r="D174" s="197"/>
      <c r="E174" s="87">
        <v>14030229</v>
      </c>
      <c r="F174" s="87"/>
      <c r="G174" s="87"/>
      <c r="H174" s="87"/>
      <c r="I174" s="87">
        <v>1</v>
      </c>
      <c r="J174" s="87"/>
      <c r="K174" s="87">
        <v>180</v>
      </c>
      <c r="L174" s="197">
        <f t="shared" si="0"/>
        <v>14030229</v>
      </c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</row>
    <row r="175" spans="1:25" x14ac:dyDescent="0.25">
      <c r="A175" s="87">
        <v>487</v>
      </c>
      <c r="B175" s="87" t="s">
        <v>227</v>
      </c>
      <c r="C175" s="87" t="s">
        <v>121</v>
      </c>
      <c r="D175" s="197"/>
      <c r="E175" s="197">
        <v>14030229</v>
      </c>
      <c r="F175" s="87"/>
      <c r="G175" s="87"/>
      <c r="H175" s="87"/>
      <c r="I175" s="87">
        <v>1</v>
      </c>
      <c r="J175" s="87"/>
      <c r="K175" s="87">
        <v>180</v>
      </c>
      <c r="L175" s="197">
        <f t="shared" si="0"/>
        <v>14030229</v>
      </c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</row>
    <row r="176" spans="1:25" x14ac:dyDescent="0.25">
      <c r="A176" s="87">
        <v>494</v>
      </c>
      <c r="B176" s="87" t="s">
        <v>227</v>
      </c>
      <c r="C176" s="87" t="s">
        <v>121</v>
      </c>
      <c r="D176" s="197"/>
      <c r="E176" s="197">
        <v>14030229</v>
      </c>
      <c r="F176" s="87"/>
      <c r="G176" s="87"/>
      <c r="H176" s="87"/>
      <c r="I176" s="87">
        <v>1</v>
      </c>
      <c r="J176" s="87"/>
      <c r="K176" s="87">
        <v>180</v>
      </c>
      <c r="L176" s="197">
        <f t="shared" si="0"/>
        <v>14030229</v>
      </c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</row>
    <row r="177" spans="1:25" x14ac:dyDescent="0.25">
      <c r="A177" s="87">
        <v>512</v>
      </c>
      <c r="B177" s="87" t="s">
        <v>227</v>
      </c>
      <c r="C177" s="87" t="s">
        <v>121</v>
      </c>
      <c r="D177" s="197"/>
      <c r="E177" s="197">
        <v>14030229</v>
      </c>
      <c r="F177" s="87"/>
      <c r="G177" s="87"/>
      <c r="H177" s="87"/>
      <c r="I177" s="87">
        <v>1</v>
      </c>
      <c r="J177" s="87"/>
      <c r="K177" s="87">
        <v>180</v>
      </c>
      <c r="L177" s="197">
        <f t="shared" si="0"/>
        <v>14030229</v>
      </c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</row>
    <row r="178" spans="1:25" x14ac:dyDescent="0.25">
      <c r="A178" s="87">
        <v>513</v>
      </c>
      <c r="B178" s="87" t="s">
        <v>227</v>
      </c>
      <c r="C178" s="87" t="s">
        <v>121</v>
      </c>
      <c r="D178" s="197"/>
      <c r="E178" s="197">
        <v>14030229</v>
      </c>
      <c r="F178" s="87"/>
      <c r="G178" s="87"/>
      <c r="H178" s="87"/>
      <c r="I178" s="87">
        <v>1</v>
      </c>
      <c r="J178" s="87"/>
      <c r="K178" s="87">
        <v>180</v>
      </c>
      <c r="L178" s="197">
        <f t="shared" si="0"/>
        <v>14030229</v>
      </c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</row>
    <row r="179" spans="1:25" x14ac:dyDescent="0.25">
      <c r="A179" s="87">
        <v>500</v>
      </c>
      <c r="B179" s="87" t="s">
        <v>227</v>
      </c>
      <c r="C179" s="87" t="s">
        <v>121</v>
      </c>
      <c r="D179" s="197"/>
      <c r="E179" s="197">
        <v>14030229</v>
      </c>
      <c r="F179" s="87"/>
      <c r="G179" s="87"/>
      <c r="H179" s="87"/>
      <c r="I179" s="87">
        <v>1</v>
      </c>
      <c r="J179" s="87"/>
      <c r="K179" s="87">
        <v>180</v>
      </c>
      <c r="L179" s="197">
        <f t="shared" si="0"/>
        <v>14030229</v>
      </c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</row>
    <row r="180" spans="1:25" x14ac:dyDescent="0.25">
      <c r="A180" s="87">
        <v>501</v>
      </c>
      <c r="B180" s="87" t="s">
        <v>227</v>
      </c>
      <c r="C180" s="87" t="s">
        <v>121</v>
      </c>
      <c r="D180" s="197"/>
      <c r="E180" s="197">
        <v>14030229</v>
      </c>
      <c r="F180" s="87"/>
      <c r="G180" s="87"/>
      <c r="H180" s="87"/>
      <c r="I180" s="87">
        <v>1</v>
      </c>
      <c r="J180" s="87"/>
      <c r="K180" s="87">
        <v>180</v>
      </c>
      <c r="L180" s="197">
        <f t="shared" si="0"/>
        <v>14030229</v>
      </c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</row>
    <row r="181" spans="1:25" x14ac:dyDescent="0.25">
      <c r="A181" s="87">
        <v>498</v>
      </c>
      <c r="B181" s="87" t="s">
        <v>227</v>
      </c>
      <c r="C181" s="87" t="s">
        <v>121</v>
      </c>
      <c r="D181" s="197"/>
      <c r="E181" s="197">
        <v>14030229</v>
      </c>
      <c r="F181" s="87"/>
      <c r="G181" s="87"/>
      <c r="H181" s="87"/>
      <c r="I181" s="87">
        <v>1</v>
      </c>
      <c r="J181" s="87"/>
      <c r="K181" s="87">
        <v>180</v>
      </c>
      <c r="L181" s="197">
        <f t="shared" si="0"/>
        <v>14030229</v>
      </c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</row>
    <row r="182" spans="1:25" x14ac:dyDescent="0.25">
      <c r="A182" s="87">
        <v>502</v>
      </c>
      <c r="B182" s="87" t="s">
        <v>227</v>
      </c>
      <c r="C182" s="87" t="s">
        <v>121</v>
      </c>
      <c r="D182" s="197"/>
      <c r="E182" s="197">
        <v>14030229</v>
      </c>
      <c r="F182" s="87"/>
      <c r="G182" s="87"/>
      <c r="H182" s="87"/>
      <c r="I182" s="87">
        <v>1</v>
      </c>
      <c r="J182" s="87"/>
      <c r="K182" s="87">
        <v>180</v>
      </c>
      <c r="L182" s="197">
        <f t="shared" si="0"/>
        <v>14030229</v>
      </c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</row>
    <row r="183" spans="1:25" x14ac:dyDescent="0.25">
      <c r="A183" s="87">
        <v>532</v>
      </c>
      <c r="B183" s="87" t="s">
        <v>227</v>
      </c>
      <c r="C183" s="87" t="s">
        <v>121</v>
      </c>
      <c r="D183" s="197"/>
      <c r="E183" s="197">
        <v>14030229</v>
      </c>
      <c r="F183" s="87"/>
      <c r="G183" s="87"/>
      <c r="H183" s="87"/>
      <c r="I183" s="87">
        <v>1</v>
      </c>
      <c r="J183" s="87"/>
      <c r="K183" s="87">
        <v>180</v>
      </c>
      <c r="L183" s="197">
        <f t="shared" si="0"/>
        <v>14030229</v>
      </c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</row>
    <row r="184" spans="1:25" x14ac:dyDescent="0.25">
      <c r="A184" s="87">
        <v>136</v>
      </c>
      <c r="B184" s="87" t="s">
        <v>227</v>
      </c>
      <c r="C184" s="87" t="s">
        <v>213</v>
      </c>
      <c r="D184" s="197"/>
      <c r="E184" s="197">
        <v>14030229</v>
      </c>
      <c r="F184" s="87"/>
      <c r="G184" s="87"/>
      <c r="H184" s="87"/>
      <c r="I184" s="87">
        <v>1</v>
      </c>
      <c r="J184" s="87"/>
      <c r="K184" s="87">
        <v>120</v>
      </c>
      <c r="L184" s="197">
        <f t="shared" si="0"/>
        <v>14030229</v>
      </c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</row>
    <row r="185" spans="1:25" x14ac:dyDescent="0.25">
      <c r="A185" s="87">
        <v>523</v>
      </c>
      <c r="B185" s="87" t="s">
        <v>227</v>
      </c>
      <c r="C185" s="87" t="s">
        <v>121</v>
      </c>
      <c r="D185" s="197"/>
      <c r="E185" s="197">
        <v>14030229</v>
      </c>
      <c r="F185" s="87"/>
      <c r="G185" s="87"/>
      <c r="H185" s="87"/>
      <c r="I185" s="87">
        <v>1</v>
      </c>
      <c r="J185" s="87"/>
      <c r="K185" s="87">
        <v>180</v>
      </c>
      <c r="L185" s="197">
        <f t="shared" si="0"/>
        <v>14030229</v>
      </c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</row>
    <row r="186" spans="1:25" x14ac:dyDescent="0.25">
      <c r="A186" s="87">
        <v>483</v>
      </c>
      <c r="B186" s="87" t="s">
        <v>227</v>
      </c>
      <c r="C186" s="87" t="s">
        <v>121</v>
      </c>
      <c r="D186" s="197"/>
      <c r="E186" s="87">
        <v>14030230</v>
      </c>
      <c r="F186" s="87"/>
      <c r="G186" s="87"/>
      <c r="H186" s="87"/>
      <c r="I186" s="87">
        <v>1</v>
      </c>
      <c r="J186" s="87"/>
      <c r="K186" s="87">
        <v>180</v>
      </c>
      <c r="L186" s="197">
        <f t="shared" si="0"/>
        <v>14030230</v>
      </c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</row>
    <row r="187" spans="1:25" x14ac:dyDescent="0.25">
      <c r="A187" s="87">
        <v>544</v>
      </c>
      <c r="B187" s="87" t="s">
        <v>227</v>
      </c>
      <c r="C187" s="87" t="s">
        <v>121</v>
      </c>
      <c r="D187" s="197"/>
      <c r="E187" s="197">
        <v>14030230</v>
      </c>
      <c r="F187" s="87"/>
      <c r="G187" s="87"/>
      <c r="H187" s="87"/>
      <c r="I187" s="87">
        <v>1</v>
      </c>
      <c r="J187" s="87"/>
      <c r="K187" s="87">
        <v>180</v>
      </c>
      <c r="L187" s="197">
        <f t="shared" si="0"/>
        <v>14030230</v>
      </c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</row>
    <row r="188" spans="1:25" x14ac:dyDescent="0.25">
      <c r="A188" s="87">
        <v>522</v>
      </c>
      <c r="B188" s="87" t="s">
        <v>227</v>
      </c>
      <c r="C188" s="87" t="s">
        <v>121</v>
      </c>
      <c r="D188" s="197"/>
      <c r="E188" s="197">
        <v>14030230</v>
      </c>
      <c r="F188" s="87"/>
      <c r="G188" s="87"/>
      <c r="H188" s="87"/>
      <c r="I188" s="87">
        <v>1</v>
      </c>
      <c r="J188" s="87"/>
      <c r="K188" s="87">
        <v>180</v>
      </c>
      <c r="L188" s="197">
        <f t="shared" si="0"/>
        <v>14030230</v>
      </c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</row>
    <row r="189" spans="1:25" x14ac:dyDescent="0.25">
      <c r="A189" s="87">
        <v>525</v>
      </c>
      <c r="B189" s="87" t="s">
        <v>227</v>
      </c>
      <c r="C189" s="87" t="s">
        <v>121</v>
      </c>
      <c r="D189" s="197"/>
      <c r="E189" s="197">
        <v>14030230</v>
      </c>
      <c r="F189" s="87"/>
      <c r="G189" s="87"/>
      <c r="H189" s="87"/>
      <c r="I189" s="87">
        <v>1</v>
      </c>
      <c r="J189" s="87"/>
      <c r="K189" s="87">
        <v>180</v>
      </c>
      <c r="L189" s="197">
        <f t="shared" si="0"/>
        <v>14030230</v>
      </c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</row>
    <row r="190" spans="1:25" x14ac:dyDescent="0.25">
      <c r="A190" s="87">
        <v>482</v>
      </c>
      <c r="B190" s="87" t="s">
        <v>227</v>
      </c>
      <c r="C190" s="87" t="s">
        <v>121</v>
      </c>
      <c r="D190" s="197"/>
      <c r="E190" s="197">
        <v>14030230</v>
      </c>
      <c r="F190" s="87"/>
      <c r="G190" s="87"/>
      <c r="H190" s="87"/>
      <c r="I190" s="87">
        <v>1</v>
      </c>
      <c r="J190" s="87"/>
      <c r="K190" s="87">
        <v>180</v>
      </c>
      <c r="L190" s="197">
        <f t="shared" si="0"/>
        <v>14030230</v>
      </c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</row>
    <row r="191" spans="1:25" x14ac:dyDescent="0.25">
      <c r="A191" s="87">
        <v>524</v>
      </c>
      <c r="B191" s="87" t="s">
        <v>227</v>
      </c>
      <c r="C191" s="87" t="s">
        <v>121</v>
      </c>
      <c r="D191" s="197"/>
      <c r="E191" s="197">
        <v>14030230</v>
      </c>
      <c r="F191" s="87"/>
      <c r="G191" s="87"/>
      <c r="H191" s="87"/>
      <c r="I191" s="87">
        <v>1</v>
      </c>
      <c r="J191" s="87"/>
      <c r="K191" s="87">
        <v>180</v>
      </c>
      <c r="L191" s="197">
        <f t="shared" si="0"/>
        <v>14030230</v>
      </c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</row>
    <row r="192" spans="1:25" x14ac:dyDescent="0.25">
      <c r="A192" s="87">
        <v>529</v>
      </c>
      <c r="B192" s="87" t="s">
        <v>227</v>
      </c>
      <c r="C192" s="87" t="s">
        <v>121</v>
      </c>
      <c r="D192" s="197"/>
      <c r="E192" s="197">
        <v>14030230</v>
      </c>
      <c r="F192" s="87"/>
      <c r="G192" s="87"/>
      <c r="H192" s="87"/>
      <c r="I192" s="87">
        <v>1</v>
      </c>
      <c r="J192" s="87"/>
      <c r="K192" s="87">
        <v>180</v>
      </c>
      <c r="L192" s="197">
        <f t="shared" si="0"/>
        <v>14030230</v>
      </c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</row>
    <row r="193" spans="1:25" x14ac:dyDescent="0.25">
      <c r="A193" s="87">
        <v>3270</v>
      </c>
      <c r="B193" s="87" t="s">
        <v>227</v>
      </c>
      <c r="C193" s="87" t="s">
        <v>218</v>
      </c>
      <c r="D193" s="197"/>
      <c r="E193" s="197">
        <v>14030230</v>
      </c>
      <c r="F193" s="87"/>
      <c r="G193" s="87"/>
      <c r="H193" s="87"/>
      <c r="I193" s="87">
        <v>1</v>
      </c>
      <c r="J193" s="87"/>
      <c r="K193" s="87">
        <v>120</v>
      </c>
      <c r="L193" s="197">
        <f t="shared" si="0"/>
        <v>14030230</v>
      </c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</row>
    <row r="194" spans="1:25" x14ac:dyDescent="0.25">
      <c r="A194" s="87">
        <v>517</v>
      </c>
      <c r="B194" s="87" t="s">
        <v>227</v>
      </c>
      <c r="C194" s="87" t="s">
        <v>121</v>
      </c>
      <c r="D194" s="197"/>
      <c r="E194" s="197">
        <v>14030230</v>
      </c>
      <c r="F194" s="87"/>
      <c r="G194" s="87"/>
      <c r="H194" s="87"/>
      <c r="I194" s="87">
        <v>1</v>
      </c>
      <c r="J194" s="87"/>
      <c r="K194" s="87">
        <v>180</v>
      </c>
      <c r="L194" s="197">
        <f t="shared" si="0"/>
        <v>14030230</v>
      </c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</row>
    <row r="195" spans="1:25" x14ac:dyDescent="0.25">
      <c r="A195" s="87">
        <v>36</v>
      </c>
      <c r="B195" s="87" t="s">
        <v>227</v>
      </c>
      <c r="C195" s="87" t="s">
        <v>248</v>
      </c>
      <c r="D195" s="197"/>
      <c r="E195" s="197">
        <v>14030230</v>
      </c>
      <c r="F195" s="87"/>
      <c r="G195" s="87"/>
      <c r="H195" s="87"/>
      <c r="I195" s="87">
        <v>1</v>
      </c>
      <c r="J195" s="87"/>
      <c r="K195" s="87">
        <v>96</v>
      </c>
      <c r="L195" s="197">
        <f t="shared" si="0"/>
        <v>14030230</v>
      </c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</row>
    <row r="196" spans="1:25" x14ac:dyDescent="0.25">
      <c r="A196" s="87">
        <v>531</v>
      </c>
      <c r="B196" s="87" t="s">
        <v>227</v>
      </c>
      <c r="C196" s="87" t="s">
        <v>121</v>
      </c>
      <c r="D196" s="197"/>
      <c r="E196" s="197">
        <v>14030230</v>
      </c>
      <c r="F196" s="87"/>
      <c r="G196" s="87"/>
      <c r="H196" s="87"/>
      <c r="I196" s="87">
        <v>1</v>
      </c>
      <c r="J196" s="87"/>
      <c r="K196" s="87">
        <v>180</v>
      </c>
      <c r="L196" s="197">
        <f t="shared" si="0"/>
        <v>14030230</v>
      </c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</row>
    <row r="197" spans="1:25" x14ac:dyDescent="0.25">
      <c r="A197" s="87">
        <v>3269</v>
      </c>
      <c r="B197" s="87" t="s">
        <v>227</v>
      </c>
      <c r="C197" s="87" t="s">
        <v>392</v>
      </c>
      <c r="D197" s="197"/>
      <c r="E197" s="197">
        <v>14030230</v>
      </c>
      <c r="F197" s="87"/>
      <c r="G197" s="87"/>
      <c r="H197" s="87"/>
      <c r="I197" s="87">
        <v>1</v>
      </c>
      <c r="J197" s="87"/>
      <c r="K197" s="87">
        <v>180</v>
      </c>
      <c r="L197" s="197">
        <f t="shared" si="0"/>
        <v>14030230</v>
      </c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</row>
    <row r="198" spans="1:25" x14ac:dyDescent="0.25">
      <c r="A198" s="87">
        <v>203</v>
      </c>
      <c r="B198" s="197" t="s">
        <v>227</v>
      </c>
      <c r="C198" s="87" t="s">
        <v>385</v>
      </c>
      <c r="D198" s="197"/>
      <c r="E198" s="87">
        <v>14030231</v>
      </c>
      <c r="F198" s="87"/>
      <c r="G198" s="87"/>
      <c r="H198" s="87"/>
      <c r="I198" s="87">
        <v>1</v>
      </c>
      <c r="J198" s="87"/>
      <c r="K198" s="87">
        <v>180</v>
      </c>
      <c r="L198" s="197">
        <f t="shared" si="0"/>
        <v>14030231</v>
      </c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</row>
    <row r="199" spans="1:25" x14ac:dyDescent="0.25">
      <c r="A199" s="87">
        <v>197</v>
      </c>
      <c r="B199" s="197" t="s">
        <v>227</v>
      </c>
      <c r="C199" s="87" t="s">
        <v>136</v>
      </c>
      <c r="D199" s="197"/>
      <c r="E199" s="197">
        <v>14030231</v>
      </c>
      <c r="F199" s="87"/>
      <c r="G199" s="87"/>
      <c r="H199" s="87"/>
      <c r="I199" s="87">
        <v>1</v>
      </c>
      <c r="J199" s="87"/>
      <c r="K199" s="87">
        <v>180</v>
      </c>
      <c r="L199" s="197">
        <f t="shared" si="0"/>
        <v>14030231</v>
      </c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</row>
    <row r="200" spans="1:25" x14ac:dyDescent="0.25">
      <c r="A200" s="87">
        <v>193</v>
      </c>
      <c r="B200" s="197" t="s">
        <v>227</v>
      </c>
      <c r="C200" s="87" t="s">
        <v>136</v>
      </c>
      <c r="D200" s="197"/>
      <c r="E200" s="197">
        <v>14030231</v>
      </c>
      <c r="F200" s="87"/>
      <c r="G200" s="87"/>
      <c r="H200" s="87"/>
      <c r="I200" s="87">
        <v>1</v>
      </c>
      <c r="J200" s="87"/>
      <c r="K200" s="87">
        <v>180</v>
      </c>
      <c r="L200" s="197">
        <f t="shared" si="0"/>
        <v>14030231</v>
      </c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</row>
    <row r="201" spans="1:25" x14ac:dyDescent="0.25">
      <c r="A201" s="87">
        <v>516</v>
      </c>
      <c r="B201" s="197" t="s">
        <v>227</v>
      </c>
      <c r="C201" s="87" t="s">
        <v>121</v>
      </c>
      <c r="D201" s="197"/>
      <c r="E201" s="197">
        <v>14030231</v>
      </c>
      <c r="F201" s="87"/>
      <c r="G201" s="87"/>
      <c r="H201" s="87"/>
      <c r="I201" s="87">
        <v>1</v>
      </c>
      <c r="J201" s="87"/>
      <c r="K201" s="87">
        <v>180</v>
      </c>
      <c r="L201" s="197">
        <f t="shared" si="0"/>
        <v>14030231</v>
      </c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</row>
    <row r="202" spans="1:25" x14ac:dyDescent="0.25">
      <c r="A202" s="87">
        <v>205</v>
      </c>
      <c r="B202" s="197" t="s">
        <v>227</v>
      </c>
      <c r="C202" s="87" t="s">
        <v>385</v>
      </c>
      <c r="D202" s="197"/>
      <c r="E202" s="197">
        <v>14030231</v>
      </c>
      <c r="F202" s="87"/>
      <c r="G202" s="87"/>
      <c r="H202" s="87"/>
      <c r="I202" s="87">
        <v>1</v>
      </c>
      <c r="J202" s="87"/>
      <c r="K202" s="87">
        <v>240</v>
      </c>
      <c r="L202" s="197">
        <f t="shared" si="0"/>
        <v>14030231</v>
      </c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</row>
    <row r="203" spans="1:25" x14ac:dyDescent="0.25">
      <c r="A203" s="87">
        <v>545</v>
      </c>
      <c r="B203" s="197" t="s">
        <v>227</v>
      </c>
      <c r="C203" s="87" t="s">
        <v>121</v>
      </c>
      <c r="D203" s="197"/>
      <c r="E203" s="197">
        <v>14030231</v>
      </c>
      <c r="F203" s="87"/>
      <c r="G203" s="87"/>
      <c r="H203" s="87"/>
      <c r="I203" s="87">
        <v>1</v>
      </c>
      <c r="J203" s="87"/>
      <c r="K203" s="87">
        <v>180</v>
      </c>
      <c r="L203" s="197">
        <f t="shared" si="0"/>
        <v>14030231</v>
      </c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</row>
    <row r="204" spans="1:25" x14ac:dyDescent="0.25">
      <c r="A204" s="87">
        <v>546</v>
      </c>
      <c r="B204" s="197" t="s">
        <v>227</v>
      </c>
      <c r="C204" s="87" t="s">
        <v>121</v>
      </c>
      <c r="D204" s="197"/>
      <c r="E204" s="197">
        <v>14030231</v>
      </c>
      <c r="F204" s="87"/>
      <c r="G204" s="87"/>
      <c r="H204" s="87"/>
      <c r="I204" s="87">
        <v>1</v>
      </c>
      <c r="J204" s="87"/>
      <c r="K204" s="87">
        <v>180</v>
      </c>
      <c r="L204" s="197">
        <f t="shared" si="0"/>
        <v>14030231</v>
      </c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</row>
    <row r="205" spans="1:25" x14ac:dyDescent="0.25">
      <c r="A205" s="87">
        <v>191</v>
      </c>
      <c r="B205" s="197" t="s">
        <v>227</v>
      </c>
      <c r="C205" s="87" t="s">
        <v>137</v>
      </c>
      <c r="D205" s="197"/>
      <c r="E205" s="197">
        <v>14030231</v>
      </c>
      <c r="F205" s="87"/>
      <c r="G205" s="87"/>
      <c r="H205" s="87"/>
      <c r="I205" s="87">
        <v>1</v>
      </c>
      <c r="J205" s="87"/>
      <c r="K205" s="87">
        <v>240</v>
      </c>
      <c r="L205" s="197">
        <f t="shared" si="0"/>
        <v>14030231</v>
      </c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</row>
    <row r="206" spans="1:25" x14ac:dyDescent="0.25">
      <c r="A206" s="87">
        <v>3262</v>
      </c>
      <c r="B206" s="197" t="s">
        <v>227</v>
      </c>
      <c r="C206" s="87" t="s">
        <v>117</v>
      </c>
      <c r="D206" s="197"/>
      <c r="E206" s="197">
        <v>14030231</v>
      </c>
      <c r="F206" s="87"/>
      <c r="G206" s="87"/>
      <c r="H206" s="87"/>
      <c r="I206" s="87">
        <v>1</v>
      </c>
      <c r="J206" s="87"/>
      <c r="K206" s="87">
        <v>180</v>
      </c>
      <c r="L206" s="197">
        <f t="shared" si="0"/>
        <v>14030231</v>
      </c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</row>
    <row r="207" spans="1:25" x14ac:dyDescent="0.25">
      <c r="A207" s="87">
        <v>149</v>
      </c>
      <c r="B207" s="197" t="s">
        <v>227</v>
      </c>
      <c r="C207" s="87" t="s">
        <v>213</v>
      </c>
      <c r="D207" s="197"/>
      <c r="E207" s="197">
        <v>14030231</v>
      </c>
      <c r="F207" s="87"/>
      <c r="G207" s="87"/>
      <c r="H207" s="87"/>
      <c r="I207" s="87">
        <v>1</v>
      </c>
      <c r="J207" s="87"/>
      <c r="K207" s="87">
        <v>120</v>
      </c>
      <c r="L207" s="197">
        <f t="shared" si="0"/>
        <v>14030231</v>
      </c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</row>
    <row r="208" spans="1:25" x14ac:dyDescent="0.25">
      <c r="A208" s="87">
        <v>362</v>
      </c>
      <c r="B208" s="87" t="s">
        <v>228</v>
      </c>
      <c r="C208" s="87" t="s">
        <v>118</v>
      </c>
      <c r="D208" s="197"/>
      <c r="E208" s="87">
        <v>14030225</v>
      </c>
      <c r="F208" s="87"/>
      <c r="G208" s="87"/>
      <c r="H208" s="87"/>
      <c r="I208" s="87">
        <v>1</v>
      </c>
      <c r="J208" s="87"/>
      <c r="K208" s="87">
        <v>180</v>
      </c>
      <c r="L208" s="197">
        <f t="shared" si="0"/>
        <v>14030225</v>
      </c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</row>
    <row r="209" spans="1:25" x14ac:dyDescent="0.25">
      <c r="A209" s="87">
        <v>1518</v>
      </c>
      <c r="B209" s="87" t="s">
        <v>228</v>
      </c>
      <c r="C209" s="87" t="s">
        <v>107</v>
      </c>
      <c r="D209" s="197"/>
      <c r="E209" s="197">
        <v>14030225</v>
      </c>
      <c r="F209" s="87"/>
      <c r="G209" s="87"/>
      <c r="H209" s="87"/>
      <c r="I209" s="87">
        <v>1</v>
      </c>
      <c r="J209" s="87"/>
      <c r="K209" s="87">
        <v>180</v>
      </c>
      <c r="L209" s="197">
        <f t="shared" ref="L209:L272" si="1">E209</f>
        <v>14030225</v>
      </c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</row>
    <row r="210" spans="1:25" x14ac:dyDescent="0.25">
      <c r="A210" s="87">
        <v>394</v>
      </c>
      <c r="B210" s="87" t="s">
        <v>228</v>
      </c>
      <c r="C210" s="87" t="s">
        <v>135</v>
      </c>
      <c r="D210" s="197"/>
      <c r="E210" s="197">
        <v>14030225</v>
      </c>
      <c r="F210" s="87"/>
      <c r="G210" s="87"/>
      <c r="H210" s="87"/>
      <c r="I210" s="87">
        <v>1</v>
      </c>
      <c r="J210" s="87"/>
      <c r="K210" s="87">
        <v>180</v>
      </c>
      <c r="L210" s="197">
        <f t="shared" si="1"/>
        <v>14030225</v>
      </c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</row>
    <row r="211" spans="1:25" x14ac:dyDescent="0.25">
      <c r="A211" s="87">
        <v>195</v>
      </c>
      <c r="B211" s="87" t="s">
        <v>228</v>
      </c>
      <c r="C211" s="87" t="s">
        <v>230</v>
      </c>
      <c r="D211" s="197"/>
      <c r="E211" s="197">
        <v>14030225</v>
      </c>
      <c r="F211" s="87"/>
      <c r="G211" s="87"/>
      <c r="H211" s="87"/>
      <c r="I211" s="87">
        <v>1</v>
      </c>
      <c r="J211" s="87"/>
      <c r="K211" s="87">
        <v>240</v>
      </c>
      <c r="L211" s="197">
        <f t="shared" si="1"/>
        <v>14030225</v>
      </c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</row>
    <row r="212" spans="1:25" x14ac:dyDescent="0.25">
      <c r="A212" s="87">
        <v>414</v>
      </c>
      <c r="B212" s="87" t="s">
        <v>228</v>
      </c>
      <c r="C212" s="87" t="s">
        <v>135</v>
      </c>
      <c r="D212" s="197"/>
      <c r="E212" s="197">
        <v>14030225</v>
      </c>
      <c r="F212" s="87"/>
      <c r="G212" s="87"/>
      <c r="H212" s="87"/>
      <c r="I212" s="87">
        <v>1</v>
      </c>
      <c r="J212" s="87"/>
      <c r="K212" s="87">
        <v>180</v>
      </c>
      <c r="L212" s="197">
        <f t="shared" si="1"/>
        <v>14030225</v>
      </c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</row>
    <row r="213" spans="1:25" x14ac:dyDescent="0.25">
      <c r="A213" s="87">
        <v>463</v>
      </c>
      <c r="B213" s="87" t="s">
        <v>228</v>
      </c>
      <c r="C213" s="87" t="s">
        <v>135</v>
      </c>
      <c r="D213" s="197"/>
      <c r="E213" s="197">
        <v>14030225</v>
      </c>
      <c r="F213" s="87"/>
      <c r="G213" s="87"/>
      <c r="H213" s="87"/>
      <c r="I213" s="87">
        <v>1</v>
      </c>
      <c r="J213" s="87"/>
      <c r="K213" s="87">
        <v>180</v>
      </c>
      <c r="L213" s="197">
        <f t="shared" si="1"/>
        <v>14030225</v>
      </c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</row>
    <row r="214" spans="1:25" x14ac:dyDescent="0.25">
      <c r="A214" s="87">
        <v>360</v>
      </c>
      <c r="B214" s="87" t="s">
        <v>228</v>
      </c>
      <c r="C214" s="87" t="s">
        <v>118</v>
      </c>
      <c r="D214" s="197"/>
      <c r="E214" s="87">
        <v>14030226</v>
      </c>
      <c r="F214" s="87"/>
      <c r="G214" s="87"/>
      <c r="H214" s="87"/>
      <c r="I214" s="87">
        <v>1</v>
      </c>
      <c r="J214" s="87"/>
      <c r="K214" s="87">
        <v>180</v>
      </c>
      <c r="L214" s="197">
        <f t="shared" si="1"/>
        <v>14030226</v>
      </c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</row>
    <row r="215" spans="1:25" x14ac:dyDescent="0.25">
      <c r="A215" s="87">
        <v>364</v>
      </c>
      <c r="B215" s="87" t="s">
        <v>228</v>
      </c>
      <c r="C215" s="87" t="s">
        <v>118</v>
      </c>
      <c r="D215" s="197"/>
      <c r="E215" s="197">
        <v>14030226</v>
      </c>
      <c r="F215" s="87"/>
      <c r="G215" s="87"/>
      <c r="H215" s="87"/>
      <c r="I215" s="87">
        <v>1</v>
      </c>
      <c r="J215" s="87"/>
      <c r="K215" s="87">
        <v>180</v>
      </c>
      <c r="L215" s="197">
        <f t="shared" si="1"/>
        <v>14030226</v>
      </c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</row>
    <row r="216" spans="1:25" x14ac:dyDescent="0.25">
      <c r="A216" s="87">
        <v>426</v>
      </c>
      <c r="B216" s="87" t="s">
        <v>228</v>
      </c>
      <c r="C216" s="87" t="s">
        <v>135</v>
      </c>
      <c r="D216" s="197"/>
      <c r="E216" s="197">
        <v>14030226</v>
      </c>
      <c r="F216" s="87"/>
      <c r="G216" s="87"/>
      <c r="H216" s="87"/>
      <c r="I216" s="87">
        <v>1</v>
      </c>
      <c r="J216" s="87"/>
      <c r="K216" s="87">
        <v>180</v>
      </c>
      <c r="L216" s="197">
        <f t="shared" si="1"/>
        <v>14030226</v>
      </c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</row>
    <row r="217" spans="1:25" x14ac:dyDescent="0.25">
      <c r="A217" s="87">
        <v>34</v>
      </c>
      <c r="B217" s="87" t="s">
        <v>228</v>
      </c>
      <c r="C217" s="87" t="s">
        <v>248</v>
      </c>
      <c r="D217" s="197"/>
      <c r="E217" s="197">
        <v>14030226</v>
      </c>
      <c r="F217" s="87"/>
      <c r="G217" s="87"/>
      <c r="H217" s="87"/>
      <c r="I217" s="87">
        <v>1</v>
      </c>
      <c r="J217" s="87"/>
      <c r="K217" s="87">
        <v>96</v>
      </c>
      <c r="L217" s="197">
        <f t="shared" si="1"/>
        <v>14030226</v>
      </c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</row>
    <row r="218" spans="1:25" x14ac:dyDescent="0.25">
      <c r="A218" s="87">
        <v>443</v>
      </c>
      <c r="B218" s="87" t="s">
        <v>228</v>
      </c>
      <c r="C218" s="87" t="s">
        <v>121</v>
      </c>
      <c r="D218" s="197"/>
      <c r="E218" s="197">
        <v>14030226</v>
      </c>
      <c r="F218" s="87"/>
      <c r="G218" s="87"/>
      <c r="H218" s="87"/>
      <c r="I218" s="87">
        <v>1</v>
      </c>
      <c r="J218" s="87"/>
      <c r="K218" s="87">
        <v>180</v>
      </c>
      <c r="L218" s="197">
        <f t="shared" si="1"/>
        <v>14030226</v>
      </c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</row>
    <row r="219" spans="1:25" x14ac:dyDescent="0.25">
      <c r="A219" s="87">
        <v>3252</v>
      </c>
      <c r="B219" s="87" t="s">
        <v>228</v>
      </c>
      <c r="C219" s="87" t="s">
        <v>218</v>
      </c>
      <c r="D219" s="197"/>
      <c r="E219" s="197">
        <v>14030226</v>
      </c>
      <c r="F219" s="87"/>
      <c r="G219" s="87"/>
      <c r="H219" s="87"/>
      <c r="I219" s="87">
        <v>1</v>
      </c>
      <c r="J219" s="87"/>
      <c r="K219" s="87">
        <v>180</v>
      </c>
      <c r="L219" s="197">
        <f t="shared" si="1"/>
        <v>14030226</v>
      </c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</row>
    <row r="220" spans="1:25" x14ac:dyDescent="0.25">
      <c r="A220" s="87">
        <v>3247</v>
      </c>
      <c r="B220" s="87" t="s">
        <v>228</v>
      </c>
      <c r="C220" s="87" t="s">
        <v>223</v>
      </c>
      <c r="D220" s="197"/>
      <c r="E220" s="197">
        <v>14030226</v>
      </c>
      <c r="F220" s="87"/>
      <c r="G220" s="87"/>
      <c r="H220" s="87"/>
      <c r="I220" s="87">
        <v>1</v>
      </c>
      <c r="J220" s="87"/>
      <c r="K220" s="87">
        <v>180</v>
      </c>
      <c r="L220" s="197">
        <f t="shared" si="1"/>
        <v>14030226</v>
      </c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</row>
    <row r="221" spans="1:25" x14ac:dyDescent="0.25">
      <c r="A221" s="87">
        <v>464</v>
      </c>
      <c r="B221" s="87" t="s">
        <v>228</v>
      </c>
      <c r="C221" s="87" t="s">
        <v>135</v>
      </c>
      <c r="D221" s="197"/>
      <c r="E221" s="197">
        <v>14030226</v>
      </c>
      <c r="F221" s="87"/>
      <c r="G221" s="87"/>
      <c r="H221" s="87"/>
      <c r="I221" s="87">
        <v>1</v>
      </c>
      <c r="J221" s="87"/>
      <c r="K221" s="87">
        <v>180</v>
      </c>
      <c r="L221" s="197">
        <f t="shared" si="1"/>
        <v>14030226</v>
      </c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</row>
    <row r="222" spans="1:25" x14ac:dyDescent="0.25">
      <c r="A222" s="87">
        <v>461</v>
      </c>
      <c r="B222" s="87" t="s">
        <v>228</v>
      </c>
      <c r="C222" s="87" t="s">
        <v>121</v>
      </c>
      <c r="D222" s="197"/>
      <c r="E222" s="87">
        <v>14030227</v>
      </c>
      <c r="F222" s="87"/>
      <c r="G222" s="87"/>
      <c r="H222" s="87"/>
      <c r="I222" s="87">
        <v>1</v>
      </c>
      <c r="J222" s="87"/>
      <c r="K222" s="87">
        <v>180</v>
      </c>
      <c r="L222" s="197">
        <f t="shared" si="1"/>
        <v>14030227</v>
      </c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</row>
    <row r="223" spans="1:25" x14ac:dyDescent="0.25">
      <c r="A223" s="87">
        <v>351</v>
      </c>
      <c r="B223" s="87" t="s">
        <v>228</v>
      </c>
      <c r="C223" s="87" t="s">
        <v>118</v>
      </c>
      <c r="D223" s="197"/>
      <c r="E223" s="197">
        <v>14030227</v>
      </c>
      <c r="F223" s="87"/>
      <c r="G223" s="87"/>
      <c r="H223" s="87"/>
      <c r="I223" s="87">
        <v>1</v>
      </c>
      <c r="J223" s="87"/>
      <c r="K223" s="87">
        <v>180</v>
      </c>
      <c r="L223" s="197">
        <f t="shared" si="1"/>
        <v>14030227</v>
      </c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</row>
    <row r="224" spans="1:25" x14ac:dyDescent="0.25">
      <c r="A224" s="87">
        <v>458</v>
      </c>
      <c r="B224" s="87" t="s">
        <v>228</v>
      </c>
      <c r="C224" s="87" t="s">
        <v>121</v>
      </c>
      <c r="D224" s="197"/>
      <c r="E224" s="197">
        <v>14030227</v>
      </c>
      <c r="F224" s="87"/>
      <c r="G224" s="87"/>
      <c r="H224" s="87"/>
      <c r="I224" s="87">
        <v>1</v>
      </c>
      <c r="J224" s="87"/>
      <c r="K224" s="87">
        <v>180</v>
      </c>
      <c r="L224" s="197">
        <f t="shared" si="1"/>
        <v>14030227</v>
      </c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</row>
    <row r="225" spans="1:25" x14ac:dyDescent="0.25">
      <c r="A225" s="87">
        <v>448</v>
      </c>
      <c r="B225" s="197" t="s">
        <v>228</v>
      </c>
      <c r="C225" s="87" t="s">
        <v>121</v>
      </c>
      <c r="D225" s="197"/>
      <c r="E225" s="197">
        <v>14030227</v>
      </c>
      <c r="F225" s="87"/>
      <c r="G225" s="87"/>
      <c r="H225" s="87"/>
      <c r="I225" s="87">
        <v>1</v>
      </c>
      <c r="J225" s="87"/>
      <c r="K225" s="87">
        <v>180</v>
      </c>
      <c r="L225" s="197">
        <f t="shared" si="1"/>
        <v>14030227</v>
      </c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</row>
    <row r="226" spans="1:25" x14ac:dyDescent="0.25">
      <c r="A226" s="87">
        <v>316</v>
      </c>
      <c r="B226" s="197" t="s">
        <v>228</v>
      </c>
      <c r="C226" s="87" t="s">
        <v>118</v>
      </c>
      <c r="D226" s="197"/>
      <c r="E226" s="197">
        <v>14030227</v>
      </c>
      <c r="F226" s="87"/>
      <c r="G226" s="87"/>
      <c r="H226" s="87"/>
      <c r="I226" s="87">
        <v>1</v>
      </c>
      <c r="J226" s="87"/>
      <c r="K226" s="87">
        <v>180</v>
      </c>
      <c r="L226" s="197">
        <f t="shared" si="1"/>
        <v>14030227</v>
      </c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</row>
    <row r="227" spans="1:25" x14ac:dyDescent="0.25">
      <c r="A227" s="87">
        <v>379</v>
      </c>
      <c r="B227" s="197" t="s">
        <v>228</v>
      </c>
      <c r="C227" s="87" t="s">
        <v>118</v>
      </c>
      <c r="D227" s="197"/>
      <c r="E227" s="197">
        <v>14030227</v>
      </c>
      <c r="F227" s="87"/>
      <c r="G227" s="87"/>
      <c r="H227" s="87"/>
      <c r="I227" s="87">
        <v>1</v>
      </c>
      <c r="J227" s="87"/>
      <c r="K227" s="87">
        <v>180</v>
      </c>
      <c r="L227" s="197">
        <f t="shared" si="1"/>
        <v>14030227</v>
      </c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</row>
    <row r="228" spans="1:25" x14ac:dyDescent="0.25">
      <c r="A228" s="87">
        <v>296</v>
      </c>
      <c r="B228" s="197" t="s">
        <v>228</v>
      </c>
      <c r="C228" s="87" t="s">
        <v>118</v>
      </c>
      <c r="D228" s="197"/>
      <c r="E228" s="197">
        <v>14030227</v>
      </c>
      <c r="F228" s="87"/>
      <c r="G228" s="87"/>
      <c r="H228" s="87"/>
      <c r="I228" s="87">
        <v>1</v>
      </c>
      <c r="J228" s="87"/>
      <c r="K228" s="87">
        <v>180</v>
      </c>
      <c r="L228" s="197">
        <f t="shared" si="1"/>
        <v>14030227</v>
      </c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</row>
    <row r="229" spans="1:25" x14ac:dyDescent="0.25">
      <c r="A229" s="87">
        <v>376</v>
      </c>
      <c r="B229" s="197" t="s">
        <v>228</v>
      </c>
      <c r="C229" s="87" t="s">
        <v>118</v>
      </c>
      <c r="D229" s="197"/>
      <c r="E229" s="197">
        <v>14030227</v>
      </c>
      <c r="F229" s="87"/>
      <c r="G229" s="87"/>
      <c r="H229" s="87"/>
      <c r="I229" s="87">
        <v>1</v>
      </c>
      <c r="J229" s="87"/>
      <c r="K229" s="87">
        <v>180</v>
      </c>
      <c r="L229" s="197">
        <f t="shared" si="1"/>
        <v>14030227</v>
      </c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</row>
    <row r="230" spans="1:25" x14ac:dyDescent="0.25">
      <c r="A230" s="87">
        <v>329</v>
      </c>
      <c r="B230" s="197" t="s">
        <v>228</v>
      </c>
      <c r="C230" s="87" t="s">
        <v>118</v>
      </c>
      <c r="D230" s="197"/>
      <c r="E230" s="197">
        <v>14030227</v>
      </c>
      <c r="F230" s="87"/>
      <c r="G230" s="87"/>
      <c r="H230" s="87"/>
      <c r="I230" s="87">
        <v>1</v>
      </c>
      <c r="J230" s="87"/>
      <c r="K230" s="87">
        <v>180</v>
      </c>
      <c r="L230" s="197">
        <f t="shared" si="1"/>
        <v>14030227</v>
      </c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</row>
    <row r="231" spans="1:25" x14ac:dyDescent="0.25">
      <c r="A231" s="87">
        <v>322</v>
      </c>
      <c r="B231" s="197" t="s">
        <v>228</v>
      </c>
      <c r="C231" s="87" t="s">
        <v>118</v>
      </c>
      <c r="D231" s="197"/>
      <c r="E231" s="197">
        <v>14030227</v>
      </c>
      <c r="F231" s="87"/>
      <c r="G231" s="87"/>
      <c r="H231" s="87"/>
      <c r="I231" s="87">
        <v>1</v>
      </c>
      <c r="J231" s="87"/>
      <c r="K231" s="87">
        <v>180</v>
      </c>
      <c r="L231" s="197">
        <f t="shared" si="1"/>
        <v>14030227</v>
      </c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</row>
    <row r="232" spans="1:25" x14ac:dyDescent="0.25">
      <c r="A232" s="87">
        <v>193</v>
      </c>
      <c r="B232" s="87" t="s">
        <v>228</v>
      </c>
      <c r="C232" s="87" t="s">
        <v>230</v>
      </c>
      <c r="D232" s="197"/>
      <c r="E232" s="87">
        <v>14030229</v>
      </c>
      <c r="F232" s="87"/>
      <c r="G232" s="87"/>
      <c r="H232" s="87"/>
      <c r="I232" s="87">
        <v>1</v>
      </c>
      <c r="J232" s="87"/>
      <c r="K232" s="87">
        <v>240</v>
      </c>
      <c r="L232" s="197">
        <f t="shared" si="1"/>
        <v>14030229</v>
      </c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</row>
    <row r="233" spans="1:25" x14ac:dyDescent="0.25">
      <c r="A233" s="87">
        <v>1521</v>
      </c>
      <c r="B233" s="87" t="s">
        <v>228</v>
      </c>
      <c r="C233" s="87" t="s">
        <v>107</v>
      </c>
      <c r="D233" s="197"/>
      <c r="E233" s="197">
        <v>14030229</v>
      </c>
      <c r="F233" s="87"/>
      <c r="G233" s="87"/>
      <c r="H233" s="87"/>
      <c r="I233" s="87">
        <v>1</v>
      </c>
      <c r="J233" s="87"/>
      <c r="K233" s="87">
        <v>180</v>
      </c>
      <c r="L233" s="197">
        <f t="shared" si="1"/>
        <v>14030229</v>
      </c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</row>
    <row r="234" spans="1:25" x14ac:dyDescent="0.25">
      <c r="A234" s="87">
        <v>116</v>
      </c>
      <c r="B234" s="87" t="s">
        <v>228</v>
      </c>
      <c r="C234" s="87" t="s">
        <v>137</v>
      </c>
      <c r="D234" s="197"/>
      <c r="E234" s="197">
        <v>14030229</v>
      </c>
      <c r="F234" s="87"/>
      <c r="G234" s="87"/>
      <c r="H234" s="87"/>
      <c r="I234" s="87">
        <v>1</v>
      </c>
      <c r="J234" s="87"/>
      <c r="K234" s="87">
        <v>180</v>
      </c>
      <c r="L234" s="197">
        <f t="shared" si="1"/>
        <v>14030229</v>
      </c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</row>
    <row r="235" spans="1:25" x14ac:dyDescent="0.25">
      <c r="A235" s="87">
        <v>476</v>
      </c>
      <c r="B235" s="197" t="s">
        <v>228</v>
      </c>
      <c r="C235" s="87" t="s">
        <v>135</v>
      </c>
      <c r="D235" s="197"/>
      <c r="E235" s="197">
        <v>14030229</v>
      </c>
      <c r="F235" s="87"/>
      <c r="G235" s="87"/>
      <c r="H235" s="87"/>
      <c r="I235" s="87">
        <v>1</v>
      </c>
      <c r="J235" s="87"/>
      <c r="K235" s="87">
        <v>180</v>
      </c>
      <c r="L235" s="197">
        <f t="shared" si="1"/>
        <v>14030229</v>
      </c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</row>
    <row r="236" spans="1:25" x14ac:dyDescent="0.25">
      <c r="A236" s="87">
        <v>10</v>
      </c>
      <c r="B236" s="197" t="s">
        <v>228</v>
      </c>
      <c r="C236" s="87" t="s">
        <v>281</v>
      </c>
      <c r="D236" s="197"/>
      <c r="E236" s="197">
        <v>14030229</v>
      </c>
      <c r="F236" s="87"/>
      <c r="G236" s="87"/>
      <c r="H236" s="87"/>
      <c r="I236" s="87">
        <v>1</v>
      </c>
      <c r="J236" s="87"/>
      <c r="K236" s="87">
        <v>180</v>
      </c>
      <c r="L236" s="197">
        <f t="shared" si="1"/>
        <v>14030229</v>
      </c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</row>
    <row r="237" spans="1:25" x14ac:dyDescent="0.25">
      <c r="A237" s="87" t="s">
        <v>435</v>
      </c>
      <c r="B237" s="197" t="s">
        <v>228</v>
      </c>
      <c r="C237" s="87" t="s">
        <v>118</v>
      </c>
      <c r="D237" s="197"/>
      <c r="E237" s="197">
        <v>14030229</v>
      </c>
      <c r="F237" s="87"/>
      <c r="G237" s="87"/>
      <c r="H237" s="87"/>
      <c r="I237" s="87">
        <v>1</v>
      </c>
      <c r="J237" s="87"/>
      <c r="K237" s="87">
        <v>180</v>
      </c>
      <c r="L237" s="197">
        <f t="shared" si="1"/>
        <v>14030229</v>
      </c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</row>
    <row r="238" spans="1:25" x14ac:dyDescent="0.25">
      <c r="A238" s="87">
        <v>343</v>
      </c>
      <c r="B238" s="197" t="s">
        <v>228</v>
      </c>
      <c r="C238" s="87" t="s">
        <v>118</v>
      </c>
      <c r="D238" s="197"/>
      <c r="E238" s="197">
        <v>14030229</v>
      </c>
      <c r="F238" s="87"/>
      <c r="G238" s="87"/>
      <c r="H238" s="87"/>
      <c r="I238" s="87">
        <v>1</v>
      </c>
      <c r="J238" s="87"/>
      <c r="K238" s="87">
        <v>180</v>
      </c>
      <c r="L238" s="197">
        <f t="shared" si="1"/>
        <v>14030229</v>
      </c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</row>
    <row r="239" spans="1:25" x14ac:dyDescent="0.25">
      <c r="A239" s="87">
        <v>353</v>
      </c>
      <c r="B239" s="197" t="s">
        <v>228</v>
      </c>
      <c r="C239" s="87" t="s">
        <v>118</v>
      </c>
      <c r="D239" s="197"/>
      <c r="E239" s="197">
        <v>14030229</v>
      </c>
      <c r="F239" s="87"/>
      <c r="G239" s="87"/>
      <c r="H239" s="87"/>
      <c r="I239" s="87">
        <v>1</v>
      </c>
      <c r="J239" s="87"/>
      <c r="K239" s="87">
        <v>180</v>
      </c>
      <c r="L239" s="197">
        <f t="shared" si="1"/>
        <v>14030229</v>
      </c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</row>
    <row r="240" spans="1:25" x14ac:dyDescent="0.25">
      <c r="A240" s="87">
        <v>363</v>
      </c>
      <c r="B240" s="197" t="s">
        <v>228</v>
      </c>
      <c r="C240" s="87" t="s">
        <v>118</v>
      </c>
      <c r="D240" s="197"/>
      <c r="E240" s="197">
        <v>14030229</v>
      </c>
      <c r="F240" s="87"/>
      <c r="G240" s="87"/>
      <c r="H240" s="87"/>
      <c r="I240" s="87">
        <v>1</v>
      </c>
      <c r="J240" s="87"/>
      <c r="K240" s="87">
        <v>180</v>
      </c>
      <c r="L240" s="197">
        <f t="shared" si="1"/>
        <v>14030229</v>
      </c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</row>
    <row r="241" spans="1:25" x14ac:dyDescent="0.25">
      <c r="A241" s="87">
        <v>488</v>
      </c>
      <c r="B241" s="197" t="s">
        <v>228</v>
      </c>
      <c r="C241" s="87" t="s">
        <v>121</v>
      </c>
      <c r="D241" s="197"/>
      <c r="E241" s="197">
        <v>14030229</v>
      </c>
      <c r="F241" s="87"/>
      <c r="G241" s="87"/>
      <c r="H241" s="87"/>
      <c r="I241" s="87">
        <v>1</v>
      </c>
      <c r="J241" s="87"/>
      <c r="K241" s="87">
        <v>180</v>
      </c>
      <c r="L241" s="197">
        <f t="shared" si="1"/>
        <v>14030229</v>
      </c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</row>
    <row r="242" spans="1:25" x14ac:dyDescent="0.25">
      <c r="A242" s="87">
        <v>439</v>
      </c>
      <c r="B242" s="197" t="s">
        <v>228</v>
      </c>
      <c r="C242" s="87" t="s">
        <v>436</v>
      </c>
      <c r="D242" s="197"/>
      <c r="E242" s="197">
        <v>14030229</v>
      </c>
      <c r="F242" s="87"/>
      <c r="G242" s="87"/>
      <c r="H242" s="87"/>
      <c r="I242" s="87">
        <v>1</v>
      </c>
      <c r="J242" s="87"/>
      <c r="K242" s="87">
        <v>180</v>
      </c>
      <c r="L242" s="197">
        <f t="shared" si="1"/>
        <v>14030229</v>
      </c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</row>
    <row r="243" spans="1:25" x14ac:dyDescent="0.25">
      <c r="A243" s="87">
        <v>484</v>
      </c>
      <c r="B243" s="197" t="s">
        <v>228</v>
      </c>
      <c r="C243" s="87" t="s">
        <v>121</v>
      </c>
      <c r="D243" s="197"/>
      <c r="E243" s="197">
        <v>14030229</v>
      </c>
      <c r="F243" s="87"/>
      <c r="G243" s="87"/>
      <c r="H243" s="87"/>
      <c r="I243" s="87">
        <v>1</v>
      </c>
      <c r="J243" s="87"/>
      <c r="K243" s="87">
        <v>180</v>
      </c>
      <c r="L243" s="197">
        <f t="shared" si="1"/>
        <v>14030229</v>
      </c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</row>
    <row r="244" spans="1:25" x14ac:dyDescent="0.25">
      <c r="A244" s="87">
        <v>367</v>
      </c>
      <c r="B244" s="197" t="s">
        <v>228</v>
      </c>
      <c r="C244" s="87" t="s">
        <v>118</v>
      </c>
      <c r="D244" s="197"/>
      <c r="E244" s="197">
        <v>14030229</v>
      </c>
      <c r="F244" s="87"/>
      <c r="G244" s="87"/>
      <c r="H244" s="87"/>
      <c r="I244" s="87">
        <v>1</v>
      </c>
      <c r="J244" s="87"/>
      <c r="K244" s="87">
        <v>180</v>
      </c>
      <c r="L244" s="197">
        <f t="shared" si="1"/>
        <v>14030229</v>
      </c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</row>
    <row r="245" spans="1:25" x14ac:dyDescent="0.25">
      <c r="A245" s="87">
        <v>191</v>
      </c>
      <c r="B245" s="87" t="s">
        <v>228</v>
      </c>
      <c r="C245" s="87" t="s">
        <v>230</v>
      </c>
      <c r="D245" s="197"/>
      <c r="E245" s="197">
        <v>14030230</v>
      </c>
      <c r="F245" s="87"/>
      <c r="G245" s="87"/>
      <c r="H245" s="87"/>
      <c r="I245" s="87">
        <v>1</v>
      </c>
      <c r="J245" s="87"/>
      <c r="K245" s="87">
        <v>180</v>
      </c>
      <c r="L245" s="197">
        <f t="shared" si="1"/>
        <v>14030230</v>
      </c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</row>
    <row r="246" spans="1:25" x14ac:dyDescent="0.25">
      <c r="A246" s="87">
        <v>11</v>
      </c>
      <c r="B246" s="87" t="s">
        <v>228</v>
      </c>
      <c r="C246" s="87" t="s">
        <v>281</v>
      </c>
      <c r="D246" s="197"/>
      <c r="E246" s="197">
        <v>14030230</v>
      </c>
      <c r="F246" s="87"/>
      <c r="G246" s="87"/>
      <c r="H246" s="87"/>
      <c r="I246" s="87">
        <v>1</v>
      </c>
      <c r="J246" s="87"/>
      <c r="K246" s="87">
        <v>180</v>
      </c>
      <c r="L246" s="197">
        <f t="shared" si="1"/>
        <v>14030230</v>
      </c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</row>
    <row r="247" spans="1:25" x14ac:dyDescent="0.25">
      <c r="A247" s="87">
        <v>486</v>
      </c>
      <c r="B247" s="87" t="s">
        <v>228</v>
      </c>
      <c r="C247" s="87" t="s">
        <v>121</v>
      </c>
      <c r="D247" s="197"/>
      <c r="E247" s="197">
        <v>14030230</v>
      </c>
      <c r="F247" s="87"/>
      <c r="G247" s="87"/>
      <c r="H247" s="87"/>
      <c r="I247" s="87">
        <v>1</v>
      </c>
      <c r="J247" s="87"/>
      <c r="K247" s="87">
        <v>180</v>
      </c>
      <c r="L247" s="197">
        <f t="shared" si="1"/>
        <v>14030230</v>
      </c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</row>
    <row r="248" spans="1:25" x14ac:dyDescent="0.25">
      <c r="A248" s="87">
        <v>447</v>
      </c>
      <c r="B248" s="87" t="s">
        <v>228</v>
      </c>
      <c r="C248" s="87" t="s">
        <v>121</v>
      </c>
      <c r="D248" s="197"/>
      <c r="E248" s="197">
        <v>14030230</v>
      </c>
      <c r="F248" s="87"/>
      <c r="G248" s="87"/>
      <c r="H248" s="87"/>
      <c r="I248" s="87">
        <v>1</v>
      </c>
      <c r="J248" s="87"/>
      <c r="K248" s="87">
        <v>180</v>
      </c>
      <c r="L248" s="197">
        <f t="shared" si="1"/>
        <v>14030230</v>
      </c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</row>
    <row r="249" spans="1:25" x14ac:dyDescent="0.25">
      <c r="A249" s="87">
        <v>477</v>
      </c>
      <c r="B249" s="87" t="s">
        <v>228</v>
      </c>
      <c r="C249" s="87" t="s">
        <v>135</v>
      </c>
      <c r="D249" s="197"/>
      <c r="E249" s="197">
        <v>14030230</v>
      </c>
      <c r="F249" s="87"/>
      <c r="G249" s="87"/>
      <c r="H249" s="87"/>
      <c r="I249" s="87">
        <v>1</v>
      </c>
      <c r="J249" s="87"/>
      <c r="K249" s="87">
        <v>180</v>
      </c>
      <c r="L249" s="197">
        <f t="shared" si="1"/>
        <v>14030230</v>
      </c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</row>
    <row r="250" spans="1:25" x14ac:dyDescent="0.25">
      <c r="A250" s="87">
        <v>372</v>
      </c>
      <c r="B250" s="87" t="s">
        <v>228</v>
      </c>
      <c r="C250" s="87" t="s">
        <v>135</v>
      </c>
      <c r="D250" s="197"/>
      <c r="E250" s="197">
        <v>14030230</v>
      </c>
      <c r="F250" s="87"/>
      <c r="G250" s="87"/>
      <c r="H250" s="87"/>
      <c r="I250" s="87">
        <v>1</v>
      </c>
      <c r="J250" s="87"/>
      <c r="K250" s="87">
        <v>180</v>
      </c>
      <c r="L250" s="197">
        <f t="shared" si="1"/>
        <v>14030230</v>
      </c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</row>
    <row r="251" spans="1:25" x14ac:dyDescent="0.25">
      <c r="A251" s="87">
        <v>335</v>
      </c>
      <c r="B251" s="87" t="s">
        <v>228</v>
      </c>
      <c r="C251" s="87" t="s">
        <v>118</v>
      </c>
      <c r="D251" s="197"/>
      <c r="E251" s="197">
        <v>14030230</v>
      </c>
      <c r="F251" s="87"/>
      <c r="G251" s="87"/>
      <c r="H251" s="87"/>
      <c r="I251" s="87">
        <v>1</v>
      </c>
      <c r="J251" s="87"/>
      <c r="K251" s="87">
        <v>180</v>
      </c>
      <c r="L251" s="197">
        <f t="shared" si="1"/>
        <v>14030230</v>
      </c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</row>
    <row r="252" spans="1:25" x14ac:dyDescent="0.25">
      <c r="A252" s="87">
        <v>321</v>
      </c>
      <c r="B252" s="87" t="s">
        <v>228</v>
      </c>
      <c r="C252" s="87" t="s">
        <v>118</v>
      </c>
      <c r="D252" s="197"/>
      <c r="E252" s="197">
        <v>14030230</v>
      </c>
      <c r="F252" s="87"/>
      <c r="G252" s="87"/>
      <c r="H252" s="87"/>
      <c r="I252" s="87">
        <v>1</v>
      </c>
      <c r="J252" s="87"/>
      <c r="K252" s="87">
        <v>180</v>
      </c>
      <c r="L252" s="197">
        <f t="shared" si="1"/>
        <v>14030230</v>
      </c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</row>
    <row r="253" spans="1:25" x14ac:dyDescent="0.25">
      <c r="A253" s="87">
        <v>493</v>
      </c>
      <c r="B253" s="87" t="s">
        <v>228</v>
      </c>
      <c r="C253" s="87" t="s">
        <v>121</v>
      </c>
      <c r="D253" s="197"/>
      <c r="E253" s="197">
        <v>14030230</v>
      </c>
      <c r="F253" s="87"/>
      <c r="G253" s="87"/>
      <c r="H253" s="87"/>
      <c r="I253" s="87">
        <v>1</v>
      </c>
      <c r="J253" s="87"/>
      <c r="K253" s="87">
        <v>180</v>
      </c>
      <c r="L253" s="197">
        <f t="shared" si="1"/>
        <v>14030230</v>
      </c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</row>
    <row r="254" spans="1:25" x14ac:dyDescent="0.25">
      <c r="A254" s="87">
        <v>181</v>
      </c>
      <c r="B254" s="87" t="s">
        <v>228</v>
      </c>
      <c r="C254" s="87" t="s">
        <v>137</v>
      </c>
      <c r="D254" s="197"/>
      <c r="E254" s="87">
        <v>14030231</v>
      </c>
      <c r="F254" s="87"/>
      <c r="G254" s="87"/>
      <c r="H254" s="87"/>
      <c r="I254" s="87">
        <v>1</v>
      </c>
      <c r="J254" s="87"/>
      <c r="K254" s="87">
        <v>240</v>
      </c>
      <c r="L254" s="197">
        <f t="shared" si="1"/>
        <v>14030231</v>
      </c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</row>
    <row r="255" spans="1:25" x14ac:dyDescent="0.25">
      <c r="A255" s="87">
        <v>126</v>
      </c>
      <c r="B255" s="87" t="s">
        <v>228</v>
      </c>
      <c r="C255" s="87" t="s">
        <v>137</v>
      </c>
      <c r="D255" s="197"/>
      <c r="E255" s="197">
        <v>14030231</v>
      </c>
      <c r="F255" s="87"/>
      <c r="G255" s="87"/>
      <c r="H255" s="87"/>
      <c r="I255" s="87">
        <v>1</v>
      </c>
      <c r="J255" s="87"/>
      <c r="K255" s="87">
        <v>180</v>
      </c>
      <c r="L255" s="197">
        <f t="shared" si="1"/>
        <v>14030231</v>
      </c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</row>
    <row r="256" spans="1:25" x14ac:dyDescent="0.25">
      <c r="A256" s="87">
        <v>3255</v>
      </c>
      <c r="B256" s="87" t="s">
        <v>228</v>
      </c>
      <c r="C256" s="87" t="s">
        <v>117</v>
      </c>
      <c r="D256" s="197"/>
      <c r="E256" s="197">
        <v>14030231</v>
      </c>
      <c r="F256" s="87"/>
      <c r="G256" s="87"/>
      <c r="H256" s="87"/>
      <c r="I256" s="87">
        <v>1</v>
      </c>
      <c r="J256" s="87"/>
      <c r="K256" s="87">
        <v>180</v>
      </c>
      <c r="L256" s="197">
        <f t="shared" si="1"/>
        <v>14030231</v>
      </c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</row>
    <row r="257" spans="1:25" x14ac:dyDescent="0.25">
      <c r="A257" s="87">
        <v>159</v>
      </c>
      <c r="B257" s="87" t="s">
        <v>228</v>
      </c>
      <c r="C257" s="87" t="s">
        <v>137</v>
      </c>
      <c r="D257" s="197"/>
      <c r="E257" s="197">
        <v>14030231</v>
      </c>
      <c r="F257" s="87"/>
      <c r="G257" s="87"/>
      <c r="H257" s="87"/>
      <c r="I257" s="87">
        <v>1</v>
      </c>
      <c r="J257" s="87"/>
      <c r="K257" s="87">
        <v>180</v>
      </c>
      <c r="L257" s="197">
        <f t="shared" si="1"/>
        <v>14030231</v>
      </c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</row>
    <row r="258" spans="1:25" x14ac:dyDescent="0.25">
      <c r="A258" s="87">
        <v>221</v>
      </c>
      <c r="B258" s="87" t="s">
        <v>228</v>
      </c>
      <c r="C258" s="87" t="s">
        <v>419</v>
      </c>
      <c r="D258" s="197"/>
      <c r="E258" s="87">
        <v>14030231</v>
      </c>
      <c r="F258" s="87"/>
      <c r="G258" s="87"/>
      <c r="H258" s="87"/>
      <c r="I258" s="87">
        <v>1</v>
      </c>
      <c r="J258" s="87"/>
      <c r="K258" s="87">
        <v>240</v>
      </c>
      <c r="L258" s="197">
        <f t="shared" si="1"/>
        <v>14030231</v>
      </c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</row>
    <row r="259" spans="1:25" x14ac:dyDescent="0.25">
      <c r="A259" s="87">
        <v>492</v>
      </c>
      <c r="B259" s="87" t="s">
        <v>228</v>
      </c>
      <c r="C259" s="87" t="s">
        <v>121</v>
      </c>
      <c r="D259" s="197"/>
      <c r="E259" s="197">
        <v>14030231</v>
      </c>
      <c r="F259" s="87"/>
      <c r="G259" s="87"/>
      <c r="H259" s="87"/>
      <c r="I259" s="87">
        <v>1</v>
      </c>
      <c r="J259" s="87"/>
      <c r="K259" s="87">
        <v>180</v>
      </c>
      <c r="L259" s="197">
        <f t="shared" si="1"/>
        <v>14030231</v>
      </c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</row>
    <row r="260" spans="1:25" x14ac:dyDescent="0.25">
      <c r="A260" s="87">
        <v>150</v>
      </c>
      <c r="B260" s="87" t="s">
        <v>228</v>
      </c>
      <c r="C260" s="87" t="s">
        <v>297</v>
      </c>
      <c r="D260" s="197"/>
      <c r="E260" s="197">
        <v>14030231</v>
      </c>
      <c r="F260" s="87"/>
      <c r="G260" s="87"/>
      <c r="H260" s="87"/>
      <c r="I260" s="87">
        <v>1</v>
      </c>
      <c r="J260" s="87"/>
      <c r="K260" s="87">
        <v>240</v>
      </c>
      <c r="L260" s="197">
        <f t="shared" si="1"/>
        <v>14030231</v>
      </c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</row>
    <row r="261" spans="1:25" x14ac:dyDescent="0.25">
      <c r="A261" s="87">
        <v>1116</v>
      </c>
      <c r="B261" s="87" t="s">
        <v>228</v>
      </c>
      <c r="C261" s="87" t="s">
        <v>279</v>
      </c>
      <c r="D261" s="197"/>
      <c r="E261" s="197">
        <v>14030231</v>
      </c>
      <c r="F261" s="87"/>
      <c r="G261" s="87"/>
      <c r="H261" s="87"/>
      <c r="I261" s="87">
        <v>1</v>
      </c>
      <c r="J261" s="87"/>
      <c r="K261" s="87">
        <v>180</v>
      </c>
      <c r="L261" s="197">
        <f t="shared" si="1"/>
        <v>14030231</v>
      </c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</row>
    <row r="262" spans="1:25" x14ac:dyDescent="0.25">
      <c r="A262" s="87">
        <v>11</v>
      </c>
      <c r="B262" s="87" t="s">
        <v>228</v>
      </c>
      <c r="C262" s="87" t="s">
        <v>437</v>
      </c>
      <c r="D262" s="197"/>
      <c r="E262" s="197">
        <v>14030231</v>
      </c>
      <c r="F262" s="87"/>
      <c r="G262" s="87"/>
      <c r="H262" s="87"/>
      <c r="I262" s="87">
        <v>1</v>
      </c>
      <c r="J262" s="87"/>
      <c r="K262" s="87">
        <v>120</v>
      </c>
      <c r="L262" s="197">
        <f t="shared" si="1"/>
        <v>14030231</v>
      </c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</row>
    <row r="263" spans="1:25" x14ac:dyDescent="0.25">
      <c r="A263" s="87">
        <v>177</v>
      </c>
      <c r="B263" s="87" t="s">
        <v>228</v>
      </c>
      <c r="C263" s="87" t="s">
        <v>137</v>
      </c>
      <c r="D263" s="197"/>
      <c r="E263" s="197">
        <v>14030231</v>
      </c>
      <c r="F263" s="87"/>
      <c r="G263" s="87"/>
      <c r="H263" s="87"/>
      <c r="I263" s="87">
        <v>1</v>
      </c>
      <c r="J263" s="87"/>
      <c r="K263" s="87">
        <v>240</v>
      </c>
      <c r="L263" s="197">
        <f t="shared" si="1"/>
        <v>14030231</v>
      </c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</row>
    <row r="264" spans="1:25" x14ac:dyDescent="0.25">
      <c r="A264" s="87">
        <v>446</v>
      </c>
      <c r="B264" s="87" t="s">
        <v>228</v>
      </c>
      <c r="C264" s="87" t="s">
        <v>121</v>
      </c>
      <c r="D264" s="197"/>
      <c r="E264" s="197">
        <v>14030231</v>
      </c>
      <c r="F264" s="87"/>
      <c r="G264" s="87"/>
      <c r="H264" s="87"/>
      <c r="I264" s="87">
        <v>1</v>
      </c>
      <c r="J264" s="87"/>
      <c r="K264" s="87">
        <v>180</v>
      </c>
      <c r="L264" s="197">
        <f t="shared" si="1"/>
        <v>14030231</v>
      </c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</row>
    <row r="265" spans="1:25" x14ac:dyDescent="0.25">
      <c r="A265" s="87">
        <v>366</v>
      </c>
      <c r="B265" s="87" t="s">
        <v>228</v>
      </c>
      <c r="C265" s="87" t="s">
        <v>118</v>
      </c>
      <c r="D265" s="197"/>
      <c r="E265" s="197">
        <v>14030231</v>
      </c>
      <c r="F265" s="87"/>
      <c r="G265" s="87"/>
      <c r="H265" s="87"/>
      <c r="I265" s="87">
        <v>1</v>
      </c>
      <c r="J265" s="87"/>
      <c r="K265" s="87">
        <v>180</v>
      </c>
      <c r="L265" s="197">
        <f t="shared" si="1"/>
        <v>14030231</v>
      </c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</row>
    <row r="266" spans="1:25" x14ac:dyDescent="0.25">
      <c r="A266" s="87">
        <v>348</v>
      </c>
      <c r="B266" s="87" t="s">
        <v>228</v>
      </c>
      <c r="C266" s="87" t="s">
        <v>118</v>
      </c>
      <c r="D266" s="197"/>
      <c r="E266" s="197">
        <v>14030231</v>
      </c>
      <c r="F266" s="87"/>
      <c r="G266" s="87"/>
      <c r="H266" s="87"/>
      <c r="I266" s="87">
        <v>1</v>
      </c>
      <c r="J266" s="87"/>
      <c r="K266" s="87">
        <v>180</v>
      </c>
      <c r="L266" s="197">
        <f t="shared" si="1"/>
        <v>14030231</v>
      </c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</row>
    <row r="267" spans="1:25" x14ac:dyDescent="0.25">
      <c r="A267" s="87">
        <v>111</v>
      </c>
      <c r="B267" s="87" t="s">
        <v>228</v>
      </c>
      <c r="C267" s="87" t="s">
        <v>137</v>
      </c>
      <c r="D267" s="197"/>
      <c r="E267" s="87">
        <v>14030225</v>
      </c>
      <c r="F267" s="87"/>
      <c r="G267" s="87"/>
      <c r="H267" s="87"/>
      <c r="I267" s="87">
        <v>2</v>
      </c>
      <c r="J267" s="87"/>
      <c r="K267" s="87">
        <v>180</v>
      </c>
      <c r="L267" s="197">
        <f t="shared" si="1"/>
        <v>14030225</v>
      </c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</row>
    <row r="268" spans="1:25" x14ac:dyDescent="0.25">
      <c r="A268" s="87">
        <v>114</v>
      </c>
      <c r="B268" s="87" t="s">
        <v>228</v>
      </c>
      <c r="C268" s="87" t="s">
        <v>137</v>
      </c>
      <c r="D268" s="197"/>
      <c r="E268" s="197">
        <v>14030225</v>
      </c>
      <c r="F268" s="87"/>
      <c r="G268" s="87"/>
      <c r="H268" s="87"/>
      <c r="I268" s="87">
        <v>2</v>
      </c>
      <c r="J268" s="87"/>
      <c r="K268" s="87">
        <v>180</v>
      </c>
      <c r="L268" s="197">
        <f t="shared" si="1"/>
        <v>14030225</v>
      </c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</row>
    <row r="269" spans="1:25" x14ac:dyDescent="0.25">
      <c r="A269" s="87">
        <v>359</v>
      </c>
      <c r="B269" s="87" t="s">
        <v>228</v>
      </c>
      <c r="C269" s="87" t="s">
        <v>118</v>
      </c>
      <c r="D269" s="197"/>
      <c r="E269" s="197">
        <v>14030225</v>
      </c>
      <c r="F269" s="87"/>
      <c r="G269" s="87"/>
      <c r="H269" s="87"/>
      <c r="I269" s="87">
        <v>2</v>
      </c>
      <c r="J269" s="87"/>
      <c r="K269" s="87">
        <v>180</v>
      </c>
      <c r="L269" s="197">
        <f t="shared" si="1"/>
        <v>14030225</v>
      </c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</row>
    <row r="270" spans="1:25" x14ac:dyDescent="0.25">
      <c r="A270" s="87">
        <v>192</v>
      </c>
      <c r="B270" s="87" t="s">
        <v>228</v>
      </c>
      <c r="C270" s="87" t="s">
        <v>230</v>
      </c>
      <c r="D270" s="197"/>
      <c r="E270" s="197">
        <v>14030225</v>
      </c>
      <c r="F270" s="87"/>
      <c r="G270" s="87"/>
      <c r="H270" s="87"/>
      <c r="I270" s="87">
        <v>2</v>
      </c>
      <c r="J270" s="87"/>
      <c r="K270" s="87">
        <v>240</v>
      </c>
      <c r="L270" s="197">
        <f t="shared" si="1"/>
        <v>14030225</v>
      </c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</row>
    <row r="271" spans="1:25" x14ac:dyDescent="0.25">
      <c r="A271" s="87">
        <v>455</v>
      </c>
      <c r="B271" s="87" t="s">
        <v>228</v>
      </c>
      <c r="C271" s="87" t="s">
        <v>135</v>
      </c>
      <c r="D271" s="197"/>
      <c r="E271" s="197">
        <v>14030225</v>
      </c>
      <c r="F271" s="87"/>
      <c r="G271" s="87"/>
      <c r="H271" s="87"/>
      <c r="I271" s="87">
        <v>2</v>
      </c>
      <c r="J271" s="87"/>
      <c r="K271" s="87">
        <v>180</v>
      </c>
      <c r="L271" s="197">
        <f t="shared" si="1"/>
        <v>14030225</v>
      </c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</row>
    <row r="272" spans="1:25" x14ac:dyDescent="0.25">
      <c r="A272" s="87">
        <v>190</v>
      </c>
      <c r="B272" s="87" t="s">
        <v>228</v>
      </c>
      <c r="C272" s="87" t="s">
        <v>230</v>
      </c>
      <c r="D272" s="197"/>
      <c r="E272" s="197">
        <v>14030225</v>
      </c>
      <c r="F272" s="87"/>
      <c r="G272" s="87"/>
      <c r="H272" s="87"/>
      <c r="I272" s="87">
        <v>2</v>
      </c>
      <c r="J272" s="87"/>
      <c r="K272" s="87">
        <v>240</v>
      </c>
      <c r="L272" s="197">
        <f t="shared" si="1"/>
        <v>14030225</v>
      </c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</row>
    <row r="273" spans="1:25" x14ac:dyDescent="0.25">
      <c r="A273" s="87">
        <v>466</v>
      </c>
      <c r="B273" s="87" t="s">
        <v>228</v>
      </c>
      <c r="C273" s="87" t="s">
        <v>438</v>
      </c>
      <c r="D273" s="197"/>
      <c r="E273" s="197">
        <v>14030225</v>
      </c>
      <c r="F273" s="87"/>
      <c r="G273" s="87"/>
      <c r="H273" s="87"/>
      <c r="I273" s="87">
        <v>2</v>
      </c>
      <c r="J273" s="87"/>
      <c r="K273" s="87">
        <v>180</v>
      </c>
      <c r="L273" s="197">
        <f t="shared" ref="L273:L336" si="2">E273</f>
        <v>14030225</v>
      </c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</row>
    <row r="274" spans="1:25" x14ac:dyDescent="0.25">
      <c r="A274" s="87">
        <v>194</v>
      </c>
      <c r="B274" s="87" t="s">
        <v>228</v>
      </c>
      <c r="C274" s="87" t="s">
        <v>230</v>
      </c>
      <c r="D274" s="197"/>
      <c r="E274" s="197">
        <v>14030225</v>
      </c>
      <c r="F274" s="87"/>
      <c r="G274" s="87"/>
      <c r="H274" s="87"/>
      <c r="I274" s="87">
        <v>2</v>
      </c>
      <c r="J274" s="87"/>
      <c r="K274" s="87">
        <v>240</v>
      </c>
      <c r="L274" s="197">
        <f t="shared" si="2"/>
        <v>14030225</v>
      </c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</row>
    <row r="275" spans="1:25" x14ac:dyDescent="0.25">
      <c r="A275" s="87">
        <v>465</v>
      </c>
      <c r="B275" s="87" t="s">
        <v>228</v>
      </c>
      <c r="C275" s="87" t="s">
        <v>135</v>
      </c>
      <c r="D275" s="197"/>
      <c r="E275" s="87">
        <v>14030227</v>
      </c>
      <c r="F275" s="87"/>
      <c r="G275" s="87"/>
      <c r="H275" s="87"/>
      <c r="I275" s="87">
        <v>2</v>
      </c>
      <c r="J275" s="87"/>
      <c r="K275" s="87">
        <v>180</v>
      </c>
      <c r="L275" s="197">
        <f t="shared" si="2"/>
        <v>14030227</v>
      </c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</row>
    <row r="276" spans="1:25" x14ac:dyDescent="0.25">
      <c r="A276" s="87">
        <v>618</v>
      </c>
      <c r="B276" s="87" t="s">
        <v>228</v>
      </c>
      <c r="C276" s="87" t="s">
        <v>277</v>
      </c>
      <c r="D276" s="197"/>
      <c r="E276" s="197">
        <v>14030227</v>
      </c>
      <c r="F276" s="87"/>
      <c r="G276" s="87"/>
      <c r="H276" s="87"/>
      <c r="I276" s="87">
        <v>2</v>
      </c>
      <c r="J276" s="87"/>
      <c r="K276" s="87">
        <v>180</v>
      </c>
      <c r="L276" s="197">
        <f t="shared" si="2"/>
        <v>14030227</v>
      </c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</row>
    <row r="277" spans="1:25" x14ac:dyDescent="0.25">
      <c r="A277" s="87">
        <v>129</v>
      </c>
      <c r="B277" s="87" t="s">
        <v>228</v>
      </c>
      <c r="C277" s="87" t="s">
        <v>264</v>
      </c>
      <c r="D277" s="197"/>
      <c r="E277" s="197">
        <v>14030227</v>
      </c>
      <c r="F277" s="87"/>
      <c r="G277" s="87"/>
      <c r="H277" s="87"/>
      <c r="I277" s="87">
        <v>2</v>
      </c>
      <c r="J277" s="87"/>
      <c r="K277" s="87">
        <v>180</v>
      </c>
      <c r="L277" s="197">
        <f t="shared" si="2"/>
        <v>14030227</v>
      </c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</row>
    <row r="278" spans="1:25" x14ac:dyDescent="0.25">
      <c r="A278" s="87">
        <v>128</v>
      </c>
      <c r="B278" s="87" t="s">
        <v>228</v>
      </c>
      <c r="C278" s="87" t="s">
        <v>439</v>
      </c>
      <c r="D278" s="197"/>
      <c r="E278" s="197">
        <v>14030227</v>
      </c>
      <c r="F278" s="87"/>
      <c r="G278" s="87"/>
      <c r="H278" s="87"/>
      <c r="I278" s="87">
        <v>2</v>
      </c>
      <c r="J278" s="87"/>
      <c r="K278" s="87">
        <v>180</v>
      </c>
      <c r="L278" s="197">
        <f t="shared" si="2"/>
        <v>14030227</v>
      </c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</row>
    <row r="279" spans="1:25" x14ac:dyDescent="0.25">
      <c r="A279" s="87">
        <v>139</v>
      </c>
      <c r="B279" s="87" t="s">
        <v>228</v>
      </c>
      <c r="C279" s="87" t="s">
        <v>137</v>
      </c>
      <c r="D279" s="197"/>
      <c r="E279" s="197">
        <v>14030227</v>
      </c>
      <c r="F279" s="87"/>
      <c r="G279" s="87"/>
      <c r="H279" s="87"/>
      <c r="I279" s="87">
        <v>2</v>
      </c>
      <c r="J279" s="87"/>
      <c r="K279" s="87">
        <v>180</v>
      </c>
      <c r="L279" s="197">
        <f t="shared" si="2"/>
        <v>14030227</v>
      </c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</row>
    <row r="280" spans="1:25" x14ac:dyDescent="0.25">
      <c r="A280" s="87">
        <v>131</v>
      </c>
      <c r="B280" s="87" t="s">
        <v>228</v>
      </c>
      <c r="C280" s="87" t="s">
        <v>136</v>
      </c>
      <c r="D280" s="197"/>
      <c r="E280" s="197">
        <v>14030227</v>
      </c>
      <c r="F280" s="87"/>
      <c r="G280" s="87"/>
      <c r="H280" s="87"/>
      <c r="I280" s="87">
        <v>2</v>
      </c>
      <c r="J280" s="87"/>
      <c r="K280" s="87">
        <v>180</v>
      </c>
      <c r="L280" s="197">
        <f t="shared" si="2"/>
        <v>14030227</v>
      </c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</row>
    <row r="281" spans="1:25" x14ac:dyDescent="0.25">
      <c r="A281" s="87">
        <v>165</v>
      </c>
      <c r="B281" s="87" t="s">
        <v>228</v>
      </c>
      <c r="C281" s="87" t="s">
        <v>136</v>
      </c>
      <c r="D281" s="197"/>
      <c r="E281" s="197">
        <v>14030227</v>
      </c>
      <c r="F281" s="87"/>
      <c r="G281" s="87"/>
      <c r="H281" s="87"/>
      <c r="I281" s="87">
        <v>2</v>
      </c>
      <c r="J281" s="87"/>
      <c r="K281" s="87">
        <v>180</v>
      </c>
      <c r="L281" s="197">
        <f t="shared" si="2"/>
        <v>14030227</v>
      </c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</row>
    <row r="282" spans="1:25" x14ac:dyDescent="0.25">
      <c r="A282" s="87">
        <v>3264</v>
      </c>
      <c r="B282" s="87" t="s">
        <v>228</v>
      </c>
      <c r="C282" s="87" t="s">
        <v>218</v>
      </c>
      <c r="D282" s="197"/>
      <c r="E282" s="197">
        <v>14030227</v>
      </c>
      <c r="F282" s="87"/>
      <c r="G282" s="87"/>
      <c r="H282" s="87"/>
      <c r="I282" s="87">
        <v>2</v>
      </c>
      <c r="J282" s="87"/>
      <c r="K282" s="87">
        <v>180</v>
      </c>
      <c r="L282" s="197">
        <f t="shared" si="2"/>
        <v>14030227</v>
      </c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</row>
    <row r="283" spans="1:25" x14ac:dyDescent="0.25">
      <c r="A283" s="87">
        <v>169</v>
      </c>
      <c r="B283" s="87" t="s">
        <v>228</v>
      </c>
      <c r="C283" s="87" t="s">
        <v>136</v>
      </c>
      <c r="D283" s="197"/>
      <c r="E283" s="197">
        <v>14030227</v>
      </c>
      <c r="F283" s="87"/>
      <c r="G283" s="87"/>
      <c r="H283" s="87"/>
      <c r="I283" s="87">
        <v>2</v>
      </c>
      <c r="J283" s="87"/>
      <c r="K283" s="87">
        <v>180</v>
      </c>
      <c r="L283" s="197">
        <f t="shared" si="2"/>
        <v>14030227</v>
      </c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</row>
    <row r="284" spans="1:25" x14ac:dyDescent="0.25">
      <c r="A284" s="87">
        <v>310</v>
      </c>
      <c r="B284" s="87" t="s">
        <v>228</v>
      </c>
      <c r="C284" s="87" t="s">
        <v>118</v>
      </c>
      <c r="D284" s="197"/>
      <c r="E284" s="197">
        <v>14030227</v>
      </c>
      <c r="F284" s="87"/>
      <c r="G284" s="87"/>
      <c r="H284" s="87"/>
      <c r="I284" s="87">
        <v>2</v>
      </c>
      <c r="J284" s="87"/>
      <c r="K284" s="87">
        <v>180</v>
      </c>
      <c r="L284" s="197">
        <f t="shared" si="2"/>
        <v>14030227</v>
      </c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</row>
    <row r="285" spans="1:25" x14ac:dyDescent="0.25">
      <c r="A285" s="87">
        <v>70</v>
      </c>
      <c r="B285" s="87" t="s">
        <v>228</v>
      </c>
      <c r="C285" s="87" t="s">
        <v>137</v>
      </c>
      <c r="D285" s="197"/>
      <c r="E285" s="87">
        <v>14030226</v>
      </c>
      <c r="F285" s="87"/>
      <c r="G285" s="87"/>
      <c r="H285" s="87"/>
      <c r="I285" s="87">
        <v>2</v>
      </c>
      <c r="J285" s="87"/>
      <c r="K285" s="87">
        <v>180</v>
      </c>
      <c r="L285" s="197">
        <f t="shared" si="2"/>
        <v>14030226</v>
      </c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</row>
    <row r="286" spans="1:25" x14ac:dyDescent="0.25">
      <c r="A286" s="87">
        <v>73</v>
      </c>
      <c r="B286" s="87" t="s">
        <v>228</v>
      </c>
      <c r="C286" s="87" t="s">
        <v>137</v>
      </c>
      <c r="D286" s="197"/>
      <c r="E286" s="197">
        <v>14030226</v>
      </c>
      <c r="F286" s="87"/>
      <c r="G286" s="87"/>
      <c r="H286" s="87"/>
      <c r="I286" s="87">
        <v>2</v>
      </c>
      <c r="J286" s="87"/>
      <c r="K286" s="87">
        <v>180</v>
      </c>
      <c r="L286" s="197">
        <f t="shared" si="2"/>
        <v>14030226</v>
      </c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</row>
    <row r="287" spans="1:25" x14ac:dyDescent="0.25">
      <c r="A287" s="87">
        <v>361</v>
      </c>
      <c r="B287" s="87" t="s">
        <v>228</v>
      </c>
      <c r="C287" s="87" t="s">
        <v>118</v>
      </c>
      <c r="D287" s="197"/>
      <c r="E287" s="197">
        <v>14030226</v>
      </c>
      <c r="F287" s="87"/>
      <c r="G287" s="87"/>
      <c r="H287" s="87"/>
      <c r="I287" s="87">
        <v>2</v>
      </c>
      <c r="J287" s="87"/>
      <c r="K287" s="87">
        <v>180</v>
      </c>
      <c r="L287" s="197">
        <f t="shared" si="2"/>
        <v>14030226</v>
      </c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</row>
    <row r="288" spans="1:25" x14ac:dyDescent="0.25">
      <c r="A288" s="87">
        <v>305</v>
      </c>
      <c r="B288" s="87" t="s">
        <v>228</v>
      </c>
      <c r="C288" s="87" t="s">
        <v>118</v>
      </c>
      <c r="D288" s="197"/>
      <c r="E288" s="197">
        <v>14030226</v>
      </c>
      <c r="F288" s="87"/>
      <c r="G288" s="87"/>
      <c r="H288" s="87"/>
      <c r="I288" s="87">
        <v>2</v>
      </c>
      <c r="J288" s="87"/>
      <c r="K288" s="87">
        <v>180</v>
      </c>
      <c r="L288" s="197">
        <f t="shared" si="2"/>
        <v>14030226</v>
      </c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</row>
    <row r="289" spans="1:25" x14ac:dyDescent="0.25">
      <c r="A289" s="87">
        <v>349</v>
      </c>
      <c r="B289" s="87" t="s">
        <v>228</v>
      </c>
      <c r="C289" s="87" t="s">
        <v>118</v>
      </c>
      <c r="D289" s="197"/>
      <c r="E289" s="197">
        <v>14030226</v>
      </c>
      <c r="F289" s="87"/>
      <c r="G289" s="87"/>
      <c r="H289" s="87"/>
      <c r="I289" s="87">
        <v>2</v>
      </c>
      <c r="J289" s="87"/>
      <c r="K289" s="87">
        <v>180</v>
      </c>
      <c r="L289" s="197">
        <f t="shared" si="2"/>
        <v>14030226</v>
      </c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</row>
    <row r="290" spans="1:25" x14ac:dyDescent="0.25">
      <c r="A290" s="87">
        <v>441</v>
      </c>
      <c r="B290" s="87" t="s">
        <v>228</v>
      </c>
      <c r="C290" s="87" t="s">
        <v>440</v>
      </c>
      <c r="D290" s="197"/>
      <c r="E290" s="197">
        <v>14030226</v>
      </c>
      <c r="F290" s="87"/>
      <c r="G290" s="87"/>
      <c r="H290" s="87"/>
      <c r="I290" s="87">
        <v>2</v>
      </c>
      <c r="J290" s="87"/>
      <c r="K290" s="87">
        <v>180</v>
      </c>
      <c r="L290" s="197">
        <f t="shared" si="2"/>
        <v>14030226</v>
      </c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</row>
    <row r="291" spans="1:25" x14ac:dyDescent="0.25">
      <c r="A291" s="87">
        <v>475</v>
      </c>
      <c r="B291" s="87" t="s">
        <v>228</v>
      </c>
      <c r="C291" s="87" t="s">
        <v>135</v>
      </c>
      <c r="D291" s="197"/>
      <c r="E291" s="197">
        <v>14030226</v>
      </c>
      <c r="F291" s="87"/>
      <c r="G291" s="87"/>
      <c r="H291" s="87"/>
      <c r="I291" s="87">
        <v>2</v>
      </c>
      <c r="J291" s="87"/>
      <c r="K291" s="87">
        <v>180</v>
      </c>
      <c r="L291" s="197">
        <f t="shared" si="2"/>
        <v>14030226</v>
      </c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</row>
    <row r="292" spans="1:25" x14ac:dyDescent="0.25">
      <c r="A292" s="87">
        <v>462</v>
      </c>
      <c r="B292" s="87" t="s">
        <v>228</v>
      </c>
      <c r="C292" s="87" t="s">
        <v>135</v>
      </c>
      <c r="D292" s="197"/>
      <c r="E292" s="197">
        <v>14030226</v>
      </c>
      <c r="F292" s="87"/>
      <c r="G292" s="87"/>
      <c r="H292" s="87"/>
      <c r="I292" s="87">
        <v>2</v>
      </c>
      <c r="J292" s="87"/>
      <c r="K292" s="87">
        <v>180</v>
      </c>
      <c r="L292" s="197">
        <f t="shared" si="2"/>
        <v>14030226</v>
      </c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</row>
    <row r="293" spans="1:25" x14ac:dyDescent="0.25">
      <c r="A293" s="87">
        <v>457</v>
      </c>
      <c r="B293" s="87" t="s">
        <v>228</v>
      </c>
      <c r="C293" s="87" t="s">
        <v>135</v>
      </c>
      <c r="D293" s="197"/>
      <c r="E293" s="197">
        <v>14030226</v>
      </c>
      <c r="F293" s="87"/>
      <c r="G293" s="87"/>
      <c r="H293" s="87"/>
      <c r="I293" s="87">
        <v>2</v>
      </c>
      <c r="J293" s="87"/>
      <c r="K293" s="87">
        <v>180</v>
      </c>
      <c r="L293" s="197">
        <f t="shared" si="2"/>
        <v>14030226</v>
      </c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</row>
    <row r="294" spans="1:25" x14ac:dyDescent="0.25">
      <c r="A294" s="87">
        <v>3260</v>
      </c>
      <c r="B294" s="87" t="s">
        <v>228</v>
      </c>
      <c r="C294" s="87" t="s">
        <v>218</v>
      </c>
      <c r="D294" s="197"/>
      <c r="E294" s="197">
        <v>14030226</v>
      </c>
      <c r="F294" s="87"/>
      <c r="G294" s="87"/>
      <c r="H294" s="87"/>
      <c r="I294" s="87">
        <v>2</v>
      </c>
      <c r="J294" s="87"/>
      <c r="K294" s="87">
        <v>240</v>
      </c>
      <c r="L294" s="197">
        <f t="shared" si="2"/>
        <v>14030226</v>
      </c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</row>
    <row r="295" spans="1:25" x14ac:dyDescent="0.25">
      <c r="A295" s="87">
        <v>507</v>
      </c>
      <c r="B295" s="87" t="s">
        <v>228</v>
      </c>
      <c r="C295" s="87" t="s">
        <v>121</v>
      </c>
      <c r="D295" s="197"/>
      <c r="E295" s="87">
        <v>14030229</v>
      </c>
      <c r="F295" s="87"/>
      <c r="G295" s="87"/>
      <c r="H295" s="87"/>
      <c r="I295" s="87">
        <v>2</v>
      </c>
      <c r="J295" s="87"/>
      <c r="K295" s="87">
        <v>180</v>
      </c>
      <c r="L295" s="197">
        <f t="shared" si="2"/>
        <v>14030229</v>
      </c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</row>
    <row r="296" spans="1:25" x14ac:dyDescent="0.25">
      <c r="A296" s="87">
        <v>460</v>
      </c>
      <c r="B296" s="87" t="s">
        <v>228</v>
      </c>
      <c r="C296" s="87" t="s">
        <v>121</v>
      </c>
      <c r="D296" s="197"/>
      <c r="E296" s="197">
        <v>14030229</v>
      </c>
      <c r="F296" s="87"/>
      <c r="G296" s="87"/>
      <c r="H296" s="87"/>
      <c r="I296" s="87">
        <v>2</v>
      </c>
      <c r="J296" s="87"/>
      <c r="K296" s="87">
        <v>180</v>
      </c>
      <c r="L296" s="197">
        <f t="shared" si="2"/>
        <v>14030229</v>
      </c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</row>
    <row r="297" spans="1:25" x14ac:dyDescent="0.25">
      <c r="A297" s="87">
        <v>470</v>
      </c>
      <c r="B297" s="87" t="s">
        <v>228</v>
      </c>
      <c r="C297" s="87" t="s">
        <v>121</v>
      </c>
      <c r="D297" s="197"/>
      <c r="E297" s="197">
        <v>14030229</v>
      </c>
      <c r="F297" s="87"/>
      <c r="G297" s="87"/>
      <c r="H297" s="87"/>
      <c r="I297" s="87">
        <v>2</v>
      </c>
      <c r="J297" s="87"/>
      <c r="K297" s="87">
        <v>180</v>
      </c>
      <c r="L297" s="197">
        <f t="shared" si="2"/>
        <v>14030229</v>
      </c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</row>
    <row r="298" spans="1:25" x14ac:dyDescent="0.25">
      <c r="A298" s="87">
        <v>472</v>
      </c>
      <c r="B298" s="87" t="s">
        <v>228</v>
      </c>
      <c r="C298" s="87" t="s">
        <v>121</v>
      </c>
      <c r="D298" s="197"/>
      <c r="E298" s="197">
        <v>14030229</v>
      </c>
      <c r="F298" s="87"/>
      <c r="G298" s="87"/>
      <c r="H298" s="87"/>
      <c r="I298" s="87">
        <v>2</v>
      </c>
      <c r="J298" s="87"/>
      <c r="K298" s="87">
        <v>180</v>
      </c>
      <c r="L298" s="197">
        <f t="shared" si="2"/>
        <v>14030229</v>
      </c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</row>
    <row r="299" spans="1:25" x14ac:dyDescent="0.25">
      <c r="A299" s="87">
        <v>314</v>
      </c>
      <c r="B299" s="87" t="s">
        <v>228</v>
      </c>
      <c r="C299" s="87" t="s">
        <v>118</v>
      </c>
      <c r="D299" s="197"/>
      <c r="E299" s="197">
        <v>14030229</v>
      </c>
      <c r="F299" s="87"/>
      <c r="G299" s="87"/>
      <c r="H299" s="87"/>
      <c r="I299" s="87">
        <v>2</v>
      </c>
      <c r="J299" s="87"/>
      <c r="K299" s="87">
        <v>180</v>
      </c>
      <c r="L299" s="197">
        <f t="shared" si="2"/>
        <v>14030229</v>
      </c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</row>
    <row r="300" spans="1:25" x14ac:dyDescent="0.25">
      <c r="A300" s="87">
        <v>9</v>
      </c>
      <c r="B300" s="87" t="s">
        <v>228</v>
      </c>
      <c r="C300" s="87" t="s">
        <v>235</v>
      </c>
      <c r="D300" s="197"/>
      <c r="E300" s="197">
        <v>14030229</v>
      </c>
      <c r="F300" s="87"/>
      <c r="G300" s="87"/>
      <c r="H300" s="87"/>
      <c r="I300" s="87">
        <v>2</v>
      </c>
      <c r="J300" s="87"/>
      <c r="K300" s="87">
        <v>180</v>
      </c>
      <c r="L300" s="197">
        <f t="shared" si="2"/>
        <v>14030229</v>
      </c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</row>
    <row r="301" spans="1:25" x14ac:dyDescent="0.25">
      <c r="A301" s="87">
        <v>345</v>
      </c>
      <c r="B301" s="87" t="s">
        <v>228</v>
      </c>
      <c r="C301" s="87" t="s">
        <v>118</v>
      </c>
      <c r="D301" s="197"/>
      <c r="E301" s="197">
        <v>14030229</v>
      </c>
      <c r="F301" s="87"/>
      <c r="G301" s="87"/>
      <c r="H301" s="87"/>
      <c r="I301" s="87">
        <v>2</v>
      </c>
      <c r="J301" s="87"/>
      <c r="K301" s="87">
        <v>180</v>
      </c>
      <c r="L301" s="197">
        <f t="shared" si="2"/>
        <v>14030229</v>
      </c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</row>
    <row r="302" spans="1:25" x14ac:dyDescent="0.25">
      <c r="A302" s="87">
        <v>160</v>
      </c>
      <c r="B302" s="87" t="s">
        <v>228</v>
      </c>
      <c r="C302" s="87" t="s">
        <v>137</v>
      </c>
      <c r="D302" s="197"/>
      <c r="E302" s="197">
        <v>14030229</v>
      </c>
      <c r="F302" s="87"/>
      <c r="G302" s="87"/>
      <c r="H302" s="87"/>
      <c r="I302" s="87">
        <v>2</v>
      </c>
      <c r="J302" s="87"/>
      <c r="K302" s="87">
        <v>120</v>
      </c>
      <c r="L302" s="197">
        <f t="shared" si="2"/>
        <v>14030229</v>
      </c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</row>
    <row r="303" spans="1:25" x14ac:dyDescent="0.25">
      <c r="A303" s="87">
        <v>151</v>
      </c>
      <c r="B303" s="87" t="s">
        <v>228</v>
      </c>
      <c r="C303" s="87" t="s">
        <v>441</v>
      </c>
      <c r="D303" s="197"/>
      <c r="E303" s="197">
        <v>14030229</v>
      </c>
      <c r="F303" s="87"/>
      <c r="G303" s="87"/>
      <c r="H303" s="87"/>
      <c r="I303" s="87">
        <v>2</v>
      </c>
      <c r="J303" s="87"/>
      <c r="K303" s="87">
        <v>240</v>
      </c>
      <c r="L303" s="197">
        <f t="shared" si="2"/>
        <v>14030229</v>
      </c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</row>
    <row r="304" spans="1:25" x14ac:dyDescent="0.25">
      <c r="A304" s="87">
        <v>469</v>
      </c>
      <c r="B304" s="87" t="s">
        <v>228</v>
      </c>
      <c r="C304" s="87" t="s">
        <v>121</v>
      </c>
      <c r="D304" s="197"/>
      <c r="E304" s="87">
        <v>14030229</v>
      </c>
      <c r="F304" s="87"/>
      <c r="G304" s="87"/>
      <c r="H304" s="87"/>
      <c r="I304" s="87">
        <v>2</v>
      </c>
      <c r="J304" s="87"/>
      <c r="K304" s="87">
        <v>180</v>
      </c>
      <c r="L304" s="197">
        <f t="shared" si="2"/>
        <v>14030229</v>
      </c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</row>
    <row r="305" spans="1:25" x14ac:dyDescent="0.25">
      <c r="A305" s="87">
        <v>453</v>
      </c>
      <c r="B305" s="87" t="s">
        <v>228</v>
      </c>
      <c r="C305" s="87" t="s">
        <v>121</v>
      </c>
      <c r="D305" s="197"/>
      <c r="E305" s="197">
        <v>14030229</v>
      </c>
      <c r="F305" s="87"/>
      <c r="G305" s="87"/>
      <c r="H305" s="87"/>
      <c r="I305" s="87">
        <v>2</v>
      </c>
      <c r="J305" s="87"/>
      <c r="K305" s="87">
        <v>180</v>
      </c>
      <c r="L305" s="197">
        <f t="shared" si="2"/>
        <v>14030229</v>
      </c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</row>
    <row r="306" spans="1:25" x14ac:dyDescent="0.25">
      <c r="A306" s="87">
        <v>438</v>
      </c>
      <c r="B306" s="87" t="s">
        <v>228</v>
      </c>
      <c r="C306" s="87" t="s">
        <v>121</v>
      </c>
      <c r="D306" s="197"/>
      <c r="E306" s="197">
        <v>14030229</v>
      </c>
      <c r="F306" s="87"/>
      <c r="G306" s="87"/>
      <c r="H306" s="87"/>
      <c r="I306" s="87">
        <v>2</v>
      </c>
      <c r="J306" s="87"/>
      <c r="K306" s="87">
        <v>180</v>
      </c>
      <c r="L306" s="197">
        <f t="shared" si="2"/>
        <v>14030229</v>
      </c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</row>
    <row r="307" spans="1:25" x14ac:dyDescent="0.25">
      <c r="A307" s="87">
        <v>126</v>
      </c>
      <c r="B307" s="87" t="s">
        <v>228</v>
      </c>
      <c r="C307" s="87" t="s">
        <v>137</v>
      </c>
      <c r="D307" s="197"/>
      <c r="E307" s="197">
        <v>14030229</v>
      </c>
      <c r="F307" s="87"/>
      <c r="G307" s="87"/>
      <c r="H307" s="87"/>
      <c r="I307" s="87">
        <v>2</v>
      </c>
      <c r="J307" s="87"/>
      <c r="K307" s="87">
        <v>180</v>
      </c>
      <c r="L307" s="197">
        <f t="shared" si="2"/>
        <v>14030229</v>
      </c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</row>
    <row r="308" spans="1:25" x14ac:dyDescent="0.25">
      <c r="A308" s="87">
        <v>127</v>
      </c>
      <c r="B308" s="87" t="s">
        <v>228</v>
      </c>
      <c r="C308" s="87" t="s">
        <v>137</v>
      </c>
      <c r="D308" s="197"/>
      <c r="E308" s="197">
        <v>14030229</v>
      </c>
      <c r="F308" s="87"/>
      <c r="G308" s="87"/>
      <c r="H308" s="87"/>
      <c r="I308" s="87">
        <v>2</v>
      </c>
      <c r="J308" s="87"/>
      <c r="K308" s="87">
        <v>180</v>
      </c>
      <c r="L308" s="197">
        <f t="shared" si="2"/>
        <v>14030229</v>
      </c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</row>
    <row r="309" spans="1:25" x14ac:dyDescent="0.25">
      <c r="A309" s="87">
        <v>130</v>
      </c>
      <c r="B309" s="87" t="s">
        <v>228</v>
      </c>
      <c r="C309" s="87" t="s">
        <v>136</v>
      </c>
      <c r="D309" s="197"/>
      <c r="E309" s="197">
        <v>14030229</v>
      </c>
      <c r="F309" s="87"/>
      <c r="G309" s="87"/>
      <c r="H309" s="87"/>
      <c r="I309" s="87">
        <v>2</v>
      </c>
      <c r="J309" s="87"/>
      <c r="K309" s="87">
        <v>180</v>
      </c>
      <c r="L309" s="197">
        <f t="shared" si="2"/>
        <v>14030229</v>
      </c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</row>
    <row r="310" spans="1:25" x14ac:dyDescent="0.25">
      <c r="A310" s="87">
        <v>135</v>
      </c>
      <c r="B310" s="87" t="s">
        <v>228</v>
      </c>
      <c r="C310" s="87" t="s">
        <v>136</v>
      </c>
      <c r="D310" s="197"/>
      <c r="E310" s="197">
        <v>14030229</v>
      </c>
      <c r="F310" s="87"/>
      <c r="G310" s="87"/>
      <c r="H310" s="87"/>
      <c r="I310" s="87">
        <v>2</v>
      </c>
      <c r="J310" s="87"/>
      <c r="K310" s="87">
        <v>180</v>
      </c>
      <c r="L310" s="197">
        <f t="shared" si="2"/>
        <v>14030229</v>
      </c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</row>
    <row r="311" spans="1:25" x14ac:dyDescent="0.25">
      <c r="A311" s="87">
        <v>5</v>
      </c>
      <c r="B311" s="87" t="s">
        <v>228</v>
      </c>
      <c r="C311" s="87" t="s">
        <v>235</v>
      </c>
      <c r="D311" s="197"/>
      <c r="E311" s="197">
        <v>14030229</v>
      </c>
      <c r="F311" s="87"/>
      <c r="G311" s="87"/>
      <c r="H311" s="87"/>
      <c r="I311" s="87">
        <v>2</v>
      </c>
      <c r="J311" s="87"/>
      <c r="K311" s="87">
        <v>120</v>
      </c>
      <c r="L311" s="197">
        <f t="shared" si="2"/>
        <v>14030229</v>
      </c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</row>
    <row r="312" spans="1:25" x14ac:dyDescent="0.25">
      <c r="A312" s="87">
        <v>1512</v>
      </c>
      <c r="B312" s="87" t="s">
        <v>228</v>
      </c>
      <c r="C312" s="87" t="s">
        <v>107</v>
      </c>
      <c r="D312" s="197"/>
      <c r="E312" s="197">
        <v>14030229</v>
      </c>
      <c r="F312" s="87"/>
      <c r="G312" s="87"/>
      <c r="H312" s="87"/>
      <c r="I312" s="87">
        <v>2</v>
      </c>
      <c r="J312" s="87"/>
      <c r="K312" s="87">
        <v>180</v>
      </c>
      <c r="L312" s="197">
        <f t="shared" si="2"/>
        <v>14030229</v>
      </c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</row>
    <row r="313" spans="1:25" x14ac:dyDescent="0.25">
      <c r="A313" s="87">
        <v>450</v>
      </c>
      <c r="B313" s="87" t="s">
        <v>228</v>
      </c>
      <c r="C313" s="87" t="s">
        <v>121</v>
      </c>
      <c r="D313" s="197"/>
      <c r="E313" s="197">
        <v>14030229</v>
      </c>
      <c r="F313" s="87"/>
      <c r="G313" s="87"/>
      <c r="H313" s="87"/>
      <c r="I313" s="87">
        <v>2</v>
      </c>
      <c r="J313" s="87"/>
      <c r="K313" s="87">
        <v>180</v>
      </c>
      <c r="L313" s="197">
        <f t="shared" si="2"/>
        <v>14030229</v>
      </c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</row>
    <row r="314" spans="1:25" x14ac:dyDescent="0.25">
      <c r="A314" s="87">
        <v>1961</v>
      </c>
      <c r="B314" s="87" t="s">
        <v>228</v>
      </c>
      <c r="C314" s="87" t="s">
        <v>137</v>
      </c>
      <c r="D314" s="197"/>
      <c r="E314" s="87">
        <v>14030230</v>
      </c>
      <c r="F314" s="87"/>
      <c r="G314" s="87"/>
      <c r="H314" s="87"/>
      <c r="I314" s="87">
        <v>2</v>
      </c>
      <c r="J314" s="87"/>
      <c r="K314" s="87">
        <v>180</v>
      </c>
      <c r="L314" s="197">
        <f t="shared" si="2"/>
        <v>14030230</v>
      </c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</row>
    <row r="315" spans="1:25" x14ac:dyDescent="0.25">
      <c r="A315" s="87">
        <v>153</v>
      </c>
      <c r="B315" s="87" t="s">
        <v>228</v>
      </c>
      <c r="C315" s="87" t="s">
        <v>137</v>
      </c>
      <c r="D315" s="197"/>
      <c r="E315" s="197">
        <v>14030230</v>
      </c>
      <c r="F315" s="87"/>
      <c r="G315" s="87"/>
      <c r="H315" s="87"/>
      <c r="I315" s="87">
        <v>2</v>
      </c>
      <c r="J315" s="87"/>
      <c r="K315" s="87">
        <v>180</v>
      </c>
      <c r="L315" s="197">
        <f t="shared" si="2"/>
        <v>14030230</v>
      </c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</row>
    <row r="316" spans="1:25" x14ac:dyDescent="0.25">
      <c r="A316" s="87">
        <v>182</v>
      </c>
      <c r="B316" s="87" t="s">
        <v>228</v>
      </c>
      <c r="C316" s="87" t="s">
        <v>144</v>
      </c>
      <c r="D316" s="197"/>
      <c r="E316" s="197">
        <v>14030230</v>
      </c>
      <c r="F316" s="87"/>
      <c r="G316" s="87"/>
      <c r="H316" s="87"/>
      <c r="I316" s="87">
        <v>2</v>
      </c>
      <c r="J316" s="87"/>
      <c r="K316" s="87">
        <v>180</v>
      </c>
      <c r="L316" s="197">
        <f t="shared" si="2"/>
        <v>14030230</v>
      </c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</row>
    <row r="317" spans="1:25" x14ac:dyDescent="0.25">
      <c r="A317" s="87">
        <v>4</v>
      </c>
      <c r="B317" s="87" t="s">
        <v>228</v>
      </c>
      <c r="C317" s="87" t="s">
        <v>235</v>
      </c>
      <c r="D317" s="197"/>
      <c r="E317" s="197">
        <v>14030230</v>
      </c>
      <c r="F317" s="87"/>
      <c r="G317" s="87"/>
      <c r="H317" s="87"/>
      <c r="I317" s="87">
        <v>2</v>
      </c>
      <c r="J317" s="87"/>
      <c r="K317" s="87">
        <v>120</v>
      </c>
      <c r="L317" s="197">
        <f t="shared" si="2"/>
        <v>14030230</v>
      </c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</row>
    <row r="318" spans="1:25" x14ac:dyDescent="0.25">
      <c r="A318" s="87">
        <v>422</v>
      </c>
      <c r="B318" s="87" t="s">
        <v>228</v>
      </c>
      <c r="C318" s="87" t="s">
        <v>118</v>
      </c>
      <c r="D318" s="197"/>
      <c r="E318" s="197">
        <v>14030230</v>
      </c>
      <c r="F318" s="87"/>
      <c r="G318" s="87"/>
      <c r="H318" s="87"/>
      <c r="I318" s="87">
        <v>2</v>
      </c>
      <c r="J318" s="87"/>
      <c r="K318" s="87">
        <v>180</v>
      </c>
      <c r="L318" s="197">
        <f t="shared" si="2"/>
        <v>14030230</v>
      </c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</row>
    <row r="319" spans="1:25" x14ac:dyDescent="0.25">
      <c r="A319" s="87">
        <v>417</v>
      </c>
      <c r="B319" s="87" t="s">
        <v>228</v>
      </c>
      <c r="C319" s="87" t="s">
        <v>118</v>
      </c>
      <c r="D319" s="197"/>
      <c r="E319" s="197">
        <v>14030230</v>
      </c>
      <c r="F319" s="87"/>
      <c r="G319" s="87"/>
      <c r="H319" s="87"/>
      <c r="I319" s="87">
        <v>2</v>
      </c>
      <c r="J319" s="87"/>
      <c r="K319" s="87">
        <v>180</v>
      </c>
      <c r="L319" s="197">
        <f t="shared" si="2"/>
        <v>14030230</v>
      </c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</row>
    <row r="320" spans="1:25" x14ac:dyDescent="0.25">
      <c r="A320" s="87">
        <v>6</v>
      </c>
      <c r="B320" s="87" t="s">
        <v>228</v>
      </c>
      <c r="C320" s="87" t="s">
        <v>235</v>
      </c>
      <c r="D320" s="197"/>
      <c r="E320" s="197">
        <v>14030230</v>
      </c>
      <c r="F320" s="87"/>
      <c r="G320" s="87"/>
      <c r="H320" s="87"/>
      <c r="I320" s="87">
        <v>2</v>
      </c>
      <c r="J320" s="87"/>
      <c r="K320" s="87">
        <v>120</v>
      </c>
      <c r="L320" s="197">
        <f t="shared" si="2"/>
        <v>14030230</v>
      </c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</row>
    <row r="321" spans="1:25" x14ac:dyDescent="0.25">
      <c r="A321" s="87">
        <v>22</v>
      </c>
      <c r="B321" s="87" t="s">
        <v>228</v>
      </c>
      <c r="C321" s="87" t="s">
        <v>419</v>
      </c>
      <c r="D321" s="197"/>
      <c r="E321" s="197">
        <v>14030230</v>
      </c>
      <c r="F321" s="87"/>
      <c r="G321" s="87"/>
      <c r="H321" s="87"/>
      <c r="I321" s="87">
        <v>2</v>
      </c>
      <c r="J321" s="87"/>
      <c r="K321" s="87">
        <v>240</v>
      </c>
      <c r="L321" s="197">
        <f t="shared" si="2"/>
        <v>14030230</v>
      </c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</row>
    <row r="322" spans="1:25" x14ac:dyDescent="0.25">
      <c r="A322" s="87">
        <v>1519</v>
      </c>
      <c r="B322" s="87" t="s">
        <v>228</v>
      </c>
      <c r="C322" s="87" t="s">
        <v>107</v>
      </c>
      <c r="D322" s="197"/>
      <c r="E322" s="197">
        <v>14030230</v>
      </c>
      <c r="F322" s="87"/>
      <c r="G322" s="87"/>
      <c r="H322" s="87"/>
      <c r="I322" s="87">
        <v>2</v>
      </c>
      <c r="J322" s="87"/>
      <c r="K322" s="87">
        <v>180</v>
      </c>
      <c r="L322" s="197">
        <f t="shared" si="2"/>
        <v>14030230</v>
      </c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</row>
    <row r="323" spans="1:25" x14ac:dyDescent="0.25">
      <c r="A323" s="87">
        <v>121</v>
      </c>
      <c r="B323" s="87" t="s">
        <v>228</v>
      </c>
      <c r="C323" s="87" t="s">
        <v>137</v>
      </c>
      <c r="D323" s="197"/>
      <c r="E323" s="197">
        <v>14030230</v>
      </c>
      <c r="F323" s="87"/>
      <c r="G323" s="87"/>
      <c r="H323" s="87"/>
      <c r="I323" s="87">
        <v>2</v>
      </c>
      <c r="J323" s="87"/>
      <c r="K323" s="87">
        <v>180</v>
      </c>
      <c r="L323" s="197">
        <f t="shared" si="2"/>
        <v>14030230</v>
      </c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</row>
    <row r="324" spans="1:25" x14ac:dyDescent="0.25">
      <c r="A324" s="87">
        <v>418</v>
      </c>
      <c r="B324" s="87" t="s">
        <v>228</v>
      </c>
      <c r="C324" s="87" t="s">
        <v>118</v>
      </c>
      <c r="D324" s="197"/>
      <c r="E324" s="197">
        <v>14030231</v>
      </c>
      <c r="F324" s="87"/>
      <c r="G324" s="87"/>
      <c r="H324" s="87"/>
      <c r="I324" s="87">
        <v>2</v>
      </c>
      <c r="J324" s="87"/>
      <c r="K324" s="87">
        <v>180</v>
      </c>
      <c r="L324" s="197">
        <f t="shared" si="2"/>
        <v>14030231</v>
      </c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</row>
    <row r="325" spans="1:25" x14ac:dyDescent="0.25">
      <c r="A325" s="87">
        <v>471</v>
      </c>
      <c r="B325" s="87" t="s">
        <v>228</v>
      </c>
      <c r="C325" s="87" t="s">
        <v>121</v>
      </c>
      <c r="D325" s="197"/>
      <c r="E325" s="197">
        <v>14030231</v>
      </c>
      <c r="F325" s="87"/>
      <c r="G325" s="87"/>
      <c r="H325" s="87"/>
      <c r="I325" s="87">
        <v>2</v>
      </c>
      <c r="J325" s="87"/>
      <c r="K325" s="87">
        <v>180</v>
      </c>
      <c r="L325" s="197">
        <f t="shared" si="2"/>
        <v>14030231</v>
      </c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</row>
    <row r="326" spans="1:25" x14ac:dyDescent="0.25">
      <c r="A326" s="87">
        <v>1515</v>
      </c>
      <c r="B326" s="87" t="s">
        <v>228</v>
      </c>
      <c r="C326" s="87" t="s">
        <v>107</v>
      </c>
      <c r="D326" s="197"/>
      <c r="E326" s="197">
        <v>14030231</v>
      </c>
      <c r="F326" s="87"/>
      <c r="G326" s="87"/>
      <c r="H326" s="87"/>
      <c r="I326" s="87">
        <v>2</v>
      </c>
      <c r="J326" s="87"/>
      <c r="K326" s="87">
        <v>180</v>
      </c>
      <c r="L326" s="197">
        <f t="shared" si="2"/>
        <v>14030231</v>
      </c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</row>
    <row r="327" spans="1:25" x14ac:dyDescent="0.25">
      <c r="A327" s="87">
        <v>1517</v>
      </c>
      <c r="B327" s="87" t="s">
        <v>228</v>
      </c>
      <c r="C327" s="87" t="s">
        <v>107</v>
      </c>
      <c r="D327" s="197"/>
      <c r="E327" s="197">
        <v>14030231</v>
      </c>
      <c r="F327" s="87"/>
      <c r="G327" s="87"/>
      <c r="H327" s="87"/>
      <c r="I327" s="87">
        <v>2</v>
      </c>
      <c r="J327" s="87"/>
      <c r="K327" s="87">
        <v>180</v>
      </c>
      <c r="L327" s="197">
        <f t="shared" si="2"/>
        <v>14030231</v>
      </c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</row>
    <row r="328" spans="1:25" x14ac:dyDescent="0.25">
      <c r="A328" s="87">
        <v>312</v>
      </c>
      <c r="B328" s="87" t="s">
        <v>228</v>
      </c>
      <c r="C328" s="87" t="s">
        <v>118</v>
      </c>
      <c r="D328" s="197"/>
      <c r="E328" s="197">
        <v>14030231</v>
      </c>
      <c r="F328" s="87"/>
      <c r="G328" s="87"/>
      <c r="H328" s="87"/>
      <c r="I328" s="87">
        <v>2</v>
      </c>
      <c r="J328" s="87"/>
      <c r="K328" s="87">
        <v>180</v>
      </c>
      <c r="L328" s="197">
        <f t="shared" si="2"/>
        <v>14030231</v>
      </c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</row>
    <row r="329" spans="1:25" x14ac:dyDescent="0.25">
      <c r="A329" s="87">
        <v>346</v>
      </c>
      <c r="B329" s="87" t="s">
        <v>228</v>
      </c>
      <c r="C329" s="87" t="s">
        <v>118</v>
      </c>
      <c r="D329" s="197"/>
      <c r="E329" s="197">
        <v>14030231</v>
      </c>
      <c r="F329" s="87"/>
      <c r="G329" s="87"/>
      <c r="H329" s="87"/>
      <c r="I329" s="87">
        <v>2</v>
      </c>
      <c r="J329" s="87"/>
      <c r="K329" s="87">
        <v>180</v>
      </c>
      <c r="L329" s="197">
        <f t="shared" si="2"/>
        <v>14030231</v>
      </c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</row>
    <row r="330" spans="1:25" x14ac:dyDescent="0.25">
      <c r="A330" s="87">
        <v>8</v>
      </c>
      <c r="B330" s="87" t="s">
        <v>228</v>
      </c>
      <c r="C330" s="87" t="s">
        <v>281</v>
      </c>
      <c r="D330" s="197"/>
      <c r="E330" s="197">
        <v>14030231</v>
      </c>
      <c r="F330" s="87"/>
      <c r="G330" s="87"/>
      <c r="H330" s="87"/>
      <c r="I330" s="87">
        <v>2</v>
      </c>
      <c r="J330" s="87"/>
      <c r="K330" s="87">
        <v>180</v>
      </c>
      <c r="L330" s="197">
        <f t="shared" si="2"/>
        <v>14030231</v>
      </c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</row>
    <row r="331" spans="1:25" x14ac:dyDescent="0.25">
      <c r="A331" s="87">
        <v>187</v>
      </c>
      <c r="B331" s="197" t="s">
        <v>228</v>
      </c>
      <c r="C331" s="87" t="s">
        <v>137</v>
      </c>
      <c r="D331" s="197"/>
      <c r="E331" s="197">
        <v>14030231</v>
      </c>
      <c r="F331" s="87"/>
      <c r="G331" s="87"/>
      <c r="H331" s="87"/>
      <c r="I331" s="87">
        <v>2</v>
      </c>
      <c r="J331" s="87"/>
      <c r="K331" s="87">
        <v>180</v>
      </c>
      <c r="L331" s="197">
        <f t="shared" si="2"/>
        <v>14030231</v>
      </c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</row>
    <row r="332" spans="1:25" x14ac:dyDescent="0.25">
      <c r="A332" s="87">
        <v>185</v>
      </c>
      <c r="B332" s="197" t="s">
        <v>228</v>
      </c>
      <c r="C332" s="87" t="s">
        <v>137</v>
      </c>
      <c r="D332" s="197"/>
      <c r="E332" s="197">
        <v>14030231</v>
      </c>
      <c r="F332" s="87"/>
      <c r="G332" s="87"/>
      <c r="H332" s="87"/>
      <c r="I332" s="87">
        <v>2</v>
      </c>
      <c r="J332" s="87"/>
      <c r="K332" s="87">
        <v>180</v>
      </c>
      <c r="L332" s="197">
        <f t="shared" si="2"/>
        <v>14030231</v>
      </c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</row>
    <row r="333" spans="1:25" x14ac:dyDescent="0.25">
      <c r="A333" s="87">
        <v>186</v>
      </c>
      <c r="B333" s="197" t="s">
        <v>228</v>
      </c>
      <c r="C333" s="87" t="s">
        <v>137</v>
      </c>
      <c r="D333" s="197"/>
      <c r="E333" s="197">
        <v>14030231</v>
      </c>
      <c r="F333" s="87"/>
      <c r="G333" s="87"/>
      <c r="H333" s="87"/>
      <c r="I333" s="87">
        <v>2</v>
      </c>
      <c r="J333" s="87"/>
      <c r="K333" s="87">
        <v>180</v>
      </c>
      <c r="L333" s="197">
        <f t="shared" si="2"/>
        <v>14030231</v>
      </c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</row>
    <row r="334" spans="1:25" x14ac:dyDescent="0.25">
      <c r="A334" s="87">
        <v>13</v>
      </c>
      <c r="B334" s="197" t="s">
        <v>228</v>
      </c>
      <c r="C334" s="87" t="s">
        <v>281</v>
      </c>
      <c r="D334" s="197"/>
      <c r="E334" s="197">
        <v>14030231</v>
      </c>
      <c r="F334" s="87"/>
      <c r="G334" s="87"/>
      <c r="H334" s="87"/>
      <c r="I334" s="87">
        <v>2</v>
      </c>
      <c r="J334" s="87"/>
      <c r="K334" s="87">
        <v>180</v>
      </c>
      <c r="L334" s="197">
        <f t="shared" si="2"/>
        <v>14030231</v>
      </c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</row>
    <row r="335" spans="1:25" x14ac:dyDescent="0.25">
      <c r="A335" s="87">
        <v>205</v>
      </c>
      <c r="B335" s="197" t="s">
        <v>228</v>
      </c>
      <c r="C335" s="87" t="s">
        <v>385</v>
      </c>
      <c r="D335" s="197"/>
      <c r="E335" s="197">
        <v>14030231</v>
      </c>
      <c r="F335" s="87"/>
      <c r="G335" s="87"/>
      <c r="H335" s="87"/>
      <c r="I335" s="87">
        <v>2</v>
      </c>
      <c r="J335" s="87"/>
      <c r="K335" s="87">
        <v>240</v>
      </c>
      <c r="L335" s="197">
        <f t="shared" si="2"/>
        <v>14030231</v>
      </c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</row>
    <row r="336" spans="1:25" x14ac:dyDescent="0.25">
      <c r="A336" s="87">
        <v>201</v>
      </c>
      <c r="B336" s="197" t="s">
        <v>228</v>
      </c>
      <c r="C336" s="87" t="s">
        <v>385</v>
      </c>
      <c r="D336" s="197"/>
      <c r="E336" s="197">
        <v>14030231</v>
      </c>
      <c r="F336" s="87"/>
      <c r="G336" s="87"/>
      <c r="H336" s="87"/>
      <c r="I336" s="87">
        <v>2</v>
      </c>
      <c r="J336" s="87"/>
      <c r="K336" s="87">
        <v>180</v>
      </c>
      <c r="L336" s="197">
        <f t="shared" si="2"/>
        <v>14030231</v>
      </c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</row>
    <row r="337" spans="1:25" x14ac:dyDescent="0.25">
      <c r="A337" s="87">
        <v>203</v>
      </c>
      <c r="B337" s="197" t="s">
        <v>228</v>
      </c>
      <c r="C337" s="87" t="s">
        <v>385</v>
      </c>
      <c r="D337" s="197"/>
      <c r="E337" s="197">
        <v>14030231</v>
      </c>
      <c r="F337" s="87"/>
      <c r="G337" s="87"/>
      <c r="H337" s="87"/>
      <c r="I337" s="87">
        <v>2</v>
      </c>
      <c r="J337" s="87"/>
      <c r="K337" s="87">
        <v>180</v>
      </c>
      <c r="L337" s="197">
        <f t="shared" ref="L337:L400" si="3">E337</f>
        <v>14030231</v>
      </c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</row>
    <row r="338" spans="1:25" x14ac:dyDescent="0.25">
      <c r="A338" s="87">
        <v>204</v>
      </c>
      <c r="B338" s="197" t="s">
        <v>228</v>
      </c>
      <c r="C338" s="87" t="s">
        <v>385</v>
      </c>
      <c r="D338" s="197"/>
      <c r="E338" s="197">
        <v>14030231</v>
      </c>
      <c r="F338" s="87"/>
      <c r="G338" s="87"/>
      <c r="H338" s="87"/>
      <c r="I338" s="87">
        <v>2</v>
      </c>
      <c r="J338" s="87"/>
      <c r="K338" s="87">
        <v>180</v>
      </c>
      <c r="L338" s="197">
        <f t="shared" si="3"/>
        <v>14030231</v>
      </c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</row>
    <row r="339" spans="1:25" x14ac:dyDescent="0.25">
      <c r="A339" s="87">
        <v>202</v>
      </c>
      <c r="B339" s="197" t="s">
        <v>228</v>
      </c>
      <c r="C339" s="87" t="s">
        <v>385</v>
      </c>
      <c r="D339" s="197"/>
      <c r="E339" s="197">
        <v>14030231</v>
      </c>
      <c r="F339" s="87"/>
      <c r="G339" s="87"/>
      <c r="H339" s="87"/>
      <c r="I339" s="87">
        <v>2</v>
      </c>
      <c r="J339" s="87"/>
      <c r="K339" s="87">
        <v>180</v>
      </c>
      <c r="L339" s="197">
        <f t="shared" si="3"/>
        <v>14030231</v>
      </c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</row>
    <row r="340" spans="1:25" x14ac:dyDescent="0.25">
      <c r="A340" s="87">
        <v>365</v>
      </c>
      <c r="B340" s="197" t="s">
        <v>228</v>
      </c>
      <c r="C340" s="87" t="s">
        <v>118</v>
      </c>
      <c r="D340" s="197"/>
      <c r="E340" s="197">
        <v>14030231</v>
      </c>
      <c r="F340" s="87"/>
      <c r="G340" s="87"/>
      <c r="H340" s="87"/>
      <c r="I340" s="87">
        <v>2</v>
      </c>
      <c r="J340" s="87"/>
      <c r="K340" s="87">
        <v>180</v>
      </c>
      <c r="L340" s="197">
        <f t="shared" si="3"/>
        <v>14030231</v>
      </c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</row>
    <row r="341" spans="1:25" x14ac:dyDescent="0.25">
      <c r="A341" s="87">
        <v>453</v>
      </c>
      <c r="B341" s="87" t="s">
        <v>227</v>
      </c>
      <c r="C341" s="87" t="s">
        <v>121</v>
      </c>
      <c r="D341" s="197"/>
      <c r="E341" s="197">
        <v>14030225</v>
      </c>
      <c r="F341" s="87"/>
      <c r="G341" s="87"/>
      <c r="H341" s="87"/>
      <c r="I341" s="87">
        <v>2</v>
      </c>
      <c r="J341" s="87"/>
      <c r="K341" s="87">
        <v>180</v>
      </c>
      <c r="L341" s="197">
        <f t="shared" si="3"/>
        <v>14030225</v>
      </c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</row>
    <row r="342" spans="1:25" x14ac:dyDescent="0.25">
      <c r="A342" s="87">
        <v>1519</v>
      </c>
      <c r="B342" s="87" t="s">
        <v>227</v>
      </c>
      <c r="C342" s="87" t="s">
        <v>107</v>
      </c>
      <c r="D342" s="197"/>
      <c r="E342" s="197">
        <v>14030225</v>
      </c>
      <c r="F342" s="87"/>
      <c r="G342" s="87"/>
      <c r="H342" s="87"/>
      <c r="I342" s="87">
        <v>2</v>
      </c>
      <c r="J342" s="87"/>
      <c r="K342" s="87">
        <v>180</v>
      </c>
      <c r="L342" s="197">
        <f t="shared" si="3"/>
        <v>14030225</v>
      </c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</row>
    <row r="343" spans="1:25" x14ac:dyDescent="0.25">
      <c r="A343" s="87">
        <v>1517</v>
      </c>
      <c r="B343" s="87" t="s">
        <v>227</v>
      </c>
      <c r="C343" s="87" t="s">
        <v>107</v>
      </c>
      <c r="D343" s="197"/>
      <c r="E343" s="197">
        <v>14030225</v>
      </c>
      <c r="F343" s="87"/>
      <c r="G343" s="87"/>
      <c r="H343" s="87"/>
      <c r="I343" s="87">
        <v>2</v>
      </c>
      <c r="J343" s="87"/>
      <c r="K343" s="87">
        <v>180</v>
      </c>
      <c r="L343" s="197">
        <f t="shared" si="3"/>
        <v>14030225</v>
      </c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</row>
    <row r="344" spans="1:25" x14ac:dyDescent="0.25">
      <c r="A344" s="87">
        <v>427</v>
      </c>
      <c r="B344" s="197" t="s">
        <v>227</v>
      </c>
      <c r="C344" s="87" t="s">
        <v>118</v>
      </c>
      <c r="D344" s="197"/>
      <c r="E344" s="197">
        <v>14030225</v>
      </c>
      <c r="F344" s="87"/>
      <c r="G344" s="87"/>
      <c r="H344" s="87"/>
      <c r="I344" s="87">
        <v>2</v>
      </c>
      <c r="J344" s="87"/>
      <c r="K344" s="87">
        <v>180</v>
      </c>
      <c r="L344" s="197">
        <f t="shared" si="3"/>
        <v>14030225</v>
      </c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</row>
    <row r="345" spans="1:25" x14ac:dyDescent="0.25">
      <c r="A345" s="87">
        <v>114</v>
      </c>
      <c r="B345" s="197" t="s">
        <v>227</v>
      </c>
      <c r="C345" s="87" t="s">
        <v>137</v>
      </c>
      <c r="D345" s="197"/>
      <c r="E345" s="197">
        <v>14030225</v>
      </c>
      <c r="F345" s="87"/>
      <c r="G345" s="87"/>
      <c r="H345" s="87"/>
      <c r="I345" s="87">
        <v>2</v>
      </c>
      <c r="J345" s="87"/>
      <c r="K345" s="87">
        <v>180</v>
      </c>
      <c r="L345" s="197">
        <f t="shared" si="3"/>
        <v>14030225</v>
      </c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</row>
    <row r="346" spans="1:25" x14ac:dyDescent="0.25">
      <c r="A346" s="87">
        <v>111</v>
      </c>
      <c r="B346" s="197" t="s">
        <v>227</v>
      </c>
      <c r="C346" s="87" t="s">
        <v>137</v>
      </c>
      <c r="D346" s="197"/>
      <c r="E346" s="197">
        <v>14030225</v>
      </c>
      <c r="F346" s="87"/>
      <c r="G346" s="87"/>
      <c r="H346" s="87"/>
      <c r="I346" s="87">
        <v>2</v>
      </c>
      <c r="J346" s="87"/>
      <c r="K346" s="87">
        <v>180</v>
      </c>
      <c r="L346" s="197">
        <f t="shared" si="3"/>
        <v>14030225</v>
      </c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</row>
    <row r="347" spans="1:25" x14ac:dyDescent="0.25">
      <c r="A347" s="87">
        <v>7</v>
      </c>
      <c r="B347" s="197" t="s">
        <v>227</v>
      </c>
      <c r="C347" s="87" t="s">
        <v>281</v>
      </c>
      <c r="D347" s="197"/>
      <c r="E347" s="197">
        <v>14030225</v>
      </c>
      <c r="F347" s="87"/>
      <c r="G347" s="87"/>
      <c r="H347" s="87"/>
      <c r="I347" s="87">
        <v>2</v>
      </c>
      <c r="J347" s="87"/>
      <c r="K347" s="87">
        <v>180</v>
      </c>
      <c r="L347" s="197">
        <f t="shared" si="3"/>
        <v>14030225</v>
      </c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</row>
    <row r="348" spans="1:25" x14ac:dyDescent="0.25">
      <c r="A348" s="87">
        <v>9</v>
      </c>
      <c r="B348" s="197" t="s">
        <v>227</v>
      </c>
      <c r="C348" s="87" t="s">
        <v>281</v>
      </c>
      <c r="D348" s="197"/>
      <c r="E348" s="197">
        <v>14030225</v>
      </c>
      <c r="F348" s="87"/>
      <c r="G348" s="87"/>
      <c r="H348" s="87"/>
      <c r="I348" s="87">
        <v>2</v>
      </c>
      <c r="J348" s="87"/>
      <c r="K348" s="87">
        <v>180</v>
      </c>
      <c r="L348" s="197">
        <f t="shared" si="3"/>
        <v>14030225</v>
      </c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</row>
    <row r="349" spans="1:25" x14ac:dyDescent="0.25">
      <c r="A349" s="87">
        <v>339</v>
      </c>
      <c r="B349" s="197" t="s">
        <v>227</v>
      </c>
      <c r="C349" s="87" t="s">
        <v>118</v>
      </c>
      <c r="D349" s="197"/>
      <c r="E349" s="197">
        <v>14030225</v>
      </c>
      <c r="F349" s="87"/>
      <c r="G349" s="87"/>
      <c r="H349" s="87"/>
      <c r="I349" s="87">
        <v>2</v>
      </c>
      <c r="J349" s="87"/>
      <c r="K349" s="87">
        <v>180</v>
      </c>
      <c r="L349" s="197">
        <f t="shared" si="3"/>
        <v>14030225</v>
      </c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</row>
    <row r="350" spans="1:25" x14ac:dyDescent="0.25">
      <c r="A350" s="87">
        <v>8</v>
      </c>
      <c r="B350" s="197" t="s">
        <v>227</v>
      </c>
      <c r="C350" s="87" t="s">
        <v>281</v>
      </c>
      <c r="D350" s="197"/>
      <c r="E350" s="197">
        <v>14030225</v>
      </c>
      <c r="F350" s="87"/>
      <c r="G350" s="87"/>
      <c r="H350" s="87"/>
      <c r="I350" s="87">
        <v>2</v>
      </c>
      <c r="J350" s="87"/>
      <c r="K350" s="87">
        <v>180</v>
      </c>
      <c r="L350" s="197">
        <f t="shared" si="3"/>
        <v>14030225</v>
      </c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</row>
    <row r="351" spans="1:25" x14ac:dyDescent="0.25">
      <c r="A351" s="87">
        <v>5</v>
      </c>
      <c r="B351" s="197" t="s">
        <v>227</v>
      </c>
      <c r="C351" s="87" t="s">
        <v>281</v>
      </c>
      <c r="D351" s="197"/>
      <c r="E351" s="197">
        <v>14030226</v>
      </c>
      <c r="F351" s="87"/>
      <c r="G351" s="87"/>
      <c r="H351" s="87"/>
      <c r="I351" s="87">
        <v>2</v>
      </c>
      <c r="J351" s="87"/>
      <c r="K351" s="87">
        <v>180</v>
      </c>
      <c r="L351" s="197">
        <f t="shared" si="3"/>
        <v>14030226</v>
      </c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</row>
    <row r="352" spans="1:25" x14ac:dyDescent="0.25">
      <c r="A352" s="87">
        <v>472</v>
      </c>
      <c r="B352" s="197" t="s">
        <v>227</v>
      </c>
      <c r="C352" s="87" t="s">
        <v>121</v>
      </c>
      <c r="D352" s="197"/>
      <c r="E352" s="197">
        <v>14030226</v>
      </c>
      <c r="F352" s="87"/>
      <c r="G352" s="87"/>
      <c r="H352" s="87"/>
      <c r="I352" s="87">
        <v>2</v>
      </c>
      <c r="J352" s="87"/>
      <c r="K352" s="87">
        <v>180</v>
      </c>
      <c r="L352" s="197">
        <f t="shared" si="3"/>
        <v>14030226</v>
      </c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</row>
    <row r="353" spans="1:25" x14ac:dyDescent="0.25">
      <c r="A353" s="87">
        <v>184</v>
      </c>
      <c r="B353" s="197" t="s">
        <v>227</v>
      </c>
      <c r="C353" s="87" t="s">
        <v>137</v>
      </c>
      <c r="D353" s="197"/>
      <c r="E353" s="197">
        <v>14030226</v>
      </c>
      <c r="F353" s="87"/>
      <c r="G353" s="87"/>
      <c r="H353" s="87"/>
      <c r="I353" s="87">
        <v>2</v>
      </c>
      <c r="J353" s="87"/>
      <c r="K353" s="87">
        <v>240</v>
      </c>
      <c r="L353" s="197">
        <f t="shared" si="3"/>
        <v>14030226</v>
      </c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</row>
    <row r="354" spans="1:25" x14ac:dyDescent="0.25">
      <c r="A354" s="87">
        <v>6</v>
      </c>
      <c r="B354" s="197" t="s">
        <v>227</v>
      </c>
      <c r="C354" s="87" t="s">
        <v>281</v>
      </c>
      <c r="D354" s="197"/>
      <c r="E354" s="197">
        <v>14030226</v>
      </c>
      <c r="F354" s="87"/>
      <c r="G354" s="87"/>
      <c r="H354" s="87"/>
      <c r="I354" s="87">
        <v>2</v>
      </c>
      <c r="J354" s="87"/>
      <c r="K354" s="87">
        <v>180</v>
      </c>
      <c r="L354" s="197">
        <f t="shared" si="3"/>
        <v>14030226</v>
      </c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</row>
    <row r="355" spans="1:25" x14ac:dyDescent="0.25">
      <c r="A355" s="87">
        <v>437</v>
      </c>
      <c r="B355" s="197" t="s">
        <v>227</v>
      </c>
      <c r="C355" s="87" t="s">
        <v>118</v>
      </c>
      <c r="D355" s="197"/>
      <c r="E355" s="197">
        <v>14030226</v>
      </c>
      <c r="F355" s="87"/>
      <c r="G355" s="87"/>
      <c r="H355" s="87"/>
      <c r="I355" s="87">
        <v>2</v>
      </c>
      <c r="J355" s="87"/>
      <c r="K355" s="87">
        <v>180</v>
      </c>
      <c r="L355" s="197">
        <f t="shared" si="3"/>
        <v>14030226</v>
      </c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</row>
    <row r="356" spans="1:25" x14ac:dyDescent="0.25">
      <c r="A356" s="87">
        <v>631</v>
      </c>
      <c r="B356" s="197" t="s">
        <v>227</v>
      </c>
      <c r="C356" s="87" t="s">
        <v>118</v>
      </c>
      <c r="D356" s="197"/>
      <c r="E356" s="197">
        <v>14030226</v>
      </c>
      <c r="F356" s="87"/>
      <c r="G356" s="87"/>
      <c r="H356" s="87"/>
      <c r="I356" s="87">
        <v>2</v>
      </c>
      <c r="J356" s="87"/>
      <c r="K356" s="87">
        <v>180</v>
      </c>
      <c r="L356" s="197">
        <f t="shared" si="3"/>
        <v>14030226</v>
      </c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</row>
    <row r="357" spans="1:25" x14ac:dyDescent="0.25">
      <c r="A357" s="87">
        <v>419</v>
      </c>
      <c r="B357" s="197" t="s">
        <v>227</v>
      </c>
      <c r="C357" s="87" t="s">
        <v>118</v>
      </c>
      <c r="D357" s="197"/>
      <c r="E357" s="197">
        <v>14030226</v>
      </c>
      <c r="F357" s="87"/>
      <c r="G357" s="87"/>
      <c r="H357" s="87"/>
      <c r="I357" s="87">
        <v>2</v>
      </c>
      <c r="J357" s="87"/>
      <c r="K357" s="87">
        <v>180</v>
      </c>
      <c r="L357" s="197">
        <f t="shared" si="3"/>
        <v>14030226</v>
      </c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</row>
    <row r="358" spans="1:25" x14ac:dyDescent="0.25">
      <c r="A358" s="87">
        <v>457</v>
      </c>
      <c r="B358" s="197" t="s">
        <v>227</v>
      </c>
      <c r="C358" s="87" t="s">
        <v>442</v>
      </c>
      <c r="D358" s="197"/>
      <c r="E358" s="197">
        <v>14030226</v>
      </c>
      <c r="F358" s="87"/>
      <c r="G358" s="87"/>
      <c r="H358" s="87"/>
      <c r="I358" s="87">
        <v>2</v>
      </c>
      <c r="J358" s="87"/>
      <c r="K358" s="87">
        <v>180</v>
      </c>
      <c r="L358" s="197">
        <f t="shared" si="3"/>
        <v>14030226</v>
      </c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</row>
    <row r="359" spans="1:25" x14ac:dyDescent="0.25">
      <c r="A359" s="87">
        <v>475</v>
      </c>
      <c r="B359" s="197" t="s">
        <v>227</v>
      </c>
      <c r="C359" s="87" t="s">
        <v>135</v>
      </c>
      <c r="D359" s="197"/>
      <c r="E359" s="197">
        <v>14030226</v>
      </c>
      <c r="F359" s="87"/>
      <c r="G359" s="87"/>
      <c r="H359" s="87"/>
      <c r="I359" s="87">
        <v>2</v>
      </c>
      <c r="J359" s="87"/>
      <c r="K359" s="87">
        <v>180</v>
      </c>
      <c r="L359" s="197">
        <f t="shared" si="3"/>
        <v>14030226</v>
      </c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</row>
    <row r="360" spans="1:25" x14ac:dyDescent="0.25">
      <c r="A360" s="87">
        <v>180</v>
      </c>
      <c r="B360" s="197" t="s">
        <v>227</v>
      </c>
      <c r="C360" s="87" t="s">
        <v>137</v>
      </c>
      <c r="D360" s="197"/>
      <c r="E360" s="197">
        <v>14030226</v>
      </c>
      <c r="F360" s="87"/>
      <c r="G360" s="87"/>
      <c r="H360" s="87"/>
      <c r="I360" s="87">
        <v>2</v>
      </c>
      <c r="J360" s="87"/>
      <c r="K360" s="87">
        <v>240</v>
      </c>
      <c r="L360" s="197">
        <f t="shared" si="3"/>
        <v>14030226</v>
      </c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</row>
    <row r="361" spans="1:25" x14ac:dyDescent="0.25">
      <c r="A361" s="87">
        <v>70</v>
      </c>
      <c r="B361" s="197" t="s">
        <v>227</v>
      </c>
      <c r="C361" s="87" t="s">
        <v>137</v>
      </c>
      <c r="D361" s="197"/>
      <c r="E361" s="197">
        <v>14030226</v>
      </c>
      <c r="F361" s="87"/>
      <c r="G361" s="87"/>
      <c r="H361" s="87"/>
      <c r="I361" s="87">
        <v>2</v>
      </c>
      <c r="J361" s="87"/>
      <c r="K361" s="87">
        <v>180</v>
      </c>
      <c r="L361" s="197">
        <f t="shared" si="3"/>
        <v>14030226</v>
      </c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</row>
    <row r="362" spans="1:25" x14ac:dyDescent="0.25">
      <c r="A362" s="87">
        <v>73</v>
      </c>
      <c r="B362" s="197" t="s">
        <v>227</v>
      </c>
      <c r="C362" s="87" t="s">
        <v>137</v>
      </c>
      <c r="D362" s="197"/>
      <c r="E362" s="197">
        <v>14030226</v>
      </c>
      <c r="F362" s="87"/>
      <c r="G362" s="87"/>
      <c r="H362" s="87"/>
      <c r="I362" s="87">
        <v>2</v>
      </c>
      <c r="J362" s="87"/>
      <c r="K362" s="87">
        <v>180</v>
      </c>
      <c r="L362" s="197">
        <f t="shared" si="3"/>
        <v>14030226</v>
      </c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</row>
    <row r="363" spans="1:25" x14ac:dyDescent="0.25">
      <c r="A363" s="87">
        <v>6</v>
      </c>
      <c r="B363" s="197" t="s">
        <v>227</v>
      </c>
      <c r="C363" s="87" t="s">
        <v>443</v>
      </c>
      <c r="D363" s="197"/>
      <c r="E363" s="197">
        <v>14030226</v>
      </c>
      <c r="F363" s="87"/>
      <c r="G363" s="87"/>
      <c r="H363" s="87"/>
      <c r="I363" s="87">
        <v>2</v>
      </c>
      <c r="J363" s="87"/>
      <c r="K363" s="87">
        <v>120</v>
      </c>
      <c r="L363" s="197">
        <f t="shared" si="3"/>
        <v>14030226</v>
      </c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</row>
    <row r="364" spans="1:25" x14ac:dyDescent="0.25">
      <c r="A364" s="87">
        <v>449</v>
      </c>
      <c r="B364" s="197" t="s">
        <v>227</v>
      </c>
      <c r="C364" s="87" t="s">
        <v>121</v>
      </c>
      <c r="D364" s="197"/>
      <c r="E364" s="197">
        <v>14030226</v>
      </c>
      <c r="F364" s="87"/>
      <c r="G364" s="87"/>
      <c r="H364" s="87"/>
      <c r="I364" s="87">
        <v>2</v>
      </c>
      <c r="J364" s="87"/>
      <c r="K364" s="87">
        <v>180</v>
      </c>
      <c r="L364" s="197">
        <f t="shared" si="3"/>
        <v>14030226</v>
      </c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</row>
    <row r="365" spans="1:25" x14ac:dyDescent="0.25">
      <c r="A365" s="87">
        <v>222</v>
      </c>
      <c r="B365" s="197" t="s">
        <v>227</v>
      </c>
      <c r="C365" s="87" t="s">
        <v>419</v>
      </c>
      <c r="D365" s="197"/>
      <c r="E365" s="197">
        <v>14030226</v>
      </c>
      <c r="F365" s="87"/>
      <c r="G365" s="87"/>
      <c r="H365" s="87"/>
      <c r="I365" s="87">
        <v>2</v>
      </c>
      <c r="J365" s="87"/>
      <c r="K365" s="87">
        <v>240</v>
      </c>
      <c r="L365" s="197">
        <f t="shared" si="3"/>
        <v>14030226</v>
      </c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</row>
    <row r="366" spans="1:25" x14ac:dyDescent="0.25">
      <c r="A366" s="87">
        <v>473</v>
      </c>
      <c r="B366" s="197" t="s">
        <v>227</v>
      </c>
      <c r="C366" s="87" t="s">
        <v>121</v>
      </c>
      <c r="D366" s="197"/>
      <c r="E366" s="197">
        <v>14030226</v>
      </c>
      <c r="F366" s="87"/>
      <c r="G366" s="87"/>
      <c r="H366" s="87"/>
      <c r="I366" s="87">
        <v>2</v>
      </c>
      <c r="J366" s="87"/>
      <c r="K366" s="87">
        <v>180</v>
      </c>
      <c r="L366" s="197">
        <f t="shared" si="3"/>
        <v>14030226</v>
      </c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</row>
    <row r="367" spans="1:25" x14ac:dyDescent="0.25">
      <c r="A367" s="87">
        <v>358</v>
      </c>
      <c r="B367" s="197" t="s">
        <v>227</v>
      </c>
      <c r="C367" s="87" t="s">
        <v>118</v>
      </c>
      <c r="D367" s="197"/>
      <c r="E367" s="197">
        <v>14030226</v>
      </c>
      <c r="F367" s="87"/>
      <c r="G367" s="87"/>
      <c r="H367" s="87"/>
      <c r="I367" s="87">
        <v>2</v>
      </c>
      <c r="J367" s="87"/>
      <c r="K367" s="87">
        <v>180</v>
      </c>
      <c r="L367" s="197">
        <f t="shared" si="3"/>
        <v>14030226</v>
      </c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</row>
    <row r="368" spans="1:25" x14ac:dyDescent="0.25">
      <c r="A368" s="87">
        <v>471</v>
      </c>
      <c r="B368" s="197" t="s">
        <v>227</v>
      </c>
      <c r="C368" s="87" t="s">
        <v>121</v>
      </c>
      <c r="D368" s="197"/>
      <c r="E368" s="197">
        <v>14030227</v>
      </c>
      <c r="F368" s="87"/>
      <c r="G368" s="87"/>
      <c r="H368" s="87"/>
      <c r="I368" s="87">
        <v>2</v>
      </c>
      <c r="J368" s="87"/>
      <c r="K368" s="87">
        <v>180</v>
      </c>
      <c r="L368" s="197">
        <f t="shared" si="3"/>
        <v>14030227</v>
      </c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</row>
    <row r="369" spans="1:25" x14ac:dyDescent="0.25">
      <c r="A369" s="87">
        <v>519</v>
      </c>
      <c r="B369" s="197" t="s">
        <v>227</v>
      </c>
      <c r="C369" s="87" t="s">
        <v>121</v>
      </c>
      <c r="D369" s="197"/>
      <c r="E369" s="197">
        <v>14030227</v>
      </c>
      <c r="F369" s="87"/>
      <c r="G369" s="87"/>
      <c r="H369" s="87"/>
      <c r="I369" s="87">
        <v>2</v>
      </c>
      <c r="J369" s="87"/>
      <c r="K369" s="87">
        <v>180</v>
      </c>
      <c r="L369" s="197">
        <f t="shared" si="3"/>
        <v>14030227</v>
      </c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</row>
    <row r="370" spans="1:25" x14ac:dyDescent="0.25">
      <c r="A370" s="87">
        <v>520</v>
      </c>
      <c r="B370" s="197" t="s">
        <v>227</v>
      </c>
      <c r="C370" s="87" t="s">
        <v>121</v>
      </c>
      <c r="D370" s="197"/>
      <c r="E370" s="197">
        <v>14030227</v>
      </c>
      <c r="F370" s="87"/>
      <c r="G370" s="87"/>
      <c r="H370" s="87"/>
      <c r="I370" s="87">
        <v>2</v>
      </c>
      <c r="J370" s="87"/>
      <c r="K370" s="87">
        <v>180</v>
      </c>
      <c r="L370" s="197">
        <f t="shared" si="3"/>
        <v>14030227</v>
      </c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</row>
    <row r="371" spans="1:25" x14ac:dyDescent="0.25">
      <c r="A371" s="87">
        <v>518</v>
      </c>
      <c r="B371" s="197" t="s">
        <v>227</v>
      </c>
      <c r="C371" s="87" t="s">
        <v>121</v>
      </c>
      <c r="D371" s="197"/>
      <c r="E371" s="197">
        <v>14030227</v>
      </c>
      <c r="F371" s="87"/>
      <c r="G371" s="87"/>
      <c r="H371" s="87"/>
      <c r="I371" s="87">
        <v>2</v>
      </c>
      <c r="J371" s="87"/>
      <c r="K371" s="87">
        <v>180</v>
      </c>
      <c r="L371" s="197">
        <f t="shared" si="3"/>
        <v>14030227</v>
      </c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</row>
    <row r="372" spans="1:25" x14ac:dyDescent="0.25">
      <c r="A372" s="87">
        <v>139</v>
      </c>
      <c r="B372" s="197" t="s">
        <v>227</v>
      </c>
      <c r="C372" s="87" t="s">
        <v>136</v>
      </c>
      <c r="D372" s="197"/>
      <c r="E372" s="197">
        <v>14030227</v>
      </c>
      <c r="F372" s="87"/>
      <c r="G372" s="87"/>
      <c r="H372" s="87"/>
      <c r="I372" s="87">
        <v>2</v>
      </c>
      <c r="J372" s="87"/>
      <c r="K372" s="87">
        <v>180</v>
      </c>
      <c r="L372" s="197">
        <f t="shared" si="3"/>
        <v>14030227</v>
      </c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</row>
    <row r="373" spans="1:25" x14ac:dyDescent="0.25">
      <c r="A373" s="87">
        <v>521</v>
      </c>
      <c r="B373" s="197" t="s">
        <v>227</v>
      </c>
      <c r="C373" s="87" t="s">
        <v>121</v>
      </c>
      <c r="D373" s="197"/>
      <c r="E373" s="197">
        <v>14030227</v>
      </c>
      <c r="F373" s="87"/>
      <c r="G373" s="87"/>
      <c r="H373" s="87"/>
      <c r="I373" s="87">
        <v>2</v>
      </c>
      <c r="J373" s="87"/>
      <c r="K373" s="87">
        <v>180</v>
      </c>
      <c r="L373" s="197">
        <f t="shared" si="3"/>
        <v>14030227</v>
      </c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</row>
    <row r="374" spans="1:25" x14ac:dyDescent="0.25">
      <c r="A374" s="87">
        <v>463</v>
      </c>
      <c r="B374" s="197" t="s">
        <v>227</v>
      </c>
      <c r="C374" s="87" t="s">
        <v>135</v>
      </c>
      <c r="D374" s="197"/>
      <c r="E374" s="197">
        <v>14030227</v>
      </c>
      <c r="F374" s="87"/>
      <c r="G374" s="87"/>
      <c r="H374" s="87"/>
      <c r="I374" s="87">
        <v>2</v>
      </c>
      <c r="J374" s="87"/>
      <c r="K374" s="87">
        <v>180</v>
      </c>
      <c r="L374" s="197">
        <f t="shared" si="3"/>
        <v>14030227</v>
      </c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</row>
    <row r="375" spans="1:25" x14ac:dyDescent="0.25">
      <c r="A375" s="87">
        <v>13</v>
      </c>
      <c r="B375" s="197" t="s">
        <v>227</v>
      </c>
      <c r="C375" s="87" t="s">
        <v>281</v>
      </c>
      <c r="D375" s="197"/>
      <c r="E375" s="197">
        <v>14030227</v>
      </c>
      <c r="F375" s="87"/>
      <c r="G375" s="87"/>
      <c r="H375" s="87"/>
      <c r="I375" s="87">
        <v>2</v>
      </c>
      <c r="J375" s="87"/>
      <c r="K375" s="87">
        <v>180</v>
      </c>
      <c r="L375" s="197">
        <f t="shared" si="3"/>
        <v>14030227</v>
      </c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</row>
    <row r="376" spans="1:25" x14ac:dyDescent="0.25">
      <c r="A376" s="87">
        <v>151</v>
      </c>
      <c r="B376" s="197" t="s">
        <v>227</v>
      </c>
      <c r="C376" s="87" t="s">
        <v>297</v>
      </c>
      <c r="D376" s="197"/>
      <c r="E376" s="197">
        <v>14030227</v>
      </c>
      <c r="F376" s="87"/>
      <c r="G376" s="87"/>
      <c r="H376" s="87"/>
      <c r="I376" s="87">
        <v>2</v>
      </c>
      <c r="J376" s="87"/>
      <c r="K376" s="87">
        <v>240</v>
      </c>
      <c r="L376" s="197">
        <f t="shared" si="3"/>
        <v>14030227</v>
      </c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</row>
    <row r="377" spans="1:25" x14ac:dyDescent="0.25">
      <c r="A377" s="87">
        <v>1117</v>
      </c>
      <c r="B377" s="197" t="s">
        <v>227</v>
      </c>
      <c r="C377" s="87" t="s">
        <v>279</v>
      </c>
      <c r="D377" s="197"/>
      <c r="E377" s="197">
        <v>14030227</v>
      </c>
      <c r="F377" s="87"/>
      <c r="G377" s="87"/>
      <c r="H377" s="87"/>
      <c r="I377" s="87">
        <v>2</v>
      </c>
      <c r="J377" s="87"/>
      <c r="K377" s="87">
        <v>180</v>
      </c>
      <c r="L377" s="197">
        <f t="shared" si="3"/>
        <v>14030227</v>
      </c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</row>
    <row r="378" spans="1:25" x14ac:dyDescent="0.25">
      <c r="A378" s="87">
        <v>128</v>
      </c>
      <c r="B378" s="197" t="s">
        <v>227</v>
      </c>
      <c r="C378" s="87" t="s">
        <v>137</v>
      </c>
      <c r="D378" s="197"/>
      <c r="E378" s="197">
        <v>14030227</v>
      </c>
      <c r="F378" s="87"/>
      <c r="G378" s="87"/>
      <c r="H378" s="87"/>
      <c r="I378" s="87">
        <v>2</v>
      </c>
      <c r="J378" s="87"/>
      <c r="K378" s="87">
        <v>180</v>
      </c>
      <c r="L378" s="197">
        <f t="shared" si="3"/>
        <v>14030227</v>
      </c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</row>
    <row r="379" spans="1:25" x14ac:dyDescent="0.25">
      <c r="A379" s="87">
        <v>129</v>
      </c>
      <c r="B379" s="197" t="s">
        <v>227</v>
      </c>
      <c r="C379" s="87" t="s">
        <v>137</v>
      </c>
      <c r="D379" s="197"/>
      <c r="E379" s="197">
        <v>14030227</v>
      </c>
      <c r="F379" s="87"/>
      <c r="G379" s="87"/>
      <c r="H379" s="87"/>
      <c r="I379" s="87">
        <v>2</v>
      </c>
      <c r="J379" s="87"/>
      <c r="K379" s="87">
        <v>180</v>
      </c>
      <c r="L379" s="197">
        <f t="shared" si="3"/>
        <v>14030227</v>
      </c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</row>
    <row r="380" spans="1:25" x14ac:dyDescent="0.25">
      <c r="A380" s="87">
        <v>491</v>
      </c>
      <c r="B380" s="197" t="s">
        <v>227</v>
      </c>
      <c r="C380" s="87" t="s">
        <v>121</v>
      </c>
      <c r="D380" s="197"/>
      <c r="E380" s="197">
        <v>14030227</v>
      </c>
      <c r="F380" s="87"/>
      <c r="G380" s="87"/>
      <c r="H380" s="87"/>
      <c r="I380" s="87">
        <v>2</v>
      </c>
      <c r="J380" s="87"/>
      <c r="K380" s="87">
        <v>180</v>
      </c>
      <c r="L380" s="197">
        <f t="shared" si="3"/>
        <v>14030227</v>
      </c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</row>
    <row r="381" spans="1:25" x14ac:dyDescent="0.25">
      <c r="A381" s="87">
        <v>511</v>
      </c>
      <c r="B381" s="197" t="s">
        <v>227</v>
      </c>
      <c r="C381" s="87" t="s">
        <v>121</v>
      </c>
      <c r="D381" s="197"/>
      <c r="E381" s="197">
        <v>14030227</v>
      </c>
      <c r="F381" s="87"/>
      <c r="G381" s="87"/>
      <c r="H381" s="87"/>
      <c r="I381" s="87">
        <v>2</v>
      </c>
      <c r="J381" s="87"/>
      <c r="K381" s="87">
        <v>180</v>
      </c>
      <c r="L381" s="197">
        <f t="shared" si="3"/>
        <v>14030227</v>
      </c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</row>
    <row r="382" spans="1:25" x14ac:dyDescent="0.25">
      <c r="A382" s="87">
        <v>510</v>
      </c>
      <c r="B382" s="197" t="s">
        <v>227</v>
      </c>
      <c r="C382" s="87" t="s">
        <v>121</v>
      </c>
      <c r="D382" s="197"/>
      <c r="E382" s="197">
        <v>14030227</v>
      </c>
      <c r="F382" s="87"/>
      <c r="G382" s="87"/>
      <c r="H382" s="87"/>
      <c r="I382" s="87">
        <v>2</v>
      </c>
      <c r="J382" s="87"/>
      <c r="K382" s="87">
        <v>180</v>
      </c>
      <c r="L382" s="197">
        <f t="shared" si="3"/>
        <v>14030227</v>
      </c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</row>
    <row r="383" spans="1:25" x14ac:dyDescent="0.25">
      <c r="A383" s="87">
        <v>12</v>
      </c>
      <c r="B383" s="197" t="s">
        <v>227</v>
      </c>
      <c r="C383" s="87" t="s">
        <v>281</v>
      </c>
      <c r="D383" s="197"/>
      <c r="E383" s="197">
        <v>14030227</v>
      </c>
      <c r="F383" s="87"/>
      <c r="G383" s="87"/>
      <c r="H383" s="87"/>
      <c r="I383" s="87">
        <v>2</v>
      </c>
      <c r="J383" s="87"/>
      <c r="K383" s="87">
        <v>180</v>
      </c>
      <c r="L383" s="197">
        <f t="shared" si="3"/>
        <v>14030227</v>
      </c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</row>
    <row r="384" spans="1:25" x14ac:dyDescent="0.25">
      <c r="A384" s="87">
        <v>135</v>
      </c>
      <c r="B384" s="197" t="s">
        <v>227</v>
      </c>
      <c r="C384" s="87" t="s">
        <v>136</v>
      </c>
      <c r="D384" s="197"/>
      <c r="E384" s="197">
        <v>14030229</v>
      </c>
      <c r="F384" s="87"/>
      <c r="G384" s="87"/>
      <c r="H384" s="87"/>
      <c r="I384" s="87">
        <v>2</v>
      </c>
      <c r="J384" s="87"/>
      <c r="K384" s="87">
        <v>180</v>
      </c>
      <c r="L384" s="197">
        <f t="shared" si="3"/>
        <v>14030229</v>
      </c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</row>
    <row r="385" spans="1:25" x14ac:dyDescent="0.25">
      <c r="A385" s="87">
        <v>130</v>
      </c>
      <c r="B385" s="197" t="s">
        <v>227</v>
      </c>
      <c r="C385" s="87" t="s">
        <v>136</v>
      </c>
      <c r="D385" s="197"/>
      <c r="E385" s="197">
        <v>14030229</v>
      </c>
      <c r="F385" s="87"/>
      <c r="G385" s="87"/>
      <c r="H385" s="87"/>
      <c r="I385" s="87">
        <v>2</v>
      </c>
      <c r="J385" s="87"/>
      <c r="K385" s="87">
        <v>180</v>
      </c>
      <c r="L385" s="197">
        <f t="shared" si="3"/>
        <v>14030229</v>
      </c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</row>
    <row r="386" spans="1:25" x14ac:dyDescent="0.25">
      <c r="A386" s="87">
        <v>528</v>
      </c>
      <c r="B386" s="197" t="s">
        <v>227</v>
      </c>
      <c r="C386" s="87" t="s">
        <v>121</v>
      </c>
      <c r="D386" s="197"/>
      <c r="E386" s="197">
        <v>14030229</v>
      </c>
      <c r="F386" s="87"/>
      <c r="G386" s="87"/>
      <c r="H386" s="87"/>
      <c r="I386" s="87">
        <v>2</v>
      </c>
      <c r="J386" s="87"/>
      <c r="K386" s="87">
        <v>180</v>
      </c>
      <c r="L386" s="197">
        <f t="shared" si="3"/>
        <v>14030229</v>
      </c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</row>
    <row r="387" spans="1:25" x14ac:dyDescent="0.25">
      <c r="A387" s="87">
        <v>3267</v>
      </c>
      <c r="B387" s="197" t="s">
        <v>227</v>
      </c>
      <c r="C387" s="87" t="s">
        <v>218</v>
      </c>
      <c r="D387" s="197"/>
      <c r="E387" s="197">
        <v>14030229</v>
      </c>
      <c r="F387" s="87"/>
      <c r="G387" s="87"/>
      <c r="H387" s="87"/>
      <c r="I387" s="87">
        <v>2</v>
      </c>
      <c r="J387" s="87"/>
      <c r="K387" s="87">
        <v>180</v>
      </c>
      <c r="L387" s="197">
        <f t="shared" si="3"/>
        <v>14030229</v>
      </c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</row>
    <row r="388" spans="1:25" x14ac:dyDescent="0.25">
      <c r="A388" s="87">
        <v>507</v>
      </c>
      <c r="B388" s="87" t="s">
        <v>227</v>
      </c>
      <c r="C388" s="87" t="s">
        <v>121</v>
      </c>
      <c r="D388" s="197"/>
      <c r="E388" s="197">
        <v>14030229</v>
      </c>
      <c r="F388" s="87"/>
      <c r="G388" s="87"/>
      <c r="H388" s="87"/>
      <c r="I388" s="87">
        <v>2</v>
      </c>
      <c r="J388" s="87"/>
      <c r="K388" s="87">
        <v>180</v>
      </c>
      <c r="L388" s="197">
        <f t="shared" si="3"/>
        <v>14030229</v>
      </c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</row>
    <row r="389" spans="1:25" x14ac:dyDescent="0.25">
      <c r="A389" s="87">
        <v>527</v>
      </c>
      <c r="B389" s="87" t="s">
        <v>227</v>
      </c>
      <c r="C389" s="87" t="s">
        <v>121</v>
      </c>
      <c r="D389" s="197"/>
      <c r="E389" s="197">
        <v>14030229</v>
      </c>
      <c r="F389" s="87"/>
      <c r="G389" s="87"/>
      <c r="H389" s="87"/>
      <c r="I389" s="87">
        <v>2</v>
      </c>
      <c r="J389" s="87"/>
      <c r="K389" s="87">
        <v>180</v>
      </c>
      <c r="L389" s="197">
        <f t="shared" si="3"/>
        <v>14030229</v>
      </c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</row>
    <row r="390" spans="1:25" x14ac:dyDescent="0.25">
      <c r="A390" s="87">
        <v>506</v>
      </c>
      <c r="B390" s="197" t="s">
        <v>227</v>
      </c>
      <c r="C390" s="87" t="s">
        <v>121</v>
      </c>
      <c r="D390" s="197"/>
      <c r="E390" s="197">
        <v>14030229</v>
      </c>
      <c r="F390" s="87"/>
      <c r="G390" s="87"/>
      <c r="H390" s="87"/>
      <c r="I390" s="87">
        <v>2</v>
      </c>
      <c r="J390" s="87"/>
      <c r="K390" s="87">
        <v>180</v>
      </c>
      <c r="L390" s="197">
        <f t="shared" si="3"/>
        <v>14030229</v>
      </c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</row>
    <row r="391" spans="1:25" x14ac:dyDescent="0.25">
      <c r="A391" s="87">
        <v>509</v>
      </c>
      <c r="B391" s="197" t="s">
        <v>227</v>
      </c>
      <c r="C391" s="87" t="s">
        <v>121</v>
      </c>
      <c r="D391" s="197"/>
      <c r="E391" s="197">
        <v>14030229</v>
      </c>
      <c r="F391" s="87"/>
      <c r="G391" s="87"/>
      <c r="H391" s="87"/>
      <c r="I391" s="87">
        <v>2</v>
      </c>
      <c r="J391" s="87"/>
      <c r="K391" s="87">
        <v>180</v>
      </c>
      <c r="L391" s="197">
        <f t="shared" si="3"/>
        <v>14030229</v>
      </c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</row>
    <row r="392" spans="1:25" x14ac:dyDescent="0.25">
      <c r="A392" s="87">
        <v>126</v>
      </c>
      <c r="B392" s="197" t="s">
        <v>227</v>
      </c>
      <c r="C392" s="87" t="s">
        <v>137</v>
      </c>
      <c r="D392" s="197"/>
      <c r="E392" s="197">
        <v>14030229</v>
      </c>
      <c r="F392" s="87"/>
      <c r="G392" s="87"/>
      <c r="H392" s="87"/>
      <c r="I392" s="87">
        <v>2</v>
      </c>
      <c r="J392" s="87"/>
      <c r="K392" s="87">
        <v>180</v>
      </c>
      <c r="L392" s="197">
        <f t="shared" si="3"/>
        <v>14030229</v>
      </c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</row>
    <row r="393" spans="1:25" x14ac:dyDescent="0.25">
      <c r="A393" s="87">
        <v>127</v>
      </c>
      <c r="B393" s="197" t="s">
        <v>227</v>
      </c>
      <c r="C393" s="87" t="s">
        <v>137</v>
      </c>
      <c r="D393" s="197"/>
      <c r="E393" s="197">
        <v>14030229</v>
      </c>
      <c r="F393" s="87"/>
      <c r="G393" s="87"/>
      <c r="H393" s="87"/>
      <c r="I393" s="87">
        <v>2</v>
      </c>
      <c r="J393" s="87"/>
      <c r="K393" s="87">
        <v>180</v>
      </c>
      <c r="L393" s="197">
        <f t="shared" si="3"/>
        <v>14030229</v>
      </c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</row>
    <row r="394" spans="1:25" x14ac:dyDescent="0.25">
      <c r="A394" s="87">
        <v>479</v>
      </c>
      <c r="B394" s="197" t="s">
        <v>227</v>
      </c>
      <c r="C394" s="87" t="s">
        <v>121</v>
      </c>
      <c r="D394" s="197"/>
      <c r="E394" s="197">
        <v>14030229</v>
      </c>
      <c r="F394" s="87"/>
      <c r="G394" s="87"/>
      <c r="H394" s="87"/>
      <c r="I394" s="87">
        <v>2</v>
      </c>
      <c r="J394" s="87"/>
      <c r="K394" s="87">
        <v>180</v>
      </c>
      <c r="L394" s="197">
        <f t="shared" si="3"/>
        <v>14030229</v>
      </c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</row>
    <row r="395" spans="1:25" x14ac:dyDescent="0.25">
      <c r="A395" s="87">
        <v>480</v>
      </c>
      <c r="B395" s="197" t="s">
        <v>227</v>
      </c>
      <c r="C395" s="87" t="s">
        <v>121</v>
      </c>
      <c r="D395" s="197"/>
      <c r="E395" s="197">
        <v>14030229</v>
      </c>
      <c r="F395" s="87"/>
      <c r="G395" s="87"/>
      <c r="H395" s="87"/>
      <c r="I395" s="87">
        <v>2</v>
      </c>
      <c r="J395" s="87"/>
      <c r="K395" s="87">
        <v>180</v>
      </c>
      <c r="L395" s="197">
        <f t="shared" si="3"/>
        <v>14030229</v>
      </c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</row>
    <row r="396" spans="1:25" x14ac:dyDescent="0.25">
      <c r="A396" s="87">
        <v>481</v>
      </c>
      <c r="B396" s="197" t="s">
        <v>227</v>
      </c>
      <c r="C396" s="87" t="s">
        <v>121</v>
      </c>
      <c r="D396" s="197"/>
      <c r="E396" s="197">
        <v>14030229</v>
      </c>
      <c r="F396" s="87"/>
      <c r="G396" s="87"/>
      <c r="H396" s="87"/>
      <c r="I396" s="87">
        <v>2</v>
      </c>
      <c r="J396" s="87"/>
      <c r="K396" s="87">
        <v>180</v>
      </c>
      <c r="L396" s="197">
        <f t="shared" si="3"/>
        <v>14030229</v>
      </c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</row>
    <row r="397" spans="1:25" x14ac:dyDescent="0.25">
      <c r="A397" s="87">
        <v>490</v>
      </c>
      <c r="B397" s="197" t="s">
        <v>227</v>
      </c>
      <c r="C397" s="87" t="s">
        <v>121</v>
      </c>
      <c r="D397" s="197"/>
      <c r="E397" s="197">
        <v>14030229</v>
      </c>
      <c r="F397" s="87"/>
      <c r="G397" s="87"/>
      <c r="H397" s="87"/>
      <c r="I397" s="87">
        <v>2</v>
      </c>
      <c r="J397" s="87"/>
      <c r="K397" s="87">
        <v>180</v>
      </c>
      <c r="L397" s="197">
        <f t="shared" si="3"/>
        <v>14030229</v>
      </c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</row>
    <row r="398" spans="1:25" x14ac:dyDescent="0.25">
      <c r="A398" s="87">
        <v>508</v>
      </c>
      <c r="B398" s="197" t="s">
        <v>227</v>
      </c>
      <c r="C398" s="87" t="s">
        <v>121</v>
      </c>
      <c r="D398" s="197"/>
      <c r="E398" s="197">
        <v>14030230</v>
      </c>
      <c r="F398" s="87"/>
      <c r="G398" s="87"/>
      <c r="H398" s="87"/>
      <c r="I398" s="87">
        <v>2</v>
      </c>
      <c r="J398" s="87"/>
      <c r="K398" s="87">
        <v>180</v>
      </c>
      <c r="L398" s="197">
        <f t="shared" si="3"/>
        <v>14030230</v>
      </c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</row>
    <row r="399" spans="1:25" x14ac:dyDescent="0.25">
      <c r="A399" s="87">
        <v>3268</v>
      </c>
      <c r="B399" s="197" t="s">
        <v>227</v>
      </c>
      <c r="C399" s="87" t="s">
        <v>218</v>
      </c>
      <c r="D399" s="197"/>
      <c r="E399" s="197">
        <v>14030230</v>
      </c>
      <c r="F399" s="87"/>
      <c r="G399" s="87"/>
      <c r="H399" s="87"/>
      <c r="I399" s="87">
        <v>2</v>
      </c>
      <c r="J399" s="87"/>
      <c r="K399" s="87">
        <v>180</v>
      </c>
      <c r="L399" s="197">
        <f t="shared" si="3"/>
        <v>14030230</v>
      </c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</row>
    <row r="400" spans="1:25" x14ac:dyDescent="0.25">
      <c r="A400" s="87">
        <v>536</v>
      </c>
      <c r="B400" s="197" t="s">
        <v>227</v>
      </c>
      <c r="C400" s="87" t="s">
        <v>121</v>
      </c>
      <c r="D400" s="197"/>
      <c r="E400" s="197">
        <v>14030230</v>
      </c>
      <c r="F400" s="87"/>
      <c r="G400" s="87"/>
      <c r="H400" s="87"/>
      <c r="I400" s="87">
        <v>2</v>
      </c>
      <c r="J400" s="87"/>
      <c r="K400" s="87">
        <v>180</v>
      </c>
      <c r="L400" s="197">
        <f t="shared" si="3"/>
        <v>14030230</v>
      </c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</row>
    <row r="401" spans="1:25" x14ac:dyDescent="0.25">
      <c r="A401" s="87">
        <v>535</v>
      </c>
      <c r="B401" s="197" t="s">
        <v>227</v>
      </c>
      <c r="C401" s="87" t="s">
        <v>121</v>
      </c>
      <c r="D401" s="197"/>
      <c r="E401" s="197">
        <v>14030230</v>
      </c>
      <c r="F401" s="87"/>
      <c r="G401" s="87"/>
      <c r="H401" s="87"/>
      <c r="I401" s="87">
        <v>2</v>
      </c>
      <c r="J401" s="87"/>
      <c r="K401" s="87">
        <v>180</v>
      </c>
      <c r="L401" s="197">
        <f t="shared" ref="L401:L464" si="4">E401</f>
        <v>14030230</v>
      </c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</row>
    <row r="402" spans="1:25" x14ac:dyDescent="0.25">
      <c r="A402" s="87">
        <v>539</v>
      </c>
      <c r="B402" s="197" t="s">
        <v>227</v>
      </c>
      <c r="C402" s="87" t="s">
        <v>121</v>
      </c>
      <c r="D402" s="197"/>
      <c r="E402" s="197">
        <v>14030230</v>
      </c>
      <c r="F402" s="87"/>
      <c r="G402" s="87"/>
      <c r="H402" s="87"/>
      <c r="I402" s="87">
        <v>2</v>
      </c>
      <c r="J402" s="87"/>
      <c r="K402" s="87">
        <v>180</v>
      </c>
      <c r="L402" s="197">
        <f t="shared" si="4"/>
        <v>14030230</v>
      </c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</row>
    <row r="403" spans="1:25" x14ac:dyDescent="0.25">
      <c r="A403" s="87">
        <v>153</v>
      </c>
      <c r="B403" s="197" t="s">
        <v>227</v>
      </c>
      <c r="C403" s="87" t="s">
        <v>137</v>
      </c>
      <c r="D403" s="197"/>
      <c r="E403" s="197">
        <v>14030230</v>
      </c>
      <c r="F403" s="87"/>
      <c r="G403" s="87"/>
      <c r="H403" s="87"/>
      <c r="I403" s="87">
        <v>2</v>
      </c>
      <c r="J403" s="87"/>
      <c r="K403" s="87">
        <v>180</v>
      </c>
      <c r="L403" s="197">
        <f t="shared" si="4"/>
        <v>14030230</v>
      </c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</row>
    <row r="404" spans="1:25" x14ac:dyDescent="0.25">
      <c r="A404" s="87">
        <v>161</v>
      </c>
      <c r="B404" s="197" t="s">
        <v>227</v>
      </c>
      <c r="C404" s="87" t="s">
        <v>137</v>
      </c>
      <c r="D404" s="197"/>
      <c r="E404" s="197">
        <v>14030230</v>
      </c>
      <c r="F404" s="87"/>
      <c r="G404" s="87"/>
      <c r="H404" s="87"/>
      <c r="I404" s="87">
        <v>2</v>
      </c>
      <c r="J404" s="87"/>
      <c r="K404" s="87">
        <v>180</v>
      </c>
      <c r="L404" s="197">
        <f t="shared" si="4"/>
        <v>14030230</v>
      </c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</row>
    <row r="405" spans="1:25" x14ac:dyDescent="0.25">
      <c r="A405" s="87">
        <v>474</v>
      </c>
      <c r="B405" s="197" t="s">
        <v>227</v>
      </c>
      <c r="C405" s="87" t="s">
        <v>121</v>
      </c>
      <c r="D405" s="197"/>
      <c r="E405" s="197">
        <v>14030230</v>
      </c>
      <c r="F405" s="87"/>
      <c r="G405" s="87"/>
      <c r="H405" s="87"/>
      <c r="I405" s="87">
        <v>2</v>
      </c>
      <c r="J405" s="87"/>
      <c r="K405" s="87">
        <v>180</v>
      </c>
      <c r="L405" s="197">
        <f t="shared" si="4"/>
        <v>14030230</v>
      </c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</row>
    <row r="406" spans="1:25" x14ac:dyDescent="0.25">
      <c r="A406" s="87">
        <v>102</v>
      </c>
      <c r="B406" s="197" t="s">
        <v>227</v>
      </c>
      <c r="C406" s="87" t="s">
        <v>265</v>
      </c>
      <c r="D406" s="197"/>
      <c r="E406" s="197">
        <v>14030230</v>
      </c>
      <c r="F406" s="87"/>
      <c r="G406" s="87"/>
      <c r="H406" s="87"/>
      <c r="I406" s="87">
        <v>2</v>
      </c>
      <c r="J406" s="87"/>
      <c r="K406" s="87">
        <v>180</v>
      </c>
      <c r="L406" s="197">
        <f t="shared" si="4"/>
        <v>14030230</v>
      </c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</row>
    <row r="407" spans="1:25" x14ac:dyDescent="0.25">
      <c r="A407" s="87">
        <v>182</v>
      </c>
      <c r="B407" s="197" t="s">
        <v>227</v>
      </c>
      <c r="C407" s="87" t="s">
        <v>144</v>
      </c>
      <c r="D407" s="197"/>
      <c r="E407" s="197">
        <v>14030230</v>
      </c>
      <c r="F407" s="87"/>
      <c r="G407" s="87"/>
      <c r="H407" s="87"/>
      <c r="I407" s="87">
        <v>2</v>
      </c>
      <c r="J407" s="87"/>
      <c r="K407" s="87">
        <v>180</v>
      </c>
      <c r="L407" s="197">
        <f t="shared" si="4"/>
        <v>14030230</v>
      </c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</row>
    <row r="408" spans="1:25" x14ac:dyDescent="0.25">
      <c r="A408" s="87">
        <v>136</v>
      </c>
      <c r="B408" s="87" t="s">
        <v>227</v>
      </c>
      <c r="C408" s="87" t="s">
        <v>136</v>
      </c>
      <c r="D408" s="197"/>
      <c r="E408" s="197">
        <v>14030231</v>
      </c>
      <c r="F408" s="87"/>
      <c r="G408" s="87"/>
      <c r="H408" s="87"/>
      <c r="I408" s="87">
        <v>2</v>
      </c>
      <c r="J408" s="87"/>
      <c r="K408" s="87">
        <v>180</v>
      </c>
      <c r="L408" s="197">
        <f t="shared" si="4"/>
        <v>14030231</v>
      </c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</row>
    <row r="409" spans="1:25" x14ac:dyDescent="0.25">
      <c r="A409" s="87">
        <v>186</v>
      </c>
      <c r="B409" s="197" t="s">
        <v>227</v>
      </c>
      <c r="C409" s="87" t="s">
        <v>137</v>
      </c>
      <c r="D409" s="197"/>
      <c r="E409" s="197">
        <v>14030231</v>
      </c>
      <c r="F409" s="87"/>
      <c r="G409" s="87"/>
      <c r="H409" s="87"/>
      <c r="I409" s="87">
        <v>2</v>
      </c>
      <c r="J409" s="87"/>
      <c r="K409" s="87">
        <v>180</v>
      </c>
      <c r="L409" s="197">
        <f t="shared" si="4"/>
        <v>14030231</v>
      </c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</row>
    <row r="410" spans="1:25" x14ac:dyDescent="0.25">
      <c r="A410" s="87">
        <v>185</v>
      </c>
      <c r="B410" s="197" t="s">
        <v>227</v>
      </c>
      <c r="C410" s="87" t="s">
        <v>137</v>
      </c>
      <c r="D410" s="197"/>
      <c r="E410" s="197">
        <v>14030231</v>
      </c>
      <c r="F410" s="87"/>
      <c r="G410" s="87"/>
      <c r="H410" s="87"/>
      <c r="I410" s="87">
        <v>2</v>
      </c>
      <c r="J410" s="87"/>
      <c r="K410" s="87">
        <v>180</v>
      </c>
      <c r="L410" s="197">
        <f t="shared" si="4"/>
        <v>14030231</v>
      </c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</row>
    <row r="411" spans="1:25" x14ac:dyDescent="0.25">
      <c r="A411" s="87">
        <v>187</v>
      </c>
      <c r="B411" s="197" t="s">
        <v>227</v>
      </c>
      <c r="C411" s="87" t="s">
        <v>137</v>
      </c>
      <c r="D411" s="197"/>
      <c r="E411" s="197">
        <v>14030231</v>
      </c>
      <c r="F411" s="87"/>
      <c r="G411" s="87"/>
      <c r="H411" s="87"/>
      <c r="I411" s="87">
        <v>2</v>
      </c>
      <c r="J411" s="87"/>
      <c r="K411" s="87">
        <v>180</v>
      </c>
      <c r="L411" s="197">
        <f t="shared" si="4"/>
        <v>14030231</v>
      </c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</row>
    <row r="412" spans="1:25" x14ac:dyDescent="0.25">
      <c r="A412" s="87">
        <v>205</v>
      </c>
      <c r="B412" s="197" t="s">
        <v>227</v>
      </c>
      <c r="C412" s="87" t="s">
        <v>385</v>
      </c>
      <c r="D412" s="197"/>
      <c r="E412" s="197">
        <v>14030231</v>
      </c>
      <c r="F412" s="87"/>
      <c r="G412" s="87"/>
      <c r="H412" s="87"/>
      <c r="I412" s="87">
        <v>2</v>
      </c>
      <c r="J412" s="87"/>
      <c r="K412" s="87">
        <v>240</v>
      </c>
      <c r="L412" s="197">
        <f t="shared" si="4"/>
        <v>14030231</v>
      </c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</row>
    <row r="413" spans="1:25" x14ac:dyDescent="0.25">
      <c r="A413" s="87">
        <v>190</v>
      </c>
      <c r="B413" s="197" t="s">
        <v>227</v>
      </c>
      <c r="C413" s="87" t="s">
        <v>137</v>
      </c>
      <c r="D413" s="197"/>
      <c r="E413" s="197">
        <v>14030231</v>
      </c>
      <c r="F413" s="87"/>
      <c r="G413" s="87"/>
      <c r="H413" s="87"/>
      <c r="I413" s="87">
        <v>2</v>
      </c>
      <c r="J413" s="87"/>
      <c r="K413" s="87">
        <v>240</v>
      </c>
      <c r="L413" s="197">
        <f t="shared" si="4"/>
        <v>14030231</v>
      </c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</row>
    <row r="414" spans="1:25" x14ac:dyDescent="0.25">
      <c r="A414" s="87">
        <v>202</v>
      </c>
      <c r="B414" s="197" t="s">
        <v>227</v>
      </c>
      <c r="C414" s="87" t="s">
        <v>385</v>
      </c>
      <c r="D414" s="197"/>
      <c r="E414" s="197">
        <v>14030231</v>
      </c>
      <c r="F414" s="87"/>
      <c r="G414" s="87"/>
      <c r="H414" s="87"/>
      <c r="I414" s="87">
        <v>2</v>
      </c>
      <c r="J414" s="87"/>
      <c r="K414" s="87">
        <v>180</v>
      </c>
      <c r="L414" s="197">
        <f t="shared" si="4"/>
        <v>14030231</v>
      </c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</row>
    <row r="415" spans="1:25" x14ac:dyDescent="0.25">
      <c r="A415" s="87">
        <v>204</v>
      </c>
      <c r="B415" s="197" t="s">
        <v>227</v>
      </c>
      <c r="C415" s="87" t="s">
        <v>385</v>
      </c>
      <c r="D415" s="197"/>
      <c r="E415" s="197">
        <v>14030231</v>
      </c>
      <c r="F415" s="87"/>
      <c r="G415" s="87"/>
      <c r="H415" s="87"/>
      <c r="I415" s="87">
        <v>2</v>
      </c>
      <c r="J415" s="87"/>
      <c r="K415" s="87">
        <v>180</v>
      </c>
      <c r="L415" s="197">
        <f t="shared" si="4"/>
        <v>14030231</v>
      </c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</row>
    <row r="416" spans="1:25" x14ac:dyDescent="0.25">
      <c r="A416" s="87">
        <v>203</v>
      </c>
      <c r="B416" s="197" t="s">
        <v>227</v>
      </c>
      <c r="C416" s="87" t="s">
        <v>385</v>
      </c>
      <c r="D416" s="197"/>
      <c r="E416" s="197">
        <v>14030231</v>
      </c>
      <c r="F416" s="87"/>
      <c r="G416" s="87"/>
      <c r="H416" s="87"/>
      <c r="I416" s="87">
        <v>2</v>
      </c>
      <c r="J416" s="87"/>
      <c r="K416" s="87">
        <v>180</v>
      </c>
      <c r="L416" s="197">
        <f t="shared" si="4"/>
        <v>14030231</v>
      </c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</row>
    <row r="417" spans="1:25" x14ac:dyDescent="0.25">
      <c r="A417" s="87">
        <v>201</v>
      </c>
      <c r="B417" s="197" t="s">
        <v>227</v>
      </c>
      <c r="C417" s="87" t="s">
        <v>385</v>
      </c>
      <c r="D417" s="197"/>
      <c r="E417" s="197">
        <v>14030231</v>
      </c>
      <c r="F417" s="87"/>
      <c r="G417" s="87"/>
      <c r="H417" s="87"/>
      <c r="I417" s="87">
        <v>2</v>
      </c>
      <c r="J417" s="87"/>
      <c r="K417" s="87">
        <v>180</v>
      </c>
      <c r="L417" s="197">
        <f t="shared" si="4"/>
        <v>14030231</v>
      </c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</row>
    <row r="418" spans="1:25" x14ac:dyDescent="0.25">
      <c r="A418" s="87">
        <v>478</v>
      </c>
      <c r="B418" s="197" t="s">
        <v>227</v>
      </c>
      <c r="C418" s="197" t="s">
        <v>444</v>
      </c>
      <c r="D418" s="197"/>
      <c r="E418" s="197">
        <v>14030231</v>
      </c>
      <c r="F418" s="87"/>
      <c r="G418" s="87"/>
      <c r="H418" s="87"/>
      <c r="I418" s="87">
        <v>2</v>
      </c>
      <c r="J418" s="87"/>
      <c r="K418" s="87">
        <v>180</v>
      </c>
      <c r="L418" s="197">
        <f t="shared" si="4"/>
        <v>14030231</v>
      </c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</row>
    <row r="419" spans="1:25" x14ac:dyDescent="0.25">
      <c r="A419" s="87">
        <v>198</v>
      </c>
      <c r="B419" s="197" t="s">
        <v>227</v>
      </c>
      <c r="C419" s="197" t="s">
        <v>445</v>
      </c>
      <c r="D419" s="197"/>
      <c r="E419" s="197">
        <v>14030231</v>
      </c>
      <c r="F419" s="87"/>
      <c r="G419" s="87"/>
      <c r="H419" s="87"/>
      <c r="I419" s="87">
        <v>2</v>
      </c>
      <c r="J419" s="87"/>
      <c r="K419" s="87">
        <v>180</v>
      </c>
      <c r="L419" s="197">
        <f t="shared" si="4"/>
        <v>14030231</v>
      </c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</row>
    <row r="420" spans="1:25" x14ac:dyDescent="0.25">
      <c r="A420" s="87">
        <v>1520</v>
      </c>
      <c r="B420" s="197" t="s">
        <v>227</v>
      </c>
      <c r="C420" s="197" t="s">
        <v>446</v>
      </c>
      <c r="D420" s="197"/>
      <c r="E420" s="197">
        <v>14030231</v>
      </c>
      <c r="F420" s="87"/>
      <c r="G420" s="87"/>
      <c r="H420" s="87"/>
      <c r="I420" s="87">
        <v>2</v>
      </c>
      <c r="J420" s="87"/>
      <c r="K420" s="87">
        <v>180</v>
      </c>
      <c r="L420" s="197">
        <f t="shared" si="4"/>
        <v>14030231</v>
      </c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</row>
    <row r="421" spans="1:25" x14ac:dyDescent="0.25">
      <c r="A421" s="87">
        <v>3269</v>
      </c>
      <c r="B421" s="197" t="s">
        <v>227</v>
      </c>
      <c r="C421" s="197" t="s">
        <v>447</v>
      </c>
      <c r="D421" s="197"/>
      <c r="E421" s="197">
        <v>14030231</v>
      </c>
      <c r="F421" s="87"/>
      <c r="G421" s="87"/>
      <c r="H421" s="87"/>
      <c r="I421" s="87">
        <v>2</v>
      </c>
      <c r="J421" s="87"/>
      <c r="K421" s="87">
        <v>180</v>
      </c>
      <c r="L421" s="197">
        <f t="shared" si="4"/>
        <v>14030231</v>
      </c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</row>
    <row r="422" spans="1:25" x14ac:dyDescent="0.25">
      <c r="A422" s="87">
        <v>1524</v>
      </c>
      <c r="B422" s="197" t="s">
        <v>227</v>
      </c>
      <c r="C422" s="197" t="s">
        <v>448</v>
      </c>
      <c r="D422" s="197"/>
      <c r="E422" s="197">
        <v>14030231</v>
      </c>
      <c r="F422" s="87"/>
      <c r="G422" s="87"/>
      <c r="H422" s="87"/>
      <c r="I422" s="87">
        <v>2</v>
      </c>
      <c r="J422" s="87"/>
      <c r="K422" s="87">
        <v>36</v>
      </c>
      <c r="L422" s="197">
        <f t="shared" si="4"/>
        <v>14030231</v>
      </c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</row>
    <row r="423" spans="1:25" x14ac:dyDescent="0.25">
      <c r="A423" s="87">
        <v>1525</v>
      </c>
      <c r="B423" s="197" t="s">
        <v>227</v>
      </c>
      <c r="C423" s="197" t="s">
        <v>449</v>
      </c>
      <c r="D423" s="197"/>
      <c r="E423" s="197">
        <v>14030231</v>
      </c>
      <c r="F423" s="87"/>
      <c r="G423" s="87"/>
      <c r="H423" s="87"/>
      <c r="I423" s="87">
        <v>2</v>
      </c>
      <c r="J423" s="87"/>
      <c r="K423" s="87">
        <v>36</v>
      </c>
      <c r="L423" s="197">
        <f t="shared" si="4"/>
        <v>14030231</v>
      </c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</row>
    <row r="424" spans="1:25" x14ac:dyDescent="0.25">
      <c r="A424" s="87">
        <v>196</v>
      </c>
      <c r="B424" s="197" t="s">
        <v>227</v>
      </c>
      <c r="C424" s="197" t="s">
        <v>450</v>
      </c>
      <c r="D424" s="197"/>
      <c r="E424" s="197">
        <v>14030231</v>
      </c>
      <c r="F424" s="87"/>
      <c r="G424" s="87"/>
      <c r="H424" s="87"/>
      <c r="I424" s="87">
        <v>2</v>
      </c>
      <c r="J424" s="87"/>
      <c r="K424" s="87">
        <v>180</v>
      </c>
      <c r="L424" s="197">
        <f t="shared" si="4"/>
        <v>14030231</v>
      </c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</row>
    <row r="425" spans="1:25" x14ac:dyDescent="0.25">
      <c r="A425" s="87">
        <v>199</v>
      </c>
      <c r="B425" s="197" t="s">
        <v>227</v>
      </c>
      <c r="C425" s="87" t="s">
        <v>136</v>
      </c>
      <c r="D425" s="197"/>
      <c r="E425" s="197">
        <v>14030301</v>
      </c>
      <c r="F425" s="87"/>
      <c r="G425" s="87"/>
      <c r="H425" s="87"/>
      <c r="I425" s="87">
        <v>1</v>
      </c>
      <c r="J425" s="87"/>
      <c r="K425" s="87">
        <v>180</v>
      </c>
      <c r="L425" s="197">
        <f t="shared" si="4"/>
        <v>14030301</v>
      </c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</row>
    <row r="426" spans="1:25" x14ac:dyDescent="0.25">
      <c r="A426" s="87">
        <v>139</v>
      </c>
      <c r="B426" s="197" t="s">
        <v>227</v>
      </c>
      <c r="C426" s="87" t="s">
        <v>213</v>
      </c>
      <c r="D426" s="197"/>
      <c r="E426" s="197">
        <v>14030301</v>
      </c>
      <c r="F426" s="87"/>
      <c r="G426" s="87"/>
      <c r="H426" s="87"/>
      <c r="I426" s="87">
        <v>1</v>
      </c>
      <c r="J426" s="87"/>
      <c r="K426" s="87">
        <v>120</v>
      </c>
      <c r="L426" s="197">
        <f t="shared" si="4"/>
        <v>14030301</v>
      </c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</row>
    <row r="427" spans="1:25" x14ac:dyDescent="0.25">
      <c r="A427" s="87">
        <v>138</v>
      </c>
      <c r="B427" s="197" t="s">
        <v>227</v>
      </c>
      <c r="C427" s="87" t="s">
        <v>213</v>
      </c>
      <c r="D427" s="197"/>
      <c r="E427" s="197">
        <v>14030301</v>
      </c>
      <c r="F427" s="87"/>
      <c r="G427" s="87"/>
      <c r="H427" s="87"/>
      <c r="I427" s="87">
        <v>1</v>
      </c>
      <c r="J427" s="87"/>
      <c r="K427" s="87">
        <v>120</v>
      </c>
      <c r="L427" s="197">
        <f t="shared" si="4"/>
        <v>14030301</v>
      </c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</row>
    <row r="428" spans="1:25" x14ac:dyDescent="0.25">
      <c r="A428" s="87">
        <v>167</v>
      </c>
      <c r="B428" s="197" t="s">
        <v>227</v>
      </c>
      <c r="C428" s="87" t="s">
        <v>451</v>
      </c>
      <c r="D428" s="197"/>
      <c r="E428" s="197">
        <v>14030301</v>
      </c>
      <c r="F428" s="87"/>
      <c r="G428" s="87"/>
      <c r="H428" s="87"/>
      <c r="I428" s="87">
        <v>1</v>
      </c>
      <c r="J428" s="87"/>
      <c r="K428" s="87">
        <v>180</v>
      </c>
      <c r="L428" s="197">
        <f t="shared" si="4"/>
        <v>14030301</v>
      </c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</row>
    <row r="429" spans="1:25" x14ac:dyDescent="0.25">
      <c r="A429" s="87">
        <v>5470</v>
      </c>
      <c r="B429" s="197" t="s">
        <v>227</v>
      </c>
      <c r="C429" s="87" t="s">
        <v>121</v>
      </c>
      <c r="D429" s="197"/>
      <c r="E429" s="197">
        <v>14030301</v>
      </c>
      <c r="F429" s="87"/>
      <c r="G429" s="87"/>
      <c r="H429" s="87"/>
      <c r="I429" s="87">
        <v>1</v>
      </c>
      <c r="J429" s="87"/>
      <c r="K429" s="87">
        <v>180</v>
      </c>
      <c r="L429" s="197">
        <f t="shared" si="4"/>
        <v>14030301</v>
      </c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</row>
    <row r="430" spans="1:25" x14ac:dyDescent="0.25">
      <c r="A430" s="87">
        <v>189</v>
      </c>
      <c r="B430" s="197" t="s">
        <v>227</v>
      </c>
      <c r="C430" s="87" t="s">
        <v>137</v>
      </c>
      <c r="D430" s="197"/>
      <c r="E430" s="197">
        <v>14030301</v>
      </c>
      <c r="F430" s="87"/>
      <c r="G430" s="87"/>
      <c r="H430" s="87"/>
      <c r="I430" s="87">
        <v>1</v>
      </c>
      <c r="J430" s="87"/>
      <c r="K430" s="87">
        <v>240</v>
      </c>
      <c r="L430" s="197">
        <f t="shared" si="4"/>
        <v>14030301</v>
      </c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</row>
    <row r="431" spans="1:25" x14ac:dyDescent="0.25">
      <c r="A431" s="87">
        <v>192</v>
      </c>
      <c r="B431" s="197" t="s">
        <v>227</v>
      </c>
      <c r="C431" s="87" t="s">
        <v>137</v>
      </c>
      <c r="D431" s="197"/>
      <c r="E431" s="197">
        <v>14030301</v>
      </c>
      <c r="F431" s="87"/>
      <c r="G431" s="87"/>
      <c r="H431" s="87"/>
      <c r="I431" s="87">
        <v>1</v>
      </c>
      <c r="J431" s="87"/>
      <c r="K431" s="87">
        <v>180</v>
      </c>
      <c r="L431" s="197">
        <f t="shared" si="4"/>
        <v>14030301</v>
      </c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</row>
    <row r="432" spans="1:25" x14ac:dyDescent="0.25">
      <c r="A432" s="87">
        <v>542</v>
      </c>
      <c r="B432" s="197" t="s">
        <v>227</v>
      </c>
      <c r="C432" s="87" t="s">
        <v>121</v>
      </c>
      <c r="D432" s="197"/>
      <c r="E432" s="197">
        <v>14030301</v>
      </c>
      <c r="F432" s="87"/>
      <c r="G432" s="87"/>
      <c r="H432" s="87"/>
      <c r="I432" s="87">
        <v>2</v>
      </c>
      <c r="J432" s="87"/>
      <c r="K432" s="87">
        <v>180</v>
      </c>
      <c r="L432" s="197">
        <f t="shared" si="4"/>
        <v>14030301</v>
      </c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</row>
    <row r="433" spans="1:25" x14ac:dyDescent="0.25">
      <c r="A433" s="87">
        <v>541</v>
      </c>
      <c r="B433" s="197" t="s">
        <v>227</v>
      </c>
      <c r="C433" s="87" t="s">
        <v>121</v>
      </c>
      <c r="D433" s="197"/>
      <c r="E433" s="197">
        <v>14030301</v>
      </c>
      <c r="F433" s="87"/>
      <c r="G433" s="87"/>
      <c r="H433" s="87"/>
      <c r="I433" s="87">
        <v>2</v>
      </c>
      <c r="J433" s="87"/>
      <c r="K433" s="87">
        <v>180</v>
      </c>
      <c r="L433" s="197">
        <f t="shared" si="4"/>
        <v>14030301</v>
      </c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</row>
    <row r="434" spans="1:25" x14ac:dyDescent="0.25">
      <c r="A434" s="87">
        <v>141</v>
      </c>
      <c r="B434" s="197" t="s">
        <v>227</v>
      </c>
      <c r="C434" s="87" t="s">
        <v>213</v>
      </c>
      <c r="D434" s="197"/>
      <c r="E434" s="197">
        <v>14030301</v>
      </c>
      <c r="F434" s="87"/>
      <c r="G434" s="87"/>
      <c r="H434" s="87"/>
      <c r="I434" s="87">
        <v>2</v>
      </c>
      <c r="J434" s="87"/>
      <c r="K434" s="87">
        <v>120</v>
      </c>
      <c r="L434" s="197">
        <f t="shared" si="4"/>
        <v>14030301</v>
      </c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</row>
    <row r="435" spans="1:25" x14ac:dyDescent="0.25">
      <c r="A435" s="87">
        <v>3271</v>
      </c>
      <c r="B435" s="197" t="s">
        <v>227</v>
      </c>
      <c r="C435" s="87" t="s">
        <v>392</v>
      </c>
      <c r="D435" s="197"/>
      <c r="E435" s="197">
        <v>14030301</v>
      </c>
      <c r="F435" s="87"/>
      <c r="G435" s="87"/>
      <c r="H435" s="87"/>
      <c r="I435" s="87">
        <v>2</v>
      </c>
      <c r="J435" s="87"/>
      <c r="K435" s="87">
        <v>36</v>
      </c>
      <c r="L435" s="197">
        <f t="shared" si="4"/>
        <v>14030301</v>
      </c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</row>
    <row r="436" spans="1:25" x14ac:dyDescent="0.25">
      <c r="A436" s="87">
        <v>188</v>
      </c>
      <c r="B436" s="197" t="s">
        <v>227</v>
      </c>
      <c r="C436" s="87" t="s">
        <v>137</v>
      </c>
      <c r="D436" s="197"/>
      <c r="E436" s="197">
        <v>14030301</v>
      </c>
      <c r="F436" s="87"/>
      <c r="G436" s="87"/>
      <c r="H436" s="87"/>
      <c r="I436" s="87">
        <v>2</v>
      </c>
      <c r="J436" s="87"/>
      <c r="K436" s="87">
        <v>240</v>
      </c>
      <c r="L436" s="197">
        <f t="shared" si="4"/>
        <v>14030301</v>
      </c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</row>
    <row r="437" spans="1:25" x14ac:dyDescent="0.25">
      <c r="A437" s="87">
        <v>154</v>
      </c>
      <c r="B437" s="197" t="s">
        <v>227</v>
      </c>
      <c r="C437" s="87" t="s">
        <v>137</v>
      </c>
      <c r="D437" s="197"/>
      <c r="E437" s="197">
        <v>14030301</v>
      </c>
      <c r="F437" s="87"/>
      <c r="G437" s="87"/>
      <c r="H437" s="87"/>
      <c r="I437" s="87">
        <v>2</v>
      </c>
      <c r="J437" s="87"/>
      <c r="K437" s="87">
        <v>120</v>
      </c>
      <c r="L437" s="197">
        <f t="shared" si="4"/>
        <v>14030301</v>
      </c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</row>
    <row r="438" spans="1:25" x14ac:dyDescent="0.25">
      <c r="A438" s="87">
        <v>192</v>
      </c>
      <c r="B438" s="197" t="s">
        <v>227</v>
      </c>
      <c r="C438" s="87" t="s">
        <v>137</v>
      </c>
      <c r="D438" s="197"/>
      <c r="E438" s="197">
        <v>14030301</v>
      </c>
      <c r="F438" s="87"/>
      <c r="G438" s="87"/>
      <c r="H438" s="87"/>
      <c r="I438" s="87">
        <v>2</v>
      </c>
      <c r="J438" s="87"/>
      <c r="K438" s="87">
        <v>120</v>
      </c>
      <c r="L438" s="197">
        <f t="shared" si="4"/>
        <v>14030301</v>
      </c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</row>
    <row r="439" spans="1:25" x14ac:dyDescent="0.25">
      <c r="A439" s="87">
        <v>150</v>
      </c>
      <c r="B439" s="197" t="s">
        <v>227</v>
      </c>
      <c r="C439" s="87" t="s">
        <v>137</v>
      </c>
      <c r="D439" s="197"/>
      <c r="E439" s="197">
        <v>14030301</v>
      </c>
      <c r="F439" s="87"/>
      <c r="G439" s="87"/>
      <c r="H439" s="87"/>
      <c r="I439" s="87">
        <v>2</v>
      </c>
      <c r="J439" s="87"/>
      <c r="K439" s="87">
        <v>120</v>
      </c>
      <c r="L439" s="197">
        <f t="shared" si="4"/>
        <v>14030301</v>
      </c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</row>
    <row r="440" spans="1:25" x14ac:dyDescent="0.25">
      <c r="A440" s="87">
        <v>140</v>
      </c>
      <c r="B440" s="197" t="s">
        <v>227</v>
      </c>
      <c r="C440" s="87" t="s">
        <v>213</v>
      </c>
      <c r="D440" s="197"/>
      <c r="E440" s="197">
        <v>14030303</v>
      </c>
      <c r="F440" s="87"/>
      <c r="G440" s="87"/>
      <c r="H440" s="87"/>
      <c r="I440" s="87">
        <v>2</v>
      </c>
      <c r="J440" s="87"/>
      <c r="K440" s="87">
        <v>120</v>
      </c>
      <c r="L440" s="197">
        <f t="shared" si="4"/>
        <v>14030303</v>
      </c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</row>
    <row r="441" spans="1:25" x14ac:dyDescent="0.25">
      <c r="A441" s="87">
        <v>133</v>
      </c>
      <c r="B441" s="197" t="s">
        <v>227</v>
      </c>
      <c r="C441" s="87" t="s">
        <v>213</v>
      </c>
      <c r="D441" s="197"/>
      <c r="E441" s="197">
        <v>14030303</v>
      </c>
      <c r="F441" s="87"/>
      <c r="G441" s="87"/>
      <c r="H441" s="87"/>
      <c r="I441" s="87">
        <v>2</v>
      </c>
      <c r="J441" s="87"/>
      <c r="K441" s="87">
        <v>120</v>
      </c>
      <c r="L441" s="197">
        <f t="shared" si="4"/>
        <v>14030303</v>
      </c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</row>
    <row r="442" spans="1:25" x14ac:dyDescent="0.25">
      <c r="A442" s="87">
        <v>195</v>
      </c>
      <c r="B442" s="197" t="s">
        <v>227</v>
      </c>
      <c r="C442" s="87" t="s">
        <v>137</v>
      </c>
      <c r="D442" s="197"/>
      <c r="E442" s="197">
        <v>14030303</v>
      </c>
      <c r="F442" s="87"/>
      <c r="G442" s="87"/>
      <c r="H442" s="87"/>
      <c r="I442" s="87">
        <v>2</v>
      </c>
      <c r="J442" s="87"/>
      <c r="K442" s="87">
        <v>180</v>
      </c>
      <c r="L442" s="197">
        <f t="shared" si="4"/>
        <v>14030303</v>
      </c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</row>
    <row r="443" spans="1:25" x14ac:dyDescent="0.25">
      <c r="A443" s="87">
        <v>1522</v>
      </c>
      <c r="B443" s="197" t="s">
        <v>227</v>
      </c>
      <c r="C443" s="87" t="s">
        <v>107</v>
      </c>
      <c r="D443" s="197"/>
      <c r="E443" s="197">
        <v>14030303</v>
      </c>
      <c r="F443" s="87"/>
      <c r="G443" s="87"/>
      <c r="H443" s="87"/>
      <c r="I443" s="87">
        <v>2</v>
      </c>
      <c r="J443" s="87"/>
      <c r="K443" s="87">
        <v>180</v>
      </c>
      <c r="L443" s="197">
        <f t="shared" si="4"/>
        <v>14030303</v>
      </c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</row>
    <row r="444" spans="1:25" x14ac:dyDescent="0.25">
      <c r="A444" s="87">
        <v>200</v>
      </c>
      <c r="B444" s="197" t="s">
        <v>227</v>
      </c>
      <c r="C444" s="87" t="s">
        <v>136</v>
      </c>
      <c r="D444" s="197"/>
      <c r="E444" s="197">
        <v>14030303</v>
      </c>
      <c r="F444" s="87"/>
      <c r="G444" s="87"/>
      <c r="H444" s="87"/>
      <c r="I444" s="87">
        <v>2</v>
      </c>
      <c r="J444" s="87"/>
      <c r="K444" s="87">
        <v>180</v>
      </c>
      <c r="L444" s="197">
        <f t="shared" si="4"/>
        <v>14030303</v>
      </c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</row>
    <row r="445" spans="1:25" x14ac:dyDescent="0.25">
      <c r="A445" s="87">
        <v>118</v>
      </c>
      <c r="B445" s="197" t="s">
        <v>227</v>
      </c>
      <c r="C445" s="87" t="s">
        <v>137</v>
      </c>
      <c r="D445" s="197"/>
      <c r="E445" s="197">
        <v>14030303</v>
      </c>
      <c r="F445" s="87"/>
      <c r="G445" s="87"/>
      <c r="H445" s="87"/>
      <c r="I445" s="87">
        <v>2</v>
      </c>
      <c r="J445" s="87"/>
      <c r="K445" s="87">
        <v>180</v>
      </c>
      <c r="L445" s="197">
        <f t="shared" si="4"/>
        <v>14030303</v>
      </c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</row>
    <row r="446" spans="1:25" x14ac:dyDescent="0.25">
      <c r="A446" s="87">
        <v>110</v>
      </c>
      <c r="B446" s="197" t="s">
        <v>227</v>
      </c>
      <c r="C446" s="87" t="s">
        <v>137</v>
      </c>
      <c r="D446" s="197"/>
      <c r="E446" s="197">
        <v>14030303</v>
      </c>
      <c r="F446" s="87"/>
      <c r="G446" s="87"/>
      <c r="H446" s="87"/>
      <c r="I446" s="87">
        <v>2</v>
      </c>
      <c r="J446" s="87"/>
      <c r="K446" s="87">
        <v>180</v>
      </c>
      <c r="L446" s="197">
        <f t="shared" si="4"/>
        <v>14030303</v>
      </c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</row>
    <row r="447" spans="1:25" x14ac:dyDescent="0.25">
      <c r="A447" s="87">
        <v>194</v>
      </c>
      <c r="B447" s="197" t="s">
        <v>227</v>
      </c>
      <c r="C447" s="87" t="s">
        <v>137</v>
      </c>
      <c r="D447" s="197"/>
      <c r="E447" s="197">
        <v>14030303</v>
      </c>
      <c r="F447" s="87"/>
      <c r="G447" s="87"/>
      <c r="H447" s="87"/>
      <c r="I447" s="87">
        <v>1</v>
      </c>
      <c r="J447" s="87"/>
      <c r="K447" s="87">
        <v>180</v>
      </c>
      <c r="L447" s="197">
        <f t="shared" si="4"/>
        <v>14030303</v>
      </c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</row>
    <row r="448" spans="1:25" x14ac:dyDescent="0.25">
      <c r="A448" s="87">
        <v>515</v>
      </c>
      <c r="B448" s="197" t="s">
        <v>227</v>
      </c>
      <c r="C448" s="87" t="s">
        <v>121</v>
      </c>
      <c r="D448" s="197"/>
      <c r="E448" s="197">
        <v>14030303</v>
      </c>
      <c r="F448" s="87"/>
      <c r="G448" s="87"/>
      <c r="H448" s="87"/>
      <c r="I448" s="87">
        <v>1</v>
      </c>
      <c r="J448" s="87"/>
      <c r="K448" s="87">
        <v>180</v>
      </c>
      <c r="L448" s="197">
        <f t="shared" si="4"/>
        <v>14030303</v>
      </c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</row>
    <row r="449" spans="1:25" x14ac:dyDescent="0.25">
      <c r="A449" s="87">
        <v>3265</v>
      </c>
      <c r="B449" s="197" t="s">
        <v>227</v>
      </c>
      <c r="C449" s="87" t="s">
        <v>117</v>
      </c>
      <c r="D449" s="197"/>
      <c r="E449" s="197">
        <v>14030303</v>
      </c>
      <c r="F449" s="87"/>
      <c r="G449" s="87"/>
      <c r="H449" s="87"/>
      <c r="I449" s="87">
        <v>1</v>
      </c>
      <c r="J449" s="87"/>
      <c r="K449" s="87">
        <v>180</v>
      </c>
      <c r="L449" s="197">
        <f t="shared" si="4"/>
        <v>14030303</v>
      </c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</row>
    <row r="450" spans="1:25" x14ac:dyDescent="0.25">
      <c r="A450" s="87">
        <v>538</v>
      </c>
      <c r="B450" s="197" t="s">
        <v>227</v>
      </c>
      <c r="C450" s="87" t="s">
        <v>121</v>
      </c>
      <c r="D450" s="197"/>
      <c r="E450" s="197">
        <v>14030303</v>
      </c>
      <c r="F450" s="87"/>
      <c r="G450" s="87"/>
      <c r="H450" s="87"/>
      <c r="I450" s="87">
        <v>1</v>
      </c>
      <c r="J450" s="87"/>
      <c r="K450" s="87">
        <v>180</v>
      </c>
      <c r="L450" s="197">
        <f t="shared" si="4"/>
        <v>14030303</v>
      </c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</row>
    <row r="451" spans="1:25" x14ac:dyDescent="0.25">
      <c r="A451" s="87">
        <v>208</v>
      </c>
      <c r="B451" s="197" t="s">
        <v>227</v>
      </c>
      <c r="C451" s="87" t="s">
        <v>137</v>
      </c>
      <c r="D451" s="197"/>
      <c r="E451" s="197">
        <v>14030303</v>
      </c>
      <c r="F451" s="87"/>
      <c r="G451" s="87"/>
      <c r="H451" s="87"/>
      <c r="I451" s="87">
        <v>1</v>
      </c>
      <c r="J451" s="87"/>
      <c r="K451" s="87">
        <v>180</v>
      </c>
      <c r="L451" s="197">
        <f t="shared" si="4"/>
        <v>14030303</v>
      </c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</row>
    <row r="452" spans="1:25" x14ac:dyDescent="0.25">
      <c r="A452" s="87">
        <v>504</v>
      </c>
      <c r="B452" s="197" t="s">
        <v>227</v>
      </c>
      <c r="C452" s="87" t="s">
        <v>121</v>
      </c>
      <c r="D452" s="197"/>
      <c r="E452" s="197">
        <v>14030303</v>
      </c>
      <c r="F452" s="87"/>
      <c r="G452" s="87"/>
      <c r="H452" s="87"/>
      <c r="I452" s="87">
        <v>1</v>
      </c>
      <c r="J452" s="87"/>
      <c r="K452" s="87">
        <v>180</v>
      </c>
      <c r="L452" s="197">
        <f t="shared" si="4"/>
        <v>14030303</v>
      </c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</row>
    <row r="453" spans="1:25" x14ac:dyDescent="0.25">
      <c r="A453" s="87">
        <v>148</v>
      </c>
      <c r="B453" s="197" t="s">
        <v>227</v>
      </c>
      <c r="C453" s="87" t="s">
        <v>213</v>
      </c>
      <c r="D453" s="197"/>
      <c r="E453" s="197">
        <v>14030303</v>
      </c>
      <c r="F453" s="87"/>
      <c r="G453" s="87"/>
      <c r="H453" s="87"/>
      <c r="I453" s="87">
        <v>1</v>
      </c>
      <c r="J453" s="87"/>
      <c r="K453" s="87">
        <v>120</v>
      </c>
      <c r="L453" s="197">
        <f t="shared" si="4"/>
        <v>14030303</v>
      </c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</row>
    <row r="454" spans="1:25" x14ac:dyDescent="0.25">
      <c r="A454" s="87">
        <v>188</v>
      </c>
      <c r="B454" s="197" t="s">
        <v>227</v>
      </c>
      <c r="C454" s="87" t="s">
        <v>137</v>
      </c>
      <c r="D454" s="197"/>
      <c r="E454" s="197">
        <v>14030305</v>
      </c>
      <c r="F454" s="87"/>
      <c r="G454" s="87"/>
      <c r="H454" s="87"/>
      <c r="I454" s="87">
        <v>1</v>
      </c>
      <c r="J454" s="87"/>
      <c r="K454" s="87">
        <v>180</v>
      </c>
      <c r="L454" s="197">
        <f t="shared" si="4"/>
        <v>14030305</v>
      </c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</row>
    <row r="455" spans="1:25" x14ac:dyDescent="0.25">
      <c r="A455" s="87">
        <v>143</v>
      </c>
      <c r="B455" s="197" t="s">
        <v>227</v>
      </c>
      <c r="C455" s="87" t="s">
        <v>213</v>
      </c>
      <c r="D455" s="197"/>
      <c r="E455" s="197">
        <v>14030305</v>
      </c>
      <c r="F455" s="87"/>
      <c r="G455" s="87"/>
      <c r="H455" s="87"/>
      <c r="I455" s="87">
        <v>1</v>
      </c>
      <c r="J455" s="87"/>
      <c r="K455" s="87">
        <v>120</v>
      </c>
      <c r="L455" s="197">
        <f t="shared" si="4"/>
        <v>14030305</v>
      </c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</row>
    <row r="456" spans="1:25" x14ac:dyDescent="0.25">
      <c r="A456" s="87">
        <v>216</v>
      </c>
      <c r="B456" s="197" t="s">
        <v>227</v>
      </c>
      <c r="C456" s="87" t="s">
        <v>137</v>
      </c>
      <c r="D456" s="197"/>
      <c r="E456" s="197">
        <v>14030305</v>
      </c>
      <c r="F456" s="87"/>
      <c r="G456" s="87"/>
      <c r="H456" s="87"/>
      <c r="I456" s="87">
        <v>1</v>
      </c>
      <c r="J456" s="87"/>
      <c r="K456" s="87">
        <v>180</v>
      </c>
      <c r="L456" s="197">
        <f t="shared" si="4"/>
        <v>14030305</v>
      </c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</row>
    <row r="457" spans="1:25" x14ac:dyDescent="0.25">
      <c r="A457" s="87">
        <v>858</v>
      </c>
      <c r="B457" s="197" t="s">
        <v>227</v>
      </c>
      <c r="C457" s="87" t="s">
        <v>142</v>
      </c>
      <c r="D457" s="197"/>
      <c r="E457" s="197">
        <v>14030305</v>
      </c>
      <c r="F457" s="87"/>
      <c r="G457" s="87"/>
      <c r="H457" s="87"/>
      <c r="I457" s="87">
        <v>1</v>
      </c>
      <c r="J457" s="87"/>
      <c r="K457" s="87">
        <v>180</v>
      </c>
      <c r="L457" s="197">
        <f t="shared" si="4"/>
        <v>14030305</v>
      </c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</row>
    <row r="458" spans="1:25" x14ac:dyDescent="0.25">
      <c r="A458" s="87">
        <v>184</v>
      </c>
      <c r="B458" s="197" t="s">
        <v>227</v>
      </c>
      <c r="C458" s="87" t="s">
        <v>137</v>
      </c>
      <c r="D458" s="197"/>
      <c r="E458" s="197">
        <v>14030305</v>
      </c>
      <c r="F458" s="87"/>
      <c r="G458" s="87"/>
      <c r="H458" s="87"/>
      <c r="I458" s="87">
        <v>2</v>
      </c>
      <c r="J458" s="87"/>
      <c r="K458" s="87">
        <v>240</v>
      </c>
      <c r="L458" s="197">
        <f t="shared" si="4"/>
        <v>14030305</v>
      </c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</row>
    <row r="459" spans="1:25" x14ac:dyDescent="0.25">
      <c r="A459" s="87">
        <v>209</v>
      </c>
      <c r="B459" s="197" t="s">
        <v>227</v>
      </c>
      <c r="C459" s="87" t="s">
        <v>137</v>
      </c>
      <c r="D459" s="197"/>
      <c r="E459" s="197">
        <v>14030305</v>
      </c>
      <c r="F459" s="87"/>
      <c r="G459" s="87"/>
      <c r="H459" s="87"/>
      <c r="I459" s="87">
        <v>2</v>
      </c>
      <c r="J459" s="87"/>
      <c r="K459" s="87">
        <v>180</v>
      </c>
      <c r="L459" s="197">
        <f t="shared" si="4"/>
        <v>14030305</v>
      </c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</row>
    <row r="460" spans="1:25" x14ac:dyDescent="0.25">
      <c r="A460" s="87">
        <v>201</v>
      </c>
      <c r="B460" s="197" t="s">
        <v>227</v>
      </c>
      <c r="C460" s="87" t="s">
        <v>385</v>
      </c>
      <c r="D460" s="197"/>
      <c r="E460" s="197">
        <v>14030305</v>
      </c>
      <c r="F460" s="87"/>
      <c r="G460" s="87"/>
      <c r="H460" s="87"/>
      <c r="I460" s="87">
        <v>2</v>
      </c>
      <c r="J460" s="87"/>
      <c r="K460" s="87">
        <v>180</v>
      </c>
      <c r="L460" s="197">
        <f t="shared" si="4"/>
        <v>14030305</v>
      </c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</row>
    <row r="461" spans="1:25" x14ac:dyDescent="0.25">
      <c r="A461" s="87">
        <v>206</v>
      </c>
      <c r="B461" s="197" t="s">
        <v>227</v>
      </c>
      <c r="C461" s="87" t="s">
        <v>385</v>
      </c>
      <c r="D461" s="197"/>
      <c r="E461" s="197">
        <v>14030305</v>
      </c>
      <c r="F461" s="87"/>
      <c r="G461" s="87"/>
      <c r="H461" s="87"/>
      <c r="I461" s="87">
        <v>2</v>
      </c>
      <c r="J461" s="87"/>
      <c r="K461" s="87">
        <v>240</v>
      </c>
      <c r="L461" s="197">
        <f t="shared" si="4"/>
        <v>14030305</v>
      </c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</row>
    <row r="462" spans="1:25" x14ac:dyDescent="0.25">
      <c r="A462" s="87">
        <v>206</v>
      </c>
      <c r="B462" s="197" t="s">
        <v>227</v>
      </c>
      <c r="C462" s="87" t="s">
        <v>385</v>
      </c>
      <c r="D462" s="197"/>
      <c r="E462" s="197">
        <v>14030305</v>
      </c>
      <c r="F462" s="87"/>
      <c r="G462" s="87"/>
      <c r="H462" s="87"/>
      <c r="I462" s="87">
        <v>2</v>
      </c>
      <c r="J462" s="87"/>
      <c r="K462" s="87">
        <v>240</v>
      </c>
      <c r="L462" s="197">
        <f t="shared" si="4"/>
        <v>14030305</v>
      </c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</row>
    <row r="463" spans="1:25" x14ac:dyDescent="0.25">
      <c r="A463" s="87">
        <v>131</v>
      </c>
      <c r="B463" s="197" t="s">
        <v>227</v>
      </c>
      <c r="C463" s="87" t="s">
        <v>136</v>
      </c>
      <c r="D463" s="197"/>
      <c r="E463" s="197">
        <v>14030305</v>
      </c>
      <c r="F463" s="87"/>
      <c r="G463" s="87"/>
      <c r="H463" s="87"/>
      <c r="I463" s="87">
        <v>2</v>
      </c>
      <c r="J463" s="87"/>
      <c r="K463" s="87">
        <v>180</v>
      </c>
      <c r="L463" s="197">
        <f t="shared" si="4"/>
        <v>14030305</v>
      </c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</row>
    <row r="464" spans="1:25" x14ac:dyDescent="0.25">
      <c r="A464" s="87">
        <v>137</v>
      </c>
      <c r="B464" s="197" t="s">
        <v>227</v>
      </c>
      <c r="C464" s="87" t="s">
        <v>136</v>
      </c>
      <c r="D464" s="197"/>
      <c r="E464" s="197">
        <v>14030305</v>
      </c>
      <c r="F464" s="87"/>
      <c r="G464" s="87"/>
      <c r="H464" s="87"/>
      <c r="I464" s="87">
        <v>2</v>
      </c>
      <c r="J464" s="87"/>
      <c r="K464" s="87">
        <v>180</v>
      </c>
      <c r="L464" s="197">
        <f t="shared" si="4"/>
        <v>14030305</v>
      </c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</row>
    <row r="465" spans="1:25" x14ac:dyDescent="0.25">
      <c r="A465" s="87">
        <v>549</v>
      </c>
      <c r="B465" s="197" t="s">
        <v>227</v>
      </c>
      <c r="C465" s="87" t="s">
        <v>121</v>
      </c>
      <c r="D465" s="197"/>
      <c r="E465" s="197">
        <v>14030305</v>
      </c>
      <c r="F465" s="87"/>
      <c r="G465" s="87"/>
      <c r="H465" s="87"/>
      <c r="I465" s="87">
        <v>2</v>
      </c>
      <c r="J465" s="87"/>
      <c r="K465" s="87">
        <v>180</v>
      </c>
      <c r="L465" s="197">
        <f t="shared" ref="L465:L528" si="5">E465</f>
        <v>14030305</v>
      </c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</row>
    <row r="466" spans="1:25" x14ac:dyDescent="0.25">
      <c r="A466" s="87">
        <v>202</v>
      </c>
      <c r="B466" s="197" t="s">
        <v>227</v>
      </c>
      <c r="C466" s="87" t="s">
        <v>385</v>
      </c>
      <c r="D466" s="197"/>
      <c r="E466" s="197">
        <v>14030305</v>
      </c>
      <c r="F466" s="87"/>
      <c r="G466" s="87"/>
      <c r="H466" s="87"/>
      <c r="I466" s="87">
        <v>2</v>
      </c>
      <c r="J466" s="87"/>
      <c r="K466" s="87">
        <v>180</v>
      </c>
      <c r="L466" s="197">
        <f t="shared" si="5"/>
        <v>14030305</v>
      </c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</row>
    <row r="467" spans="1:25" x14ac:dyDescent="0.25">
      <c r="A467" s="87">
        <v>210</v>
      </c>
      <c r="B467" s="197" t="s">
        <v>227</v>
      </c>
      <c r="C467" s="87" t="s">
        <v>385</v>
      </c>
      <c r="D467" s="197"/>
      <c r="E467" s="197">
        <v>14030306</v>
      </c>
      <c r="F467" s="87"/>
      <c r="G467" s="87"/>
      <c r="H467" s="87"/>
      <c r="I467" s="87">
        <v>2</v>
      </c>
      <c r="J467" s="87"/>
      <c r="K467" s="87">
        <v>240</v>
      </c>
      <c r="L467" s="197">
        <f t="shared" si="5"/>
        <v>14030306</v>
      </c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</row>
    <row r="468" spans="1:25" x14ac:dyDescent="0.25">
      <c r="A468" s="87">
        <v>204</v>
      </c>
      <c r="B468" s="197" t="s">
        <v>227</v>
      </c>
      <c r="C468" s="87" t="s">
        <v>385</v>
      </c>
      <c r="D468" s="197"/>
      <c r="E468" s="197">
        <v>14030306</v>
      </c>
      <c r="F468" s="87"/>
      <c r="G468" s="87"/>
      <c r="H468" s="87"/>
      <c r="I468" s="87">
        <v>2</v>
      </c>
      <c r="J468" s="87"/>
      <c r="K468" s="87">
        <v>180</v>
      </c>
      <c r="L468" s="197">
        <f t="shared" si="5"/>
        <v>14030306</v>
      </c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</row>
    <row r="469" spans="1:25" x14ac:dyDescent="0.25">
      <c r="A469" s="87">
        <v>857</v>
      </c>
      <c r="B469" s="197" t="s">
        <v>227</v>
      </c>
      <c r="C469" s="87" t="s">
        <v>142</v>
      </c>
      <c r="D469" s="197"/>
      <c r="E469" s="197">
        <v>14030306</v>
      </c>
      <c r="F469" s="87"/>
      <c r="G469" s="87"/>
      <c r="H469" s="87"/>
      <c r="I469" s="87">
        <v>2</v>
      </c>
      <c r="J469" s="87"/>
      <c r="K469" s="87">
        <v>240</v>
      </c>
      <c r="L469" s="197">
        <f t="shared" si="5"/>
        <v>14030306</v>
      </c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</row>
    <row r="470" spans="1:25" x14ac:dyDescent="0.25">
      <c r="A470" s="87">
        <v>543</v>
      </c>
      <c r="B470" s="197" t="s">
        <v>227</v>
      </c>
      <c r="C470" s="87" t="s">
        <v>121</v>
      </c>
      <c r="D470" s="197"/>
      <c r="E470" s="197">
        <v>14030306</v>
      </c>
      <c r="F470" s="87"/>
      <c r="G470" s="87"/>
      <c r="H470" s="87"/>
      <c r="I470" s="87">
        <v>2</v>
      </c>
      <c r="J470" s="87"/>
      <c r="K470" s="87">
        <v>180</v>
      </c>
      <c r="L470" s="197">
        <f t="shared" si="5"/>
        <v>14030306</v>
      </c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</row>
    <row r="471" spans="1:25" x14ac:dyDescent="0.25">
      <c r="A471" s="87">
        <v>505</v>
      </c>
      <c r="B471" s="197" t="s">
        <v>227</v>
      </c>
      <c r="C471" s="87" t="s">
        <v>121</v>
      </c>
      <c r="D471" s="197"/>
      <c r="E471" s="197">
        <v>14030306</v>
      </c>
      <c r="F471" s="87"/>
      <c r="G471" s="87"/>
      <c r="H471" s="87"/>
      <c r="I471" s="87">
        <v>2</v>
      </c>
      <c r="J471" s="87"/>
      <c r="K471" s="87">
        <v>180</v>
      </c>
      <c r="L471" s="197">
        <f t="shared" si="5"/>
        <v>14030306</v>
      </c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</row>
    <row r="472" spans="1:25" x14ac:dyDescent="0.25">
      <c r="A472" s="87">
        <v>120</v>
      </c>
      <c r="B472" s="197" t="s">
        <v>227</v>
      </c>
      <c r="C472" s="87" t="s">
        <v>137</v>
      </c>
      <c r="D472" s="197"/>
      <c r="E472" s="197">
        <v>14030306</v>
      </c>
      <c r="F472" s="87"/>
      <c r="G472" s="87"/>
      <c r="H472" s="87"/>
      <c r="I472" s="87">
        <v>2</v>
      </c>
      <c r="J472" s="87"/>
      <c r="K472" s="87">
        <v>180</v>
      </c>
      <c r="L472" s="197">
        <f t="shared" si="5"/>
        <v>14030306</v>
      </c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</row>
    <row r="473" spans="1:25" x14ac:dyDescent="0.25">
      <c r="A473" s="87">
        <v>121</v>
      </c>
      <c r="B473" s="197" t="s">
        <v>227</v>
      </c>
      <c r="C473" s="87" t="s">
        <v>137</v>
      </c>
      <c r="D473" s="197"/>
      <c r="E473" s="197">
        <v>14030306</v>
      </c>
      <c r="F473" s="87"/>
      <c r="G473" s="87"/>
      <c r="H473" s="87"/>
      <c r="I473" s="87">
        <v>2</v>
      </c>
      <c r="J473" s="87"/>
      <c r="K473" s="87">
        <v>180</v>
      </c>
      <c r="L473" s="197">
        <f t="shared" si="5"/>
        <v>14030306</v>
      </c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</row>
    <row r="474" spans="1:25" x14ac:dyDescent="0.25">
      <c r="A474" s="87">
        <v>551</v>
      </c>
      <c r="B474" s="197" t="s">
        <v>227</v>
      </c>
      <c r="C474" s="87" t="s">
        <v>121</v>
      </c>
      <c r="D474" s="197"/>
      <c r="E474" s="197">
        <v>14030306</v>
      </c>
      <c r="F474" s="87"/>
      <c r="G474" s="87"/>
      <c r="H474" s="87"/>
      <c r="I474" s="87">
        <v>2</v>
      </c>
      <c r="J474" s="87"/>
      <c r="K474" s="87">
        <v>180</v>
      </c>
      <c r="L474" s="197">
        <f t="shared" si="5"/>
        <v>14030306</v>
      </c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</row>
    <row r="475" spans="1:25" x14ac:dyDescent="0.25">
      <c r="A475" s="87">
        <v>211</v>
      </c>
      <c r="B475" s="197" t="s">
        <v>227</v>
      </c>
      <c r="C475" s="87" t="s">
        <v>385</v>
      </c>
      <c r="D475" s="197"/>
      <c r="E475" s="197">
        <v>14030306</v>
      </c>
      <c r="F475" s="87"/>
      <c r="G475" s="87"/>
      <c r="H475" s="87"/>
      <c r="I475" s="87">
        <v>1</v>
      </c>
      <c r="J475" s="87"/>
      <c r="K475" s="87">
        <v>240</v>
      </c>
      <c r="L475" s="197">
        <f t="shared" si="5"/>
        <v>14030306</v>
      </c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</row>
    <row r="476" spans="1:25" x14ac:dyDescent="0.25">
      <c r="A476" s="87">
        <v>555</v>
      </c>
      <c r="B476" s="197" t="s">
        <v>227</v>
      </c>
      <c r="C476" s="87" t="s">
        <v>121</v>
      </c>
      <c r="D476" s="197"/>
      <c r="E476" s="197">
        <v>14030306</v>
      </c>
      <c r="F476" s="87"/>
      <c r="G476" s="87"/>
      <c r="H476" s="87"/>
      <c r="I476" s="87">
        <v>1</v>
      </c>
      <c r="J476" s="87"/>
      <c r="K476" s="87">
        <v>180</v>
      </c>
      <c r="L476" s="197">
        <f t="shared" si="5"/>
        <v>14030306</v>
      </c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</row>
    <row r="477" spans="1:25" x14ac:dyDescent="0.25">
      <c r="A477" s="87">
        <v>214</v>
      </c>
      <c r="B477" s="197" t="s">
        <v>227</v>
      </c>
      <c r="C477" s="87" t="s">
        <v>137</v>
      </c>
      <c r="D477" s="197"/>
      <c r="E477" s="197">
        <v>14030306</v>
      </c>
      <c r="F477" s="87"/>
      <c r="G477" s="87"/>
      <c r="H477" s="87"/>
      <c r="I477" s="87">
        <v>1</v>
      </c>
      <c r="J477" s="87"/>
      <c r="K477" s="87">
        <v>180</v>
      </c>
      <c r="L477" s="197">
        <f t="shared" si="5"/>
        <v>14030306</v>
      </c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</row>
    <row r="478" spans="1:25" x14ac:dyDescent="0.25">
      <c r="A478" s="87">
        <v>215</v>
      </c>
      <c r="B478" s="197" t="s">
        <v>227</v>
      </c>
      <c r="C478" s="87" t="s">
        <v>137</v>
      </c>
      <c r="D478" s="197"/>
      <c r="E478" s="197">
        <v>14030306</v>
      </c>
      <c r="F478" s="87"/>
      <c r="G478" s="87"/>
      <c r="H478" s="87"/>
      <c r="I478" s="87">
        <v>1</v>
      </c>
      <c r="J478" s="87"/>
      <c r="K478" s="87">
        <v>180</v>
      </c>
      <c r="L478" s="197">
        <f t="shared" si="5"/>
        <v>14030306</v>
      </c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</row>
    <row r="479" spans="1:25" x14ac:dyDescent="0.25">
      <c r="A479" s="87">
        <v>3275</v>
      </c>
      <c r="B479" s="197" t="s">
        <v>227</v>
      </c>
      <c r="C479" s="87" t="s">
        <v>218</v>
      </c>
      <c r="D479" s="197"/>
      <c r="E479" s="197">
        <v>14030306</v>
      </c>
      <c r="F479" s="87"/>
      <c r="G479" s="87"/>
      <c r="H479" s="87"/>
      <c r="I479" s="87">
        <v>1</v>
      </c>
      <c r="J479" s="87"/>
      <c r="K479" s="87">
        <v>240</v>
      </c>
      <c r="L479" s="197">
        <f t="shared" si="5"/>
        <v>14030306</v>
      </c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</row>
    <row r="480" spans="1:25" x14ac:dyDescent="0.25">
      <c r="A480" s="87">
        <v>3274</v>
      </c>
      <c r="B480" s="197" t="s">
        <v>227</v>
      </c>
      <c r="C480" s="87" t="s">
        <v>218</v>
      </c>
      <c r="D480" s="197"/>
      <c r="E480" s="197">
        <v>14030306</v>
      </c>
      <c r="F480" s="87"/>
      <c r="G480" s="87"/>
      <c r="H480" s="87"/>
      <c r="I480" s="87">
        <v>1</v>
      </c>
      <c r="J480" s="87"/>
      <c r="K480" s="87">
        <v>240</v>
      </c>
      <c r="L480" s="197">
        <f t="shared" si="5"/>
        <v>14030306</v>
      </c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</row>
    <row r="481" spans="1:25" x14ac:dyDescent="0.25">
      <c r="A481" s="87">
        <v>534</v>
      </c>
      <c r="B481" s="197" t="s">
        <v>227</v>
      </c>
      <c r="C481" s="87" t="s">
        <v>452</v>
      </c>
      <c r="D481" s="197"/>
      <c r="E481" s="197">
        <v>14030306</v>
      </c>
      <c r="F481" s="87"/>
      <c r="G481" s="87"/>
      <c r="H481" s="87"/>
      <c r="I481" s="87">
        <v>1</v>
      </c>
      <c r="J481" s="87"/>
      <c r="K481" s="87">
        <v>180</v>
      </c>
      <c r="L481" s="197">
        <f t="shared" si="5"/>
        <v>14030306</v>
      </c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</row>
    <row r="482" spans="1:25" x14ac:dyDescent="0.25">
      <c r="A482" s="87">
        <v>213</v>
      </c>
      <c r="B482" s="87" t="s">
        <v>227</v>
      </c>
      <c r="C482" s="87" t="s">
        <v>385</v>
      </c>
      <c r="D482" s="197"/>
      <c r="E482" s="197">
        <v>14030307</v>
      </c>
      <c r="F482" s="87"/>
      <c r="G482" s="87"/>
      <c r="H482" s="87"/>
      <c r="I482" s="87">
        <v>1</v>
      </c>
      <c r="J482" s="87"/>
      <c r="K482" s="87">
        <v>240</v>
      </c>
      <c r="L482" s="197">
        <f t="shared" si="5"/>
        <v>14030307</v>
      </c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</row>
    <row r="483" spans="1:25" x14ac:dyDescent="0.25">
      <c r="A483" s="87">
        <v>415</v>
      </c>
      <c r="B483" s="197" t="s">
        <v>227</v>
      </c>
      <c r="C483" s="87" t="s">
        <v>135</v>
      </c>
      <c r="D483" s="197"/>
      <c r="E483" s="197">
        <v>14030307</v>
      </c>
      <c r="F483" s="87"/>
      <c r="G483" s="87"/>
      <c r="H483" s="87"/>
      <c r="I483" s="87">
        <v>1</v>
      </c>
      <c r="J483" s="87"/>
      <c r="K483" s="87">
        <v>180</v>
      </c>
      <c r="L483" s="197">
        <f t="shared" si="5"/>
        <v>14030307</v>
      </c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</row>
    <row r="484" spans="1:25" x14ac:dyDescent="0.25">
      <c r="A484" s="87">
        <v>553</v>
      </c>
      <c r="B484" s="197" t="s">
        <v>227</v>
      </c>
      <c r="C484" s="87" t="s">
        <v>121</v>
      </c>
      <c r="D484" s="197"/>
      <c r="E484" s="197">
        <v>14030307</v>
      </c>
      <c r="F484" s="87"/>
      <c r="G484" s="87"/>
      <c r="H484" s="87"/>
      <c r="I484" s="87">
        <v>1</v>
      </c>
      <c r="J484" s="87"/>
      <c r="K484" s="87">
        <v>180</v>
      </c>
      <c r="L484" s="197">
        <f t="shared" si="5"/>
        <v>14030307</v>
      </c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</row>
    <row r="485" spans="1:25" x14ac:dyDescent="0.25">
      <c r="A485" s="87">
        <v>533</v>
      </c>
      <c r="B485" s="197" t="s">
        <v>227</v>
      </c>
      <c r="C485" s="87" t="s">
        <v>121</v>
      </c>
      <c r="D485" s="197"/>
      <c r="E485" s="197">
        <v>14030307</v>
      </c>
      <c r="F485" s="87"/>
      <c r="G485" s="87"/>
      <c r="H485" s="87"/>
      <c r="I485" s="87">
        <v>1</v>
      </c>
      <c r="J485" s="87"/>
      <c r="K485" s="87">
        <v>180</v>
      </c>
      <c r="L485" s="197">
        <f t="shared" si="5"/>
        <v>14030307</v>
      </c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</row>
    <row r="486" spans="1:25" x14ac:dyDescent="0.25">
      <c r="A486" s="87">
        <v>3273</v>
      </c>
      <c r="B486" s="197" t="s">
        <v>227</v>
      </c>
      <c r="C486" s="87" t="s">
        <v>223</v>
      </c>
      <c r="D486" s="197"/>
      <c r="E486" s="197">
        <v>14030307</v>
      </c>
      <c r="F486" s="87"/>
      <c r="G486" s="87"/>
      <c r="H486" s="87"/>
      <c r="I486" s="87">
        <v>1</v>
      </c>
      <c r="J486" s="87"/>
      <c r="K486" s="87">
        <v>240</v>
      </c>
      <c r="L486" s="197">
        <f t="shared" si="5"/>
        <v>14030307</v>
      </c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</row>
    <row r="487" spans="1:25" x14ac:dyDescent="0.25">
      <c r="A487" s="87">
        <v>217</v>
      </c>
      <c r="B487" s="197" t="s">
        <v>227</v>
      </c>
      <c r="C487" s="87" t="s">
        <v>137</v>
      </c>
      <c r="D487" s="197"/>
      <c r="E487" s="197">
        <v>14030307</v>
      </c>
      <c r="F487" s="87"/>
      <c r="G487" s="87"/>
      <c r="H487" s="87"/>
      <c r="I487" s="87">
        <v>2</v>
      </c>
      <c r="J487" s="87"/>
      <c r="K487" s="87">
        <v>180</v>
      </c>
      <c r="L487" s="197">
        <f t="shared" si="5"/>
        <v>14030307</v>
      </c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</row>
    <row r="488" spans="1:25" x14ac:dyDescent="0.25">
      <c r="A488" s="87">
        <v>136</v>
      </c>
      <c r="B488" s="197" t="s">
        <v>227</v>
      </c>
      <c r="C488" s="87" t="s">
        <v>137</v>
      </c>
      <c r="D488" s="197"/>
      <c r="E488" s="197">
        <v>14030307</v>
      </c>
      <c r="F488" s="87"/>
      <c r="G488" s="87"/>
      <c r="H488" s="87"/>
      <c r="I488" s="87">
        <v>2</v>
      </c>
      <c r="J488" s="87"/>
      <c r="K488" s="87">
        <v>180</v>
      </c>
      <c r="L488" s="197">
        <f t="shared" si="5"/>
        <v>14030307</v>
      </c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</row>
    <row r="489" spans="1:25" x14ac:dyDescent="0.25">
      <c r="A489" s="87">
        <v>212</v>
      </c>
      <c r="B489" s="197" t="s">
        <v>227</v>
      </c>
      <c r="C489" s="87" t="s">
        <v>385</v>
      </c>
      <c r="D489" s="197"/>
      <c r="E489" s="197">
        <v>14030307</v>
      </c>
      <c r="F489" s="87"/>
      <c r="G489" s="87"/>
      <c r="H489" s="87"/>
      <c r="I489" s="87">
        <v>2</v>
      </c>
      <c r="J489" s="87"/>
      <c r="K489" s="87">
        <v>240</v>
      </c>
      <c r="L489" s="197">
        <f t="shared" si="5"/>
        <v>14030307</v>
      </c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</row>
    <row r="490" spans="1:25" x14ac:dyDescent="0.25">
      <c r="A490" s="87">
        <v>215</v>
      </c>
      <c r="B490" s="197" t="s">
        <v>227</v>
      </c>
      <c r="C490" s="87" t="s">
        <v>137</v>
      </c>
      <c r="D490" s="197"/>
      <c r="E490" s="197">
        <v>14030307</v>
      </c>
      <c r="F490" s="87"/>
      <c r="G490" s="87"/>
      <c r="H490" s="87"/>
      <c r="I490" s="87">
        <v>2</v>
      </c>
      <c r="J490" s="87"/>
      <c r="K490" s="87">
        <v>180</v>
      </c>
      <c r="L490" s="197">
        <f t="shared" si="5"/>
        <v>14030307</v>
      </c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</row>
    <row r="491" spans="1:25" x14ac:dyDescent="0.25">
      <c r="A491" s="87">
        <v>314</v>
      </c>
      <c r="B491" s="197" t="s">
        <v>227</v>
      </c>
      <c r="C491" s="87" t="s">
        <v>137</v>
      </c>
      <c r="D491" s="197"/>
      <c r="E491" s="197">
        <v>14030307</v>
      </c>
      <c r="F491" s="87"/>
      <c r="G491" s="87"/>
      <c r="H491" s="87"/>
      <c r="I491" s="87">
        <v>2</v>
      </c>
      <c r="J491" s="87"/>
      <c r="K491" s="87">
        <v>180</v>
      </c>
      <c r="L491" s="197">
        <f t="shared" si="5"/>
        <v>14030307</v>
      </c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</row>
    <row r="492" spans="1:25" x14ac:dyDescent="0.25">
      <c r="A492" s="87">
        <v>3276</v>
      </c>
      <c r="B492" s="87" t="s">
        <v>227</v>
      </c>
      <c r="C492" s="87" t="s">
        <v>392</v>
      </c>
      <c r="D492" s="197"/>
      <c r="E492" s="197">
        <v>14030308</v>
      </c>
      <c r="F492" s="87"/>
      <c r="G492" s="87"/>
      <c r="H492" s="87"/>
      <c r="I492" s="87">
        <v>1</v>
      </c>
      <c r="J492" s="87"/>
      <c r="K492" s="87">
        <v>120</v>
      </c>
      <c r="L492" s="197">
        <f t="shared" si="5"/>
        <v>14030308</v>
      </c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</row>
    <row r="493" spans="1:25" x14ac:dyDescent="0.25">
      <c r="A493" s="87">
        <v>3277</v>
      </c>
      <c r="B493" s="87" t="s">
        <v>227</v>
      </c>
      <c r="C493" s="87" t="s">
        <v>392</v>
      </c>
      <c r="D493" s="197"/>
      <c r="E493" s="197">
        <v>14030308</v>
      </c>
      <c r="F493" s="87"/>
      <c r="G493" s="87"/>
      <c r="H493" s="87"/>
      <c r="I493" s="87">
        <v>1</v>
      </c>
      <c r="J493" s="87"/>
      <c r="K493" s="87">
        <v>120</v>
      </c>
      <c r="L493" s="197">
        <f t="shared" si="5"/>
        <v>14030308</v>
      </c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</row>
    <row r="494" spans="1:25" x14ac:dyDescent="0.25">
      <c r="A494" s="87">
        <v>1523</v>
      </c>
      <c r="B494" s="87" t="s">
        <v>227</v>
      </c>
      <c r="C494" s="87" t="s">
        <v>107</v>
      </c>
      <c r="D494" s="197"/>
      <c r="E494" s="197">
        <v>14030308</v>
      </c>
      <c r="F494" s="87"/>
      <c r="G494" s="87"/>
      <c r="H494" s="87"/>
      <c r="I494" s="87">
        <v>1</v>
      </c>
      <c r="J494" s="87"/>
      <c r="K494" s="87">
        <v>180</v>
      </c>
      <c r="L494" s="197">
        <f t="shared" si="5"/>
        <v>14030308</v>
      </c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</row>
    <row r="495" spans="1:25" x14ac:dyDescent="0.25">
      <c r="A495" s="87">
        <v>547</v>
      </c>
      <c r="B495" s="87" t="s">
        <v>227</v>
      </c>
      <c r="C495" s="87" t="s">
        <v>121</v>
      </c>
      <c r="D495" s="197"/>
      <c r="E495" s="197">
        <v>14030308</v>
      </c>
      <c r="F495" s="87"/>
      <c r="G495" s="87"/>
      <c r="H495" s="87"/>
      <c r="I495" s="87">
        <v>2</v>
      </c>
      <c r="J495" s="87"/>
      <c r="K495" s="87">
        <v>180</v>
      </c>
      <c r="L495" s="197">
        <f t="shared" si="5"/>
        <v>14030308</v>
      </c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</row>
    <row r="496" spans="1:25" x14ac:dyDescent="0.25">
      <c r="A496" s="87">
        <v>3272</v>
      </c>
      <c r="B496" s="197" t="s">
        <v>227</v>
      </c>
      <c r="C496" s="87" t="s">
        <v>223</v>
      </c>
      <c r="D496" s="197"/>
      <c r="E496" s="197">
        <v>14030308</v>
      </c>
      <c r="F496" s="87"/>
      <c r="G496" s="87"/>
      <c r="H496" s="87"/>
      <c r="I496" s="87">
        <v>2</v>
      </c>
      <c r="J496" s="87"/>
      <c r="K496" s="87">
        <v>240</v>
      </c>
      <c r="L496" s="197">
        <f t="shared" si="5"/>
        <v>14030308</v>
      </c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</row>
    <row r="497" spans="1:25" x14ac:dyDescent="0.25">
      <c r="A497" s="87">
        <v>3278</v>
      </c>
      <c r="B497" s="197" t="s">
        <v>227</v>
      </c>
      <c r="C497" s="87" t="s">
        <v>392</v>
      </c>
      <c r="D497" s="197"/>
      <c r="E497" s="197">
        <v>14030308</v>
      </c>
      <c r="F497" s="87"/>
      <c r="G497" s="87"/>
      <c r="H497" s="87"/>
      <c r="I497" s="87">
        <v>2</v>
      </c>
      <c r="J497" s="87"/>
      <c r="K497" s="87">
        <v>120</v>
      </c>
      <c r="L497" s="197">
        <f t="shared" si="5"/>
        <v>14030308</v>
      </c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</row>
    <row r="498" spans="1:25" x14ac:dyDescent="0.25">
      <c r="A498" s="87">
        <v>468</v>
      </c>
      <c r="B498" s="197" t="s">
        <v>227</v>
      </c>
      <c r="C498" s="87" t="s">
        <v>135</v>
      </c>
      <c r="D498" s="197"/>
      <c r="E498" s="197">
        <v>14030308</v>
      </c>
      <c r="F498" s="87"/>
      <c r="G498" s="87"/>
      <c r="H498" s="87"/>
      <c r="I498" s="87">
        <v>2</v>
      </c>
      <c r="J498" s="87"/>
      <c r="K498" s="87">
        <v>180</v>
      </c>
      <c r="L498" s="197">
        <f t="shared" si="5"/>
        <v>14030308</v>
      </c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</row>
    <row r="499" spans="1:25" x14ac:dyDescent="0.25">
      <c r="A499" s="87">
        <v>550</v>
      </c>
      <c r="B499" s="197" t="s">
        <v>227</v>
      </c>
      <c r="C499" s="87" t="s">
        <v>121</v>
      </c>
      <c r="D499" s="197"/>
      <c r="E499" s="197">
        <v>14030308</v>
      </c>
      <c r="F499" s="87"/>
      <c r="G499" s="87"/>
      <c r="H499" s="87"/>
      <c r="I499" s="87">
        <v>2</v>
      </c>
      <c r="J499" s="87"/>
      <c r="K499" s="87">
        <v>180</v>
      </c>
      <c r="L499" s="197">
        <f t="shared" si="5"/>
        <v>14030308</v>
      </c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</row>
    <row r="500" spans="1:25" x14ac:dyDescent="0.25">
      <c r="A500" s="87">
        <v>141</v>
      </c>
      <c r="B500" s="197" t="s">
        <v>227</v>
      </c>
      <c r="C500" s="87" t="s">
        <v>137</v>
      </c>
      <c r="D500" s="197"/>
      <c r="E500" s="197">
        <v>14030308</v>
      </c>
      <c r="F500" s="87"/>
      <c r="G500" s="87"/>
      <c r="H500" s="87"/>
      <c r="I500" s="87">
        <v>2</v>
      </c>
      <c r="J500" s="87"/>
      <c r="K500" s="87">
        <v>180</v>
      </c>
      <c r="L500" s="197">
        <f t="shared" si="5"/>
        <v>14030308</v>
      </c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</row>
    <row r="501" spans="1:25" x14ac:dyDescent="0.25">
      <c r="A501" s="87">
        <v>514</v>
      </c>
      <c r="B501" s="197" t="s">
        <v>227</v>
      </c>
      <c r="C501" s="87" t="s">
        <v>121</v>
      </c>
      <c r="D501" s="197"/>
      <c r="E501" s="197">
        <v>14030308</v>
      </c>
      <c r="F501" s="87"/>
      <c r="G501" s="87"/>
      <c r="H501" s="87"/>
      <c r="I501" s="87">
        <v>2</v>
      </c>
      <c r="J501" s="87"/>
      <c r="K501" s="87">
        <v>180</v>
      </c>
      <c r="L501" s="197">
        <f t="shared" si="5"/>
        <v>14030308</v>
      </c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</row>
    <row r="502" spans="1:25" x14ac:dyDescent="0.25">
      <c r="A502" s="87">
        <v>150</v>
      </c>
      <c r="B502" s="87" t="s">
        <v>228</v>
      </c>
      <c r="C502" s="87" t="s">
        <v>137</v>
      </c>
      <c r="D502" s="197"/>
      <c r="E502" s="87">
        <v>14030301</v>
      </c>
      <c r="F502" s="87"/>
      <c r="G502" s="87"/>
      <c r="H502" s="87"/>
      <c r="I502" s="87">
        <v>2</v>
      </c>
      <c r="J502" s="87"/>
      <c r="K502" s="87">
        <v>120</v>
      </c>
      <c r="L502" s="197">
        <f t="shared" si="5"/>
        <v>14030301</v>
      </c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</row>
    <row r="503" spans="1:25" x14ac:dyDescent="0.25">
      <c r="A503" s="87">
        <v>162</v>
      </c>
      <c r="B503" s="197" t="s">
        <v>228</v>
      </c>
      <c r="C503" s="87" t="s">
        <v>137</v>
      </c>
      <c r="D503" s="197"/>
      <c r="E503" s="197">
        <v>14030301</v>
      </c>
      <c r="F503" s="87"/>
      <c r="G503" s="87"/>
      <c r="H503" s="87"/>
      <c r="I503" s="87">
        <v>2</v>
      </c>
      <c r="J503" s="87"/>
      <c r="K503" s="87">
        <v>120</v>
      </c>
      <c r="L503" s="197">
        <f t="shared" si="5"/>
        <v>14030301</v>
      </c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</row>
    <row r="504" spans="1:25" x14ac:dyDescent="0.25">
      <c r="A504" s="87">
        <v>154</v>
      </c>
      <c r="B504" s="197" t="s">
        <v>228</v>
      </c>
      <c r="C504" s="87" t="s">
        <v>137</v>
      </c>
      <c r="D504" s="197"/>
      <c r="E504" s="197">
        <v>14030301</v>
      </c>
      <c r="F504" s="87"/>
      <c r="G504" s="87"/>
      <c r="H504" s="87"/>
      <c r="I504" s="87">
        <v>2</v>
      </c>
      <c r="J504" s="87"/>
      <c r="K504" s="87">
        <v>120</v>
      </c>
      <c r="L504" s="197">
        <f t="shared" si="5"/>
        <v>14030301</v>
      </c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</row>
    <row r="505" spans="1:25" x14ac:dyDescent="0.25">
      <c r="A505" s="87">
        <v>487</v>
      </c>
      <c r="B505" s="197" t="s">
        <v>228</v>
      </c>
      <c r="C505" s="87" t="s">
        <v>121</v>
      </c>
      <c r="D505" s="197"/>
      <c r="E505" s="197">
        <v>14030301</v>
      </c>
      <c r="F505" s="87"/>
      <c r="G505" s="87"/>
      <c r="H505" s="87"/>
      <c r="I505" s="87">
        <v>2</v>
      </c>
      <c r="J505" s="87"/>
      <c r="K505" s="87">
        <v>180</v>
      </c>
      <c r="L505" s="197">
        <f t="shared" si="5"/>
        <v>14030301</v>
      </c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</row>
    <row r="506" spans="1:25" x14ac:dyDescent="0.25">
      <c r="A506" s="87">
        <v>140</v>
      </c>
      <c r="B506" s="197" t="s">
        <v>228</v>
      </c>
      <c r="C506" s="87" t="s">
        <v>137</v>
      </c>
      <c r="D506" s="197"/>
      <c r="E506" s="197">
        <v>14030301</v>
      </c>
      <c r="F506" s="87"/>
      <c r="G506" s="87"/>
      <c r="H506" s="87"/>
      <c r="I506" s="87">
        <v>2</v>
      </c>
      <c r="J506" s="87"/>
      <c r="K506" s="87">
        <v>180</v>
      </c>
      <c r="L506" s="197">
        <f t="shared" si="5"/>
        <v>14030301</v>
      </c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</row>
    <row r="507" spans="1:25" x14ac:dyDescent="0.25">
      <c r="A507" s="87">
        <v>3271</v>
      </c>
      <c r="B507" s="197" t="s">
        <v>228</v>
      </c>
      <c r="C507" s="87" t="s">
        <v>392</v>
      </c>
      <c r="D507" s="197"/>
      <c r="E507" s="197">
        <v>14030301</v>
      </c>
      <c r="F507" s="87"/>
      <c r="G507" s="87"/>
      <c r="H507" s="87"/>
      <c r="I507" s="87">
        <v>2</v>
      </c>
      <c r="J507" s="87"/>
      <c r="K507" s="87">
        <v>36</v>
      </c>
      <c r="L507" s="197">
        <f t="shared" si="5"/>
        <v>14030301</v>
      </c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</row>
    <row r="508" spans="1:25" x14ac:dyDescent="0.25">
      <c r="A508" s="87">
        <v>3270</v>
      </c>
      <c r="B508" s="197" t="s">
        <v>228</v>
      </c>
      <c r="C508" s="87" t="s">
        <v>218</v>
      </c>
      <c r="D508" s="197"/>
      <c r="E508" s="87">
        <v>14030303</v>
      </c>
      <c r="F508" s="87"/>
      <c r="G508" s="87"/>
      <c r="H508" s="87"/>
      <c r="I508" s="87">
        <v>1</v>
      </c>
      <c r="J508" s="87"/>
      <c r="K508" s="87">
        <v>120</v>
      </c>
      <c r="L508" s="197">
        <f t="shared" si="5"/>
        <v>14030303</v>
      </c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</row>
    <row r="509" spans="1:25" x14ac:dyDescent="0.25">
      <c r="A509" s="87">
        <v>495</v>
      </c>
      <c r="B509" s="197" t="s">
        <v>228</v>
      </c>
      <c r="C509" s="87" t="s">
        <v>121</v>
      </c>
      <c r="D509" s="197"/>
      <c r="E509" s="197">
        <v>14030303</v>
      </c>
      <c r="F509" s="87"/>
      <c r="G509" s="87"/>
      <c r="H509" s="87"/>
      <c r="I509" s="87">
        <v>1</v>
      </c>
      <c r="J509" s="87"/>
      <c r="K509" s="87">
        <v>180</v>
      </c>
      <c r="L509" s="197">
        <f t="shared" si="5"/>
        <v>14030303</v>
      </c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</row>
    <row r="510" spans="1:25" x14ac:dyDescent="0.25">
      <c r="A510" s="87">
        <v>459</v>
      </c>
      <c r="B510" s="197" t="s">
        <v>228</v>
      </c>
      <c r="C510" s="87" t="s">
        <v>121</v>
      </c>
      <c r="D510" s="197"/>
      <c r="E510" s="197">
        <v>14030303</v>
      </c>
      <c r="F510" s="87"/>
      <c r="G510" s="87"/>
      <c r="H510" s="87"/>
      <c r="I510" s="87">
        <v>1</v>
      </c>
      <c r="J510" s="87"/>
      <c r="K510" s="87">
        <v>180</v>
      </c>
      <c r="L510" s="197">
        <f t="shared" si="5"/>
        <v>14030303</v>
      </c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</row>
    <row r="511" spans="1:25" x14ac:dyDescent="0.25">
      <c r="A511" s="87">
        <v>525</v>
      </c>
      <c r="B511" s="197" t="s">
        <v>228</v>
      </c>
      <c r="C511" s="87" t="s">
        <v>121</v>
      </c>
      <c r="D511" s="197"/>
      <c r="E511" s="197">
        <v>14030303</v>
      </c>
      <c r="F511" s="87"/>
      <c r="G511" s="87"/>
      <c r="H511" s="87"/>
      <c r="I511" s="87">
        <v>1</v>
      </c>
      <c r="J511" s="87"/>
      <c r="K511" s="87">
        <v>180</v>
      </c>
      <c r="L511" s="197">
        <f t="shared" si="5"/>
        <v>14030303</v>
      </c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</row>
    <row r="512" spans="1:25" x14ac:dyDescent="0.25">
      <c r="A512" s="87">
        <v>178</v>
      </c>
      <c r="B512" s="197" t="s">
        <v>228</v>
      </c>
      <c r="C512" s="87" t="s">
        <v>137</v>
      </c>
      <c r="D512" s="197"/>
      <c r="E512" s="197">
        <v>14030303</v>
      </c>
      <c r="F512" s="87"/>
      <c r="G512" s="87"/>
      <c r="H512" s="87"/>
      <c r="I512" s="87">
        <v>1</v>
      </c>
      <c r="J512" s="87"/>
      <c r="K512" s="87">
        <v>240</v>
      </c>
      <c r="L512" s="197">
        <f t="shared" si="5"/>
        <v>14030303</v>
      </c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</row>
    <row r="513" spans="1:25" x14ac:dyDescent="0.25">
      <c r="A513" s="87">
        <v>480</v>
      </c>
      <c r="B513" s="197" t="s">
        <v>228</v>
      </c>
      <c r="C513" s="87" t="s">
        <v>121</v>
      </c>
      <c r="D513" s="197"/>
      <c r="E513" s="197">
        <v>14030303</v>
      </c>
      <c r="F513" s="87"/>
      <c r="G513" s="87"/>
      <c r="H513" s="87"/>
      <c r="I513" s="87">
        <v>2</v>
      </c>
      <c r="J513" s="87"/>
      <c r="K513" s="87">
        <v>180</v>
      </c>
      <c r="L513" s="197">
        <f t="shared" si="5"/>
        <v>14030303</v>
      </c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</row>
    <row r="514" spans="1:25" x14ac:dyDescent="0.25">
      <c r="A514" s="87">
        <v>519</v>
      </c>
      <c r="B514" s="197" t="s">
        <v>228</v>
      </c>
      <c r="C514" s="87" t="s">
        <v>121</v>
      </c>
      <c r="D514" s="197"/>
      <c r="E514" s="197">
        <v>14030303</v>
      </c>
      <c r="F514" s="87"/>
      <c r="G514" s="87"/>
      <c r="H514" s="87"/>
      <c r="I514" s="87">
        <v>2</v>
      </c>
      <c r="J514" s="87"/>
      <c r="K514" s="87">
        <v>180</v>
      </c>
      <c r="L514" s="197">
        <f t="shared" si="5"/>
        <v>14030303</v>
      </c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</row>
    <row r="515" spans="1:25" x14ac:dyDescent="0.25">
      <c r="A515" s="87">
        <v>506</v>
      </c>
      <c r="B515" s="197" t="s">
        <v>228</v>
      </c>
      <c r="C515" s="197" t="s">
        <v>121</v>
      </c>
      <c r="D515" s="197"/>
      <c r="E515" s="197">
        <v>14030303</v>
      </c>
      <c r="F515" s="87"/>
      <c r="G515" s="87"/>
      <c r="H515" s="87"/>
      <c r="I515" s="87">
        <v>2</v>
      </c>
      <c r="J515" s="87"/>
      <c r="K515" s="87">
        <v>180</v>
      </c>
      <c r="L515" s="197">
        <f t="shared" si="5"/>
        <v>14030303</v>
      </c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</row>
    <row r="516" spans="1:25" x14ac:dyDescent="0.25">
      <c r="A516" s="87">
        <v>449</v>
      </c>
      <c r="B516" s="197" t="s">
        <v>228</v>
      </c>
      <c r="C516" s="197" t="s">
        <v>121</v>
      </c>
      <c r="D516" s="197"/>
      <c r="E516" s="197">
        <v>14030303</v>
      </c>
      <c r="F516" s="87"/>
      <c r="G516" s="87"/>
      <c r="H516" s="87"/>
      <c r="I516" s="87">
        <v>2</v>
      </c>
      <c r="J516" s="87"/>
      <c r="K516" s="87">
        <v>180</v>
      </c>
      <c r="L516" s="197">
        <f t="shared" si="5"/>
        <v>14030303</v>
      </c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</row>
    <row r="517" spans="1:25" x14ac:dyDescent="0.25">
      <c r="A517" s="87">
        <v>490</v>
      </c>
      <c r="B517" s="197" t="s">
        <v>228</v>
      </c>
      <c r="C517" s="197" t="s">
        <v>121</v>
      </c>
      <c r="D517" s="197"/>
      <c r="E517" s="197">
        <v>14030303</v>
      </c>
      <c r="F517" s="87"/>
      <c r="G517" s="87"/>
      <c r="H517" s="87"/>
      <c r="I517" s="87">
        <v>2</v>
      </c>
      <c r="J517" s="87"/>
      <c r="K517" s="87">
        <v>180</v>
      </c>
      <c r="L517" s="197">
        <f t="shared" si="5"/>
        <v>14030303</v>
      </c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</row>
    <row r="518" spans="1:25" x14ac:dyDescent="0.25">
      <c r="A518" s="87">
        <v>521</v>
      </c>
      <c r="B518" s="197" t="s">
        <v>228</v>
      </c>
      <c r="C518" s="197" t="s">
        <v>121</v>
      </c>
      <c r="D518" s="197"/>
      <c r="E518" s="197">
        <v>14030303</v>
      </c>
      <c r="F518" s="87"/>
      <c r="G518" s="87"/>
      <c r="H518" s="87"/>
      <c r="I518" s="87">
        <v>2</v>
      </c>
      <c r="J518" s="87"/>
      <c r="K518" s="87">
        <v>180</v>
      </c>
      <c r="L518" s="197">
        <f t="shared" si="5"/>
        <v>14030303</v>
      </c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</row>
    <row r="519" spans="1:25" x14ac:dyDescent="0.25">
      <c r="A519" s="87">
        <v>440</v>
      </c>
      <c r="B519" s="197" t="s">
        <v>228</v>
      </c>
      <c r="C519" s="197" t="s">
        <v>121</v>
      </c>
      <c r="D519" s="197"/>
      <c r="E519" s="197">
        <v>14030303</v>
      </c>
      <c r="F519" s="87"/>
      <c r="G519" s="87"/>
      <c r="H519" s="87"/>
      <c r="I519" s="87">
        <v>2</v>
      </c>
      <c r="J519" s="87"/>
      <c r="K519" s="87">
        <v>180</v>
      </c>
      <c r="L519" s="197">
        <f t="shared" si="5"/>
        <v>14030303</v>
      </c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</row>
    <row r="520" spans="1:25" x14ac:dyDescent="0.25">
      <c r="A520" s="87">
        <v>527</v>
      </c>
      <c r="B520" s="197" t="s">
        <v>228</v>
      </c>
      <c r="C520" s="197" t="s">
        <v>121</v>
      </c>
      <c r="D520" s="197"/>
      <c r="E520" s="197">
        <v>14030303</v>
      </c>
      <c r="F520" s="87"/>
      <c r="G520" s="87"/>
      <c r="H520" s="87"/>
      <c r="I520" s="87">
        <v>2</v>
      </c>
      <c r="J520" s="87"/>
      <c r="K520" s="87">
        <v>180</v>
      </c>
      <c r="L520" s="197">
        <f t="shared" si="5"/>
        <v>14030303</v>
      </c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</row>
    <row r="521" spans="1:25" x14ac:dyDescent="0.25">
      <c r="A521" s="87">
        <v>509</v>
      </c>
      <c r="B521" s="197" t="s">
        <v>228</v>
      </c>
      <c r="C521" s="197" t="s">
        <v>121</v>
      </c>
      <c r="D521" s="197"/>
      <c r="E521" s="197">
        <v>14030303</v>
      </c>
      <c r="F521" s="87"/>
      <c r="G521" s="87"/>
      <c r="H521" s="87"/>
      <c r="I521" s="87">
        <v>2</v>
      </c>
      <c r="J521" s="87"/>
      <c r="K521" s="87">
        <v>180</v>
      </c>
      <c r="L521" s="197">
        <f t="shared" si="5"/>
        <v>14030303</v>
      </c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</row>
    <row r="522" spans="1:25" x14ac:dyDescent="0.25">
      <c r="A522" s="87">
        <v>491</v>
      </c>
      <c r="B522" s="197" t="s">
        <v>228</v>
      </c>
      <c r="C522" s="197" t="s">
        <v>121</v>
      </c>
      <c r="D522" s="197"/>
      <c r="E522" s="197">
        <v>14030303</v>
      </c>
      <c r="F522" s="87"/>
      <c r="G522" s="87"/>
      <c r="H522" s="87"/>
      <c r="I522" s="87">
        <v>2</v>
      </c>
      <c r="J522" s="87"/>
      <c r="K522" s="87">
        <v>180</v>
      </c>
      <c r="L522" s="197">
        <f t="shared" si="5"/>
        <v>14030303</v>
      </c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</row>
    <row r="523" spans="1:25" x14ac:dyDescent="0.25">
      <c r="A523" s="87">
        <v>118</v>
      </c>
      <c r="B523" s="197" t="s">
        <v>228</v>
      </c>
      <c r="C523" s="87" t="s">
        <v>137</v>
      </c>
      <c r="D523" s="197"/>
      <c r="E523" s="87">
        <v>14030305</v>
      </c>
      <c r="F523" s="87"/>
      <c r="G523" s="87"/>
      <c r="H523" s="87"/>
      <c r="I523" s="87">
        <v>2</v>
      </c>
      <c r="J523" s="87"/>
      <c r="K523" s="87">
        <v>180</v>
      </c>
      <c r="L523" s="197">
        <f t="shared" si="5"/>
        <v>14030305</v>
      </c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</row>
    <row r="524" spans="1:25" x14ac:dyDescent="0.25">
      <c r="A524" s="87">
        <v>110</v>
      </c>
      <c r="B524" s="197" t="s">
        <v>228</v>
      </c>
      <c r="C524" s="87" t="s">
        <v>137</v>
      </c>
      <c r="D524" s="197"/>
      <c r="E524" s="197">
        <v>14030305</v>
      </c>
      <c r="F524" s="87"/>
      <c r="G524" s="87"/>
      <c r="H524" s="87"/>
      <c r="I524" s="87">
        <v>2</v>
      </c>
      <c r="J524" s="87"/>
      <c r="K524" s="87">
        <v>180</v>
      </c>
      <c r="L524" s="197">
        <f t="shared" si="5"/>
        <v>14030305</v>
      </c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</row>
    <row r="525" spans="1:25" x14ac:dyDescent="0.25">
      <c r="A525" s="87">
        <v>138</v>
      </c>
      <c r="B525" s="197" t="s">
        <v>228</v>
      </c>
      <c r="C525" s="87" t="s">
        <v>137</v>
      </c>
      <c r="D525" s="197"/>
      <c r="E525" s="197">
        <v>14030305</v>
      </c>
      <c r="F525" s="87"/>
      <c r="G525" s="87"/>
      <c r="H525" s="87"/>
      <c r="I525" s="87">
        <v>2</v>
      </c>
      <c r="J525" s="87"/>
      <c r="K525" s="87">
        <v>180</v>
      </c>
      <c r="L525" s="197">
        <f t="shared" si="5"/>
        <v>14030305</v>
      </c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</row>
    <row r="526" spans="1:25" x14ac:dyDescent="0.25">
      <c r="A526" s="87">
        <v>88</v>
      </c>
      <c r="B526" s="197" t="s">
        <v>228</v>
      </c>
      <c r="C526" s="87" t="s">
        <v>137</v>
      </c>
      <c r="D526" s="197"/>
      <c r="E526" s="197">
        <v>14030305</v>
      </c>
      <c r="F526" s="87"/>
      <c r="G526" s="87"/>
      <c r="H526" s="87"/>
      <c r="I526" s="87">
        <v>2</v>
      </c>
      <c r="J526" s="87"/>
      <c r="K526" s="87">
        <v>180</v>
      </c>
      <c r="L526" s="197">
        <f t="shared" si="5"/>
        <v>14030305</v>
      </c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</row>
    <row r="527" spans="1:25" x14ac:dyDescent="0.25">
      <c r="A527" s="87">
        <v>163</v>
      </c>
      <c r="B527" s="197" t="s">
        <v>228</v>
      </c>
      <c r="C527" s="87" t="s">
        <v>136</v>
      </c>
      <c r="D527" s="197"/>
      <c r="E527" s="197">
        <v>14030305</v>
      </c>
      <c r="F527" s="87"/>
      <c r="G527" s="87"/>
      <c r="H527" s="87"/>
      <c r="I527" s="87">
        <v>2</v>
      </c>
      <c r="J527" s="87"/>
      <c r="K527" s="87">
        <v>180</v>
      </c>
      <c r="L527" s="197">
        <f t="shared" si="5"/>
        <v>14030305</v>
      </c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</row>
    <row r="528" spans="1:25" x14ac:dyDescent="0.25">
      <c r="A528" s="87">
        <v>301</v>
      </c>
      <c r="B528" s="197" t="s">
        <v>228</v>
      </c>
      <c r="C528" s="87" t="s">
        <v>453</v>
      </c>
      <c r="D528" s="197"/>
      <c r="E528" s="197">
        <v>14030305</v>
      </c>
      <c r="F528" s="87"/>
      <c r="G528" s="87"/>
      <c r="H528" s="87"/>
      <c r="I528" s="87">
        <v>2</v>
      </c>
      <c r="J528" s="87"/>
      <c r="K528" s="87">
        <v>180</v>
      </c>
      <c r="L528" s="197">
        <f t="shared" si="5"/>
        <v>14030305</v>
      </c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</row>
    <row r="529" spans="1:25" x14ac:dyDescent="0.25">
      <c r="A529" s="87">
        <v>184</v>
      </c>
      <c r="B529" s="197" t="s">
        <v>228</v>
      </c>
      <c r="C529" s="87" t="s">
        <v>137</v>
      </c>
      <c r="D529" s="197"/>
      <c r="E529" s="197">
        <v>14030305</v>
      </c>
      <c r="F529" s="87"/>
      <c r="G529" s="87"/>
      <c r="H529" s="87"/>
      <c r="I529" s="87">
        <v>2</v>
      </c>
      <c r="J529" s="87"/>
      <c r="K529" s="87">
        <v>240</v>
      </c>
      <c r="L529" s="197">
        <f t="shared" ref="L529:L592" si="6">E529</f>
        <v>14030305</v>
      </c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</row>
    <row r="530" spans="1:25" x14ac:dyDescent="0.25">
      <c r="A530" s="87">
        <v>206</v>
      </c>
      <c r="B530" s="197" t="s">
        <v>228</v>
      </c>
      <c r="C530" s="87" t="s">
        <v>385</v>
      </c>
      <c r="D530" s="197"/>
      <c r="E530" s="197">
        <v>14030305</v>
      </c>
      <c r="F530" s="87"/>
      <c r="G530" s="87"/>
      <c r="H530" s="87"/>
      <c r="I530" s="87">
        <v>2</v>
      </c>
      <c r="J530" s="87"/>
      <c r="K530" s="87">
        <v>240</v>
      </c>
      <c r="L530" s="197">
        <f t="shared" si="6"/>
        <v>14030305</v>
      </c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</row>
    <row r="531" spans="1:25" x14ac:dyDescent="0.25">
      <c r="A531" s="87">
        <v>137</v>
      </c>
      <c r="B531" s="197" t="s">
        <v>228</v>
      </c>
      <c r="C531" s="87" t="s">
        <v>136</v>
      </c>
      <c r="D531" s="197"/>
      <c r="E531" s="197">
        <v>14030305</v>
      </c>
      <c r="F531" s="87"/>
      <c r="G531" s="87"/>
      <c r="H531" s="87"/>
      <c r="I531" s="87">
        <v>2</v>
      </c>
      <c r="J531" s="87"/>
      <c r="K531" s="87">
        <v>180</v>
      </c>
      <c r="L531" s="197">
        <f t="shared" si="6"/>
        <v>14030305</v>
      </c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</row>
    <row r="532" spans="1:25" x14ac:dyDescent="0.25">
      <c r="A532" s="87">
        <v>131</v>
      </c>
      <c r="B532" s="197" t="s">
        <v>228</v>
      </c>
      <c r="C532" s="87" t="s">
        <v>136</v>
      </c>
      <c r="D532" s="197"/>
      <c r="E532" s="197">
        <v>14030305</v>
      </c>
      <c r="F532" s="87"/>
      <c r="G532" s="87"/>
      <c r="H532" s="87"/>
      <c r="I532" s="87">
        <v>2</v>
      </c>
      <c r="J532" s="87"/>
      <c r="K532" s="87">
        <v>180</v>
      </c>
      <c r="L532" s="197">
        <f t="shared" si="6"/>
        <v>14030305</v>
      </c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</row>
    <row r="533" spans="1:25" x14ac:dyDescent="0.25">
      <c r="A533" s="87">
        <v>179</v>
      </c>
      <c r="B533" s="197" t="s">
        <v>228</v>
      </c>
      <c r="C533" s="87" t="s">
        <v>137</v>
      </c>
      <c r="D533" s="197"/>
      <c r="E533" s="87">
        <v>14030305</v>
      </c>
      <c r="F533" s="87"/>
      <c r="G533" s="87"/>
      <c r="H533" s="87"/>
      <c r="I533" s="87">
        <v>2</v>
      </c>
      <c r="J533" s="87"/>
      <c r="K533" s="87">
        <v>240</v>
      </c>
      <c r="L533" s="197">
        <f t="shared" si="6"/>
        <v>14030305</v>
      </c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</row>
    <row r="534" spans="1:25" x14ac:dyDescent="0.25">
      <c r="A534" s="87">
        <v>1117</v>
      </c>
      <c r="B534" s="197" t="s">
        <v>228</v>
      </c>
      <c r="C534" s="87" t="s">
        <v>279</v>
      </c>
      <c r="D534" s="197"/>
      <c r="E534" s="197">
        <v>14030305</v>
      </c>
      <c r="F534" s="87"/>
      <c r="G534" s="87"/>
      <c r="H534" s="87"/>
      <c r="I534" s="87">
        <v>2</v>
      </c>
      <c r="J534" s="87"/>
      <c r="K534" s="87">
        <v>180</v>
      </c>
      <c r="L534" s="197">
        <f t="shared" si="6"/>
        <v>14030305</v>
      </c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</row>
    <row r="535" spans="1:25" x14ac:dyDescent="0.25">
      <c r="A535" s="87">
        <v>517</v>
      </c>
      <c r="B535" s="197" t="s">
        <v>228</v>
      </c>
      <c r="C535" s="87" t="s">
        <v>121</v>
      </c>
      <c r="D535" s="197"/>
      <c r="E535" s="197">
        <v>14030305</v>
      </c>
      <c r="F535" s="87"/>
      <c r="G535" s="87"/>
      <c r="H535" s="87"/>
      <c r="I535" s="87">
        <v>2</v>
      </c>
      <c r="J535" s="87"/>
      <c r="K535" s="87">
        <v>180</v>
      </c>
      <c r="L535" s="197">
        <f t="shared" si="6"/>
        <v>14030305</v>
      </c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</row>
    <row r="536" spans="1:25" x14ac:dyDescent="0.25">
      <c r="A536" s="87">
        <v>539</v>
      </c>
      <c r="B536" s="197" t="s">
        <v>228</v>
      </c>
      <c r="C536" s="87" t="s">
        <v>121</v>
      </c>
      <c r="D536" s="197"/>
      <c r="E536" s="197">
        <v>14030305</v>
      </c>
      <c r="F536" s="87"/>
      <c r="G536" s="87"/>
      <c r="H536" s="87"/>
      <c r="I536" s="87">
        <v>2</v>
      </c>
      <c r="J536" s="87"/>
      <c r="K536" s="87">
        <v>180</v>
      </c>
      <c r="L536" s="197">
        <f t="shared" si="6"/>
        <v>14030305</v>
      </c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</row>
    <row r="537" spans="1:25" x14ac:dyDescent="0.25">
      <c r="A537" s="87">
        <v>509</v>
      </c>
      <c r="B537" s="197" t="s">
        <v>228</v>
      </c>
      <c r="C537" s="87" t="s">
        <v>121</v>
      </c>
      <c r="D537" s="197"/>
      <c r="E537" s="197">
        <v>14030305</v>
      </c>
      <c r="F537" s="87"/>
      <c r="G537" s="87"/>
      <c r="H537" s="87"/>
      <c r="I537" s="87">
        <v>2</v>
      </c>
      <c r="J537" s="87"/>
      <c r="K537" s="87">
        <v>180</v>
      </c>
      <c r="L537" s="197">
        <f t="shared" si="6"/>
        <v>14030305</v>
      </c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</row>
    <row r="538" spans="1:25" x14ac:dyDescent="0.25">
      <c r="A538" s="87">
        <v>201</v>
      </c>
      <c r="B538" s="197" t="s">
        <v>228</v>
      </c>
      <c r="C538" s="87" t="s">
        <v>385</v>
      </c>
      <c r="D538" s="197"/>
      <c r="E538" s="197">
        <v>14030305</v>
      </c>
      <c r="F538" s="87"/>
      <c r="G538" s="87"/>
      <c r="H538" s="87"/>
      <c r="I538" s="87">
        <v>2</v>
      </c>
      <c r="J538" s="87"/>
      <c r="K538" s="87">
        <v>180</v>
      </c>
      <c r="L538" s="197">
        <f t="shared" si="6"/>
        <v>14030305</v>
      </c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</row>
    <row r="539" spans="1:25" x14ac:dyDescent="0.25">
      <c r="A539" s="87">
        <v>6</v>
      </c>
      <c r="B539" s="197" t="s">
        <v>228</v>
      </c>
      <c r="C539" s="87" t="s">
        <v>281</v>
      </c>
      <c r="D539" s="197"/>
      <c r="E539" s="197">
        <v>14030305</v>
      </c>
      <c r="F539" s="87"/>
      <c r="G539" s="87"/>
      <c r="H539" s="87"/>
      <c r="I539" s="87">
        <v>2</v>
      </c>
      <c r="J539" s="87"/>
      <c r="K539" s="87">
        <v>180</v>
      </c>
      <c r="L539" s="197">
        <f t="shared" si="6"/>
        <v>14030305</v>
      </c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</row>
    <row r="540" spans="1:25" x14ac:dyDescent="0.25">
      <c r="A540" s="87">
        <v>7</v>
      </c>
      <c r="B540" s="197" t="s">
        <v>228</v>
      </c>
      <c r="C540" s="87" t="s">
        <v>281</v>
      </c>
      <c r="D540" s="197"/>
      <c r="E540" s="197">
        <v>14030305</v>
      </c>
      <c r="F540" s="87"/>
      <c r="G540" s="87"/>
      <c r="H540" s="87"/>
      <c r="I540" s="87">
        <v>2</v>
      </c>
      <c r="J540" s="87"/>
      <c r="K540" s="87">
        <v>180</v>
      </c>
      <c r="L540" s="197">
        <f t="shared" si="6"/>
        <v>14030305</v>
      </c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</row>
    <row r="541" spans="1:25" x14ac:dyDescent="0.25">
      <c r="A541" s="87">
        <v>5</v>
      </c>
      <c r="B541" s="197" t="s">
        <v>228</v>
      </c>
      <c r="C541" s="87" t="s">
        <v>281</v>
      </c>
      <c r="D541" s="197"/>
      <c r="E541" s="197">
        <v>14030305</v>
      </c>
      <c r="F541" s="87"/>
      <c r="G541" s="87"/>
      <c r="H541" s="87"/>
      <c r="I541" s="87">
        <v>2</v>
      </c>
      <c r="J541" s="87"/>
      <c r="K541" s="87">
        <v>180</v>
      </c>
      <c r="L541" s="197">
        <f t="shared" si="6"/>
        <v>14030305</v>
      </c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</row>
    <row r="542" spans="1:25" x14ac:dyDescent="0.25">
      <c r="A542" s="87">
        <v>3269</v>
      </c>
      <c r="B542" s="197" t="s">
        <v>228</v>
      </c>
      <c r="C542" s="87" t="s">
        <v>218</v>
      </c>
      <c r="D542" s="197"/>
      <c r="E542" s="197">
        <v>14030305</v>
      </c>
      <c r="F542" s="87"/>
      <c r="G542" s="87"/>
      <c r="H542" s="87"/>
      <c r="I542" s="87">
        <v>1</v>
      </c>
      <c r="J542" s="87"/>
      <c r="K542" s="87">
        <v>180</v>
      </c>
      <c r="L542" s="197">
        <f t="shared" si="6"/>
        <v>14030305</v>
      </c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</row>
    <row r="543" spans="1:25" x14ac:dyDescent="0.25">
      <c r="A543" s="87">
        <v>3258</v>
      </c>
      <c r="B543" s="197" t="s">
        <v>228</v>
      </c>
      <c r="C543" s="87" t="s">
        <v>117</v>
      </c>
      <c r="D543" s="197"/>
      <c r="E543" s="197">
        <v>14030305</v>
      </c>
      <c r="F543" s="87"/>
      <c r="G543" s="87"/>
      <c r="H543" s="87"/>
      <c r="I543" s="87">
        <v>1</v>
      </c>
      <c r="J543" s="87"/>
      <c r="K543" s="87">
        <v>180</v>
      </c>
      <c r="L543" s="197">
        <f t="shared" si="6"/>
        <v>14030305</v>
      </c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</row>
    <row r="544" spans="1:25" x14ac:dyDescent="0.25">
      <c r="A544" s="87">
        <v>498</v>
      </c>
      <c r="B544" s="197" t="s">
        <v>228</v>
      </c>
      <c r="C544" s="87" t="s">
        <v>121</v>
      </c>
      <c r="D544" s="197"/>
      <c r="E544" s="197">
        <v>14030305</v>
      </c>
      <c r="F544" s="87"/>
      <c r="G544" s="87"/>
      <c r="H544" s="87"/>
      <c r="I544" s="87">
        <v>1</v>
      </c>
      <c r="J544" s="87"/>
      <c r="K544" s="87">
        <v>180</v>
      </c>
      <c r="L544" s="197">
        <f t="shared" si="6"/>
        <v>14030305</v>
      </c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</row>
    <row r="545" spans="1:25" x14ac:dyDescent="0.25">
      <c r="A545" s="87">
        <v>540</v>
      </c>
      <c r="B545" s="197" t="s">
        <v>228</v>
      </c>
      <c r="C545" s="87" t="s">
        <v>121</v>
      </c>
      <c r="D545" s="197"/>
      <c r="E545" s="197">
        <v>14030305</v>
      </c>
      <c r="F545" s="87"/>
      <c r="G545" s="87"/>
      <c r="H545" s="87"/>
      <c r="I545" s="87">
        <v>1</v>
      </c>
      <c r="J545" s="87"/>
      <c r="K545" s="87">
        <v>180</v>
      </c>
      <c r="L545" s="197">
        <f t="shared" si="6"/>
        <v>14030305</v>
      </c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</row>
    <row r="546" spans="1:25" x14ac:dyDescent="0.25">
      <c r="A546" s="87">
        <v>1118</v>
      </c>
      <c r="B546" s="197" t="s">
        <v>228</v>
      </c>
      <c r="C546" s="87" t="s">
        <v>279</v>
      </c>
      <c r="D546" s="197"/>
      <c r="E546" s="197">
        <v>14030305</v>
      </c>
      <c r="F546" s="87"/>
      <c r="G546" s="87"/>
      <c r="H546" s="87"/>
      <c r="I546" s="87">
        <v>1</v>
      </c>
      <c r="J546" s="87"/>
      <c r="K546" s="87">
        <v>180</v>
      </c>
      <c r="L546" s="197">
        <f t="shared" si="6"/>
        <v>14030305</v>
      </c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</row>
    <row r="547" spans="1:25" x14ac:dyDescent="0.25">
      <c r="A547" s="87">
        <v>1119</v>
      </c>
      <c r="B547" s="197" t="s">
        <v>228</v>
      </c>
      <c r="C547" s="87" t="s">
        <v>117</v>
      </c>
      <c r="D547" s="197"/>
      <c r="E547" s="197">
        <v>14030305</v>
      </c>
      <c r="F547" s="87"/>
      <c r="G547" s="87"/>
      <c r="H547" s="87"/>
      <c r="I547" s="87">
        <v>1</v>
      </c>
      <c r="J547" s="87"/>
      <c r="K547" s="87">
        <v>180</v>
      </c>
      <c r="L547" s="197">
        <f t="shared" si="6"/>
        <v>14030305</v>
      </c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</row>
    <row r="548" spans="1:25" x14ac:dyDescent="0.25">
      <c r="A548" s="87">
        <v>3257</v>
      </c>
      <c r="B548" s="197" t="s">
        <v>228</v>
      </c>
      <c r="C548" s="87" t="s">
        <v>137</v>
      </c>
      <c r="D548" s="197"/>
      <c r="E548" s="197">
        <v>14030305</v>
      </c>
      <c r="F548" s="87"/>
      <c r="G548" s="87"/>
      <c r="H548" s="87"/>
      <c r="I548" s="87">
        <v>1</v>
      </c>
      <c r="J548" s="87"/>
      <c r="K548" s="87">
        <v>180</v>
      </c>
      <c r="L548" s="197">
        <f t="shared" si="6"/>
        <v>14030305</v>
      </c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</row>
    <row r="549" spans="1:25" x14ac:dyDescent="0.25">
      <c r="A549" s="87">
        <v>182</v>
      </c>
      <c r="B549" s="197" t="s">
        <v>228</v>
      </c>
      <c r="C549" s="87" t="s">
        <v>121</v>
      </c>
      <c r="D549" s="197"/>
      <c r="E549" s="197">
        <v>14030305</v>
      </c>
      <c r="F549" s="87"/>
      <c r="G549" s="87"/>
      <c r="H549" s="87"/>
      <c r="I549" s="87">
        <v>1</v>
      </c>
      <c r="J549" s="87"/>
      <c r="K549" s="87">
        <v>240</v>
      </c>
      <c r="L549" s="197">
        <f t="shared" si="6"/>
        <v>14030305</v>
      </c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</row>
    <row r="550" spans="1:25" x14ac:dyDescent="0.25">
      <c r="A550" s="87">
        <v>496</v>
      </c>
      <c r="B550" s="197" t="s">
        <v>228</v>
      </c>
      <c r="C550" s="87" t="s">
        <v>121</v>
      </c>
      <c r="D550" s="197"/>
      <c r="E550" s="197">
        <v>14030305</v>
      </c>
      <c r="F550" s="87"/>
      <c r="G550" s="87"/>
      <c r="H550" s="87"/>
      <c r="I550" s="87">
        <v>1</v>
      </c>
      <c r="J550" s="87"/>
      <c r="K550" s="87">
        <v>180</v>
      </c>
      <c r="L550" s="197">
        <f t="shared" si="6"/>
        <v>14030305</v>
      </c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</row>
    <row r="551" spans="1:25" x14ac:dyDescent="0.25">
      <c r="A551" s="87">
        <v>513</v>
      </c>
      <c r="B551" s="197" t="s">
        <v>228</v>
      </c>
      <c r="C551" s="87" t="s">
        <v>121</v>
      </c>
      <c r="D551" s="197"/>
      <c r="E551" s="197">
        <v>14030305</v>
      </c>
      <c r="F551" s="87"/>
      <c r="G551" s="87"/>
      <c r="H551" s="87"/>
      <c r="I551" s="87">
        <v>1</v>
      </c>
      <c r="J551" s="87"/>
      <c r="K551" s="87">
        <v>180</v>
      </c>
      <c r="L551" s="197">
        <f t="shared" si="6"/>
        <v>14030305</v>
      </c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</row>
    <row r="552" spans="1:25" x14ac:dyDescent="0.25">
      <c r="A552" s="87">
        <v>451</v>
      </c>
      <c r="B552" s="197" t="s">
        <v>228</v>
      </c>
      <c r="C552" s="87" t="s">
        <v>121</v>
      </c>
      <c r="D552" s="197"/>
      <c r="E552" s="197">
        <v>14030305</v>
      </c>
      <c r="F552" s="87"/>
      <c r="G552" s="87"/>
      <c r="H552" s="87"/>
      <c r="I552" s="87">
        <v>1</v>
      </c>
      <c r="J552" s="87"/>
      <c r="K552" s="87">
        <v>180</v>
      </c>
      <c r="L552" s="197">
        <f t="shared" si="6"/>
        <v>14030305</v>
      </c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</row>
    <row r="553" spans="1:25" x14ac:dyDescent="0.25">
      <c r="A553" s="87">
        <v>444</v>
      </c>
      <c r="B553" s="197" t="s">
        <v>228</v>
      </c>
      <c r="C553" s="87" t="s">
        <v>121</v>
      </c>
      <c r="D553" s="197"/>
      <c r="E553" s="197">
        <v>14030305</v>
      </c>
      <c r="F553" s="87"/>
      <c r="G553" s="87"/>
      <c r="H553" s="87"/>
      <c r="I553" s="87">
        <v>1</v>
      </c>
      <c r="J553" s="87"/>
      <c r="K553" s="87">
        <v>180</v>
      </c>
      <c r="L553" s="197">
        <f t="shared" si="6"/>
        <v>14030305</v>
      </c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</row>
    <row r="554" spans="1:25" x14ac:dyDescent="0.25">
      <c r="A554" s="87">
        <v>1121</v>
      </c>
      <c r="B554" s="197" t="s">
        <v>228</v>
      </c>
      <c r="C554" s="87" t="s">
        <v>279</v>
      </c>
      <c r="D554" s="197"/>
      <c r="E554" s="197">
        <v>14030305</v>
      </c>
      <c r="F554" s="87"/>
      <c r="G554" s="87"/>
      <c r="H554" s="87"/>
      <c r="I554" s="87">
        <v>1</v>
      </c>
      <c r="J554" s="87"/>
      <c r="K554" s="87">
        <v>180</v>
      </c>
      <c r="L554" s="197">
        <f t="shared" si="6"/>
        <v>14030305</v>
      </c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</row>
    <row r="555" spans="1:25" x14ac:dyDescent="0.25">
      <c r="A555" s="87">
        <v>121</v>
      </c>
      <c r="B555" s="197" t="s">
        <v>228</v>
      </c>
      <c r="C555" s="87" t="s">
        <v>137</v>
      </c>
      <c r="D555" s="197"/>
      <c r="E555" s="87">
        <v>14030306</v>
      </c>
      <c r="F555" s="87"/>
      <c r="G555" s="87"/>
      <c r="H555" s="87"/>
      <c r="I555" s="87">
        <v>2</v>
      </c>
      <c r="J555" s="87"/>
      <c r="K555" s="87">
        <v>180</v>
      </c>
      <c r="L555" s="197">
        <f t="shared" si="6"/>
        <v>14030306</v>
      </c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</row>
    <row r="556" spans="1:25" x14ac:dyDescent="0.25">
      <c r="A556" s="87">
        <v>120</v>
      </c>
      <c r="B556" s="197" t="s">
        <v>228</v>
      </c>
      <c r="C556" s="87" t="s">
        <v>137</v>
      </c>
      <c r="D556" s="197"/>
      <c r="E556" s="197">
        <v>14030306</v>
      </c>
      <c r="F556" s="87"/>
      <c r="G556" s="87"/>
      <c r="H556" s="87"/>
      <c r="I556" s="87">
        <v>2</v>
      </c>
      <c r="J556" s="87"/>
      <c r="K556" s="87">
        <v>180</v>
      </c>
      <c r="L556" s="197">
        <f t="shared" si="6"/>
        <v>14030306</v>
      </c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</row>
    <row r="557" spans="1:25" x14ac:dyDescent="0.25">
      <c r="A557" s="87">
        <v>184</v>
      </c>
      <c r="B557" s="197" t="s">
        <v>228</v>
      </c>
      <c r="C557" s="87" t="s">
        <v>137</v>
      </c>
      <c r="D557" s="197"/>
      <c r="E557" s="197">
        <v>14030306</v>
      </c>
      <c r="F557" s="87"/>
      <c r="G557" s="87"/>
      <c r="H557" s="87"/>
      <c r="I557" s="87">
        <v>2</v>
      </c>
      <c r="J557" s="87"/>
      <c r="K557" s="87">
        <v>240</v>
      </c>
      <c r="L557" s="197">
        <f t="shared" si="6"/>
        <v>14030306</v>
      </c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</row>
    <row r="558" spans="1:25" x14ac:dyDescent="0.25">
      <c r="A558" s="87">
        <v>206</v>
      </c>
      <c r="B558" s="197" t="s">
        <v>228</v>
      </c>
      <c r="C558" s="87" t="s">
        <v>385</v>
      </c>
      <c r="D558" s="197"/>
      <c r="E558" s="197">
        <v>14030306</v>
      </c>
      <c r="F558" s="87"/>
      <c r="G558" s="87"/>
      <c r="H558" s="87"/>
      <c r="I558" s="87">
        <v>2</v>
      </c>
      <c r="J558" s="87"/>
      <c r="K558" s="87">
        <v>240</v>
      </c>
      <c r="L558" s="197">
        <f t="shared" si="6"/>
        <v>14030306</v>
      </c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</row>
    <row r="559" spans="1:25" x14ac:dyDescent="0.25">
      <c r="A559" s="87">
        <v>204</v>
      </c>
      <c r="B559" s="197" t="s">
        <v>228</v>
      </c>
      <c r="C559" s="87" t="s">
        <v>385</v>
      </c>
      <c r="D559" s="197"/>
      <c r="E559" s="197">
        <v>14030306</v>
      </c>
      <c r="F559" s="87"/>
      <c r="G559" s="87"/>
      <c r="H559" s="87"/>
      <c r="I559" s="87">
        <v>2</v>
      </c>
      <c r="J559" s="87"/>
      <c r="K559" s="87">
        <v>90</v>
      </c>
      <c r="L559" s="197">
        <f t="shared" si="6"/>
        <v>14030306</v>
      </c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</row>
    <row r="560" spans="1:25" x14ac:dyDescent="0.25">
      <c r="A560" s="87">
        <v>12</v>
      </c>
      <c r="B560" s="197" t="s">
        <v>228</v>
      </c>
      <c r="C560" s="87" t="s">
        <v>281</v>
      </c>
      <c r="D560" s="197"/>
      <c r="E560" s="197">
        <v>14030306</v>
      </c>
      <c r="F560" s="87"/>
      <c r="G560" s="87"/>
      <c r="H560" s="87"/>
      <c r="I560" s="87">
        <v>2</v>
      </c>
      <c r="J560" s="87"/>
      <c r="K560" s="87">
        <v>180</v>
      </c>
      <c r="L560" s="197">
        <f t="shared" si="6"/>
        <v>14030306</v>
      </c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</row>
    <row r="561" spans="1:25" x14ac:dyDescent="0.25">
      <c r="A561" s="87">
        <v>508</v>
      </c>
      <c r="B561" s="197" t="s">
        <v>228</v>
      </c>
      <c r="C561" s="87" t="s">
        <v>121</v>
      </c>
      <c r="D561" s="197"/>
      <c r="E561" s="197">
        <v>14030306</v>
      </c>
      <c r="F561" s="87"/>
      <c r="G561" s="87"/>
      <c r="H561" s="87"/>
      <c r="I561" s="87">
        <v>2</v>
      </c>
      <c r="J561" s="87"/>
      <c r="K561" s="87">
        <v>180</v>
      </c>
      <c r="L561" s="197">
        <f t="shared" si="6"/>
        <v>14030306</v>
      </c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</row>
    <row r="562" spans="1:25" x14ac:dyDescent="0.25">
      <c r="A562" s="87">
        <v>205</v>
      </c>
      <c r="B562" s="197" t="s">
        <v>228</v>
      </c>
      <c r="C562" s="87" t="s">
        <v>385</v>
      </c>
      <c r="D562" s="197"/>
      <c r="E562" s="197">
        <v>14030306</v>
      </c>
      <c r="F562" s="87"/>
      <c r="G562" s="87"/>
      <c r="H562" s="87"/>
      <c r="I562" s="87">
        <v>2</v>
      </c>
      <c r="J562" s="87"/>
      <c r="K562" s="87">
        <v>240</v>
      </c>
      <c r="L562" s="197">
        <f t="shared" si="6"/>
        <v>14030306</v>
      </c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</row>
    <row r="563" spans="1:25" x14ac:dyDescent="0.25">
      <c r="A563" s="87">
        <v>173</v>
      </c>
      <c r="B563" s="197" t="s">
        <v>228</v>
      </c>
      <c r="C563" s="87" t="s">
        <v>136</v>
      </c>
      <c r="D563" s="197"/>
      <c r="E563" s="197">
        <v>14030306</v>
      </c>
      <c r="F563" s="87"/>
      <c r="G563" s="87"/>
      <c r="H563" s="87"/>
      <c r="I563" s="87">
        <v>2</v>
      </c>
      <c r="J563" s="87"/>
      <c r="K563" s="87">
        <v>180</v>
      </c>
      <c r="L563" s="197">
        <f t="shared" si="6"/>
        <v>14030306</v>
      </c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</row>
    <row r="564" spans="1:25" x14ac:dyDescent="0.25">
      <c r="A564" s="87">
        <v>1120</v>
      </c>
      <c r="B564" s="197" t="s">
        <v>228</v>
      </c>
      <c r="C564" s="87" t="s">
        <v>279</v>
      </c>
      <c r="D564" s="197"/>
      <c r="E564" s="197">
        <v>14030306</v>
      </c>
      <c r="F564" s="87"/>
      <c r="G564" s="87"/>
      <c r="H564" s="87"/>
      <c r="I564" s="87">
        <v>2</v>
      </c>
      <c r="J564" s="87"/>
      <c r="K564" s="87">
        <v>180</v>
      </c>
      <c r="L564" s="197">
        <f t="shared" si="6"/>
        <v>14030306</v>
      </c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</row>
    <row r="565" spans="1:25" x14ac:dyDescent="0.25">
      <c r="A565" s="87">
        <v>454</v>
      </c>
      <c r="B565" s="197" t="s">
        <v>228</v>
      </c>
      <c r="C565" s="87" t="s">
        <v>135</v>
      </c>
      <c r="D565" s="197"/>
      <c r="E565" s="197">
        <v>14030306</v>
      </c>
      <c r="F565" s="87"/>
      <c r="G565" s="87"/>
      <c r="H565" s="87"/>
      <c r="I565" s="87">
        <v>2</v>
      </c>
      <c r="J565" s="87"/>
      <c r="K565" s="87">
        <v>180</v>
      </c>
      <c r="L565" s="197">
        <f t="shared" si="6"/>
        <v>14030306</v>
      </c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</row>
    <row r="566" spans="1:25" x14ac:dyDescent="0.25">
      <c r="A566" s="87">
        <v>14</v>
      </c>
      <c r="B566" s="197" t="s">
        <v>228</v>
      </c>
      <c r="C566" s="87" t="s">
        <v>281</v>
      </c>
      <c r="D566" s="197"/>
      <c r="E566" s="197">
        <v>14030306</v>
      </c>
      <c r="F566" s="87"/>
      <c r="G566" s="87"/>
      <c r="H566" s="87"/>
      <c r="I566" s="87">
        <v>2</v>
      </c>
      <c r="J566" s="87"/>
      <c r="K566" s="87">
        <v>180</v>
      </c>
      <c r="L566" s="197">
        <f t="shared" si="6"/>
        <v>14030306</v>
      </c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</row>
    <row r="567" spans="1:25" x14ac:dyDescent="0.25">
      <c r="A567" s="87">
        <v>516</v>
      </c>
      <c r="B567" s="197" t="s">
        <v>228</v>
      </c>
      <c r="C567" s="87" t="s">
        <v>121</v>
      </c>
      <c r="D567" s="197"/>
      <c r="E567" s="197">
        <v>14030306</v>
      </c>
      <c r="F567" s="87"/>
      <c r="G567" s="87"/>
      <c r="H567" s="87"/>
      <c r="I567" s="87">
        <v>2</v>
      </c>
      <c r="J567" s="87"/>
      <c r="K567" s="87">
        <v>180</v>
      </c>
      <c r="L567" s="197">
        <f t="shared" si="6"/>
        <v>14030306</v>
      </c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</row>
    <row r="568" spans="1:25" x14ac:dyDescent="0.25">
      <c r="A568" s="87">
        <v>136</v>
      </c>
      <c r="B568" s="87" t="s">
        <v>228</v>
      </c>
      <c r="C568" s="87" t="s">
        <v>136</v>
      </c>
      <c r="D568" s="197"/>
      <c r="E568" s="87">
        <v>14030307</v>
      </c>
      <c r="F568" s="87"/>
      <c r="G568" s="87"/>
      <c r="H568" s="87"/>
      <c r="I568" s="87">
        <v>2</v>
      </c>
      <c r="J568" s="87"/>
      <c r="K568" s="87">
        <v>180</v>
      </c>
      <c r="L568" s="197">
        <f t="shared" si="6"/>
        <v>14030307</v>
      </c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</row>
    <row r="569" spans="1:25" x14ac:dyDescent="0.25">
      <c r="A569" s="87">
        <v>215</v>
      </c>
      <c r="B569" s="87" t="s">
        <v>228</v>
      </c>
      <c r="C569" s="87" t="s">
        <v>137</v>
      </c>
      <c r="D569" s="197"/>
      <c r="E569" s="197">
        <v>14030307</v>
      </c>
      <c r="F569" s="87"/>
      <c r="G569" s="87"/>
      <c r="H569" s="87"/>
      <c r="I569" s="87">
        <v>2</v>
      </c>
      <c r="J569" s="87"/>
      <c r="K569" s="87">
        <v>180</v>
      </c>
      <c r="L569" s="197">
        <f t="shared" si="6"/>
        <v>14030307</v>
      </c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</row>
    <row r="570" spans="1:25" x14ac:dyDescent="0.25">
      <c r="A570" s="87">
        <v>214</v>
      </c>
      <c r="B570" s="87" t="s">
        <v>228</v>
      </c>
      <c r="C570" s="87" t="s">
        <v>137</v>
      </c>
      <c r="D570" s="197"/>
      <c r="E570" s="197">
        <v>14030307</v>
      </c>
      <c r="F570" s="87"/>
      <c r="G570" s="87"/>
      <c r="H570" s="87"/>
      <c r="I570" s="87">
        <v>2</v>
      </c>
      <c r="J570" s="87"/>
      <c r="K570" s="87">
        <v>180</v>
      </c>
      <c r="L570" s="197">
        <f t="shared" si="6"/>
        <v>14030307</v>
      </c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</row>
    <row r="571" spans="1:25" x14ac:dyDescent="0.25">
      <c r="A571" s="87">
        <v>202</v>
      </c>
      <c r="B571" s="197" t="s">
        <v>228</v>
      </c>
      <c r="C571" s="87" t="s">
        <v>385</v>
      </c>
      <c r="D571" s="197"/>
      <c r="E571" s="197">
        <v>14030307</v>
      </c>
      <c r="F571" s="87"/>
      <c r="G571" s="87"/>
      <c r="H571" s="87"/>
      <c r="I571" s="87">
        <v>2</v>
      </c>
      <c r="J571" s="87"/>
      <c r="K571" s="87">
        <v>180</v>
      </c>
      <c r="L571" s="197">
        <f t="shared" si="6"/>
        <v>14030307</v>
      </c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</row>
    <row r="572" spans="1:25" x14ac:dyDescent="0.25">
      <c r="A572" s="87">
        <v>200</v>
      </c>
      <c r="B572" s="197" t="s">
        <v>228</v>
      </c>
      <c r="C572" s="87" t="s">
        <v>136</v>
      </c>
      <c r="D572" s="197"/>
      <c r="E572" s="197">
        <v>14030307</v>
      </c>
      <c r="F572" s="87"/>
      <c r="G572" s="87"/>
      <c r="H572" s="87"/>
      <c r="I572" s="87">
        <v>2</v>
      </c>
      <c r="J572" s="87"/>
      <c r="K572" s="87">
        <v>180</v>
      </c>
      <c r="L572" s="197">
        <f t="shared" si="6"/>
        <v>14030307</v>
      </c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</row>
    <row r="573" spans="1:25" x14ac:dyDescent="0.25">
      <c r="A573" s="87">
        <v>511</v>
      </c>
      <c r="B573" s="197" t="s">
        <v>228</v>
      </c>
      <c r="C573" s="87" t="s">
        <v>121</v>
      </c>
      <c r="D573" s="197"/>
      <c r="E573" s="197">
        <v>14030307</v>
      </c>
      <c r="F573" s="87"/>
      <c r="G573" s="87"/>
      <c r="H573" s="87"/>
      <c r="I573" s="87">
        <v>2</v>
      </c>
      <c r="J573" s="87"/>
      <c r="K573" s="87">
        <v>180</v>
      </c>
      <c r="L573" s="197">
        <f t="shared" si="6"/>
        <v>14030307</v>
      </c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</row>
    <row r="574" spans="1:25" x14ac:dyDescent="0.25">
      <c r="A574" s="87">
        <v>479</v>
      </c>
      <c r="B574" s="197" t="s">
        <v>228</v>
      </c>
      <c r="C574" s="87" t="s">
        <v>121</v>
      </c>
      <c r="D574" s="197"/>
      <c r="E574" s="197">
        <v>14030307</v>
      </c>
      <c r="F574" s="87"/>
      <c r="G574" s="87"/>
      <c r="H574" s="87"/>
      <c r="I574" s="87">
        <v>2</v>
      </c>
      <c r="J574" s="87"/>
      <c r="K574" s="87">
        <v>180</v>
      </c>
      <c r="L574" s="197">
        <f t="shared" si="6"/>
        <v>14030307</v>
      </c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</row>
    <row r="575" spans="1:25" x14ac:dyDescent="0.25">
      <c r="A575" s="87">
        <v>535</v>
      </c>
      <c r="B575" s="197" t="s">
        <v>228</v>
      </c>
      <c r="C575" s="87" t="s">
        <v>121</v>
      </c>
      <c r="D575" s="197"/>
      <c r="E575" s="197">
        <v>14030307</v>
      </c>
      <c r="F575" s="87"/>
      <c r="G575" s="87"/>
      <c r="H575" s="87"/>
      <c r="I575" s="87">
        <v>2</v>
      </c>
      <c r="J575" s="87"/>
      <c r="K575" s="87">
        <v>180</v>
      </c>
      <c r="L575" s="197">
        <f t="shared" si="6"/>
        <v>14030307</v>
      </c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</row>
    <row r="576" spans="1:25" x14ac:dyDescent="0.25">
      <c r="A576" s="87">
        <v>522</v>
      </c>
      <c r="B576" s="87" t="s">
        <v>228</v>
      </c>
      <c r="C576" s="87" t="s">
        <v>121</v>
      </c>
      <c r="D576" s="197"/>
      <c r="E576" s="87">
        <v>14030307</v>
      </c>
      <c r="F576" s="87"/>
      <c r="G576" s="87"/>
      <c r="H576" s="87"/>
      <c r="I576" s="87">
        <v>1</v>
      </c>
      <c r="J576" s="87"/>
      <c r="K576" s="87">
        <v>180</v>
      </c>
      <c r="L576" s="197">
        <f t="shared" si="6"/>
        <v>14030307</v>
      </c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</row>
    <row r="577" spans="1:25" x14ac:dyDescent="0.25">
      <c r="A577" s="87">
        <v>203</v>
      </c>
      <c r="B577" s="87" t="s">
        <v>228</v>
      </c>
      <c r="C577" s="87" t="s">
        <v>385</v>
      </c>
      <c r="D577" s="197"/>
      <c r="E577" s="197">
        <v>14030307</v>
      </c>
      <c r="F577" s="87"/>
      <c r="G577" s="87"/>
      <c r="H577" s="87"/>
      <c r="I577" s="87">
        <v>1</v>
      </c>
      <c r="J577" s="87"/>
      <c r="K577" s="87">
        <v>180</v>
      </c>
      <c r="L577" s="197">
        <f t="shared" si="6"/>
        <v>14030307</v>
      </c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</row>
    <row r="578" spans="1:25" x14ac:dyDescent="0.25">
      <c r="A578" s="87">
        <v>381</v>
      </c>
      <c r="B578" s="87" t="s">
        <v>228</v>
      </c>
      <c r="C578" s="87" t="s">
        <v>118</v>
      </c>
      <c r="D578" s="197"/>
      <c r="E578" s="197">
        <v>14030307</v>
      </c>
      <c r="F578" s="87"/>
      <c r="G578" s="87"/>
      <c r="H578" s="87"/>
      <c r="I578" s="87">
        <v>1</v>
      </c>
      <c r="J578" s="87"/>
      <c r="K578" s="87">
        <v>180</v>
      </c>
      <c r="L578" s="197">
        <f t="shared" si="6"/>
        <v>14030307</v>
      </c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</row>
    <row r="579" spans="1:25" x14ac:dyDescent="0.25">
      <c r="A579" s="87">
        <v>483</v>
      </c>
      <c r="B579" s="87" t="s">
        <v>228</v>
      </c>
      <c r="C579" s="87" t="s">
        <v>121</v>
      </c>
      <c r="D579" s="197"/>
      <c r="E579" s="197">
        <v>14030307</v>
      </c>
      <c r="F579" s="87"/>
      <c r="G579" s="87"/>
      <c r="H579" s="87"/>
      <c r="I579" s="87">
        <v>1</v>
      </c>
      <c r="J579" s="87"/>
      <c r="K579" s="87">
        <v>180</v>
      </c>
      <c r="L579" s="197">
        <f t="shared" si="6"/>
        <v>14030307</v>
      </c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</row>
    <row r="580" spans="1:25" x14ac:dyDescent="0.25">
      <c r="A580" s="87">
        <v>1115</v>
      </c>
      <c r="B580" s="87" t="s">
        <v>228</v>
      </c>
      <c r="C580" s="87" t="s">
        <v>279</v>
      </c>
      <c r="D580" s="197"/>
      <c r="E580" s="197">
        <v>14030307</v>
      </c>
      <c r="F580" s="87"/>
      <c r="G580" s="87"/>
      <c r="H580" s="87"/>
      <c r="I580" s="87">
        <v>1</v>
      </c>
      <c r="J580" s="87"/>
      <c r="K580" s="87">
        <v>180</v>
      </c>
      <c r="L580" s="197">
        <f t="shared" si="6"/>
        <v>14030307</v>
      </c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</row>
    <row r="581" spans="1:25" x14ac:dyDescent="0.25">
      <c r="A581" s="87">
        <v>167</v>
      </c>
      <c r="B581" s="87" t="s">
        <v>228</v>
      </c>
      <c r="C581" s="87" t="s">
        <v>136</v>
      </c>
      <c r="D581" s="197"/>
      <c r="E581" s="197">
        <v>14030307</v>
      </c>
      <c r="F581" s="87"/>
      <c r="G581" s="87"/>
      <c r="H581" s="87"/>
      <c r="I581" s="87">
        <v>1</v>
      </c>
      <c r="J581" s="87"/>
      <c r="K581" s="87">
        <v>180</v>
      </c>
      <c r="L581" s="197">
        <f t="shared" si="6"/>
        <v>14030307</v>
      </c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</row>
    <row r="582" spans="1:25" x14ac:dyDescent="0.25">
      <c r="A582" s="87">
        <v>216</v>
      </c>
      <c r="B582" s="87" t="s">
        <v>228</v>
      </c>
      <c r="C582" s="87" t="s">
        <v>137</v>
      </c>
      <c r="D582" s="197"/>
      <c r="E582" s="197">
        <v>14030307</v>
      </c>
      <c r="F582" s="87"/>
      <c r="G582" s="87"/>
      <c r="H582" s="87"/>
      <c r="I582" s="87">
        <v>1</v>
      </c>
      <c r="J582" s="87"/>
      <c r="K582" s="87">
        <v>180</v>
      </c>
      <c r="L582" s="197">
        <f t="shared" si="6"/>
        <v>14030307</v>
      </c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</row>
    <row r="583" spans="1:25" x14ac:dyDescent="0.25">
      <c r="A583" s="87">
        <v>3274</v>
      </c>
      <c r="B583" s="87" t="s">
        <v>228</v>
      </c>
      <c r="C583" s="87" t="s">
        <v>218</v>
      </c>
      <c r="D583" s="197"/>
      <c r="E583" s="87">
        <v>14030308</v>
      </c>
      <c r="F583" s="87"/>
      <c r="G583" s="87"/>
      <c r="H583" s="87"/>
      <c r="I583" s="87">
        <v>1</v>
      </c>
      <c r="J583" s="87"/>
      <c r="K583" s="87">
        <v>240</v>
      </c>
      <c r="L583" s="197">
        <f t="shared" si="6"/>
        <v>14030308</v>
      </c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</row>
    <row r="584" spans="1:25" x14ac:dyDescent="0.25">
      <c r="A584" s="87">
        <v>544</v>
      </c>
      <c r="B584" s="87" t="s">
        <v>228</v>
      </c>
      <c r="C584" s="87" t="s">
        <v>121</v>
      </c>
      <c r="D584" s="197"/>
      <c r="E584" s="197">
        <v>14030308</v>
      </c>
      <c r="F584" s="87"/>
      <c r="G584" s="87"/>
      <c r="H584" s="87"/>
      <c r="I584" s="87">
        <v>1</v>
      </c>
      <c r="J584" s="87"/>
      <c r="K584" s="87">
        <v>180</v>
      </c>
      <c r="L584" s="197">
        <f t="shared" si="6"/>
        <v>14030308</v>
      </c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</row>
    <row r="585" spans="1:25" x14ac:dyDescent="0.25">
      <c r="A585" s="87">
        <v>512</v>
      </c>
      <c r="B585" s="87" t="s">
        <v>228</v>
      </c>
      <c r="C585" s="87" t="s">
        <v>121</v>
      </c>
      <c r="D585" s="197"/>
      <c r="E585" s="197">
        <v>14030308</v>
      </c>
      <c r="F585" s="87"/>
      <c r="G585" s="87"/>
      <c r="H585" s="87"/>
      <c r="I585" s="87">
        <v>1</v>
      </c>
      <c r="J585" s="87"/>
      <c r="K585" s="87">
        <v>180</v>
      </c>
      <c r="L585" s="197">
        <f t="shared" si="6"/>
        <v>14030308</v>
      </c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</row>
    <row r="586" spans="1:25" x14ac:dyDescent="0.25">
      <c r="A586" s="87">
        <v>3276</v>
      </c>
      <c r="B586" s="87" t="s">
        <v>228</v>
      </c>
      <c r="C586" s="87" t="s">
        <v>392</v>
      </c>
      <c r="D586" s="197"/>
      <c r="E586" s="197">
        <v>14030308</v>
      </c>
      <c r="F586" s="87"/>
      <c r="G586" s="87"/>
      <c r="H586" s="87"/>
      <c r="I586" s="87">
        <v>1</v>
      </c>
      <c r="J586" s="87"/>
      <c r="K586" s="87">
        <v>120</v>
      </c>
      <c r="L586" s="197">
        <f t="shared" si="6"/>
        <v>14030308</v>
      </c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</row>
    <row r="587" spans="1:25" x14ac:dyDescent="0.25">
      <c r="A587" s="87">
        <v>142</v>
      </c>
      <c r="B587" s="197" t="s">
        <v>228</v>
      </c>
      <c r="C587" s="87" t="s">
        <v>137</v>
      </c>
      <c r="D587" s="197"/>
      <c r="E587" s="197">
        <v>14030308</v>
      </c>
      <c r="F587" s="87"/>
      <c r="G587" s="87"/>
      <c r="H587" s="87"/>
      <c r="I587" s="87">
        <v>2</v>
      </c>
      <c r="J587" s="87"/>
      <c r="K587" s="87">
        <v>180</v>
      </c>
      <c r="L587" s="197">
        <f t="shared" si="6"/>
        <v>14030308</v>
      </c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</row>
    <row r="588" spans="1:25" x14ac:dyDescent="0.25">
      <c r="A588" s="87">
        <v>141</v>
      </c>
      <c r="B588" s="197" t="s">
        <v>228</v>
      </c>
      <c r="C588" s="87" t="s">
        <v>137</v>
      </c>
      <c r="D588" s="197"/>
      <c r="E588" s="197">
        <v>14030308</v>
      </c>
      <c r="F588" s="87"/>
      <c r="G588" s="87"/>
      <c r="H588" s="87"/>
      <c r="I588" s="87">
        <v>2</v>
      </c>
      <c r="J588" s="87"/>
      <c r="K588" s="87">
        <v>180</v>
      </c>
      <c r="L588" s="197">
        <f t="shared" si="6"/>
        <v>14030308</v>
      </c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</row>
    <row r="589" spans="1:25" x14ac:dyDescent="0.25">
      <c r="A589" s="87">
        <v>3223</v>
      </c>
      <c r="B589" s="197" t="s">
        <v>228</v>
      </c>
      <c r="C589" s="87" t="s">
        <v>117</v>
      </c>
      <c r="D589" s="197"/>
      <c r="E589" s="197">
        <v>14030308</v>
      </c>
      <c r="F589" s="87"/>
      <c r="G589" s="87"/>
      <c r="H589" s="87"/>
      <c r="I589" s="87">
        <v>2</v>
      </c>
      <c r="J589" s="87"/>
      <c r="K589" s="87">
        <v>180</v>
      </c>
      <c r="L589" s="197">
        <f t="shared" si="6"/>
        <v>14030308</v>
      </c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</row>
    <row r="590" spans="1:25" x14ac:dyDescent="0.25">
      <c r="A590" s="87">
        <v>3263</v>
      </c>
      <c r="B590" s="197" t="s">
        <v>228</v>
      </c>
      <c r="C590" s="87" t="s">
        <v>117</v>
      </c>
      <c r="D590" s="197"/>
      <c r="E590" s="197">
        <v>14030308</v>
      </c>
      <c r="F590" s="87"/>
      <c r="G590" s="87"/>
      <c r="H590" s="87"/>
      <c r="I590" s="87">
        <v>2</v>
      </c>
      <c r="J590" s="87"/>
      <c r="K590" s="87">
        <v>180</v>
      </c>
      <c r="L590" s="197">
        <f t="shared" si="6"/>
        <v>14030308</v>
      </c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</row>
    <row r="591" spans="1:25" x14ac:dyDescent="0.25">
      <c r="A591" s="87">
        <v>187</v>
      </c>
      <c r="B591" s="197" t="s">
        <v>228</v>
      </c>
      <c r="C591" s="87" t="s">
        <v>137</v>
      </c>
      <c r="D591" s="197"/>
      <c r="E591" s="197">
        <v>14030308</v>
      </c>
      <c r="F591" s="87"/>
      <c r="G591" s="87"/>
      <c r="H591" s="87"/>
      <c r="I591" s="87">
        <v>2</v>
      </c>
      <c r="J591" s="87"/>
      <c r="K591" s="87">
        <v>180</v>
      </c>
      <c r="L591" s="197">
        <f t="shared" si="6"/>
        <v>14030308</v>
      </c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</row>
    <row r="592" spans="1:25" x14ac:dyDescent="0.25">
      <c r="A592" s="87">
        <v>3268</v>
      </c>
      <c r="B592" s="197" t="s">
        <v>228</v>
      </c>
      <c r="C592" s="87" t="s">
        <v>218</v>
      </c>
      <c r="D592" s="197"/>
      <c r="E592" s="197">
        <v>14030308</v>
      </c>
      <c r="F592" s="87"/>
      <c r="G592" s="87"/>
      <c r="H592" s="87"/>
      <c r="I592" s="87">
        <v>2</v>
      </c>
      <c r="J592" s="87"/>
      <c r="K592" s="87">
        <v>180</v>
      </c>
      <c r="L592" s="197">
        <f t="shared" si="6"/>
        <v>14030308</v>
      </c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</row>
    <row r="593" spans="1:25" x14ac:dyDescent="0.25">
      <c r="A593" s="87">
        <v>144</v>
      </c>
      <c r="B593" s="197" t="s">
        <v>228</v>
      </c>
      <c r="C593" s="87" t="s">
        <v>137</v>
      </c>
      <c r="D593" s="197"/>
      <c r="E593" s="197">
        <v>14030308</v>
      </c>
      <c r="F593" s="87"/>
      <c r="G593" s="87"/>
      <c r="H593" s="87"/>
      <c r="I593" s="87">
        <v>2</v>
      </c>
      <c r="J593" s="87"/>
      <c r="K593" s="87">
        <v>120</v>
      </c>
      <c r="L593" s="197">
        <f t="shared" ref="L593:L656" si="7">E593</f>
        <v>14030308</v>
      </c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</row>
    <row r="594" spans="1:25" x14ac:dyDescent="0.25">
      <c r="A594" s="87">
        <v>541</v>
      </c>
      <c r="B594" s="197" t="s">
        <v>228</v>
      </c>
      <c r="C594" s="87" t="s">
        <v>121</v>
      </c>
      <c r="D594" s="197"/>
      <c r="E594" s="197">
        <v>14030308</v>
      </c>
      <c r="F594" s="87"/>
      <c r="G594" s="87"/>
      <c r="H594" s="87"/>
      <c r="I594" s="87">
        <v>2</v>
      </c>
      <c r="J594" s="87"/>
      <c r="K594" s="87">
        <v>180</v>
      </c>
      <c r="L594" s="197">
        <f t="shared" si="7"/>
        <v>14030308</v>
      </c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</row>
    <row r="595" spans="1:25" x14ac:dyDescent="0.25">
      <c r="A595" s="87">
        <v>515</v>
      </c>
      <c r="B595" s="197" t="s">
        <v>228</v>
      </c>
      <c r="C595" s="87" t="s">
        <v>121</v>
      </c>
      <c r="D595" s="197"/>
      <c r="E595" s="197">
        <v>14030308</v>
      </c>
      <c r="F595" s="87"/>
      <c r="G595" s="87"/>
      <c r="H595" s="87"/>
      <c r="I595" s="87">
        <v>2</v>
      </c>
      <c r="J595" s="87"/>
      <c r="K595" s="87">
        <v>180</v>
      </c>
      <c r="L595" s="197">
        <f t="shared" si="7"/>
        <v>14030308</v>
      </c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</row>
    <row r="596" spans="1:25" x14ac:dyDescent="0.25">
      <c r="A596" s="87">
        <v>119</v>
      </c>
      <c r="B596" s="197" t="s">
        <v>228</v>
      </c>
      <c r="C596" s="87" t="s">
        <v>137</v>
      </c>
      <c r="D596" s="197"/>
      <c r="E596" s="87">
        <v>14030309</v>
      </c>
      <c r="F596" s="87"/>
      <c r="G596" s="87"/>
      <c r="H596" s="87"/>
      <c r="I596" s="87">
        <v>2</v>
      </c>
      <c r="J596" s="87"/>
      <c r="K596" s="87">
        <v>180</v>
      </c>
      <c r="L596" s="197">
        <f t="shared" si="7"/>
        <v>14030309</v>
      </c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</row>
    <row r="597" spans="1:25" x14ac:dyDescent="0.25">
      <c r="A597" s="87">
        <v>132</v>
      </c>
      <c r="B597" s="197" t="s">
        <v>228</v>
      </c>
      <c r="C597" s="87" t="s">
        <v>137</v>
      </c>
      <c r="D597" s="197"/>
      <c r="E597" s="197">
        <v>14030309</v>
      </c>
      <c r="F597" s="87"/>
      <c r="G597" s="87"/>
      <c r="H597" s="87"/>
      <c r="I597" s="87">
        <v>2</v>
      </c>
      <c r="J597" s="87"/>
      <c r="K597" s="87">
        <v>180</v>
      </c>
      <c r="L597" s="197">
        <f t="shared" si="7"/>
        <v>14030309</v>
      </c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</row>
    <row r="598" spans="1:25" x14ac:dyDescent="0.25">
      <c r="A598" s="87">
        <v>147</v>
      </c>
      <c r="B598" s="197" t="s">
        <v>228</v>
      </c>
      <c r="C598" s="87" t="s">
        <v>137</v>
      </c>
      <c r="D598" s="197"/>
      <c r="E598" s="197">
        <v>14030309</v>
      </c>
      <c r="F598" s="87"/>
      <c r="G598" s="87"/>
      <c r="H598" s="87"/>
      <c r="I598" s="87">
        <v>2</v>
      </c>
      <c r="J598" s="87"/>
      <c r="K598" s="87">
        <v>180</v>
      </c>
      <c r="L598" s="197">
        <f t="shared" si="7"/>
        <v>14030309</v>
      </c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</row>
    <row r="599" spans="1:25" x14ac:dyDescent="0.25">
      <c r="A599" s="87">
        <v>163</v>
      </c>
      <c r="B599" s="197" t="s">
        <v>228</v>
      </c>
      <c r="C599" s="87" t="s">
        <v>137</v>
      </c>
      <c r="D599" s="197"/>
      <c r="E599" s="197">
        <v>14030309</v>
      </c>
      <c r="F599" s="87"/>
      <c r="G599" s="87"/>
      <c r="H599" s="87"/>
      <c r="I599" s="87">
        <v>2</v>
      </c>
      <c r="J599" s="87"/>
      <c r="K599" s="87">
        <v>180</v>
      </c>
      <c r="L599" s="197">
        <f t="shared" si="7"/>
        <v>14030309</v>
      </c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</row>
    <row r="600" spans="1:25" x14ac:dyDescent="0.25">
      <c r="A600" s="87">
        <v>3278</v>
      </c>
      <c r="B600" s="197" t="s">
        <v>228</v>
      </c>
      <c r="C600" s="87" t="s">
        <v>392</v>
      </c>
      <c r="D600" s="197"/>
      <c r="E600" s="197">
        <v>14030309</v>
      </c>
      <c r="F600" s="87"/>
      <c r="G600" s="87"/>
      <c r="H600" s="87"/>
      <c r="I600" s="87">
        <v>2</v>
      </c>
      <c r="J600" s="87"/>
      <c r="K600" s="87">
        <v>120</v>
      </c>
      <c r="L600" s="197">
        <f t="shared" si="7"/>
        <v>14030309</v>
      </c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</row>
    <row r="601" spans="1:25" x14ac:dyDescent="0.25">
      <c r="A601" s="87">
        <v>481</v>
      </c>
      <c r="B601" s="197" t="s">
        <v>228</v>
      </c>
      <c r="C601" s="87" t="s">
        <v>121</v>
      </c>
      <c r="D601" s="197"/>
      <c r="E601" s="197">
        <v>14030309</v>
      </c>
      <c r="F601" s="87"/>
      <c r="G601" s="87"/>
      <c r="H601" s="87"/>
      <c r="I601" s="87">
        <v>2</v>
      </c>
      <c r="J601" s="87"/>
      <c r="K601" s="87">
        <v>180</v>
      </c>
      <c r="L601" s="197">
        <f t="shared" si="7"/>
        <v>14030309</v>
      </c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</row>
    <row r="602" spans="1:25" x14ac:dyDescent="0.25">
      <c r="A602" s="87">
        <v>3272</v>
      </c>
      <c r="B602" s="197" t="s">
        <v>228</v>
      </c>
      <c r="C602" s="87" t="s">
        <v>223</v>
      </c>
      <c r="D602" s="197"/>
      <c r="E602" s="197">
        <v>14030309</v>
      </c>
      <c r="F602" s="87"/>
      <c r="G602" s="87"/>
      <c r="H602" s="87"/>
      <c r="I602" s="87">
        <v>2</v>
      </c>
      <c r="J602" s="87"/>
      <c r="K602" s="87">
        <v>120</v>
      </c>
      <c r="L602" s="197">
        <f t="shared" si="7"/>
        <v>14030309</v>
      </c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</row>
    <row r="603" spans="1:25" x14ac:dyDescent="0.25">
      <c r="A603" s="87">
        <v>536</v>
      </c>
      <c r="B603" s="197" t="s">
        <v>228</v>
      </c>
      <c r="C603" s="87" t="s">
        <v>121</v>
      </c>
      <c r="D603" s="197"/>
      <c r="E603" s="197">
        <v>14030309</v>
      </c>
      <c r="F603" s="87"/>
      <c r="G603" s="87"/>
      <c r="H603" s="87"/>
      <c r="I603" s="87">
        <v>2</v>
      </c>
      <c r="J603" s="87"/>
      <c r="K603" s="87">
        <v>180</v>
      </c>
      <c r="L603" s="197">
        <f t="shared" si="7"/>
        <v>14030309</v>
      </c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</row>
    <row r="604" spans="1:25" x14ac:dyDescent="0.25">
      <c r="A604" s="87">
        <v>478</v>
      </c>
      <c r="B604" s="197" t="s">
        <v>228</v>
      </c>
      <c r="C604" s="87" t="s">
        <v>121</v>
      </c>
      <c r="D604" s="197"/>
      <c r="E604" s="197">
        <v>14030309</v>
      </c>
      <c r="F604" s="87"/>
      <c r="G604" s="87"/>
      <c r="H604" s="87"/>
      <c r="I604" s="87">
        <v>2</v>
      </c>
      <c r="J604" s="87"/>
      <c r="K604" s="87">
        <v>180</v>
      </c>
      <c r="L604" s="197">
        <f t="shared" si="7"/>
        <v>14030309</v>
      </c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</row>
    <row r="605" spans="1:25" x14ac:dyDescent="0.25">
      <c r="A605" s="87">
        <v>520</v>
      </c>
      <c r="B605" s="197" t="s">
        <v>228</v>
      </c>
      <c r="C605" s="87" t="s">
        <v>121</v>
      </c>
      <c r="D605" s="197"/>
      <c r="E605" s="197">
        <v>14030309</v>
      </c>
      <c r="F605" s="87"/>
      <c r="G605" s="87"/>
      <c r="H605" s="87"/>
      <c r="I605" s="87">
        <v>2</v>
      </c>
      <c r="J605" s="87"/>
      <c r="K605" s="87">
        <v>180</v>
      </c>
      <c r="L605" s="197">
        <f t="shared" si="7"/>
        <v>14030309</v>
      </c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</row>
    <row r="606" spans="1:25" x14ac:dyDescent="0.25">
      <c r="A606" s="87">
        <v>482</v>
      </c>
      <c r="B606" s="197" t="s">
        <v>228</v>
      </c>
      <c r="C606" s="87" t="s">
        <v>121</v>
      </c>
      <c r="D606" s="197"/>
      <c r="E606" s="197">
        <v>14030309</v>
      </c>
      <c r="F606" s="87"/>
      <c r="G606" s="87"/>
      <c r="H606" s="87"/>
      <c r="I606" s="87">
        <v>1</v>
      </c>
      <c r="J606" s="87"/>
      <c r="K606" s="87">
        <v>180</v>
      </c>
      <c r="L606" s="197">
        <f t="shared" si="7"/>
        <v>14030309</v>
      </c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</row>
    <row r="607" spans="1:25" x14ac:dyDescent="0.25">
      <c r="A607" s="87">
        <v>529</v>
      </c>
      <c r="B607" s="197" t="s">
        <v>228</v>
      </c>
      <c r="C607" s="87" t="s">
        <v>121</v>
      </c>
      <c r="D607" s="197"/>
      <c r="E607" s="197">
        <v>14030309</v>
      </c>
      <c r="F607" s="87"/>
      <c r="G607" s="87"/>
      <c r="H607" s="87"/>
      <c r="I607" s="87">
        <v>1</v>
      </c>
      <c r="J607" s="87"/>
      <c r="K607" s="87">
        <v>180</v>
      </c>
      <c r="L607" s="197">
        <f t="shared" si="7"/>
        <v>14030309</v>
      </c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</row>
    <row r="608" spans="1:25" x14ac:dyDescent="0.25">
      <c r="A608" s="87">
        <v>501</v>
      </c>
      <c r="B608" s="197" t="s">
        <v>228</v>
      </c>
      <c r="C608" s="87" t="s">
        <v>121</v>
      </c>
      <c r="D608" s="197"/>
      <c r="E608" s="197">
        <v>14030309</v>
      </c>
      <c r="F608" s="87"/>
      <c r="G608" s="87"/>
      <c r="H608" s="87"/>
      <c r="I608" s="87">
        <v>1</v>
      </c>
      <c r="J608" s="87"/>
      <c r="K608" s="87">
        <v>180</v>
      </c>
      <c r="L608" s="197">
        <f t="shared" si="7"/>
        <v>14030309</v>
      </c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</row>
    <row r="609" spans="1:25" x14ac:dyDescent="0.25">
      <c r="A609" s="87">
        <v>503</v>
      </c>
      <c r="B609" s="197" t="s">
        <v>228</v>
      </c>
      <c r="C609" s="87" t="s">
        <v>121</v>
      </c>
      <c r="D609" s="197"/>
      <c r="E609" s="197">
        <v>14030309</v>
      </c>
      <c r="F609" s="87"/>
      <c r="G609" s="87"/>
      <c r="H609" s="87"/>
      <c r="I609" s="87">
        <v>1</v>
      </c>
      <c r="J609" s="87"/>
      <c r="K609" s="87">
        <v>180</v>
      </c>
      <c r="L609" s="197">
        <f t="shared" si="7"/>
        <v>14030309</v>
      </c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</row>
    <row r="610" spans="1:25" x14ac:dyDescent="0.25">
      <c r="A610" s="87">
        <v>497</v>
      </c>
      <c r="B610" s="197" t="s">
        <v>228</v>
      </c>
      <c r="C610" s="87" t="s">
        <v>121</v>
      </c>
      <c r="D610" s="197"/>
      <c r="E610" s="197">
        <v>14030309</v>
      </c>
      <c r="F610" s="87"/>
      <c r="G610" s="87"/>
      <c r="H610" s="87"/>
      <c r="I610" s="87">
        <v>1</v>
      </c>
      <c r="J610" s="87"/>
      <c r="K610" s="87">
        <v>180</v>
      </c>
      <c r="L610" s="197">
        <f t="shared" si="7"/>
        <v>14030309</v>
      </c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</row>
    <row r="611" spans="1:25" x14ac:dyDescent="0.25">
      <c r="A611" s="87">
        <v>3265</v>
      </c>
      <c r="B611" s="197" t="s">
        <v>228</v>
      </c>
      <c r="C611" s="87" t="s">
        <v>117</v>
      </c>
      <c r="D611" s="197"/>
      <c r="E611" s="197">
        <v>14030309</v>
      </c>
      <c r="F611" s="87"/>
      <c r="G611" s="87"/>
      <c r="H611" s="87"/>
      <c r="I611" s="87">
        <v>1</v>
      </c>
      <c r="J611" s="87"/>
      <c r="K611" s="87">
        <v>180</v>
      </c>
      <c r="L611" s="197">
        <f t="shared" si="7"/>
        <v>14030309</v>
      </c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</row>
    <row r="612" spans="1:25" x14ac:dyDescent="0.25">
      <c r="A612" s="87">
        <v>3275</v>
      </c>
      <c r="B612" s="197" t="s">
        <v>228</v>
      </c>
      <c r="C612" s="87" t="s">
        <v>218</v>
      </c>
      <c r="D612" s="197"/>
      <c r="E612" s="197">
        <v>14030309</v>
      </c>
      <c r="F612" s="87"/>
      <c r="G612" s="87"/>
      <c r="H612" s="87"/>
      <c r="I612" s="87">
        <v>1</v>
      </c>
      <c r="J612" s="87"/>
      <c r="K612" s="87">
        <v>240</v>
      </c>
      <c r="L612" s="197">
        <f t="shared" si="7"/>
        <v>14030309</v>
      </c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</row>
    <row r="613" spans="1:25" x14ac:dyDescent="0.25">
      <c r="A613" s="87">
        <v>3273</v>
      </c>
      <c r="B613" s="197" t="s">
        <v>228</v>
      </c>
      <c r="C613" s="87" t="s">
        <v>223</v>
      </c>
      <c r="D613" s="197"/>
      <c r="E613" s="197">
        <v>14030309</v>
      </c>
      <c r="F613" s="87"/>
      <c r="G613" s="87"/>
      <c r="H613" s="87"/>
      <c r="I613" s="87">
        <v>1</v>
      </c>
      <c r="J613" s="87"/>
      <c r="K613" s="87">
        <v>240</v>
      </c>
      <c r="L613" s="197">
        <f t="shared" si="7"/>
        <v>14030309</v>
      </c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</row>
    <row r="614" spans="1:25" x14ac:dyDescent="0.25">
      <c r="A614" s="87">
        <v>156</v>
      </c>
      <c r="B614" s="197" t="s">
        <v>228</v>
      </c>
      <c r="C614" s="87" t="s">
        <v>236</v>
      </c>
      <c r="D614" s="197"/>
      <c r="E614" s="197">
        <v>14030309</v>
      </c>
      <c r="F614" s="87"/>
      <c r="G614" s="87"/>
      <c r="H614" s="87"/>
      <c r="I614" s="87">
        <v>1</v>
      </c>
      <c r="J614" s="87"/>
      <c r="K614" s="87">
        <v>120</v>
      </c>
      <c r="L614" s="197">
        <f t="shared" si="7"/>
        <v>14030309</v>
      </c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</row>
    <row r="615" spans="1:25" x14ac:dyDescent="0.25">
      <c r="A615" s="87">
        <v>3277</v>
      </c>
      <c r="B615" s="197" t="s">
        <v>228</v>
      </c>
      <c r="C615" s="87" t="s">
        <v>392</v>
      </c>
      <c r="D615" s="197"/>
      <c r="E615" s="197">
        <v>14030309</v>
      </c>
      <c r="F615" s="87"/>
      <c r="G615" s="87"/>
      <c r="H615" s="87"/>
      <c r="I615" s="87">
        <v>1</v>
      </c>
      <c r="J615" s="87"/>
      <c r="K615" s="87">
        <v>120</v>
      </c>
      <c r="L615" s="197">
        <f t="shared" si="7"/>
        <v>14030309</v>
      </c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</row>
    <row r="616" spans="1:25" x14ac:dyDescent="0.25">
      <c r="A616" s="87">
        <v>1523</v>
      </c>
      <c r="B616" s="87" t="s">
        <v>227</v>
      </c>
      <c r="C616" s="87" t="s">
        <v>107</v>
      </c>
      <c r="D616" s="197"/>
      <c r="E616" s="200">
        <v>14030309</v>
      </c>
      <c r="F616" s="87"/>
      <c r="G616" s="87"/>
      <c r="H616" s="87"/>
      <c r="I616" s="87">
        <v>1</v>
      </c>
      <c r="J616" s="87"/>
      <c r="K616" s="87">
        <v>180</v>
      </c>
      <c r="L616" s="197">
        <f t="shared" si="7"/>
        <v>14030309</v>
      </c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</row>
    <row r="617" spans="1:25" x14ac:dyDescent="0.25">
      <c r="A617" s="87">
        <v>8</v>
      </c>
      <c r="B617" s="87" t="s">
        <v>227</v>
      </c>
      <c r="C617" s="87" t="s">
        <v>235</v>
      </c>
      <c r="D617" s="197"/>
      <c r="E617" s="200">
        <v>14030309</v>
      </c>
      <c r="F617" s="87"/>
      <c r="G617" s="87"/>
      <c r="H617" s="87"/>
      <c r="I617" s="87">
        <v>1</v>
      </c>
      <c r="J617" s="87"/>
      <c r="K617" s="87">
        <v>120</v>
      </c>
      <c r="L617" s="197">
        <f t="shared" si="7"/>
        <v>14030309</v>
      </c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</row>
    <row r="618" spans="1:25" x14ac:dyDescent="0.25">
      <c r="A618" s="87">
        <v>842</v>
      </c>
      <c r="B618" s="200" t="s">
        <v>227</v>
      </c>
      <c r="C618" s="87" t="s">
        <v>459</v>
      </c>
      <c r="D618" s="197"/>
      <c r="E618" s="200">
        <v>14030309</v>
      </c>
      <c r="F618" s="87"/>
      <c r="G618" s="87"/>
      <c r="H618" s="87"/>
      <c r="I618" s="87">
        <v>1</v>
      </c>
      <c r="J618" s="87"/>
      <c r="K618" s="87">
        <v>36</v>
      </c>
      <c r="L618" s="197">
        <f t="shared" si="7"/>
        <v>14030309</v>
      </c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</row>
    <row r="619" spans="1:25" x14ac:dyDescent="0.25">
      <c r="A619" s="87">
        <v>3279</v>
      </c>
      <c r="B619" s="200" t="s">
        <v>227</v>
      </c>
      <c r="C619" s="87" t="s">
        <v>392</v>
      </c>
      <c r="D619" s="197"/>
      <c r="E619" s="200">
        <v>14030309</v>
      </c>
      <c r="F619" s="87"/>
      <c r="G619" s="87"/>
      <c r="H619" s="87"/>
      <c r="I619" s="87">
        <v>1</v>
      </c>
      <c r="J619" s="87"/>
      <c r="K619" s="87">
        <v>180</v>
      </c>
      <c r="L619" s="197">
        <f t="shared" si="7"/>
        <v>14030309</v>
      </c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</row>
    <row r="620" spans="1:25" x14ac:dyDescent="0.25">
      <c r="A620" s="87">
        <v>7</v>
      </c>
      <c r="B620" s="200" t="s">
        <v>227</v>
      </c>
      <c r="C620" s="87" t="s">
        <v>235</v>
      </c>
      <c r="D620" s="197"/>
      <c r="E620" s="200">
        <v>14030309</v>
      </c>
      <c r="F620" s="87"/>
      <c r="G620" s="87"/>
      <c r="H620" s="87"/>
      <c r="I620" s="87">
        <v>1</v>
      </c>
      <c r="J620" s="87"/>
      <c r="K620" s="87">
        <v>120</v>
      </c>
      <c r="L620" s="197">
        <f t="shared" si="7"/>
        <v>14030309</v>
      </c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</row>
    <row r="621" spans="1:25" x14ac:dyDescent="0.25">
      <c r="A621" s="87">
        <v>456</v>
      </c>
      <c r="B621" s="87" t="s">
        <v>227</v>
      </c>
      <c r="C621" s="87" t="s">
        <v>135</v>
      </c>
      <c r="D621" s="197"/>
      <c r="E621" s="200">
        <v>14030309</v>
      </c>
      <c r="F621" s="87"/>
      <c r="G621" s="87"/>
      <c r="H621" s="87"/>
      <c r="I621" s="87">
        <v>2</v>
      </c>
      <c r="J621" s="87"/>
      <c r="K621" s="87">
        <v>180</v>
      </c>
      <c r="L621" s="197">
        <f t="shared" si="7"/>
        <v>14030309</v>
      </c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</row>
    <row r="622" spans="1:25" x14ac:dyDescent="0.25">
      <c r="A622" s="87">
        <v>119</v>
      </c>
      <c r="B622" s="200" t="s">
        <v>227</v>
      </c>
      <c r="C622" s="87" t="s">
        <v>137</v>
      </c>
      <c r="D622" s="197"/>
      <c r="E622" s="200">
        <v>14030309</v>
      </c>
      <c r="F622" s="87"/>
      <c r="G622" s="87"/>
      <c r="H622" s="87"/>
      <c r="I622" s="87">
        <v>2</v>
      </c>
      <c r="J622" s="87"/>
      <c r="K622" s="87">
        <v>180</v>
      </c>
      <c r="L622" s="197">
        <f t="shared" si="7"/>
        <v>14030309</v>
      </c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</row>
    <row r="623" spans="1:25" x14ac:dyDescent="0.25">
      <c r="A623" s="87">
        <v>32</v>
      </c>
      <c r="B623" s="200" t="s">
        <v>227</v>
      </c>
      <c r="C623" s="87" t="s">
        <v>137</v>
      </c>
      <c r="D623" s="197"/>
      <c r="E623" s="200">
        <v>14030309</v>
      </c>
      <c r="F623" s="87"/>
      <c r="G623" s="87"/>
      <c r="H623" s="87"/>
      <c r="I623" s="87">
        <v>2</v>
      </c>
      <c r="J623" s="87"/>
      <c r="K623" s="87">
        <v>180</v>
      </c>
      <c r="L623" s="197">
        <f t="shared" si="7"/>
        <v>14030309</v>
      </c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</row>
    <row r="624" spans="1:25" x14ac:dyDescent="0.25">
      <c r="A624" s="87">
        <v>31</v>
      </c>
      <c r="B624" s="200" t="s">
        <v>227</v>
      </c>
      <c r="C624" s="87" t="s">
        <v>374</v>
      </c>
      <c r="D624" s="197"/>
      <c r="E624" s="200">
        <v>14030309</v>
      </c>
      <c r="F624" s="87"/>
      <c r="G624" s="87"/>
      <c r="H624" s="87"/>
      <c r="I624" s="87">
        <v>2</v>
      </c>
      <c r="J624" s="87"/>
      <c r="K624" s="87">
        <v>96</v>
      </c>
      <c r="L624" s="197">
        <f t="shared" si="7"/>
        <v>14030309</v>
      </c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</row>
    <row r="625" spans="1:25" x14ac:dyDescent="0.25">
      <c r="A625" s="87">
        <v>39</v>
      </c>
      <c r="B625" s="200" t="s">
        <v>227</v>
      </c>
      <c r="C625" s="87" t="s">
        <v>374</v>
      </c>
      <c r="D625" s="197"/>
      <c r="E625" s="200">
        <v>14030309</v>
      </c>
      <c r="F625" s="87"/>
      <c r="G625" s="87"/>
      <c r="H625" s="87"/>
      <c r="I625" s="87">
        <v>2</v>
      </c>
      <c r="J625" s="87"/>
      <c r="K625" s="87">
        <v>96</v>
      </c>
      <c r="L625" s="197">
        <f t="shared" si="7"/>
        <v>14030309</v>
      </c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</row>
    <row r="626" spans="1:25" x14ac:dyDescent="0.25">
      <c r="A626" s="87">
        <v>548</v>
      </c>
      <c r="B626" s="200" t="s">
        <v>227</v>
      </c>
      <c r="C626" s="87" t="s">
        <v>121</v>
      </c>
      <c r="D626" s="197"/>
      <c r="E626" s="200">
        <v>14030309</v>
      </c>
      <c r="F626" s="87"/>
      <c r="G626" s="87"/>
      <c r="H626" s="87"/>
      <c r="I626" s="86">
        <v>2</v>
      </c>
      <c r="J626" s="87"/>
      <c r="K626" s="87">
        <v>180</v>
      </c>
      <c r="L626" s="197">
        <f t="shared" si="7"/>
        <v>14030309</v>
      </c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</row>
    <row r="627" spans="1:25" x14ac:dyDescent="0.25">
      <c r="A627" s="87">
        <v>143</v>
      </c>
      <c r="B627" s="200" t="s">
        <v>227</v>
      </c>
      <c r="C627" s="87" t="s">
        <v>137</v>
      </c>
      <c r="D627" s="197"/>
      <c r="E627" s="200">
        <v>14030309</v>
      </c>
      <c r="F627" s="87"/>
      <c r="G627" s="87"/>
      <c r="H627" s="87"/>
      <c r="I627" s="87">
        <v>2</v>
      </c>
      <c r="J627" s="87"/>
      <c r="K627" s="87">
        <v>180</v>
      </c>
      <c r="L627" s="197">
        <f t="shared" si="7"/>
        <v>14030309</v>
      </c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</row>
    <row r="628" spans="1:25" x14ac:dyDescent="0.25">
      <c r="A628" s="87">
        <v>147</v>
      </c>
      <c r="B628" s="200" t="s">
        <v>227</v>
      </c>
      <c r="C628" s="87" t="s">
        <v>137</v>
      </c>
      <c r="D628" s="197"/>
      <c r="E628" s="200">
        <v>14030309</v>
      </c>
      <c r="F628" s="87"/>
      <c r="G628" s="87"/>
      <c r="H628" s="87"/>
      <c r="I628" s="87">
        <v>2</v>
      </c>
      <c r="J628" s="87"/>
      <c r="K628" s="87">
        <v>180</v>
      </c>
      <c r="L628" s="197">
        <f t="shared" si="7"/>
        <v>14030309</v>
      </c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</row>
    <row r="629" spans="1:25" x14ac:dyDescent="0.25">
      <c r="A629" s="87">
        <v>526</v>
      </c>
      <c r="B629" s="200" t="s">
        <v>227</v>
      </c>
      <c r="C629" s="87" t="s">
        <v>121</v>
      </c>
      <c r="D629" s="197"/>
      <c r="E629" s="200">
        <v>14030309</v>
      </c>
      <c r="F629" s="87"/>
      <c r="G629" s="87"/>
      <c r="H629" s="87"/>
      <c r="I629" s="87">
        <v>2</v>
      </c>
      <c r="J629" s="87"/>
      <c r="K629" s="87">
        <v>180</v>
      </c>
      <c r="L629" s="197">
        <f t="shared" si="7"/>
        <v>14030309</v>
      </c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</row>
    <row r="630" spans="1:25" x14ac:dyDescent="0.25">
      <c r="A630" s="87">
        <v>554</v>
      </c>
      <c r="B630" s="200" t="s">
        <v>227</v>
      </c>
      <c r="C630" s="87" t="s">
        <v>121</v>
      </c>
      <c r="D630" s="197"/>
      <c r="E630" s="200">
        <v>14030309</v>
      </c>
      <c r="F630" s="87"/>
      <c r="G630" s="87"/>
      <c r="H630" s="87"/>
      <c r="I630" s="87">
        <v>2</v>
      </c>
      <c r="J630" s="87"/>
      <c r="K630" s="87">
        <v>180</v>
      </c>
      <c r="L630" s="197">
        <f t="shared" si="7"/>
        <v>14030309</v>
      </c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</row>
    <row r="631" spans="1:25" x14ac:dyDescent="0.25">
      <c r="A631" s="87">
        <v>467</v>
      </c>
      <c r="B631" s="87" t="s">
        <v>228</v>
      </c>
      <c r="C631" s="87" t="s">
        <v>135</v>
      </c>
      <c r="D631" s="197"/>
      <c r="E631" s="87">
        <v>14030312</v>
      </c>
      <c r="F631" s="87"/>
      <c r="G631" s="87"/>
      <c r="H631" s="87"/>
      <c r="I631" s="87">
        <v>1</v>
      </c>
      <c r="J631" s="87"/>
      <c r="K631" s="87">
        <v>180</v>
      </c>
      <c r="L631" s="197">
        <f t="shared" si="7"/>
        <v>14030312</v>
      </c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</row>
    <row r="632" spans="1:25" x14ac:dyDescent="0.25">
      <c r="A632" s="87">
        <v>442</v>
      </c>
      <c r="B632" s="87" t="s">
        <v>228</v>
      </c>
      <c r="C632" s="87" t="s">
        <v>121</v>
      </c>
      <c r="D632" s="197"/>
      <c r="E632" s="204">
        <v>14030312</v>
      </c>
      <c r="F632" s="87"/>
      <c r="G632" s="87"/>
      <c r="H632" s="87"/>
      <c r="I632" s="87">
        <v>1</v>
      </c>
      <c r="J632" s="87"/>
      <c r="K632" s="87">
        <v>180</v>
      </c>
      <c r="L632" s="197">
        <f t="shared" si="7"/>
        <v>14030312</v>
      </c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</row>
    <row r="633" spans="1:25" x14ac:dyDescent="0.25">
      <c r="A633" s="87">
        <v>546</v>
      </c>
      <c r="B633" s="87" t="s">
        <v>228</v>
      </c>
      <c r="C633" s="87" t="s">
        <v>121</v>
      </c>
      <c r="D633" s="197"/>
      <c r="E633" s="204">
        <v>14030312</v>
      </c>
      <c r="F633" s="87"/>
      <c r="G633" s="87"/>
      <c r="H633" s="87"/>
      <c r="I633" s="87">
        <v>1</v>
      </c>
      <c r="J633" s="87"/>
      <c r="K633" s="87">
        <v>180</v>
      </c>
      <c r="L633" s="197">
        <f t="shared" si="7"/>
        <v>14030312</v>
      </c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</row>
    <row r="634" spans="1:25" x14ac:dyDescent="0.25">
      <c r="A634" s="87">
        <v>523</v>
      </c>
      <c r="B634" s="87" t="s">
        <v>228</v>
      </c>
      <c r="C634" s="87" t="s">
        <v>121</v>
      </c>
      <c r="D634" s="197"/>
      <c r="E634" s="204">
        <v>14030312</v>
      </c>
      <c r="F634" s="87"/>
      <c r="G634" s="87"/>
      <c r="H634" s="87"/>
      <c r="I634" s="87">
        <v>1</v>
      </c>
      <c r="J634" s="87"/>
      <c r="K634" s="87">
        <v>180</v>
      </c>
      <c r="L634" s="197">
        <f t="shared" si="7"/>
        <v>14030312</v>
      </c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</row>
    <row r="635" spans="1:25" x14ac:dyDescent="0.25">
      <c r="A635" s="87">
        <v>538</v>
      </c>
      <c r="B635" s="87" t="s">
        <v>228</v>
      </c>
      <c r="C635" s="87" t="s">
        <v>121</v>
      </c>
      <c r="D635" s="197"/>
      <c r="E635" s="204">
        <v>14030312</v>
      </c>
      <c r="F635" s="87"/>
      <c r="G635" s="87"/>
      <c r="H635" s="87"/>
      <c r="I635" s="87">
        <v>1</v>
      </c>
      <c r="J635" s="87"/>
      <c r="K635" s="87">
        <v>180</v>
      </c>
      <c r="L635" s="197">
        <f t="shared" si="7"/>
        <v>14030312</v>
      </c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</row>
    <row r="636" spans="1:25" x14ac:dyDescent="0.25">
      <c r="A636" s="87">
        <v>415</v>
      </c>
      <c r="B636" s="87" t="s">
        <v>228</v>
      </c>
      <c r="C636" s="87" t="s">
        <v>135</v>
      </c>
      <c r="D636" s="197"/>
      <c r="E636" s="204">
        <v>14030312</v>
      </c>
      <c r="F636" s="87"/>
      <c r="G636" s="87"/>
      <c r="H636" s="87"/>
      <c r="I636" s="87">
        <v>1</v>
      </c>
      <c r="J636" s="87"/>
      <c r="K636" s="87">
        <v>180</v>
      </c>
      <c r="L636" s="197">
        <f t="shared" si="7"/>
        <v>14030312</v>
      </c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</row>
    <row r="637" spans="1:25" x14ac:dyDescent="0.25">
      <c r="A637" s="87">
        <v>213</v>
      </c>
      <c r="B637" s="87" t="s">
        <v>228</v>
      </c>
      <c r="C637" s="87" t="s">
        <v>385</v>
      </c>
      <c r="D637" s="197"/>
      <c r="E637" s="204">
        <v>14030312</v>
      </c>
      <c r="F637" s="87"/>
      <c r="G637" s="87"/>
      <c r="H637" s="87"/>
      <c r="I637" s="87">
        <v>1</v>
      </c>
      <c r="J637" s="87"/>
      <c r="K637" s="87">
        <v>240</v>
      </c>
      <c r="L637" s="197">
        <f t="shared" si="7"/>
        <v>14030312</v>
      </c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</row>
    <row r="638" spans="1:25" x14ac:dyDescent="0.25">
      <c r="A638" s="87">
        <v>3281</v>
      </c>
      <c r="B638" s="87" t="s">
        <v>228</v>
      </c>
      <c r="C638" s="87" t="s">
        <v>392</v>
      </c>
      <c r="D638" s="197"/>
      <c r="E638" s="204">
        <v>14030312</v>
      </c>
      <c r="F638" s="87"/>
      <c r="G638" s="87"/>
      <c r="H638" s="87"/>
      <c r="I638" s="87">
        <v>1</v>
      </c>
      <c r="J638" s="87"/>
      <c r="K638" s="87">
        <v>180</v>
      </c>
      <c r="L638" s="197">
        <f t="shared" si="7"/>
        <v>14030312</v>
      </c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</row>
    <row r="639" spans="1:25" x14ac:dyDescent="0.25">
      <c r="A639" s="87">
        <v>187</v>
      </c>
      <c r="B639" s="87" t="s">
        <v>228</v>
      </c>
      <c r="C639" s="87" t="s">
        <v>144</v>
      </c>
      <c r="D639" s="197"/>
      <c r="E639" s="87">
        <v>14030312</v>
      </c>
      <c r="F639" s="87"/>
      <c r="G639" s="87"/>
      <c r="H639" s="87"/>
      <c r="I639" s="87">
        <v>2</v>
      </c>
      <c r="J639" s="87"/>
      <c r="K639" s="87">
        <v>180</v>
      </c>
      <c r="L639" s="197">
        <f t="shared" si="7"/>
        <v>14030312</v>
      </c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</row>
    <row r="640" spans="1:25" x14ac:dyDescent="0.25">
      <c r="A640" s="87">
        <v>138</v>
      </c>
      <c r="B640" s="87" t="s">
        <v>228</v>
      </c>
      <c r="C640" s="87" t="s">
        <v>136</v>
      </c>
      <c r="D640" s="197"/>
      <c r="E640" s="204">
        <v>14030312</v>
      </c>
      <c r="F640" s="87"/>
      <c r="G640" s="87"/>
      <c r="H640" s="87"/>
      <c r="I640" s="87">
        <v>2</v>
      </c>
      <c r="J640" s="87"/>
      <c r="K640" s="87">
        <v>180</v>
      </c>
      <c r="L640" s="197">
        <f t="shared" si="7"/>
        <v>14030312</v>
      </c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</row>
    <row r="641" spans="1:25" x14ac:dyDescent="0.25">
      <c r="A641" s="87">
        <v>140</v>
      </c>
      <c r="B641" s="87" t="s">
        <v>228</v>
      </c>
      <c r="C641" s="87" t="s">
        <v>137</v>
      </c>
      <c r="D641" s="197"/>
      <c r="E641" s="204">
        <v>14030312</v>
      </c>
      <c r="F641" s="87"/>
      <c r="G641" s="87"/>
      <c r="H641" s="87"/>
      <c r="I641" s="87">
        <v>2</v>
      </c>
      <c r="J641" s="87"/>
      <c r="K641" s="87">
        <v>180</v>
      </c>
      <c r="L641" s="197">
        <f t="shared" si="7"/>
        <v>14030312</v>
      </c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</row>
    <row r="642" spans="1:25" x14ac:dyDescent="0.25">
      <c r="A642" s="87">
        <v>3280</v>
      </c>
      <c r="B642" s="87" t="s">
        <v>228</v>
      </c>
      <c r="C642" s="87" t="s">
        <v>392</v>
      </c>
      <c r="D642" s="197"/>
      <c r="E642" s="204">
        <v>14030312</v>
      </c>
      <c r="F642" s="87"/>
      <c r="G642" s="87"/>
      <c r="H642" s="87"/>
      <c r="I642" s="87">
        <v>2</v>
      </c>
      <c r="J642" s="87"/>
      <c r="K642" s="87">
        <v>180</v>
      </c>
      <c r="L642" s="197">
        <f t="shared" si="7"/>
        <v>14030312</v>
      </c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</row>
    <row r="643" spans="1:25" x14ac:dyDescent="0.25">
      <c r="A643" s="87">
        <v>133</v>
      </c>
      <c r="B643" s="87" t="s">
        <v>228</v>
      </c>
      <c r="C643" s="87" t="s">
        <v>136</v>
      </c>
      <c r="D643" s="197"/>
      <c r="E643" s="204">
        <v>14030312</v>
      </c>
      <c r="F643" s="87"/>
      <c r="G643" s="87"/>
      <c r="H643" s="87"/>
      <c r="I643" s="87">
        <v>2</v>
      </c>
      <c r="J643" s="87"/>
      <c r="K643" s="87">
        <v>240</v>
      </c>
      <c r="L643" s="197">
        <f t="shared" si="7"/>
        <v>14030312</v>
      </c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</row>
    <row r="644" spans="1:25" x14ac:dyDescent="0.25">
      <c r="A644" s="87">
        <v>134</v>
      </c>
      <c r="B644" s="87" t="s">
        <v>228</v>
      </c>
      <c r="C644" s="87" t="s">
        <v>136</v>
      </c>
      <c r="D644" s="197"/>
      <c r="E644" s="204">
        <v>14030312</v>
      </c>
      <c r="F644" s="87"/>
      <c r="G644" s="87"/>
      <c r="H644" s="87"/>
      <c r="I644" s="87">
        <v>2</v>
      </c>
      <c r="J644" s="87"/>
      <c r="K644" s="87">
        <v>120</v>
      </c>
      <c r="L644" s="197">
        <f t="shared" si="7"/>
        <v>14030312</v>
      </c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</row>
    <row r="645" spans="1:25" x14ac:dyDescent="0.25">
      <c r="A645" s="87">
        <v>55</v>
      </c>
      <c r="B645" s="87" t="s">
        <v>228</v>
      </c>
      <c r="C645" s="87" t="s">
        <v>121</v>
      </c>
      <c r="D645" s="197"/>
      <c r="E645" s="204">
        <v>14030312</v>
      </c>
      <c r="F645" s="87"/>
      <c r="G645" s="87"/>
      <c r="H645" s="87"/>
      <c r="I645" s="87">
        <v>2</v>
      </c>
      <c r="J645" s="87"/>
      <c r="K645" s="87">
        <v>180</v>
      </c>
      <c r="L645" s="197">
        <f t="shared" si="7"/>
        <v>14030312</v>
      </c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</row>
    <row r="646" spans="1:25" x14ac:dyDescent="0.25">
      <c r="A646" s="87">
        <v>514</v>
      </c>
      <c r="B646" s="87" t="s">
        <v>228</v>
      </c>
      <c r="C646" s="87" t="s">
        <v>121</v>
      </c>
      <c r="D646" s="197"/>
      <c r="E646" s="204">
        <v>14030312</v>
      </c>
      <c r="F646" s="87"/>
      <c r="G646" s="87"/>
      <c r="H646" s="87"/>
      <c r="I646" s="87">
        <v>2</v>
      </c>
      <c r="J646" s="87"/>
      <c r="K646" s="87">
        <v>180</v>
      </c>
      <c r="L646" s="197">
        <f t="shared" si="7"/>
        <v>14030312</v>
      </c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</row>
    <row r="647" spans="1:25" x14ac:dyDescent="0.25">
      <c r="A647" s="87">
        <v>547</v>
      </c>
      <c r="B647" s="87" t="s">
        <v>228</v>
      </c>
      <c r="C647" s="87" t="s">
        <v>121</v>
      </c>
      <c r="D647" s="197"/>
      <c r="E647" s="204">
        <v>14030312</v>
      </c>
      <c r="F647" s="87"/>
      <c r="G647" s="87"/>
      <c r="H647" s="87"/>
      <c r="I647" s="87">
        <v>2</v>
      </c>
      <c r="J647" s="87"/>
      <c r="K647" s="87">
        <v>180</v>
      </c>
      <c r="L647" s="197">
        <f t="shared" si="7"/>
        <v>14030312</v>
      </c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</row>
    <row r="648" spans="1:25" x14ac:dyDescent="0.25">
      <c r="A648" s="87">
        <v>468</v>
      </c>
      <c r="B648" s="87" t="s">
        <v>228</v>
      </c>
      <c r="C648" s="87" t="s">
        <v>135</v>
      </c>
      <c r="D648" s="197"/>
      <c r="E648" s="204">
        <v>14030312</v>
      </c>
      <c r="F648" s="87"/>
      <c r="G648" s="87"/>
      <c r="H648" s="87"/>
      <c r="I648" s="87">
        <v>2</v>
      </c>
      <c r="J648" s="87"/>
      <c r="K648" s="87">
        <v>180</v>
      </c>
      <c r="L648" s="197">
        <f t="shared" si="7"/>
        <v>14030312</v>
      </c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</row>
    <row r="649" spans="1:25" x14ac:dyDescent="0.25">
      <c r="A649" s="87">
        <v>504</v>
      </c>
      <c r="B649" s="87" t="s">
        <v>228</v>
      </c>
      <c r="C649" s="87" t="s">
        <v>121</v>
      </c>
      <c r="D649" s="197"/>
      <c r="E649" s="87">
        <v>14030310</v>
      </c>
      <c r="F649" s="87"/>
      <c r="G649" s="87"/>
      <c r="H649" s="87"/>
      <c r="I649" s="87">
        <v>1</v>
      </c>
      <c r="J649" s="87"/>
      <c r="K649" s="87">
        <v>180</v>
      </c>
      <c r="L649" s="197">
        <f t="shared" si="7"/>
        <v>14030310</v>
      </c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</row>
    <row r="650" spans="1:25" x14ac:dyDescent="0.25">
      <c r="A650" s="87">
        <v>524</v>
      </c>
      <c r="B650" s="87" t="s">
        <v>228</v>
      </c>
      <c r="C650" s="87" t="s">
        <v>121</v>
      </c>
      <c r="D650" s="197"/>
      <c r="E650" s="204">
        <v>14030310</v>
      </c>
      <c r="F650" s="87"/>
      <c r="G650" s="87"/>
      <c r="H650" s="87"/>
      <c r="I650" s="87">
        <v>1</v>
      </c>
      <c r="J650" s="87"/>
      <c r="K650" s="87">
        <v>180</v>
      </c>
      <c r="L650" s="197">
        <f t="shared" si="7"/>
        <v>14030310</v>
      </c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</row>
    <row r="651" spans="1:25" x14ac:dyDescent="0.25">
      <c r="A651" s="87">
        <v>531</v>
      </c>
      <c r="B651" s="87" t="s">
        <v>228</v>
      </c>
      <c r="C651" s="87" t="s">
        <v>121</v>
      </c>
      <c r="D651" s="197"/>
      <c r="E651" s="204">
        <v>14030310</v>
      </c>
      <c r="F651" s="87"/>
      <c r="G651" s="87"/>
      <c r="H651" s="87"/>
      <c r="I651" s="87">
        <v>1</v>
      </c>
      <c r="J651" s="87"/>
      <c r="K651" s="87">
        <v>180</v>
      </c>
      <c r="L651" s="197">
        <f t="shared" si="7"/>
        <v>14030310</v>
      </c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</row>
    <row r="652" spans="1:25" x14ac:dyDescent="0.25">
      <c r="A652" s="87">
        <v>489</v>
      </c>
      <c r="B652" s="87" t="s">
        <v>228</v>
      </c>
      <c r="C652" s="87" t="s">
        <v>121</v>
      </c>
      <c r="D652" s="197"/>
      <c r="E652" s="204">
        <v>14030310</v>
      </c>
      <c r="F652" s="87"/>
      <c r="G652" s="87"/>
      <c r="H652" s="87"/>
      <c r="I652" s="87">
        <v>1</v>
      </c>
      <c r="J652" s="87"/>
      <c r="K652" s="87">
        <v>180</v>
      </c>
      <c r="L652" s="197">
        <f t="shared" si="7"/>
        <v>14030310</v>
      </c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</row>
    <row r="653" spans="1:25" x14ac:dyDescent="0.25">
      <c r="A653" s="87">
        <v>215</v>
      </c>
      <c r="B653" s="87" t="s">
        <v>228</v>
      </c>
      <c r="C653" s="87" t="s">
        <v>137</v>
      </c>
      <c r="D653" s="197"/>
      <c r="E653" s="204">
        <v>14030310</v>
      </c>
      <c r="F653" s="87"/>
      <c r="G653" s="87"/>
      <c r="H653" s="87"/>
      <c r="I653" s="87">
        <v>1</v>
      </c>
      <c r="J653" s="87"/>
      <c r="K653" s="87">
        <v>180</v>
      </c>
      <c r="L653" s="197">
        <f t="shared" si="7"/>
        <v>14030310</v>
      </c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</row>
    <row r="654" spans="1:25" x14ac:dyDescent="0.25">
      <c r="A654" s="87">
        <v>494</v>
      </c>
      <c r="B654" s="87" t="s">
        <v>228</v>
      </c>
      <c r="C654" s="87" t="s">
        <v>121</v>
      </c>
      <c r="D654" s="197"/>
      <c r="E654" s="204">
        <v>14030310</v>
      </c>
      <c r="F654" s="87"/>
      <c r="G654" s="87"/>
      <c r="H654" s="87"/>
      <c r="I654" s="87">
        <v>1</v>
      </c>
      <c r="J654" s="87"/>
      <c r="K654" s="87">
        <v>180</v>
      </c>
      <c r="L654" s="197">
        <f t="shared" si="7"/>
        <v>14030310</v>
      </c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</row>
    <row r="655" spans="1:25" x14ac:dyDescent="0.25">
      <c r="A655" s="87">
        <v>421</v>
      </c>
      <c r="B655" s="87" t="s">
        <v>228</v>
      </c>
      <c r="C655" s="87" t="s">
        <v>118</v>
      </c>
      <c r="D655" s="197"/>
      <c r="E655" s="204">
        <v>14030310</v>
      </c>
      <c r="F655" s="87"/>
      <c r="G655" s="87"/>
      <c r="H655" s="87"/>
      <c r="I655" s="87">
        <v>1</v>
      </c>
      <c r="J655" s="87"/>
      <c r="K655" s="87">
        <v>180</v>
      </c>
      <c r="L655" s="197">
        <f t="shared" si="7"/>
        <v>14030310</v>
      </c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</row>
    <row r="656" spans="1:25" x14ac:dyDescent="0.25">
      <c r="A656" s="87">
        <v>549</v>
      </c>
      <c r="B656" s="204" t="s">
        <v>228</v>
      </c>
      <c r="C656" s="87" t="s">
        <v>121</v>
      </c>
      <c r="D656" s="197"/>
      <c r="E656" s="204">
        <v>14030310</v>
      </c>
      <c r="F656" s="87"/>
      <c r="G656" s="87"/>
      <c r="H656" s="87"/>
      <c r="I656" s="87">
        <v>2</v>
      </c>
      <c r="J656" s="87"/>
      <c r="K656" s="87">
        <v>180</v>
      </c>
      <c r="L656" s="197">
        <f t="shared" si="7"/>
        <v>14030310</v>
      </c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</row>
    <row r="657" spans="1:25" x14ac:dyDescent="0.25">
      <c r="A657" s="87">
        <v>510</v>
      </c>
      <c r="B657" s="204" t="s">
        <v>228</v>
      </c>
      <c r="C657" s="87" t="s">
        <v>121</v>
      </c>
      <c r="D657" s="197"/>
      <c r="E657" s="204">
        <v>14030310</v>
      </c>
      <c r="F657" s="87"/>
      <c r="G657" s="87"/>
      <c r="H657" s="87"/>
      <c r="I657" s="87">
        <v>2</v>
      </c>
      <c r="J657" s="87"/>
      <c r="K657" s="87">
        <v>180</v>
      </c>
      <c r="L657" s="197">
        <f t="shared" ref="L657:L680" si="8">E657</f>
        <v>14030310</v>
      </c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</row>
    <row r="658" spans="1:25" x14ac:dyDescent="0.25">
      <c r="A658" s="87">
        <v>216</v>
      </c>
      <c r="B658" s="204" t="s">
        <v>228</v>
      </c>
      <c r="C658" s="87" t="s">
        <v>137</v>
      </c>
      <c r="D658" s="197"/>
      <c r="E658" s="204">
        <v>14030310</v>
      </c>
      <c r="F658" s="87"/>
      <c r="G658" s="87"/>
      <c r="H658" s="87"/>
      <c r="I658" s="87">
        <v>2</v>
      </c>
      <c r="J658" s="87"/>
      <c r="K658" s="87">
        <v>180</v>
      </c>
      <c r="L658" s="197">
        <f t="shared" si="8"/>
        <v>14030310</v>
      </c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</row>
    <row r="659" spans="1:25" x14ac:dyDescent="0.25">
      <c r="A659" s="87">
        <v>217</v>
      </c>
      <c r="B659" s="204" t="s">
        <v>228</v>
      </c>
      <c r="C659" s="87" t="s">
        <v>137</v>
      </c>
      <c r="D659" s="197"/>
      <c r="E659" s="204">
        <v>14030310</v>
      </c>
      <c r="F659" s="87"/>
      <c r="G659" s="87"/>
      <c r="H659" s="87"/>
      <c r="I659" s="87">
        <v>2</v>
      </c>
      <c r="J659" s="87"/>
      <c r="K659" s="87">
        <v>180</v>
      </c>
      <c r="L659" s="197">
        <f t="shared" si="8"/>
        <v>14030310</v>
      </c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</row>
    <row r="660" spans="1:25" x14ac:dyDescent="0.25">
      <c r="A660" s="87">
        <v>217</v>
      </c>
      <c r="B660" s="204" t="s">
        <v>228</v>
      </c>
      <c r="C660" s="87" t="s">
        <v>137</v>
      </c>
      <c r="D660" s="197"/>
      <c r="E660" s="204">
        <v>14030310</v>
      </c>
      <c r="F660" s="87"/>
      <c r="G660" s="87"/>
      <c r="H660" s="87"/>
      <c r="I660" s="87">
        <v>2</v>
      </c>
      <c r="J660" s="87"/>
      <c r="K660" s="87">
        <v>180</v>
      </c>
      <c r="L660" s="197">
        <f t="shared" si="8"/>
        <v>14030310</v>
      </c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</row>
    <row r="661" spans="1:25" x14ac:dyDescent="0.25">
      <c r="A661" s="87">
        <v>212</v>
      </c>
      <c r="B661" s="204" t="s">
        <v>228</v>
      </c>
      <c r="C661" s="87" t="s">
        <v>385</v>
      </c>
      <c r="D661" s="197"/>
      <c r="E661" s="204">
        <v>14030310</v>
      </c>
      <c r="F661" s="87"/>
      <c r="G661" s="87"/>
      <c r="H661" s="87"/>
      <c r="I661" s="87">
        <v>2</v>
      </c>
      <c r="J661" s="87"/>
      <c r="K661" s="87">
        <v>240</v>
      </c>
      <c r="L661" s="197">
        <f t="shared" si="8"/>
        <v>14030310</v>
      </c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</row>
    <row r="662" spans="1:25" x14ac:dyDescent="0.25">
      <c r="A662" s="87">
        <v>473</v>
      </c>
      <c r="B662" s="204" t="s">
        <v>228</v>
      </c>
      <c r="C662" s="87" t="s">
        <v>121</v>
      </c>
      <c r="D662" s="197"/>
      <c r="E662" s="204">
        <v>14030310</v>
      </c>
      <c r="F662" s="87"/>
      <c r="G662" s="87"/>
      <c r="H662" s="87"/>
      <c r="I662" s="87">
        <v>2</v>
      </c>
      <c r="J662" s="87"/>
      <c r="K662" s="87">
        <v>180</v>
      </c>
      <c r="L662" s="197">
        <f t="shared" si="8"/>
        <v>14030310</v>
      </c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</row>
    <row r="663" spans="1:25" x14ac:dyDescent="0.25">
      <c r="A663" s="87">
        <v>474</v>
      </c>
      <c r="B663" s="204" t="s">
        <v>228</v>
      </c>
      <c r="C663" s="87" t="s">
        <v>121</v>
      </c>
      <c r="D663" s="197"/>
      <c r="E663" s="204">
        <v>14030310</v>
      </c>
      <c r="F663" s="87"/>
      <c r="G663" s="87"/>
      <c r="H663" s="87"/>
      <c r="I663" s="87">
        <v>2</v>
      </c>
      <c r="J663" s="87"/>
      <c r="K663" s="87">
        <v>180</v>
      </c>
      <c r="L663" s="197">
        <f t="shared" si="8"/>
        <v>14030310</v>
      </c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</row>
    <row r="664" spans="1:25" x14ac:dyDescent="0.25">
      <c r="A664" s="87">
        <v>195</v>
      </c>
      <c r="B664" s="204" t="s">
        <v>228</v>
      </c>
      <c r="C664" s="87" t="s">
        <v>136</v>
      </c>
      <c r="D664" s="197"/>
      <c r="E664" s="204">
        <v>14030310</v>
      </c>
      <c r="F664" s="87"/>
      <c r="G664" s="87"/>
      <c r="H664" s="87"/>
      <c r="I664" s="87">
        <v>2</v>
      </c>
      <c r="J664" s="87"/>
      <c r="K664" s="87">
        <v>180</v>
      </c>
      <c r="L664" s="197">
        <f t="shared" si="8"/>
        <v>14030310</v>
      </c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</row>
    <row r="665" spans="1:25" x14ac:dyDescent="0.25">
      <c r="A665" s="87">
        <v>217</v>
      </c>
      <c r="B665" s="204" t="s">
        <v>228</v>
      </c>
      <c r="C665" s="87" t="s">
        <v>137</v>
      </c>
      <c r="D665" s="197"/>
      <c r="E665" s="204">
        <v>14030310</v>
      </c>
      <c r="F665" s="87"/>
      <c r="G665" s="87"/>
      <c r="H665" s="87"/>
      <c r="I665" s="87">
        <v>2</v>
      </c>
      <c r="J665" s="87"/>
      <c r="K665" s="87">
        <v>90</v>
      </c>
      <c r="L665" s="197">
        <f t="shared" si="8"/>
        <v>14030310</v>
      </c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</row>
    <row r="666" spans="1:25" x14ac:dyDescent="0.25">
      <c r="A666" s="87">
        <v>841</v>
      </c>
      <c r="B666" s="87" t="s">
        <v>227</v>
      </c>
      <c r="C666" s="87" t="s">
        <v>459</v>
      </c>
      <c r="D666" s="197"/>
      <c r="E666" s="204">
        <v>14030310</v>
      </c>
      <c r="F666" s="87"/>
      <c r="G666" s="87"/>
      <c r="H666" s="87"/>
      <c r="I666" s="87">
        <v>2</v>
      </c>
      <c r="J666" s="87"/>
      <c r="K666" s="87">
        <v>36</v>
      </c>
      <c r="L666" s="197">
        <f t="shared" si="8"/>
        <v>14030310</v>
      </c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</row>
    <row r="667" spans="1:25" x14ac:dyDescent="0.25">
      <c r="A667" s="87">
        <v>3280</v>
      </c>
      <c r="B667" s="87" t="s">
        <v>227</v>
      </c>
      <c r="C667" s="87" t="s">
        <v>392</v>
      </c>
      <c r="D667" s="197"/>
      <c r="E667" s="204">
        <v>14030310</v>
      </c>
      <c r="F667" s="87"/>
      <c r="G667" s="87"/>
      <c r="H667" s="87"/>
      <c r="I667" s="87">
        <v>2</v>
      </c>
      <c r="J667" s="87"/>
      <c r="K667" s="87">
        <v>180</v>
      </c>
      <c r="L667" s="197">
        <f t="shared" si="8"/>
        <v>14030310</v>
      </c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</row>
    <row r="668" spans="1:25" x14ac:dyDescent="0.25">
      <c r="A668" s="87">
        <v>216</v>
      </c>
      <c r="B668" s="87" t="s">
        <v>227</v>
      </c>
      <c r="C668" s="87" t="s">
        <v>137</v>
      </c>
      <c r="D668" s="197"/>
      <c r="E668" s="204">
        <v>14030310</v>
      </c>
      <c r="F668" s="87"/>
      <c r="G668" s="87"/>
      <c r="H668" s="87"/>
      <c r="I668" s="87">
        <v>2</v>
      </c>
      <c r="J668" s="87"/>
      <c r="K668" s="87">
        <v>180</v>
      </c>
      <c r="L668" s="197">
        <f t="shared" si="8"/>
        <v>14030310</v>
      </c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</row>
    <row r="669" spans="1:25" x14ac:dyDescent="0.25">
      <c r="A669" s="87">
        <v>217</v>
      </c>
      <c r="B669" s="87" t="s">
        <v>227</v>
      </c>
      <c r="C669" s="87" t="s">
        <v>137</v>
      </c>
      <c r="D669" s="197"/>
      <c r="E669" s="204">
        <v>14030310</v>
      </c>
      <c r="F669" s="87"/>
      <c r="G669" s="87"/>
      <c r="H669" s="87"/>
      <c r="I669" s="87">
        <v>2</v>
      </c>
      <c r="J669" s="87"/>
      <c r="K669" s="87">
        <v>180</v>
      </c>
      <c r="L669" s="197">
        <f t="shared" si="8"/>
        <v>14030310</v>
      </c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</row>
    <row r="670" spans="1:25" x14ac:dyDescent="0.25">
      <c r="A670" s="87">
        <v>537</v>
      </c>
      <c r="B670" s="87" t="s">
        <v>227</v>
      </c>
      <c r="C670" s="87" t="s">
        <v>121</v>
      </c>
      <c r="D670" s="197"/>
      <c r="E670" s="204">
        <v>14030310</v>
      </c>
      <c r="F670" s="87"/>
      <c r="G670" s="87"/>
      <c r="H670" s="87"/>
      <c r="I670" s="87">
        <v>2</v>
      </c>
      <c r="J670" s="87"/>
      <c r="K670" s="87">
        <v>180</v>
      </c>
      <c r="L670" s="197">
        <f t="shared" si="8"/>
        <v>14030310</v>
      </c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</row>
    <row r="671" spans="1:25" x14ac:dyDescent="0.25">
      <c r="A671" s="87">
        <v>14</v>
      </c>
      <c r="B671" s="87" t="s">
        <v>227</v>
      </c>
      <c r="C671" s="87" t="s">
        <v>424</v>
      </c>
      <c r="D671" s="197"/>
      <c r="E671" s="204">
        <v>14030310</v>
      </c>
      <c r="F671" s="87"/>
      <c r="G671" s="87"/>
      <c r="H671" s="87"/>
      <c r="I671" s="87">
        <v>2</v>
      </c>
      <c r="J671" s="87"/>
      <c r="K671" s="87">
        <v>120</v>
      </c>
      <c r="L671" s="197">
        <f t="shared" si="8"/>
        <v>14030310</v>
      </c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</row>
    <row r="672" spans="1:25" x14ac:dyDescent="0.25">
      <c r="A672" s="87">
        <v>144</v>
      </c>
      <c r="B672" s="87" t="s">
        <v>227</v>
      </c>
      <c r="C672" s="87" t="s">
        <v>213</v>
      </c>
      <c r="D672" s="197"/>
      <c r="E672" s="87">
        <v>14030310</v>
      </c>
      <c r="F672" s="87"/>
      <c r="G672" s="87"/>
      <c r="H672" s="87"/>
      <c r="I672" s="87">
        <v>1</v>
      </c>
      <c r="J672" s="87"/>
      <c r="K672" s="87">
        <v>120</v>
      </c>
      <c r="L672" s="197">
        <f t="shared" si="8"/>
        <v>14030310</v>
      </c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</row>
    <row r="673" spans="1:25" x14ac:dyDescent="0.25">
      <c r="A673" s="87">
        <v>146</v>
      </c>
      <c r="B673" s="87" t="s">
        <v>227</v>
      </c>
      <c r="C673" s="87" t="s">
        <v>213</v>
      </c>
      <c r="D673" s="197"/>
      <c r="E673" s="87">
        <v>14030310</v>
      </c>
      <c r="F673" s="87"/>
      <c r="G673" s="87"/>
      <c r="H673" s="87"/>
      <c r="I673" s="87">
        <v>1</v>
      </c>
      <c r="J673" s="87"/>
      <c r="K673" s="87">
        <v>120</v>
      </c>
      <c r="L673" s="197">
        <f t="shared" si="8"/>
        <v>14030310</v>
      </c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</row>
    <row r="674" spans="1:25" x14ac:dyDescent="0.25">
      <c r="A674" s="87">
        <v>135</v>
      </c>
      <c r="B674" s="253" t="s">
        <v>227</v>
      </c>
      <c r="C674" s="87" t="s">
        <v>213</v>
      </c>
      <c r="D674" s="197"/>
      <c r="E674" s="87">
        <v>14030313</v>
      </c>
      <c r="F674" s="87"/>
      <c r="G674" s="87"/>
      <c r="H674" s="87"/>
      <c r="I674" s="87">
        <v>1</v>
      </c>
      <c r="J674" s="87"/>
      <c r="K674" s="87">
        <v>120</v>
      </c>
      <c r="L674" s="197">
        <f t="shared" si="8"/>
        <v>14030313</v>
      </c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</row>
    <row r="675" spans="1:25" x14ac:dyDescent="0.25">
      <c r="A675" s="87">
        <v>17</v>
      </c>
      <c r="B675" s="253" t="s">
        <v>227</v>
      </c>
      <c r="C675" s="87" t="s">
        <v>424</v>
      </c>
      <c r="D675" s="197"/>
      <c r="E675" s="253">
        <v>14030313</v>
      </c>
      <c r="F675" s="87"/>
      <c r="G675" s="87"/>
      <c r="H675" s="87"/>
      <c r="I675" s="87">
        <v>1</v>
      </c>
      <c r="J675" s="87"/>
      <c r="K675" s="87">
        <v>120</v>
      </c>
      <c r="L675" s="197">
        <f t="shared" si="8"/>
        <v>14030313</v>
      </c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</row>
    <row r="676" spans="1:25" x14ac:dyDescent="0.25">
      <c r="A676" s="87">
        <v>9</v>
      </c>
      <c r="B676" s="253" t="s">
        <v>227</v>
      </c>
      <c r="C676" s="87" t="s">
        <v>235</v>
      </c>
      <c r="D676" s="197"/>
      <c r="E676" s="253">
        <v>14030313</v>
      </c>
      <c r="F676" s="87"/>
      <c r="G676" s="87"/>
      <c r="H676" s="87"/>
      <c r="I676" s="87">
        <v>1</v>
      </c>
      <c r="J676" s="87"/>
      <c r="K676" s="87">
        <v>120</v>
      </c>
      <c r="L676" s="197">
        <f t="shared" si="8"/>
        <v>14030313</v>
      </c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</row>
    <row r="677" spans="1:25" x14ac:dyDescent="0.25">
      <c r="A677" s="87">
        <v>18</v>
      </c>
      <c r="B677" s="253" t="s">
        <v>227</v>
      </c>
      <c r="C677" s="87" t="s">
        <v>424</v>
      </c>
      <c r="D677" s="197"/>
      <c r="E677" s="253">
        <v>14030313</v>
      </c>
      <c r="F677" s="87"/>
      <c r="G677" s="87"/>
      <c r="H677" s="87"/>
      <c r="I677" s="87">
        <v>2</v>
      </c>
      <c r="J677" s="87"/>
      <c r="K677" s="87">
        <v>120</v>
      </c>
      <c r="L677" s="197">
        <f t="shared" si="8"/>
        <v>14030313</v>
      </c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</row>
    <row r="678" spans="1:25" x14ac:dyDescent="0.25">
      <c r="A678" s="87">
        <v>147</v>
      </c>
      <c r="B678" s="253" t="s">
        <v>227</v>
      </c>
      <c r="C678" s="87" t="s">
        <v>213</v>
      </c>
      <c r="D678" s="197"/>
      <c r="E678" s="253">
        <v>14030313</v>
      </c>
      <c r="F678" s="87"/>
      <c r="G678" s="87"/>
      <c r="H678" s="87"/>
      <c r="I678" s="87">
        <v>2</v>
      </c>
      <c r="J678" s="87"/>
      <c r="K678" s="87">
        <v>120</v>
      </c>
      <c r="L678" s="197">
        <f t="shared" si="8"/>
        <v>14030313</v>
      </c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</row>
    <row r="679" spans="1:25" x14ac:dyDescent="0.25">
      <c r="A679" s="87">
        <v>207</v>
      </c>
      <c r="B679" s="253" t="s">
        <v>227</v>
      </c>
      <c r="C679" s="87" t="s">
        <v>137</v>
      </c>
      <c r="D679" s="197"/>
      <c r="E679" s="253">
        <v>14030313</v>
      </c>
      <c r="F679" s="87"/>
      <c r="G679" s="87"/>
      <c r="H679" s="87"/>
      <c r="I679" s="87">
        <v>2</v>
      </c>
      <c r="J679" s="87"/>
      <c r="K679" s="87">
        <v>180</v>
      </c>
      <c r="L679" s="197">
        <f t="shared" si="8"/>
        <v>14030313</v>
      </c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</row>
    <row r="680" spans="1:25" x14ac:dyDescent="0.25">
      <c r="A680" s="87">
        <v>552</v>
      </c>
      <c r="B680" s="253" t="s">
        <v>227</v>
      </c>
      <c r="C680" s="87" t="s">
        <v>121</v>
      </c>
      <c r="D680" s="197"/>
      <c r="E680" s="253">
        <v>14030313</v>
      </c>
      <c r="F680" s="87"/>
      <c r="G680" s="87"/>
      <c r="H680" s="87"/>
      <c r="I680" s="87">
        <v>2</v>
      </c>
      <c r="J680" s="87"/>
      <c r="K680" s="87">
        <v>180</v>
      </c>
      <c r="L680" s="197">
        <f t="shared" si="8"/>
        <v>14030313</v>
      </c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</row>
    <row r="681" spans="1:25" x14ac:dyDescent="0.25">
      <c r="A681" s="197">
        <v>188</v>
      </c>
      <c r="B681" s="253" t="s">
        <v>227</v>
      </c>
      <c r="C681" s="197" t="s">
        <v>144</v>
      </c>
      <c r="D681" s="197"/>
      <c r="E681" s="253">
        <v>14030313</v>
      </c>
      <c r="F681" s="197"/>
      <c r="G681" s="197"/>
      <c r="H681" s="197"/>
      <c r="I681" s="197">
        <v>2</v>
      </c>
      <c r="J681" s="197"/>
      <c r="K681" s="197">
        <v>180</v>
      </c>
      <c r="L681" s="197">
        <f t="shared" ref="L681:L744" si="9">E681</f>
        <v>14030313</v>
      </c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</row>
    <row r="682" spans="1:25" x14ac:dyDescent="0.25">
      <c r="A682" s="197">
        <v>189</v>
      </c>
      <c r="B682" s="253" t="s">
        <v>227</v>
      </c>
      <c r="C682" s="197" t="s">
        <v>144</v>
      </c>
      <c r="D682" s="197"/>
      <c r="E682" s="253">
        <v>14030313</v>
      </c>
      <c r="F682" s="197"/>
      <c r="G682" s="197"/>
      <c r="H682" s="197"/>
      <c r="I682" s="197">
        <v>2</v>
      </c>
      <c r="J682" s="197"/>
      <c r="K682" s="197">
        <v>180</v>
      </c>
      <c r="L682" s="197">
        <f t="shared" si="9"/>
        <v>14030313</v>
      </c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</row>
    <row r="683" spans="1:25" x14ac:dyDescent="0.25">
      <c r="A683" s="197">
        <v>140</v>
      </c>
      <c r="B683" s="253" t="s">
        <v>227</v>
      </c>
      <c r="C683" s="197" t="s">
        <v>136</v>
      </c>
      <c r="D683" s="197"/>
      <c r="E683" s="197">
        <v>14030312</v>
      </c>
      <c r="F683" s="197"/>
      <c r="G683" s="197"/>
      <c r="H683" s="197"/>
      <c r="I683" s="197">
        <v>2</v>
      </c>
      <c r="J683" s="197"/>
      <c r="K683" s="197">
        <v>180</v>
      </c>
      <c r="L683" s="197">
        <f t="shared" si="9"/>
        <v>14030312</v>
      </c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</row>
    <row r="684" spans="1:25" x14ac:dyDescent="0.25">
      <c r="A684" s="197">
        <v>138</v>
      </c>
      <c r="B684" s="253" t="s">
        <v>227</v>
      </c>
      <c r="C684" s="197" t="s">
        <v>137</v>
      </c>
      <c r="D684" s="197"/>
      <c r="E684" s="253">
        <v>14030312</v>
      </c>
      <c r="F684" s="197"/>
      <c r="G684" s="197"/>
      <c r="H684" s="197"/>
      <c r="I684" s="197">
        <v>2</v>
      </c>
      <c r="J684" s="197"/>
      <c r="K684" s="197">
        <v>180</v>
      </c>
      <c r="L684" s="197">
        <f t="shared" si="9"/>
        <v>14030312</v>
      </c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</row>
    <row r="685" spans="1:25" x14ac:dyDescent="0.25">
      <c r="A685" s="197">
        <v>187</v>
      </c>
      <c r="B685" s="253" t="s">
        <v>227</v>
      </c>
      <c r="C685" s="197" t="s">
        <v>144</v>
      </c>
      <c r="D685" s="197"/>
      <c r="E685" s="253">
        <v>14030312</v>
      </c>
      <c r="F685" s="197"/>
      <c r="G685" s="197"/>
      <c r="H685" s="197"/>
      <c r="I685" s="197">
        <v>2</v>
      </c>
      <c r="J685" s="197"/>
      <c r="K685" s="197">
        <v>180</v>
      </c>
      <c r="L685" s="197">
        <f t="shared" si="9"/>
        <v>14030312</v>
      </c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</row>
    <row r="686" spans="1:25" x14ac:dyDescent="0.25">
      <c r="A686" s="197">
        <v>5</v>
      </c>
      <c r="B686" s="253" t="s">
        <v>227</v>
      </c>
      <c r="C686" s="197" t="s">
        <v>415</v>
      </c>
      <c r="D686" s="197"/>
      <c r="E686" s="253">
        <v>14030312</v>
      </c>
      <c r="F686" s="197"/>
      <c r="G686" s="197"/>
      <c r="H686" s="197"/>
      <c r="I686" s="197">
        <v>2</v>
      </c>
      <c r="J686" s="197"/>
      <c r="K686" s="197">
        <v>120</v>
      </c>
      <c r="L686" s="197">
        <f t="shared" si="9"/>
        <v>14030312</v>
      </c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</row>
    <row r="687" spans="1:25" x14ac:dyDescent="0.25">
      <c r="A687" s="197">
        <v>21</v>
      </c>
      <c r="B687" s="253" t="s">
        <v>227</v>
      </c>
      <c r="C687" s="197" t="s">
        <v>424</v>
      </c>
      <c r="D687" s="197"/>
      <c r="E687" s="253">
        <v>14030312</v>
      </c>
      <c r="F687" s="197"/>
      <c r="G687" s="197"/>
      <c r="H687" s="197"/>
      <c r="I687" s="197">
        <v>2</v>
      </c>
      <c r="J687" s="197"/>
      <c r="K687" s="197">
        <v>120</v>
      </c>
      <c r="L687" s="197">
        <f t="shared" si="9"/>
        <v>14030312</v>
      </c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</row>
    <row r="688" spans="1:25" x14ac:dyDescent="0.25">
      <c r="A688" s="197">
        <v>133</v>
      </c>
      <c r="B688" s="253" t="s">
        <v>227</v>
      </c>
      <c r="C688" s="197" t="s">
        <v>136</v>
      </c>
      <c r="D688" s="197"/>
      <c r="E688" s="253">
        <v>14030312</v>
      </c>
      <c r="F688" s="197"/>
      <c r="G688" s="197"/>
      <c r="H688" s="197"/>
      <c r="I688" s="197">
        <v>2</v>
      </c>
      <c r="J688" s="197"/>
      <c r="K688" s="197">
        <v>240</v>
      </c>
      <c r="L688" s="197">
        <f t="shared" si="9"/>
        <v>14030312</v>
      </c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</row>
    <row r="689" spans="1:25" x14ac:dyDescent="0.25">
      <c r="A689" s="197">
        <v>134</v>
      </c>
      <c r="B689" s="253" t="s">
        <v>227</v>
      </c>
      <c r="C689" s="197" t="s">
        <v>136</v>
      </c>
      <c r="D689" s="197"/>
      <c r="E689" s="253">
        <v>14030312</v>
      </c>
      <c r="F689" s="197"/>
      <c r="G689" s="197"/>
      <c r="H689" s="197"/>
      <c r="I689" s="197">
        <v>2</v>
      </c>
      <c r="J689" s="197"/>
      <c r="K689" s="197">
        <v>120</v>
      </c>
      <c r="L689" s="197">
        <f t="shared" si="9"/>
        <v>14030312</v>
      </c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</row>
    <row r="690" spans="1:25" x14ac:dyDescent="0.25">
      <c r="A690" s="197">
        <v>24</v>
      </c>
      <c r="B690" s="253" t="s">
        <v>227</v>
      </c>
      <c r="C690" s="197" t="s">
        <v>473</v>
      </c>
      <c r="D690" s="197"/>
      <c r="E690" s="197">
        <v>14030320</v>
      </c>
      <c r="F690" s="197"/>
      <c r="G690" s="197"/>
      <c r="H690" s="197"/>
      <c r="I690" s="197">
        <v>1</v>
      </c>
      <c r="J690" s="197"/>
      <c r="K690" s="197">
        <v>120</v>
      </c>
      <c r="L690" s="197">
        <f t="shared" si="9"/>
        <v>14030320</v>
      </c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</row>
    <row r="691" spans="1:25" x14ac:dyDescent="0.25">
      <c r="A691" s="197">
        <v>16</v>
      </c>
      <c r="B691" s="253" t="s">
        <v>227</v>
      </c>
      <c r="C691" s="197" t="s">
        <v>424</v>
      </c>
      <c r="D691" s="197"/>
      <c r="E691" s="253">
        <v>14030320</v>
      </c>
      <c r="F691" s="197"/>
      <c r="G691" s="197"/>
      <c r="H691" s="197"/>
      <c r="I691" s="197">
        <v>1</v>
      </c>
      <c r="J691" s="197"/>
      <c r="K691" s="197">
        <v>120</v>
      </c>
      <c r="L691" s="197">
        <f t="shared" si="9"/>
        <v>14030320</v>
      </c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</row>
    <row r="692" spans="1:25" x14ac:dyDescent="0.25">
      <c r="A692" s="197">
        <v>39</v>
      </c>
      <c r="B692" s="253" t="s">
        <v>227</v>
      </c>
      <c r="C692" s="197" t="s">
        <v>375</v>
      </c>
      <c r="D692" s="197"/>
      <c r="E692" s="253">
        <v>14030320</v>
      </c>
      <c r="F692" s="197"/>
      <c r="G692" s="197"/>
      <c r="H692" s="197"/>
      <c r="I692" s="197">
        <v>1</v>
      </c>
      <c r="J692" s="197"/>
      <c r="K692" s="197">
        <v>96</v>
      </c>
      <c r="L692" s="197">
        <f t="shared" si="9"/>
        <v>14030320</v>
      </c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</row>
    <row r="693" spans="1:25" x14ac:dyDescent="0.25">
      <c r="A693" s="197">
        <v>39</v>
      </c>
      <c r="B693" s="253" t="s">
        <v>227</v>
      </c>
      <c r="C693" s="197" t="s">
        <v>475</v>
      </c>
      <c r="D693" s="197"/>
      <c r="E693" s="253">
        <v>14030320</v>
      </c>
      <c r="F693" s="197"/>
      <c r="G693" s="197"/>
      <c r="H693" s="197"/>
      <c r="I693" s="197">
        <v>1</v>
      </c>
      <c r="J693" s="197"/>
      <c r="K693" s="197">
        <v>120</v>
      </c>
      <c r="L693" s="197">
        <f t="shared" si="9"/>
        <v>14030320</v>
      </c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</row>
    <row r="694" spans="1:25" x14ac:dyDescent="0.25">
      <c r="A694" s="197">
        <v>41</v>
      </c>
      <c r="B694" s="253" t="s">
        <v>227</v>
      </c>
      <c r="C694" s="197" t="s">
        <v>375</v>
      </c>
      <c r="D694" s="197"/>
      <c r="E694" s="253">
        <v>14030320</v>
      </c>
      <c r="F694" s="197"/>
      <c r="G694" s="197"/>
      <c r="H694" s="197"/>
      <c r="I694" s="197">
        <v>1</v>
      </c>
      <c r="J694" s="197"/>
      <c r="K694" s="197">
        <v>120</v>
      </c>
      <c r="L694" s="197">
        <f t="shared" si="9"/>
        <v>14030320</v>
      </c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</row>
    <row r="695" spans="1:25" x14ac:dyDescent="0.25">
      <c r="A695" s="197">
        <v>1</v>
      </c>
      <c r="B695" s="197" t="s">
        <v>227</v>
      </c>
      <c r="C695" s="197" t="s">
        <v>395</v>
      </c>
      <c r="D695" s="197"/>
      <c r="E695" s="197">
        <v>14030319</v>
      </c>
      <c r="F695" s="197"/>
      <c r="G695" s="197"/>
      <c r="H695" s="197"/>
      <c r="I695" s="197">
        <v>1</v>
      </c>
      <c r="J695" s="197"/>
      <c r="K695" s="197">
        <v>120</v>
      </c>
      <c r="L695" s="197">
        <f t="shared" si="9"/>
        <v>14030319</v>
      </c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</row>
    <row r="696" spans="1:25" x14ac:dyDescent="0.25">
      <c r="A696" s="197">
        <v>6</v>
      </c>
      <c r="B696" s="197" t="s">
        <v>227</v>
      </c>
      <c r="C696" s="197" t="s">
        <v>415</v>
      </c>
      <c r="D696" s="197"/>
      <c r="E696" s="253">
        <v>14030319</v>
      </c>
      <c r="F696" s="197"/>
      <c r="G696" s="197"/>
      <c r="H696" s="197"/>
      <c r="I696" s="197">
        <v>1</v>
      </c>
      <c r="J696" s="197"/>
      <c r="K696" s="197">
        <v>180</v>
      </c>
      <c r="L696" s="197">
        <f t="shared" si="9"/>
        <v>14030319</v>
      </c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</row>
    <row r="697" spans="1:25" x14ac:dyDescent="0.25">
      <c r="A697" s="197">
        <v>13</v>
      </c>
      <c r="B697" s="197" t="s">
        <v>227</v>
      </c>
      <c r="C697" s="197" t="s">
        <v>424</v>
      </c>
      <c r="D697" s="197"/>
      <c r="E697" s="253">
        <v>14030319</v>
      </c>
      <c r="F697" s="197"/>
      <c r="G697" s="197"/>
      <c r="H697" s="197"/>
      <c r="I697" s="197">
        <v>1</v>
      </c>
      <c r="J697" s="197"/>
      <c r="K697" s="197">
        <v>120</v>
      </c>
      <c r="L697" s="197">
        <f t="shared" si="9"/>
        <v>14030319</v>
      </c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</row>
    <row r="698" spans="1:25" x14ac:dyDescent="0.25">
      <c r="A698" s="197">
        <v>558</v>
      </c>
      <c r="B698" s="197" t="s">
        <v>227</v>
      </c>
      <c r="C698" s="197" t="s">
        <v>467</v>
      </c>
      <c r="D698" s="197"/>
      <c r="E698" s="253">
        <v>14030319</v>
      </c>
      <c r="F698" s="197"/>
      <c r="G698" s="197"/>
      <c r="H698" s="197"/>
      <c r="I698" s="197">
        <v>1</v>
      </c>
      <c r="J698" s="197"/>
      <c r="K698" s="197">
        <v>180</v>
      </c>
      <c r="L698" s="197">
        <f t="shared" si="9"/>
        <v>14030319</v>
      </c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</row>
    <row r="699" spans="1:25" x14ac:dyDescent="0.25">
      <c r="A699" s="197">
        <v>25</v>
      </c>
      <c r="B699" s="197" t="s">
        <v>227</v>
      </c>
      <c r="C699" s="197" t="s">
        <v>473</v>
      </c>
      <c r="D699" s="197"/>
      <c r="E699" s="253">
        <v>14030319</v>
      </c>
      <c r="F699" s="197"/>
      <c r="G699" s="197"/>
      <c r="H699" s="197"/>
      <c r="I699" s="197">
        <v>1</v>
      </c>
      <c r="J699" s="197"/>
      <c r="K699" s="197">
        <v>120</v>
      </c>
      <c r="L699" s="197">
        <f t="shared" si="9"/>
        <v>14030319</v>
      </c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</row>
    <row r="700" spans="1:25" x14ac:dyDescent="0.25">
      <c r="A700" s="197">
        <v>27</v>
      </c>
      <c r="B700" s="197" t="s">
        <v>227</v>
      </c>
      <c r="C700" s="197" t="s">
        <v>475</v>
      </c>
      <c r="D700" s="197"/>
      <c r="E700" s="253">
        <v>14030319</v>
      </c>
      <c r="F700" s="197"/>
      <c r="G700" s="197"/>
      <c r="H700" s="197"/>
      <c r="I700" s="197">
        <v>1</v>
      </c>
      <c r="J700" s="197"/>
      <c r="K700" s="197">
        <v>120</v>
      </c>
      <c r="L700" s="197">
        <f t="shared" si="9"/>
        <v>14030319</v>
      </c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</row>
    <row r="701" spans="1:25" x14ac:dyDescent="0.25">
      <c r="A701" s="197">
        <v>29</v>
      </c>
      <c r="B701" s="197" t="s">
        <v>227</v>
      </c>
      <c r="C701" s="197" t="s">
        <v>475</v>
      </c>
      <c r="D701" s="197"/>
      <c r="E701" s="253">
        <v>14030319</v>
      </c>
      <c r="F701" s="197"/>
      <c r="G701" s="197"/>
      <c r="H701" s="197"/>
      <c r="I701" s="197">
        <v>1</v>
      </c>
      <c r="J701" s="197"/>
      <c r="K701" s="197">
        <v>120</v>
      </c>
      <c r="L701" s="197">
        <f t="shared" si="9"/>
        <v>14030319</v>
      </c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</row>
    <row r="702" spans="1:25" x14ac:dyDescent="0.25">
      <c r="A702" s="197">
        <v>28</v>
      </c>
      <c r="B702" s="197" t="s">
        <v>227</v>
      </c>
      <c r="C702" s="197" t="s">
        <v>475</v>
      </c>
      <c r="D702" s="197"/>
      <c r="E702" s="253">
        <v>14030319</v>
      </c>
      <c r="F702" s="197"/>
      <c r="G702" s="197"/>
      <c r="H702" s="197"/>
      <c r="I702" s="197">
        <v>1</v>
      </c>
      <c r="J702" s="197"/>
      <c r="K702" s="197">
        <v>120</v>
      </c>
      <c r="L702" s="197">
        <f t="shared" si="9"/>
        <v>14030319</v>
      </c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</row>
    <row r="703" spans="1:25" x14ac:dyDescent="0.25">
      <c r="A703" s="197">
        <v>15</v>
      </c>
      <c r="B703" s="253" t="s">
        <v>227</v>
      </c>
      <c r="C703" s="197" t="s">
        <v>424</v>
      </c>
      <c r="D703" s="197"/>
      <c r="E703" s="197">
        <v>14030321</v>
      </c>
      <c r="F703" s="197"/>
      <c r="G703" s="197"/>
      <c r="H703" s="197"/>
      <c r="I703" s="197">
        <v>1</v>
      </c>
      <c r="J703" s="197"/>
      <c r="K703" s="197">
        <v>120</v>
      </c>
      <c r="L703" s="197">
        <f t="shared" si="9"/>
        <v>14030321</v>
      </c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</row>
    <row r="704" spans="1:25" x14ac:dyDescent="0.25">
      <c r="A704" s="197">
        <v>34</v>
      </c>
      <c r="B704" s="253" t="s">
        <v>227</v>
      </c>
      <c r="C704" s="197" t="s">
        <v>473</v>
      </c>
      <c r="D704" s="197"/>
      <c r="E704" s="253">
        <v>14030321</v>
      </c>
      <c r="F704" s="197"/>
      <c r="G704" s="197"/>
      <c r="H704" s="197"/>
      <c r="I704" s="197">
        <v>1</v>
      </c>
      <c r="J704" s="197"/>
      <c r="K704" s="197">
        <v>120</v>
      </c>
      <c r="L704" s="197">
        <f t="shared" si="9"/>
        <v>14030321</v>
      </c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</row>
    <row r="705" spans="1:25" x14ac:dyDescent="0.25">
      <c r="A705" s="197">
        <v>26</v>
      </c>
      <c r="B705" s="253" t="s">
        <v>227</v>
      </c>
      <c r="C705" s="197" t="s">
        <v>473</v>
      </c>
      <c r="D705" s="197"/>
      <c r="E705" s="253">
        <v>14030321</v>
      </c>
      <c r="F705" s="197"/>
      <c r="G705" s="197"/>
      <c r="H705" s="197"/>
      <c r="I705" s="197">
        <v>1</v>
      </c>
      <c r="J705" s="197"/>
      <c r="K705" s="197">
        <v>120</v>
      </c>
      <c r="L705" s="197">
        <f t="shared" si="9"/>
        <v>14030321</v>
      </c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</row>
    <row r="706" spans="1:25" x14ac:dyDescent="0.25">
      <c r="A706" s="197">
        <v>38</v>
      </c>
      <c r="B706" s="253" t="s">
        <v>227</v>
      </c>
      <c r="C706" s="197" t="s">
        <v>375</v>
      </c>
      <c r="D706" s="197"/>
      <c r="E706" s="253">
        <v>14030321</v>
      </c>
      <c r="F706" s="197"/>
      <c r="G706" s="197"/>
      <c r="H706" s="197"/>
      <c r="I706" s="197">
        <v>1</v>
      </c>
      <c r="J706" s="197"/>
      <c r="K706" s="197">
        <v>120</v>
      </c>
      <c r="L706" s="197">
        <f t="shared" si="9"/>
        <v>14030321</v>
      </c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</row>
    <row r="707" spans="1:25" x14ac:dyDescent="0.25">
      <c r="A707" s="197">
        <v>30</v>
      </c>
      <c r="B707" s="253" t="s">
        <v>227</v>
      </c>
      <c r="C707" s="197" t="s">
        <v>475</v>
      </c>
      <c r="D707" s="197"/>
      <c r="E707" s="253">
        <v>14030321</v>
      </c>
      <c r="F707" s="197"/>
      <c r="G707" s="197"/>
      <c r="H707" s="197"/>
      <c r="I707" s="197">
        <v>1</v>
      </c>
      <c r="J707" s="197"/>
      <c r="K707" s="197">
        <v>120</v>
      </c>
      <c r="L707" s="197">
        <f t="shared" si="9"/>
        <v>14030321</v>
      </c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</row>
    <row r="708" spans="1:25" x14ac:dyDescent="0.25">
      <c r="A708" s="197">
        <v>146</v>
      </c>
      <c r="B708" s="253" t="s">
        <v>227</v>
      </c>
      <c r="C708" s="197" t="s">
        <v>213</v>
      </c>
      <c r="D708" s="197"/>
      <c r="E708" s="253">
        <v>14030321</v>
      </c>
      <c r="F708" s="197"/>
      <c r="G708" s="197"/>
      <c r="H708" s="197"/>
      <c r="I708" s="197">
        <v>1</v>
      </c>
      <c r="J708" s="197"/>
      <c r="K708" s="197">
        <v>120</v>
      </c>
      <c r="L708" s="197">
        <f t="shared" si="9"/>
        <v>14030321</v>
      </c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</row>
    <row r="709" spans="1:25" x14ac:dyDescent="0.25">
      <c r="A709" s="197">
        <v>326</v>
      </c>
      <c r="B709" s="253" t="s">
        <v>227</v>
      </c>
      <c r="C709" s="197" t="s">
        <v>483</v>
      </c>
      <c r="D709" s="197"/>
      <c r="E709" s="253">
        <v>14030321</v>
      </c>
      <c r="F709" s="197"/>
      <c r="G709" s="197"/>
      <c r="H709" s="197"/>
      <c r="I709" s="197">
        <v>1</v>
      </c>
      <c r="J709" s="197"/>
      <c r="K709" s="197">
        <v>60</v>
      </c>
      <c r="L709" s="197">
        <f t="shared" si="9"/>
        <v>14030321</v>
      </c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</row>
    <row r="710" spans="1:25" x14ac:dyDescent="0.25">
      <c r="A710" s="197">
        <v>3282</v>
      </c>
      <c r="B710" s="253" t="s">
        <v>227</v>
      </c>
      <c r="C710" s="197" t="s">
        <v>218</v>
      </c>
      <c r="D710" s="197"/>
      <c r="E710" s="253">
        <v>14030321</v>
      </c>
      <c r="F710" s="197"/>
      <c r="G710" s="197"/>
      <c r="H710" s="197"/>
      <c r="I710" s="197">
        <v>1</v>
      </c>
      <c r="J710" s="197"/>
      <c r="K710" s="197">
        <v>36</v>
      </c>
      <c r="L710" s="197">
        <f t="shared" si="9"/>
        <v>14030321</v>
      </c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</row>
    <row r="711" spans="1:25" x14ac:dyDescent="0.25">
      <c r="A711" s="197">
        <v>152</v>
      </c>
      <c r="B711" s="253" t="s">
        <v>227</v>
      </c>
      <c r="C711" s="197" t="s">
        <v>297</v>
      </c>
      <c r="D711" s="197"/>
      <c r="E711" s="253">
        <v>14030321</v>
      </c>
      <c r="F711" s="197"/>
      <c r="G711" s="197"/>
      <c r="H711" s="197"/>
      <c r="I711" s="197">
        <v>1</v>
      </c>
      <c r="J711" s="197"/>
      <c r="K711" s="197">
        <v>120</v>
      </c>
      <c r="L711" s="197">
        <f t="shared" si="9"/>
        <v>14030321</v>
      </c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</row>
    <row r="712" spans="1:25" x14ac:dyDescent="0.25">
      <c r="A712" s="197">
        <v>145</v>
      </c>
      <c r="B712" s="253" t="s">
        <v>227</v>
      </c>
      <c r="C712" s="197" t="s">
        <v>137</v>
      </c>
      <c r="D712" s="197"/>
      <c r="E712" s="197">
        <v>14030321</v>
      </c>
      <c r="F712" s="197"/>
      <c r="G712" s="197"/>
      <c r="H712" s="197"/>
      <c r="I712" s="197">
        <v>1</v>
      </c>
      <c r="J712" s="197"/>
      <c r="K712" s="197">
        <v>180</v>
      </c>
      <c r="L712" s="197">
        <f t="shared" si="9"/>
        <v>14030321</v>
      </c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</row>
    <row r="713" spans="1:25" x14ac:dyDescent="0.25">
      <c r="A713" s="197">
        <v>149</v>
      </c>
      <c r="B713" s="253" t="s">
        <v>227</v>
      </c>
      <c r="C713" s="197" t="s">
        <v>137</v>
      </c>
      <c r="D713" s="197"/>
      <c r="E713" s="253">
        <v>14030321</v>
      </c>
      <c r="F713" s="197"/>
      <c r="G713" s="197"/>
      <c r="H713" s="197"/>
      <c r="I713" s="197">
        <v>1</v>
      </c>
      <c r="J713" s="197"/>
      <c r="K713" s="197">
        <v>240</v>
      </c>
      <c r="L713" s="197">
        <f t="shared" si="9"/>
        <v>14030321</v>
      </c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</row>
    <row r="714" spans="1:25" x14ac:dyDescent="0.25">
      <c r="A714" s="197">
        <v>152</v>
      </c>
      <c r="B714" s="253" t="s">
        <v>227</v>
      </c>
      <c r="C714" s="197" t="s">
        <v>236</v>
      </c>
      <c r="D714" s="197"/>
      <c r="E714" s="253">
        <v>14030321</v>
      </c>
      <c r="F714" s="197"/>
      <c r="G714" s="197"/>
      <c r="H714" s="197"/>
      <c r="I714" s="197">
        <v>1</v>
      </c>
      <c r="J714" s="197"/>
      <c r="K714" s="197">
        <v>120</v>
      </c>
      <c r="L714" s="197">
        <f t="shared" si="9"/>
        <v>14030321</v>
      </c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</row>
    <row r="715" spans="1:25" x14ac:dyDescent="0.25">
      <c r="A715" s="197">
        <v>151</v>
      </c>
      <c r="B715" s="253" t="s">
        <v>227</v>
      </c>
      <c r="C715" s="197" t="s">
        <v>236</v>
      </c>
      <c r="D715" s="197"/>
      <c r="E715" s="253">
        <v>14030321</v>
      </c>
      <c r="F715" s="197"/>
      <c r="G715" s="197"/>
      <c r="H715" s="197"/>
      <c r="I715" s="197">
        <v>1</v>
      </c>
      <c r="J715" s="197"/>
      <c r="K715" s="197">
        <v>180</v>
      </c>
      <c r="L715" s="197">
        <f t="shared" si="9"/>
        <v>14030321</v>
      </c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</row>
    <row r="716" spans="1:25" x14ac:dyDescent="0.25">
      <c r="A716" s="197">
        <v>190</v>
      </c>
      <c r="B716" s="253" t="s">
        <v>227</v>
      </c>
      <c r="C716" s="197" t="s">
        <v>144</v>
      </c>
      <c r="D716" s="197"/>
      <c r="E716" s="253">
        <v>14030321</v>
      </c>
      <c r="F716" s="197"/>
      <c r="G716" s="197"/>
      <c r="H716" s="197"/>
      <c r="I716" s="197">
        <v>1</v>
      </c>
      <c r="J716" s="197"/>
      <c r="K716" s="197">
        <v>180</v>
      </c>
      <c r="L716" s="197">
        <f t="shared" si="9"/>
        <v>14030321</v>
      </c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</row>
    <row r="717" spans="1:25" x14ac:dyDescent="0.25">
      <c r="A717" s="197">
        <v>193</v>
      </c>
      <c r="B717" s="253" t="s">
        <v>227</v>
      </c>
      <c r="C717" s="197" t="s">
        <v>144</v>
      </c>
      <c r="D717" s="197"/>
      <c r="E717" s="253">
        <v>14030321</v>
      </c>
      <c r="F717" s="197"/>
      <c r="G717" s="197"/>
      <c r="H717" s="197"/>
      <c r="I717" s="197">
        <v>1</v>
      </c>
      <c r="J717" s="197"/>
      <c r="K717" s="197">
        <v>180</v>
      </c>
      <c r="L717" s="197">
        <f t="shared" si="9"/>
        <v>14030321</v>
      </c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</row>
    <row r="718" spans="1:25" x14ac:dyDescent="0.25">
      <c r="A718" s="197">
        <v>194</v>
      </c>
      <c r="B718" s="197" t="s">
        <v>227</v>
      </c>
      <c r="C718" s="197" t="s">
        <v>137</v>
      </c>
      <c r="D718" s="197"/>
      <c r="E718" s="197">
        <v>14030322</v>
      </c>
      <c r="F718" s="197"/>
      <c r="G718" s="197"/>
      <c r="H718" s="197"/>
      <c r="I718" s="197">
        <v>1</v>
      </c>
      <c r="J718" s="197"/>
      <c r="K718" s="197">
        <v>180</v>
      </c>
      <c r="L718" s="197">
        <f t="shared" si="9"/>
        <v>14030322</v>
      </c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</row>
    <row r="719" spans="1:25" x14ac:dyDescent="0.25">
      <c r="A719" s="197">
        <v>193</v>
      </c>
      <c r="B719" s="253" t="s">
        <v>227</v>
      </c>
      <c r="C719" s="197" t="s">
        <v>136</v>
      </c>
      <c r="D719" s="197"/>
      <c r="E719" s="253">
        <v>14030322</v>
      </c>
      <c r="F719" s="197"/>
      <c r="G719" s="197"/>
      <c r="H719" s="197"/>
      <c r="I719" s="197">
        <v>1</v>
      </c>
      <c r="J719" s="197"/>
      <c r="K719" s="197">
        <v>180</v>
      </c>
      <c r="L719" s="197">
        <f t="shared" si="9"/>
        <v>14030322</v>
      </c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</row>
    <row r="720" spans="1:25" x14ac:dyDescent="0.25">
      <c r="A720" s="197">
        <v>195</v>
      </c>
      <c r="B720" s="253" t="s">
        <v>227</v>
      </c>
      <c r="C720" s="197" t="s">
        <v>137</v>
      </c>
      <c r="D720" s="197"/>
      <c r="E720" s="253">
        <v>14030322</v>
      </c>
      <c r="F720" s="197"/>
      <c r="G720" s="197"/>
      <c r="H720" s="197"/>
      <c r="I720" s="197">
        <v>1</v>
      </c>
      <c r="J720" s="197"/>
      <c r="K720" s="197">
        <v>180</v>
      </c>
      <c r="L720" s="197">
        <f t="shared" si="9"/>
        <v>14030322</v>
      </c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</row>
    <row r="721" spans="1:25" x14ac:dyDescent="0.25">
      <c r="A721" s="197">
        <v>170</v>
      </c>
      <c r="B721" s="253" t="s">
        <v>227</v>
      </c>
      <c r="C721" s="197" t="s">
        <v>236</v>
      </c>
      <c r="D721" s="197"/>
      <c r="E721" s="253">
        <v>14030322</v>
      </c>
      <c r="F721" s="197"/>
      <c r="G721" s="197"/>
      <c r="H721" s="197"/>
      <c r="I721" s="197">
        <v>1</v>
      </c>
      <c r="J721" s="197"/>
      <c r="K721" s="197">
        <v>180</v>
      </c>
      <c r="L721" s="197">
        <f t="shared" si="9"/>
        <v>14030322</v>
      </c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</row>
    <row r="722" spans="1:25" x14ac:dyDescent="0.25">
      <c r="A722" s="197">
        <v>33</v>
      </c>
      <c r="B722" s="197" t="s">
        <v>228</v>
      </c>
      <c r="C722" s="197" t="s">
        <v>374</v>
      </c>
      <c r="D722" s="197"/>
      <c r="E722" s="197">
        <v>14030322</v>
      </c>
      <c r="F722" s="197"/>
      <c r="G722" s="197"/>
      <c r="H722" s="197"/>
      <c r="I722" s="197">
        <v>1</v>
      </c>
      <c r="J722" s="197"/>
      <c r="K722" s="197">
        <v>96</v>
      </c>
      <c r="L722" s="197">
        <f t="shared" si="9"/>
        <v>14030322</v>
      </c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</row>
    <row r="723" spans="1:25" x14ac:dyDescent="0.25">
      <c r="A723" s="197">
        <v>188</v>
      </c>
      <c r="B723" s="253" t="s">
        <v>228</v>
      </c>
      <c r="C723" s="197" t="s">
        <v>137</v>
      </c>
      <c r="D723" s="197"/>
      <c r="E723" s="253">
        <v>14030322</v>
      </c>
      <c r="F723" s="197"/>
      <c r="G723" s="197"/>
      <c r="H723" s="197"/>
      <c r="I723" s="197">
        <v>1</v>
      </c>
      <c r="J723" s="197"/>
      <c r="K723" s="197">
        <v>240</v>
      </c>
      <c r="L723" s="197">
        <f t="shared" si="9"/>
        <v>14030322</v>
      </c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</row>
    <row r="724" spans="1:25" x14ac:dyDescent="0.25">
      <c r="A724" s="197">
        <v>175</v>
      </c>
      <c r="B724" s="253" t="s">
        <v>228</v>
      </c>
      <c r="C724" s="197" t="s">
        <v>136</v>
      </c>
      <c r="D724" s="197"/>
      <c r="E724" s="253">
        <v>14030322</v>
      </c>
      <c r="F724" s="197"/>
      <c r="G724" s="197"/>
      <c r="H724" s="197"/>
      <c r="I724" s="197">
        <v>1</v>
      </c>
      <c r="J724" s="197"/>
      <c r="K724" s="197">
        <v>180</v>
      </c>
      <c r="L724" s="197">
        <f t="shared" si="9"/>
        <v>14030322</v>
      </c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</row>
    <row r="725" spans="1:25" x14ac:dyDescent="0.25">
      <c r="A725" s="197">
        <v>18</v>
      </c>
      <c r="B725" s="253" t="s">
        <v>228</v>
      </c>
      <c r="C725" s="197" t="s">
        <v>424</v>
      </c>
      <c r="D725" s="197"/>
      <c r="E725" s="253">
        <v>14030322</v>
      </c>
      <c r="F725" s="197"/>
      <c r="G725" s="197"/>
      <c r="H725" s="197"/>
      <c r="I725" s="197">
        <v>1</v>
      </c>
      <c r="J725" s="197"/>
      <c r="K725" s="197">
        <v>120</v>
      </c>
      <c r="L725" s="197">
        <f t="shared" si="9"/>
        <v>14030322</v>
      </c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</row>
    <row r="726" spans="1:25" x14ac:dyDescent="0.25">
      <c r="A726" s="197">
        <v>13</v>
      </c>
      <c r="B726" s="253" t="s">
        <v>228</v>
      </c>
      <c r="C726" s="197" t="s">
        <v>424</v>
      </c>
      <c r="D726" s="197"/>
      <c r="E726" s="253">
        <v>14030322</v>
      </c>
      <c r="F726" s="197"/>
      <c r="G726" s="197"/>
      <c r="H726" s="197"/>
      <c r="I726" s="197">
        <v>1</v>
      </c>
      <c r="J726" s="197"/>
      <c r="K726" s="197">
        <v>120</v>
      </c>
      <c r="L726" s="197">
        <f t="shared" si="9"/>
        <v>14030322</v>
      </c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</row>
    <row r="727" spans="1:25" x14ac:dyDescent="0.25">
      <c r="A727" s="197">
        <v>326</v>
      </c>
      <c r="B727" s="253" t="s">
        <v>228</v>
      </c>
      <c r="C727" s="197" t="s">
        <v>483</v>
      </c>
      <c r="D727" s="197"/>
      <c r="E727" s="253">
        <v>14030322</v>
      </c>
      <c r="F727" s="197"/>
      <c r="G727" s="197"/>
      <c r="H727" s="197"/>
      <c r="I727" s="197">
        <v>1</v>
      </c>
      <c r="J727" s="197"/>
      <c r="K727" s="197">
        <v>60</v>
      </c>
      <c r="L727" s="197">
        <f t="shared" si="9"/>
        <v>14030322</v>
      </c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</row>
    <row r="728" spans="1:25" x14ac:dyDescent="0.25">
      <c r="A728" s="197">
        <v>18</v>
      </c>
      <c r="B728" s="253" t="s">
        <v>228</v>
      </c>
      <c r="C728" s="197" t="s">
        <v>374</v>
      </c>
      <c r="D728" s="197"/>
      <c r="E728" s="253">
        <v>14030322</v>
      </c>
      <c r="F728" s="197"/>
      <c r="G728" s="197"/>
      <c r="H728" s="197"/>
      <c r="I728" s="197">
        <v>1</v>
      </c>
      <c r="J728" s="197"/>
      <c r="K728" s="197">
        <v>96</v>
      </c>
      <c r="L728" s="197">
        <f t="shared" si="9"/>
        <v>14030322</v>
      </c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</row>
    <row r="729" spans="1:25" x14ac:dyDescent="0.25">
      <c r="A729" s="197">
        <v>29</v>
      </c>
      <c r="B729" s="253" t="s">
        <v>228</v>
      </c>
      <c r="C729" s="197" t="s">
        <v>374</v>
      </c>
      <c r="D729" s="197"/>
      <c r="E729" s="253">
        <v>14030322</v>
      </c>
      <c r="F729" s="197"/>
      <c r="G729" s="197"/>
      <c r="H729" s="197"/>
      <c r="I729" s="197">
        <v>1</v>
      </c>
      <c r="J729" s="197"/>
      <c r="K729" s="197">
        <v>96</v>
      </c>
      <c r="L729" s="197">
        <f t="shared" si="9"/>
        <v>14030322</v>
      </c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</row>
    <row r="730" spans="1:25" x14ac:dyDescent="0.25">
      <c r="A730" s="197">
        <v>146</v>
      </c>
      <c r="B730" s="253" t="s">
        <v>228</v>
      </c>
      <c r="C730" s="197" t="s">
        <v>213</v>
      </c>
      <c r="D730" s="197"/>
      <c r="E730" s="253">
        <v>14030322</v>
      </c>
      <c r="F730" s="197"/>
      <c r="G730" s="197"/>
      <c r="H730" s="197"/>
      <c r="I730" s="197">
        <v>1</v>
      </c>
      <c r="J730" s="197"/>
      <c r="K730" s="197">
        <v>120</v>
      </c>
      <c r="L730" s="197">
        <f t="shared" si="9"/>
        <v>14030322</v>
      </c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</row>
    <row r="731" spans="1:25" x14ac:dyDescent="0.25">
      <c r="A731" s="197">
        <v>15</v>
      </c>
      <c r="B731" s="253" t="s">
        <v>228</v>
      </c>
      <c r="C731" s="197" t="s">
        <v>424</v>
      </c>
      <c r="D731" s="197"/>
      <c r="E731" s="253">
        <v>14030322</v>
      </c>
      <c r="F731" s="197"/>
      <c r="G731" s="197"/>
      <c r="H731" s="197"/>
      <c r="I731" s="197">
        <v>1</v>
      </c>
      <c r="J731" s="197"/>
      <c r="K731" s="197">
        <v>120</v>
      </c>
      <c r="L731" s="197">
        <f t="shared" si="9"/>
        <v>14030322</v>
      </c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</row>
    <row r="732" spans="1:25" x14ac:dyDescent="0.25">
      <c r="A732" s="197">
        <v>135</v>
      </c>
      <c r="B732" s="253" t="s">
        <v>228</v>
      </c>
      <c r="C732" s="197" t="s">
        <v>136</v>
      </c>
      <c r="D732" s="197"/>
      <c r="E732" s="253">
        <v>14030322</v>
      </c>
      <c r="F732" s="197"/>
      <c r="G732" s="197"/>
      <c r="H732" s="197"/>
      <c r="I732" s="197">
        <v>1</v>
      </c>
      <c r="J732" s="197"/>
      <c r="K732" s="197">
        <v>180</v>
      </c>
      <c r="L732" s="197">
        <f t="shared" si="9"/>
        <v>14030322</v>
      </c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</row>
    <row r="733" spans="1:25" x14ac:dyDescent="0.25">
      <c r="A733" s="197">
        <v>174</v>
      </c>
      <c r="B733" s="253" t="s">
        <v>228</v>
      </c>
      <c r="C733" s="197" t="s">
        <v>136</v>
      </c>
      <c r="D733" s="197"/>
      <c r="E733" s="253">
        <v>14030322</v>
      </c>
      <c r="F733" s="197"/>
      <c r="G733" s="197"/>
      <c r="H733" s="197"/>
      <c r="I733" s="197">
        <v>1</v>
      </c>
      <c r="J733" s="197"/>
      <c r="K733" s="197">
        <v>180</v>
      </c>
      <c r="L733" s="197">
        <f t="shared" si="9"/>
        <v>14030322</v>
      </c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</row>
    <row r="734" spans="1:25" x14ac:dyDescent="0.25">
      <c r="A734" s="197">
        <v>194</v>
      </c>
      <c r="B734" s="197" t="s">
        <v>228</v>
      </c>
      <c r="C734" s="197" t="s">
        <v>137</v>
      </c>
      <c r="D734" s="197"/>
      <c r="E734" s="197">
        <v>14030322</v>
      </c>
      <c r="F734" s="197"/>
      <c r="G734" s="197"/>
      <c r="H734" s="197"/>
      <c r="I734" s="197">
        <v>1</v>
      </c>
      <c r="J734" s="197"/>
      <c r="K734" s="197">
        <v>180</v>
      </c>
      <c r="L734" s="197">
        <f t="shared" si="9"/>
        <v>14030322</v>
      </c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</row>
    <row r="735" spans="1:25" x14ac:dyDescent="0.25">
      <c r="A735" s="197">
        <v>193</v>
      </c>
      <c r="B735" s="253" t="s">
        <v>228</v>
      </c>
      <c r="C735" s="197" t="s">
        <v>136</v>
      </c>
      <c r="D735" s="197"/>
      <c r="E735" s="253">
        <v>14030322</v>
      </c>
      <c r="F735" s="197"/>
      <c r="G735" s="197"/>
      <c r="H735" s="197"/>
      <c r="I735" s="197">
        <v>1</v>
      </c>
      <c r="J735" s="197"/>
      <c r="K735" s="197">
        <v>180</v>
      </c>
      <c r="L735" s="197">
        <f t="shared" si="9"/>
        <v>14030322</v>
      </c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</row>
    <row r="736" spans="1:25" x14ac:dyDescent="0.25">
      <c r="A736" s="197">
        <v>195</v>
      </c>
      <c r="B736" s="253" t="s">
        <v>228</v>
      </c>
      <c r="C736" s="197" t="s">
        <v>137</v>
      </c>
      <c r="D736" s="197"/>
      <c r="E736" s="253">
        <v>14030322</v>
      </c>
      <c r="F736" s="197"/>
      <c r="G736" s="197"/>
      <c r="H736" s="197"/>
      <c r="I736" s="197">
        <v>1</v>
      </c>
      <c r="J736" s="197"/>
      <c r="K736" s="197">
        <v>180</v>
      </c>
      <c r="L736" s="197">
        <f t="shared" si="9"/>
        <v>14030322</v>
      </c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</row>
    <row r="737" spans="1:25" x14ac:dyDescent="0.25">
      <c r="A737" s="197">
        <v>170</v>
      </c>
      <c r="B737" s="253" t="s">
        <v>228</v>
      </c>
      <c r="C737" s="197" t="s">
        <v>236</v>
      </c>
      <c r="D737" s="197"/>
      <c r="E737" s="253">
        <v>14030322</v>
      </c>
      <c r="F737" s="197"/>
      <c r="G737" s="197"/>
      <c r="H737" s="197"/>
      <c r="I737" s="197">
        <v>1</v>
      </c>
      <c r="J737" s="197"/>
      <c r="K737" s="197">
        <v>180</v>
      </c>
      <c r="L737" s="197">
        <f t="shared" si="9"/>
        <v>14030322</v>
      </c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</row>
    <row r="738" spans="1:25" x14ac:dyDescent="0.25">
      <c r="A738" s="197">
        <v>192</v>
      </c>
      <c r="B738" s="197" t="s">
        <v>228</v>
      </c>
      <c r="C738" s="197" t="s">
        <v>137</v>
      </c>
      <c r="D738" s="197"/>
      <c r="E738" s="197">
        <v>14030321</v>
      </c>
      <c r="F738" s="197"/>
      <c r="G738" s="197"/>
      <c r="H738" s="197"/>
      <c r="I738" s="197">
        <v>1</v>
      </c>
      <c r="J738" s="197"/>
      <c r="K738" s="197">
        <v>240</v>
      </c>
      <c r="L738" s="197">
        <f t="shared" si="9"/>
        <v>14030321</v>
      </c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</row>
    <row r="739" spans="1:25" x14ac:dyDescent="0.25">
      <c r="A739" s="197">
        <v>21</v>
      </c>
      <c r="B739" s="253" t="s">
        <v>228</v>
      </c>
      <c r="C739" s="197" t="s">
        <v>374</v>
      </c>
      <c r="D739" s="197"/>
      <c r="E739" s="253">
        <v>14030321</v>
      </c>
      <c r="F739" s="197"/>
      <c r="G739" s="197"/>
      <c r="H739" s="197"/>
      <c r="I739" s="197">
        <v>1</v>
      </c>
      <c r="J739" s="197"/>
      <c r="K739" s="197">
        <v>96</v>
      </c>
      <c r="L739" s="197">
        <f t="shared" si="9"/>
        <v>14030321</v>
      </c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</row>
    <row r="740" spans="1:25" x14ac:dyDescent="0.25">
      <c r="A740" s="197">
        <v>31</v>
      </c>
      <c r="B740" s="253" t="s">
        <v>228</v>
      </c>
      <c r="C740" s="197" t="s">
        <v>374</v>
      </c>
      <c r="D740" s="197"/>
      <c r="E740" s="253">
        <v>14030321</v>
      </c>
      <c r="F740" s="197"/>
      <c r="G740" s="197"/>
      <c r="H740" s="197"/>
      <c r="I740" s="197">
        <v>1</v>
      </c>
      <c r="J740" s="197"/>
      <c r="K740" s="197">
        <v>96</v>
      </c>
      <c r="L740" s="197">
        <f t="shared" si="9"/>
        <v>14030321</v>
      </c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</row>
    <row r="741" spans="1:25" x14ac:dyDescent="0.25">
      <c r="A741" s="197">
        <v>3267</v>
      </c>
      <c r="B741" s="253" t="s">
        <v>228</v>
      </c>
      <c r="C741" s="197" t="s">
        <v>218</v>
      </c>
      <c r="D741" s="197"/>
      <c r="E741" s="253">
        <v>14030321</v>
      </c>
      <c r="F741" s="197"/>
      <c r="G741" s="197"/>
      <c r="H741" s="197"/>
      <c r="I741" s="197">
        <v>1</v>
      </c>
      <c r="J741" s="197"/>
      <c r="K741" s="197">
        <v>180</v>
      </c>
      <c r="L741" s="197">
        <f t="shared" si="9"/>
        <v>14030321</v>
      </c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</row>
    <row r="742" spans="1:25" x14ac:dyDescent="0.25">
      <c r="A742" s="197">
        <v>452</v>
      </c>
      <c r="B742" s="253" t="s">
        <v>228</v>
      </c>
      <c r="C742" s="197" t="s">
        <v>121</v>
      </c>
      <c r="D742" s="197"/>
      <c r="E742" s="253">
        <v>14030321</v>
      </c>
      <c r="F742" s="197"/>
      <c r="G742" s="197"/>
      <c r="H742" s="197"/>
      <c r="I742" s="197">
        <v>1</v>
      </c>
      <c r="J742" s="197"/>
      <c r="K742" s="197">
        <v>180</v>
      </c>
      <c r="L742" s="197">
        <f t="shared" si="9"/>
        <v>14030321</v>
      </c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</row>
    <row r="743" spans="1:25" x14ac:dyDescent="0.25">
      <c r="A743" s="197">
        <v>3222</v>
      </c>
      <c r="B743" s="253" t="s">
        <v>228</v>
      </c>
      <c r="C743" s="197" t="s">
        <v>117</v>
      </c>
      <c r="D743" s="197"/>
      <c r="E743" s="253">
        <v>14030321</v>
      </c>
      <c r="F743" s="197"/>
      <c r="G743" s="197"/>
      <c r="H743" s="197"/>
      <c r="I743" s="197">
        <v>1</v>
      </c>
      <c r="J743" s="197"/>
      <c r="K743" s="197">
        <v>180</v>
      </c>
      <c r="L743" s="197">
        <f t="shared" si="9"/>
        <v>14030321</v>
      </c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</row>
    <row r="744" spans="1:25" x14ac:dyDescent="0.25">
      <c r="A744" s="197">
        <v>136</v>
      </c>
      <c r="B744" s="253" t="s">
        <v>228</v>
      </c>
      <c r="C744" s="197" t="s">
        <v>136</v>
      </c>
      <c r="D744" s="197"/>
      <c r="E744" s="253">
        <v>14030321</v>
      </c>
      <c r="F744" s="197"/>
      <c r="G744" s="197"/>
      <c r="H744" s="197"/>
      <c r="I744" s="197">
        <v>1</v>
      </c>
      <c r="J744" s="197"/>
      <c r="K744" s="197">
        <v>180</v>
      </c>
      <c r="L744" s="197">
        <f t="shared" si="9"/>
        <v>14030321</v>
      </c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</row>
    <row r="745" spans="1:25" x14ac:dyDescent="0.25">
      <c r="A745" s="197">
        <v>3</v>
      </c>
      <c r="B745" s="253" t="s">
        <v>228</v>
      </c>
      <c r="C745" s="197" t="s">
        <v>395</v>
      </c>
      <c r="D745" s="197"/>
      <c r="E745" s="253">
        <v>14030321</v>
      </c>
      <c r="F745" s="197"/>
      <c r="G745" s="197"/>
      <c r="H745" s="197"/>
      <c r="I745" s="197">
        <v>1</v>
      </c>
      <c r="J745" s="197"/>
      <c r="K745" s="197">
        <v>120</v>
      </c>
      <c r="L745" s="197">
        <f t="shared" ref="L745:L808" si="10">E745</f>
        <v>14030321</v>
      </c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</row>
    <row r="746" spans="1:25" x14ac:dyDescent="0.25">
      <c r="A746" s="197">
        <v>145</v>
      </c>
      <c r="B746" s="197" t="s">
        <v>228</v>
      </c>
      <c r="C746" s="197" t="s">
        <v>137</v>
      </c>
      <c r="D746" s="197"/>
      <c r="E746" s="197">
        <v>14030321</v>
      </c>
      <c r="F746" s="197"/>
      <c r="G746" s="197"/>
      <c r="H746" s="197"/>
      <c r="I746" s="197">
        <v>1</v>
      </c>
      <c r="J746" s="197"/>
      <c r="K746" s="197">
        <v>180</v>
      </c>
      <c r="L746" s="197">
        <f t="shared" si="10"/>
        <v>14030321</v>
      </c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</row>
    <row r="747" spans="1:25" x14ac:dyDescent="0.25">
      <c r="A747" s="197">
        <v>149</v>
      </c>
      <c r="B747" s="253" t="s">
        <v>228</v>
      </c>
      <c r="C747" s="197" t="s">
        <v>137</v>
      </c>
      <c r="D747" s="197"/>
      <c r="E747" s="253">
        <v>14030321</v>
      </c>
      <c r="F747" s="197"/>
      <c r="G747" s="197"/>
      <c r="H747" s="197"/>
      <c r="I747" s="197">
        <v>1</v>
      </c>
      <c r="J747" s="197"/>
      <c r="K747" s="197">
        <v>240</v>
      </c>
      <c r="L747" s="197">
        <f t="shared" si="10"/>
        <v>14030321</v>
      </c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</row>
    <row r="748" spans="1:25" x14ac:dyDescent="0.25">
      <c r="A748" s="197">
        <v>152</v>
      </c>
      <c r="B748" s="253" t="s">
        <v>228</v>
      </c>
      <c r="C748" s="197" t="s">
        <v>236</v>
      </c>
      <c r="D748" s="197"/>
      <c r="E748" s="253">
        <v>14030321</v>
      </c>
      <c r="F748" s="197"/>
      <c r="G748" s="197"/>
      <c r="H748" s="197"/>
      <c r="I748" s="197">
        <v>1</v>
      </c>
      <c r="J748" s="197"/>
      <c r="K748" s="197">
        <v>120</v>
      </c>
      <c r="L748" s="197">
        <f t="shared" si="10"/>
        <v>14030321</v>
      </c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</row>
    <row r="749" spans="1:25" x14ac:dyDescent="0.25">
      <c r="A749" s="197">
        <v>151</v>
      </c>
      <c r="B749" s="253" t="s">
        <v>228</v>
      </c>
      <c r="C749" s="197" t="s">
        <v>236</v>
      </c>
      <c r="D749" s="197"/>
      <c r="E749" s="253">
        <v>14030321</v>
      </c>
      <c r="F749" s="197"/>
      <c r="G749" s="197"/>
      <c r="H749" s="197"/>
      <c r="I749" s="197">
        <v>1</v>
      </c>
      <c r="J749" s="197"/>
      <c r="K749" s="197">
        <v>180</v>
      </c>
      <c r="L749" s="197">
        <f t="shared" si="10"/>
        <v>14030321</v>
      </c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</row>
    <row r="750" spans="1:25" x14ac:dyDescent="0.25">
      <c r="A750" s="197">
        <v>190</v>
      </c>
      <c r="B750" s="253" t="s">
        <v>228</v>
      </c>
      <c r="C750" s="197" t="s">
        <v>144</v>
      </c>
      <c r="D750" s="197"/>
      <c r="E750" s="253">
        <v>14030321</v>
      </c>
      <c r="F750" s="197"/>
      <c r="G750" s="197"/>
      <c r="H750" s="197"/>
      <c r="I750" s="197">
        <v>1</v>
      </c>
      <c r="J750" s="197"/>
      <c r="K750" s="197">
        <v>180</v>
      </c>
      <c r="L750" s="197">
        <f t="shared" si="10"/>
        <v>14030321</v>
      </c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</row>
    <row r="751" spans="1:25" x14ac:dyDescent="0.25">
      <c r="A751" s="197">
        <v>193</v>
      </c>
      <c r="B751" s="253" t="s">
        <v>228</v>
      </c>
      <c r="C751" s="197" t="s">
        <v>144</v>
      </c>
      <c r="D751" s="197"/>
      <c r="E751" s="253">
        <v>14030321</v>
      </c>
      <c r="F751" s="197"/>
      <c r="G751" s="197"/>
      <c r="H751" s="197"/>
      <c r="I751" s="197">
        <v>1</v>
      </c>
      <c r="J751" s="197"/>
      <c r="K751" s="197">
        <v>180</v>
      </c>
      <c r="L751" s="197">
        <f t="shared" si="10"/>
        <v>14030321</v>
      </c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</row>
    <row r="752" spans="1:25" x14ac:dyDescent="0.25">
      <c r="A752" s="197">
        <v>1524</v>
      </c>
      <c r="B752" s="253" t="s">
        <v>228</v>
      </c>
      <c r="C752" s="197" t="s">
        <v>387</v>
      </c>
      <c r="D752" s="197"/>
      <c r="E752" s="197">
        <v>14030320</v>
      </c>
      <c r="F752" s="197"/>
      <c r="G752" s="197"/>
      <c r="H752" s="197"/>
      <c r="I752" s="197">
        <v>1</v>
      </c>
      <c r="J752" s="197"/>
      <c r="K752" s="197">
        <v>36</v>
      </c>
      <c r="L752" s="197">
        <f t="shared" si="10"/>
        <v>14030320</v>
      </c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</row>
    <row r="753" spans="1:25" x14ac:dyDescent="0.25">
      <c r="A753" s="197">
        <v>1525</v>
      </c>
      <c r="B753" s="253" t="s">
        <v>228</v>
      </c>
      <c r="C753" s="197" t="s">
        <v>387</v>
      </c>
      <c r="D753" s="197"/>
      <c r="E753" s="253">
        <v>14030320</v>
      </c>
      <c r="F753" s="197"/>
      <c r="G753" s="197"/>
      <c r="H753" s="197"/>
      <c r="I753" s="197">
        <v>1</v>
      </c>
      <c r="J753" s="197"/>
      <c r="K753" s="197">
        <v>36</v>
      </c>
      <c r="L753" s="197">
        <f t="shared" si="10"/>
        <v>14030320</v>
      </c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</row>
    <row r="754" spans="1:25" x14ac:dyDescent="0.25">
      <c r="A754" s="197">
        <v>1523</v>
      </c>
      <c r="B754" s="253" t="s">
        <v>228</v>
      </c>
      <c r="C754" s="197" t="s">
        <v>107</v>
      </c>
      <c r="D754" s="197"/>
      <c r="E754" s="253">
        <v>14030320</v>
      </c>
      <c r="F754" s="197"/>
      <c r="G754" s="197"/>
      <c r="H754" s="197"/>
      <c r="I754" s="197">
        <v>1</v>
      </c>
      <c r="J754" s="197"/>
      <c r="K754" s="197">
        <v>180</v>
      </c>
      <c r="L754" s="197">
        <f t="shared" si="10"/>
        <v>14030320</v>
      </c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</row>
    <row r="755" spans="1:25" x14ac:dyDescent="0.25">
      <c r="A755" s="197">
        <v>17</v>
      </c>
      <c r="B755" s="253" t="s">
        <v>228</v>
      </c>
      <c r="C755" s="197" t="s">
        <v>424</v>
      </c>
      <c r="D755" s="197"/>
      <c r="E755" s="253">
        <v>14030320</v>
      </c>
      <c r="F755" s="197"/>
      <c r="G755" s="197"/>
      <c r="H755" s="197"/>
      <c r="I755" s="197">
        <v>1</v>
      </c>
      <c r="J755" s="197"/>
      <c r="K755" s="197">
        <v>120</v>
      </c>
      <c r="L755" s="197">
        <f t="shared" si="10"/>
        <v>14030320</v>
      </c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</row>
    <row r="756" spans="1:25" x14ac:dyDescent="0.25">
      <c r="A756" s="197">
        <v>523</v>
      </c>
      <c r="B756" s="197" t="s">
        <v>228</v>
      </c>
      <c r="C756" s="197" t="s">
        <v>121</v>
      </c>
      <c r="D756" s="197"/>
      <c r="E756" s="197">
        <v>14030319</v>
      </c>
      <c r="F756" s="197"/>
      <c r="G756" s="197"/>
      <c r="H756" s="197"/>
      <c r="I756" s="197">
        <v>1</v>
      </c>
      <c r="J756" s="197"/>
      <c r="K756" s="197">
        <v>180</v>
      </c>
      <c r="L756" s="197">
        <f t="shared" si="10"/>
        <v>14030319</v>
      </c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</row>
    <row r="757" spans="1:25" x14ac:dyDescent="0.25">
      <c r="A757" s="197">
        <v>193</v>
      </c>
      <c r="B757" s="253" t="s">
        <v>228</v>
      </c>
      <c r="C757" s="197" t="s">
        <v>136</v>
      </c>
      <c r="D757" s="197"/>
      <c r="E757" s="253">
        <v>14030319</v>
      </c>
      <c r="F757" s="197"/>
      <c r="G757" s="197"/>
      <c r="H757" s="197"/>
      <c r="I757" s="197">
        <v>1</v>
      </c>
      <c r="J757" s="197"/>
      <c r="K757" s="197">
        <v>180</v>
      </c>
      <c r="L757" s="197">
        <f t="shared" si="10"/>
        <v>14030319</v>
      </c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</row>
    <row r="758" spans="1:25" x14ac:dyDescent="0.25">
      <c r="A758" s="197">
        <v>20</v>
      </c>
      <c r="B758" s="253" t="s">
        <v>228</v>
      </c>
      <c r="C758" s="197" t="s">
        <v>374</v>
      </c>
      <c r="D758" s="197"/>
      <c r="E758" s="253">
        <v>14030319</v>
      </c>
      <c r="F758" s="197"/>
      <c r="G758" s="197"/>
      <c r="H758" s="197"/>
      <c r="I758" s="197">
        <v>1</v>
      </c>
      <c r="J758" s="197"/>
      <c r="K758" s="197">
        <v>96</v>
      </c>
      <c r="L758" s="197">
        <f t="shared" si="10"/>
        <v>14030319</v>
      </c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</row>
    <row r="759" spans="1:25" x14ac:dyDescent="0.25">
      <c r="A759" s="197">
        <v>17</v>
      </c>
      <c r="B759" s="253" t="s">
        <v>228</v>
      </c>
      <c r="C759" s="197" t="s">
        <v>374</v>
      </c>
      <c r="D759" s="197"/>
      <c r="E759" s="253">
        <v>14030319</v>
      </c>
      <c r="F759" s="197"/>
      <c r="G759" s="197"/>
      <c r="H759" s="197"/>
      <c r="I759" s="197">
        <v>1</v>
      </c>
      <c r="J759" s="197"/>
      <c r="K759" s="197">
        <v>96</v>
      </c>
      <c r="L759" s="197">
        <f t="shared" si="10"/>
        <v>14030319</v>
      </c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</row>
    <row r="760" spans="1:25" x14ac:dyDescent="0.25">
      <c r="A760" s="197">
        <v>551</v>
      </c>
      <c r="B760" s="253" t="s">
        <v>228</v>
      </c>
      <c r="C760" s="197" t="s">
        <v>121</v>
      </c>
      <c r="D760" s="197"/>
      <c r="E760" s="253">
        <v>14030319</v>
      </c>
      <c r="F760" s="197"/>
      <c r="G760" s="197"/>
      <c r="H760" s="197"/>
      <c r="I760" s="197">
        <v>1</v>
      </c>
      <c r="J760" s="197"/>
      <c r="K760" s="197">
        <v>180</v>
      </c>
      <c r="L760" s="197">
        <f t="shared" si="10"/>
        <v>14030319</v>
      </c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</row>
    <row r="761" spans="1:25" x14ac:dyDescent="0.25">
      <c r="A761" s="197">
        <v>437</v>
      </c>
      <c r="B761" s="253" t="s">
        <v>228</v>
      </c>
      <c r="C761" s="197" t="s">
        <v>118</v>
      </c>
      <c r="D761" s="197"/>
      <c r="E761" s="253">
        <v>14030319</v>
      </c>
      <c r="F761" s="197"/>
      <c r="G761" s="197"/>
      <c r="H761" s="197"/>
      <c r="I761" s="197">
        <v>1</v>
      </c>
      <c r="J761" s="197"/>
      <c r="K761" s="197">
        <v>180</v>
      </c>
      <c r="L761" s="197">
        <f t="shared" si="10"/>
        <v>14030319</v>
      </c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</row>
    <row r="762" spans="1:25" x14ac:dyDescent="0.25">
      <c r="A762" s="197">
        <v>419</v>
      </c>
      <c r="B762" s="253" t="s">
        <v>228</v>
      </c>
      <c r="C762" s="197" t="s">
        <v>118</v>
      </c>
      <c r="D762" s="197"/>
      <c r="E762" s="253">
        <v>14030319</v>
      </c>
      <c r="F762" s="197"/>
      <c r="G762" s="197"/>
      <c r="H762" s="197"/>
      <c r="I762" s="197">
        <v>1</v>
      </c>
      <c r="J762" s="197"/>
      <c r="K762" s="197">
        <v>180</v>
      </c>
      <c r="L762" s="197">
        <f t="shared" si="10"/>
        <v>14030319</v>
      </c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</row>
    <row r="763" spans="1:25" x14ac:dyDescent="0.25">
      <c r="A763" s="197">
        <v>425</v>
      </c>
      <c r="B763" s="253" t="s">
        <v>228</v>
      </c>
      <c r="C763" s="197" t="s">
        <v>118</v>
      </c>
      <c r="D763" s="197"/>
      <c r="E763" s="253">
        <v>14030319</v>
      </c>
      <c r="F763" s="197"/>
      <c r="G763" s="197"/>
      <c r="H763" s="197"/>
      <c r="I763" s="197">
        <v>1</v>
      </c>
      <c r="J763" s="197"/>
      <c r="K763" s="197">
        <v>180</v>
      </c>
      <c r="L763" s="197">
        <f t="shared" si="10"/>
        <v>14030319</v>
      </c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</row>
    <row r="764" spans="1:25" x14ac:dyDescent="0.25">
      <c r="A764" s="197">
        <v>534</v>
      </c>
      <c r="B764" s="253" t="s">
        <v>228</v>
      </c>
      <c r="C764" s="197" t="s">
        <v>121</v>
      </c>
      <c r="D764" s="197"/>
      <c r="E764" s="253">
        <v>14030319</v>
      </c>
      <c r="F764" s="197"/>
      <c r="G764" s="197"/>
      <c r="H764" s="197"/>
      <c r="I764" s="197">
        <v>1</v>
      </c>
      <c r="J764" s="197"/>
      <c r="K764" s="197">
        <v>180</v>
      </c>
      <c r="L764" s="197">
        <f t="shared" si="10"/>
        <v>14030319</v>
      </c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</row>
    <row r="765" spans="1:25" x14ac:dyDescent="0.25">
      <c r="A765" s="197">
        <v>104</v>
      </c>
      <c r="B765" s="253" t="s">
        <v>228</v>
      </c>
      <c r="C765" s="197" t="s">
        <v>137</v>
      </c>
      <c r="D765" s="197"/>
      <c r="E765" s="253">
        <v>14030319</v>
      </c>
      <c r="F765" s="197"/>
      <c r="G765" s="197"/>
      <c r="H765" s="197"/>
      <c r="I765" s="197">
        <v>1</v>
      </c>
      <c r="J765" s="197"/>
      <c r="K765" s="197">
        <v>240</v>
      </c>
      <c r="L765" s="197">
        <f t="shared" si="10"/>
        <v>14030319</v>
      </c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</row>
    <row r="766" spans="1:25" x14ac:dyDescent="0.25">
      <c r="A766" s="197">
        <v>842</v>
      </c>
      <c r="B766" s="253" t="s">
        <v>228</v>
      </c>
      <c r="C766" s="197" t="s">
        <v>459</v>
      </c>
      <c r="D766" s="197"/>
      <c r="E766" s="197">
        <v>14030319</v>
      </c>
      <c r="F766" s="197"/>
      <c r="G766" s="197"/>
      <c r="H766" s="197"/>
      <c r="I766" s="197">
        <v>1</v>
      </c>
      <c r="J766" s="197"/>
      <c r="K766" s="197">
        <v>36</v>
      </c>
      <c r="L766" s="197">
        <f t="shared" si="10"/>
        <v>14030319</v>
      </c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</row>
    <row r="767" spans="1:25" x14ac:dyDescent="0.25">
      <c r="A767" s="197">
        <v>382</v>
      </c>
      <c r="B767" s="253" t="s">
        <v>228</v>
      </c>
      <c r="C767" s="197" t="s">
        <v>118</v>
      </c>
      <c r="D767" s="197"/>
      <c r="E767" s="253">
        <v>14030319</v>
      </c>
      <c r="F767" s="197"/>
      <c r="G767" s="197"/>
      <c r="H767" s="197"/>
      <c r="I767" s="197">
        <v>1</v>
      </c>
      <c r="J767" s="197"/>
      <c r="K767" s="197">
        <v>180</v>
      </c>
      <c r="L767" s="197">
        <f t="shared" si="10"/>
        <v>14030319</v>
      </c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</row>
    <row r="768" spans="1:25" x14ac:dyDescent="0.25">
      <c r="A768" s="197">
        <v>197</v>
      </c>
      <c r="B768" s="253" t="s">
        <v>228</v>
      </c>
      <c r="C768" s="197" t="s">
        <v>136</v>
      </c>
      <c r="D768" s="197"/>
      <c r="E768" s="253">
        <v>14030319</v>
      </c>
      <c r="F768" s="197"/>
      <c r="G768" s="197"/>
      <c r="H768" s="197"/>
      <c r="I768" s="197">
        <v>1</v>
      </c>
      <c r="J768" s="197"/>
      <c r="K768" s="197">
        <v>180</v>
      </c>
      <c r="L768" s="197">
        <f t="shared" si="10"/>
        <v>14030319</v>
      </c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</row>
    <row r="769" spans="1:25" x14ac:dyDescent="0.25">
      <c r="A769" s="197">
        <v>199</v>
      </c>
      <c r="B769" s="253" t="s">
        <v>228</v>
      </c>
      <c r="C769" s="197" t="s">
        <v>136</v>
      </c>
      <c r="D769" s="197"/>
      <c r="E769" s="253">
        <v>14030319</v>
      </c>
      <c r="F769" s="197"/>
      <c r="G769" s="197"/>
      <c r="H769" s="197"/>
      <c r="I769" s="197">
        <v>1</v>
      </c>
      <c r="J769" s="197"/>
      <c r="K769" s="197">
        <v>180</v>
      </c>
      <c r="L769" s="197">
        <f t="shared" si="10"/>
        <v>14030319</v>
      </c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</row>
    <row r="770" spans="1:25" x14ac:dyDescent="0.25">
      <c r="A770" s="197">
        <v>548</v>
      </c>
      <c r="B770" s="253" t="s">
        <v>228</v>
      </c>
      <c r="C770" s="197" t="s">
        <v>121</v>
      </c>
      <c r="D770" s="197"/>
      <c r="E770" s="253">
        <v>14030319</v>
      </c>
      <c r="F770" s="197"/>
      <c r="G770" s="197"/>
      <c r="H770" s="197"/>
      <c r="I770" s="197">
        <v>1</v>
      </c>
      <c r="J770" s="197"/>
      <c r="K770" s="197">
        <v>180</v>
      </c>
      <c r="L770" s="197">
        <f t="shared" si="10"/>
        <v>14030319</v>
      </c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</row>
    <row r="771" spans="1:25" x14ac:dyDescent="0.25">
      <c r="A771" s="197">
        <v>188</v>
      </c>
      <c r="B771" s="253" t="s">
        <v>228</v>
      </c>
      <c r="C771" s="197" t="s">
        <v>144</v>
      </c>
      <c r="D771" s="197"/>
      <c r="E771" s="197">
        <v>14030313</v>
      </c>
      <c r="F771" s="197"/>
      <c r="G771" s="197"/>
      <c r="H771" s="197"/>
      <c r="I771" s="197">
        <v>2</v>
      </c>
      <c r="J771" s="197"/>
      <c r="K771" s="197">
        <v>180</v>
      </c>
      <c r="L771" s="197">
        <f t="shared" si="10"/>
        <v>14030313</v>
      </c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</row>
    <row r="772" spans="1:25" x14ac:dyDescent="0.25">
      <c r="A772" s="197">
        <v>189</v>
      </c>
      <c r="B772" s="253" t="s">
        <v>228</v>
      </c>
      <c r="C772" s="197" t="s">
        <v>144</v>
      </c>
      <c r="D772" s="197"/>
      <c r="E772" s="253">
        <v>14030313</v>
      </c>
      <c r="F772" s="197"/>
      <c r="G772" s="197"/>
      <c r="H772" s="197"/>
      <c r="I772" s="197">
        <v>2</v>
      </c>
      <c r="J772" s="197"/>
      <c r="K772" s="197">
        <v>180</v>
      </c>
      <c r="L772" s="197">
        <f t="shared" si="10"/>
        <v>14030313</v>
      </c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</row>
    <row r="773" spans="1:25" x14ac:dyDescent="0.25">
      <c r="A773" s="197">
        <v>550</v>
      </c>
      <c r="B773" s="253" t="s">
        <v>228</v>
      </c>
      <c r="C773" s="197" t="s">
        <v>121</v>
      </c>
      <c r="D773" s="197"/>
      <c r="E773" s="253">
        <v>14030313</v>
      </c>
      <c r="F773" s="197"/>
      <c r="G773" s="197"/>
      <c r="H773" s="197"/>
      <c r="I773" s="197">
        <v>2</v>
      </c>
      <c r="J773" s="197"/>
      <c r="K773" s="197">
        <v>180</v>
      </c>
      <c r="L773" s="197">
        <f t="shared" si="10"/>
        <v>14030313</v>
      </c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</row>
    <row r="774" spans="1:25" x14ac:dyDescent="0.25">
      <c r="A774" s="197">
        <v>857</v>
      </c>
      <c r="B774" s="253" t="s">
        <v>228</v>
      </c>
      <c r="C774" s="197" t="s">
        <v>142</v>
      </c>
      <c r="D774" s="197"/>
      <c r="E774" s="253">
        <v>14030313</v>
      </c>
      <c r="F774" s="197"/>
      <c r="G774" s="197"/>
      <c r="H774" s="197"/>
      <c r="I774" s="197">
        <v>2</v>
      </c>
      <c r="J774" s="197"/>
      <c r="K774" s="197">
        <v>240</v>
      </c>
      <c r="L774" s="197">
        <f t="shared" si="10"/>
        <v>14030313</v>
      </c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</row>
    <row r="775" spans="1:25" x14ac:dyDescent="0.25">
      <c r="A775" s="197">
        <v>3262</v>
      </c>
      <c r="B775" s="253" t="s">
        <v>228</v>
      </c>
      <c r="C775" s="197" t="s">
        <v>117</v>
      </c>
      <c r="D775" s="197"/>
      <c r="E775" s="253">
        <v>14030313</v>
      </c>
      <c r="F775" s="197"/>
      <c r="G775" s="197"/>
      <c r="H775" s="197"/>
      <c r="I775" s="197">
        <v>2</v>
      </c>
      <c r="J775" s="197"/>
      <c r="K775" s="197">
        <v>180</v>
      </c>
      <c r="L775" s="197">
        <f t="shared" si="10"/>
        <v>14030313</v>
      </c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</row>
    <row r="776" spans="1:25" x14ac:dyDescent="0.25">
      <c r="A776" s="197">
        <v>431</v>
      </c>
      <c r="B776" s="253" t="s">
        <v>228</v>
      </c>
      <c r="C776" s="197" t="s">
        <v>118</v>
      </c>
      <c r="D776" s="197"/>
      <c r="E776" s="253">
        <v>14030313</v>
      </c>
      <c r="F776" s="197"/>
      <c r="G776" s="197"/>
      <c r="H776" s="197"/>
      <c r="I776" s="197">
        <v>2</v>
      </c>
      <c r="J776" s="197"/>
      <c r="K776" s="197">
        <v>180</v>
      </c>
      <c r="L776" s="197">
        <f t="shared" si="10"/>
        <v>14030313</v>
      </c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</row>
    <row r="777" spans="1:25" x14ac:dyDescent="0.25">
      <c r="A777" s="197">
        <v>841</v>
      </c>
      <c r="B777" s="253" t="s">
        <v>228</v>
      </c>
      <c r="C777" s="197" t="s">
        <v>459</v>
      </c>
      <c r="D777" s="197"/>
      <c r="E777" s="253">
        <v>14030313</v>
      </c>
      <c r="F777" s="197"/>
      <c r="G777" s="197"/>
      <c r="H777" s="197"/>
      <c r="I777" s="197">
        <v>2</v>
      </c>
      <c r="J777" s="197"/>
      <c r="K777" s="197">
        <v>26</v>
      </c>
      <c r="L777" s="197">
        <f t="shared" si="10"/>
        <v>14030313</v>
      </c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</row>
    <row r="778" spans="1:25" x14ac:dyDescent="0.25">
      <c r="A778" s="197">
        <v>858</v>
      </c>
      <c r="B778" s="253" t="s">
        <v>228</v>
      </c>
      <c r="C778" s="197" t="s">
        <v>142</v>
      </c>
      <c r="D778" s="197"/>
      <c r="E778" s="197">
        <v>14030313</v>
      </c>
      <c r="F778" s="197"/>
      <c r="G778" s="197"/>
      <c r="H778" s="197"/>
      <c r="I778" s="197">
        <v>1</v>
      </c>
      <c r="J778" s="197"/>
      <c r="K778" s="197">
        <v>240</v>
      </c>
      <c r="L778" s="197">
        <f t="shared" si="10"/>
        <v>14030313</v>
      </c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</row>
    <row r="779" spans="1:25" x14ac:dyDescent="0.25">
      <c r="A779" s="197">
        <v>211</v>
      </c>
      <c r="B779" s="253" t="s">
        <v>228</v>
      </c>
      <c r="C779" s="197" t="s">
        <v>385</v>
      </c>
      <c r="D779" s="197"/>
      <c r="E779" s="253">
        <v>14030313</v>
      </c>
      <c r="F779" s="197"/>
      <c r="G779" s="197"/>
      <c r="H779" s="197"/>
      <c r="I779" s="197">
        <v>1</v>
      </c>
      <c r="J779" s="197"/>
      <c r="K779" s="197">
        <v>240</v>
      </c>
      <c r="L779" s="197">
        <f t="shared" si="10"/>
        <v>14030313</v>
      </c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</row>
    <row r="780" spans="1:25" x14ac:dyDescent="0.25">
      <c r="A780" s="197">
        <v>517</v>
      </c>
      <c r="B780" s="253" t="s">
        <v>228</v>
      </c>
      <c r="C780" s="197" t="s">
        <v>121</v>
      </c>
      <c r="D780" s="197"/>
      <c r="E780" s="253">
        <v>14030313</v>
      </c>
      <c r="F780" s="197"/>
      <c r="G780" s="197"/>
      <c r="H780" s="197"/>
      <c r="I780" s="197">
        <v>1</v>
      </c>
      <c r="J780" s="197"/>
      <c r="K780" s="197">
        <v>180</v>
      </c>
      <c r="L780" s="197">
        <f t="shared" si="10"/>
        <v>14030313</v>
      </c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</row>
    <row r="781" spans="1:25" x14ac:dyDescent="0.25">
      <c r="A781" s="197">
        <v>445</v>
      </c>
      <c r="B781" s="253" t="s">
        <v>228</v>
      </c>
      <c r="C781" s="197" t="s">
        <v>121</v>
      </c>
      <c r="D781" s="197"/>
      <c r="E781" s="253">
        <v>14030313</v>
      </c>
      <c r="F781" s="197"/>
      <c r="G781" s="197"/>
      <c r="H781" s="197"/>
      <c r="I781" s="197">
        <v>1</v>
      </c>
      <c r="J781" s="197"/>
      <c r="K781" s="197">
        <v>180</v>
      </c>
      <c r="L781" s="197">
        <f t="shared" si="10"/>
        <v>14030313</v>
      </c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</row>
    <row r="782" spans="1:25" x14ac:dyDescent="0.25">
      <c r="A782" s="197">
        <v>148</v>
      </c>
      <c r="B782" s="253" t="s">
        <v>228</v>
      </c>
      <c r="C782" s="197" t="s">
        <v>213</v>
      </c>
      <c r="D782" s="197"/>
      <c r="E782" s="253">
        <v>14030313</v>
      </c>
      <c r="F782" s="197"/>
      <c r="G782" s="197"/>
      <c r="H782" s="197"/>
      <c r="I782" s="197">
        <v>1</v>
      </c>
      <c r="J782" s="197"/>
      <c r="K782" s="197">
        <v>120</v>
      </c>
      <c r="L782" s="197">
        <f t="shared" si="10"/>
        <v>14030313</v>
      </c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</row>
    <row r="783" spans="1:25" x14ac:dyDescent="0.25">
      <c r="A783" s="197">
        <v>555</v>
      </c>
      <c r="B783" s="253" t="s">
        <v>228</v>
      </c>
      <c r="C783" s="197" t="s">
        <v>121</v>
      </c>
      <c r="D783" s="197"/>
      <c r="E783" s="253">
        <v>14030313</v>
      </c>
      <c r="F783" s="197"/>
      <c r="G783" s="197"/>
      <c r="H783" s="197"/>
      <c r="I783" s="197">
        <v>1</v>
      </c>
      <c r="J783" s="197"/>
      <c r="K783" s="197">
        <v>180</v>
      </c>
      <c r="L783" s="197">
        <f t="shared" si="10"/>
        <v>14030313</v>
      </c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</row>
    <row r="784" spans="1:25" x14ac:dyDescent="0.25">
      <c r="A784" s="197">
        <v>553</v>
      </c>
      <c r="B784" s="253" t="s">
        <v>228</v>
      </c>
      <c r="C784" s="197" t="s">
        <v>121</v>
      </c>
      <c r="D784" s="197"/>
      <c r="E784" s="253">
        <v>14030313</v>
      </c>
      <c r="F784" s="197"/>
      <c r="G784" s="197"/>
      <c r="H784" s="197"/>
      <c r="I784" s="197">
        <v>1</v>
      </c>
      <c r="J784" s="197"/>
      <c r="K784" s="197">
        <v>180</v>
      </c>
      <c r="L784" s="197">
        <f t="shared" si="10"/>
        <v>14030313</v>
      </c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</row>
    <row r="785" spans="1:25" x14ac:dyDescent="0.25">
      <c r="A785" s="197">
        <v>3262</v>
      </c>
      <c r="B785" s="253" t="s">
        <v>228</v>
      </c>
      <c r="C785" s="197" t="s">
        <v>117</v>
      </c>
      <c r="D785" s="197"/>
      <c r="E785" s="253">
        <v>14030313</v>
      </c>
      <c r="F785" s="197"/>
      <c r="G785" s="197"/>
      <c r="H785" s="197"/>
      <c r="I785" s="197">
        <v>1</v>
      </c>
      <c r="J785" s="197"/>
      <c r="K785" s="197">
        <v>180</v>
      </c>
      <c r="L785" s="197">
        <f t="shared" si="10"/>
        <v>14030313</v>
      </c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</row>
    <row r="786" spans="1:25" x14ac:dyDescent="0.25">
      <c r="A786" s="197">
        <v>38</v>
      </c>
      <c r="B786" s="197" t="s">
        <v>227</v>
      </c>
      <c r="C786" s="197" t="s">
        <v>475</v>
      </c>
      <c r="D786" s="197"/>
      <c r="E786" s="197">
        <v>14030323</v>
      </c>
      <c r="F786" s="197"/>
      <c r="G786" s="197"/>
      <c r="H786" s="197"/>
      <c r="I786" s="197">
        <v>1</v>
      </c>
      <c r="J786" s="197"/>
      <c r="K786" s="197">
        <v>120</v>
      </c>
      <c r="L786" s="197">
        <f t="shared" si="10"/>
        <v>14030323</v>
      </c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</row>
    <row r="787" spans="1:25" x14ac:dyDescent="0.25">
      <c r="A787" s="197">
        <v>35</v>
      </c>
      <c r="B787" s="197" t="s">
        <v>227</v>
      </c>
      <c r="C787" s="197" t="s">
        <v>473</v>
      </c>
      <c r="D787" s="197"/>
      <c r="E787" s="197">
        <v>14030323</v>
      </c>
      <c r="F787" s="197"/>
      <c r="G787" s="197"/>
      <c r="H787" s="197"/>
      <c r="I787" s="197">
        <v>1</v>
      </c>
      <c r="J787" s="197"/>
      <c r="K787" s="197">
        <v>120</v>
      </c>
      <c r="L787" s="197">
        <f t="shared" si="10"/>
        <v>14030323</v>
      </c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</row>
    <row r="788" spans="1:25" x14ac:dyDescent="0.25">
      <c r="A788" s="197">
        <v>32</v>
      </c>
      <c r="B788" s="197" t="s">
        <v>227</v>
      </c>
      <c r="C788" s="197" t="s">
        <v>473</v>
      </c>
      <c r="D788" s="197"/>
      <c r="E788" s="255">
        <v>14030323</v>
      </c>
      <c r="F788" s="197"/>
      <c r="G788" s="197"/>
      <c r="H788" s="197"/>
      <c r="I788" s="197">
        <v>1</v>
      </c>
      <c r="J788" s="197"/>
      <c r="K788" s="197">
        <v>120</v>
      </c>
      <c r="L788" s="197">
        <f t="shared" si="10"/>
        <v>14030323</v>
      </c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</row>
    <row r="789" spans="1:25" x14ac:dyDescent="0.25">
      <c r="A789" s="197">
        <v>36</v>
      </c>
      <c r="B789" s="197" t="s">
        <v>227</v>
      </c>
      <c r="C789" s="197" t="s">
        <v>473</v>
      </c>
      <c r="D789" s="197"/>
      <c r="E789" s="255">
        <v>14030323</v>
      </c>
      <c r="F789" s="197"/>
      <c r="G789" s="197"/>
      <c r="H789" s="197"/>
      <c r="I789" s="197">
        <v>1</v>
      </c>
      <c r="J789" s="197"/>
      <c r="K789" s="197">
        <v>120</v>
      </c>
      <c r="L789" s="197">
        <f t="shared" si="10"/>
        <v>14030323</v>
      </c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</row>
    <row r="790" spans="1:25" x14ac:dyDescent="0.25">
      <c r="A790" s="197">
        <v>154</v>
      </c>
      <c r="B790" s="197" t="s">
        <v>227</v>
      </c>
      <c r="C790" s="197" t="s">
        <v>297</v>
      </c>
      <c r="D790" s="197"/>
      <c r="E790" s="255">
        <v>14030323</v>
      </c>
      <c r="F790" s="197"/>
      <c r="G790" s="197"/>
      <c r="H790" s="197"/>
      <c r="I790" s="197">
        <v>1</v>
      </c>
      <c r="J790" s="197"/>
      <c r="K790" s="197">
        <v>120</v>
      </c>
      <c r="L790" s="197">
        <f t="shared" si="10"/>
        <v>14030323</v>
      </c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</row>
    <row r="791" spans="1:25" x14ac:dyDescent="0.25">
      <c r="A791" s="197">
        <v>3283</v>
      </c>
      <c r="B791" s="197" t="s">
        <v>227</v>
      </c>
      <c r="C791" s="197" t="s">
        <v>218</v>
      </c>
      <c r="D791" s="197"/>
      <c r="E791" s="255">
        <v>14030323</v>
      </c>
      <c r="F791" s="197"/>
      <c r="G791" s="197"/>
      <c r="H791" s="197"/>
      <c r="I791" s="197">
        <v>1</v>
      </c>
      <c r="J791" s="197"/>
      <c r="K791" s="197">
        <v>180</v>
      </c>
      <c r="L791" s="197">
        <f t="shared" si="10"/>
        <v>14030323</v>
      </c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</row>
    <row r="792" spans="1:25" x14ac:dyDescent="0.25">
      <c r="A792" s="197">
        <v>3285</v>
      </c>
      <c r="B792" s="197" t="s">
        <v>227</v>
      </c>
      <c r="C792" s="197" t="s">
        <v>392</v>
      </c>
      <c r="D792" s="197"/>
      <c r="E792" s="255">
        <v>14030323</v>
      </c>
      <c r="F792" s="197"/>
      <c r="G792" s="197"/>
      <c r="H792" s="197"/>
      <c r="I792" s="197">
        <v>1</v>
      </c>
      <c r="J792" s="197"/>
      <c r="K792" s="197">
        <v>180</v>
      </c>
      <c r="L792" s="197">
        <f t="shared" si="10"/>
        <v>14030323</v>
      </c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</row>
    <row r="793" spans="1:25" x14ac:dyDescent="0.25">
      <c r="A793" s="197">
        <v>625</v>
      </c>
      <c r="B793" s="197" t="s">
        <v>227</v>
      </c>
      <c r="C793" s="197" t="s">
        <v>277</v>
      </c>
      <c r="D793" s="197"/>
      <c r="E793" s="255">
        <v>14030323</v>
      </c>
      <c r="F793" s="197"/>
      <c r="G793" s="197"/>
      <c r="H793" s="197"/>
      <c r="I793" s="197">
        <v>1</v>
      </c>
      <c r="J793" s="197"/>
      <c r="K793" s="197">
        <v>180</v>
      </c>
      <c r="L793" s="197">
        <f t="shared" si="10"/>
        <v>14030323</v>
      </c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</row>
    <row r="794" spans="1:25" x14ac:dyDescent="0.25">
      <c r="A794" s="197">
        <v>153</v>
      </c>
      <c r="B794" s="197" t="s">
        <v>227</v>
      </c>
      <c r="C794" s="197" t="s">
        <v>297</v>
      </c>
      <c r="D794" s="197"/>
      <c r="E794" s="255">
        <v>14030323</v>
      </c>
      <c r="F794" s="197"/>
      <c r="G794" s="197"/>
      <c r="H794" s="197"/>
      <c r="I794" s="197">
        <v>1</v>
      </c>
      <c r="J794" s="197"/>
      <c r="K794" s="197">
        <v>180</v>
      </c>
      <c r="L794" s="197">
        <f t="shared" si="10"/>
        <v>14030323</v>
      </c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</row>
    <row r="795" spans="1:25" x14ac:dyDescent="0.25">
      <c r="A795" s="197">
        <v>224</v>
      </c>
      <c r="B795" s="197" t="s">
        <v>227</v>
      </c>
      <c r="C795" s="197" t="s">
        <v>419</v>
      </c>
      <c r="D795" s="197"/>
      <c r="E795" s="255">
        <v>14030323</v>
      </c>
      <c r="F795" s="197"/>
      <c r="G795" s="197"/>
      <c r="H795" s="197"/>
      <c r="I795" s="197">
        <v>1</v>
      </c>
      <c r="J795" s="197"/>
      <c r="K795" s="197">
        <v>180</v>
      </c>
      <c r="L795" s="197">
        <f t="shared" si="10"/>
        <v>14030323</v>
      </c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</row>
    <row r="796" spans="1:25" x14ac:dyDescent="0.25">
      <c r="A796" s="197">
        <v>174</v>
      </c>
      <c r="B796" s="197" t="s">
        <v>227</v>
      </c>
      <c r="C796" s="197" t="s">
        <v>136</v>
      </c>
      <c r="D796" s="197"/>
      <c r="E796" s="197">
        <v>14030323</v>
      </c>
      <c r="F796" s="197"/>
      <c r="G796" s="197"/>
      <c r="H796" s="197"/>
      <c r="I796" s="197">
        <v>1</v>
      </c>
      <c r="J796" s="197"/>
      <c r="K796" s="197">
        <v>180</v>
      </c>
      <c r="L796" s="197">
        <f t="shared" si="10"/>
        <v>14030323</v>
      </c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</row>
    <row r="797" spans="1:25" x14ac:dyDescent="0.25">
      <c r="A797" s="197">
        <v>212</v>
      </c>
      <c r="B797" s="197" t="s">
        <v>227</v>
      </c>
      <c r="C797" s="197" t="s">
        <v>385</v>
      </c>
      <c r="D797" s="197"/>
      <c r="E797" s="255">
        <v>14030323</v>
      </c>
      <c r="F797" s="197"/>
      <c r="G797" s="197"/>
      <c r="H797" s="197"/>
      <c r="I797" s="197">
        <v>1</v>
      </c>
      <c r="J797" s="197"/>
      <c r="K797" s="197">
        <v>240</v>
      </c>
      <c r="L797" s="197">
        <f t="shared" si="10"/>
        <v>14030323</v>
      </c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</row>
    <row r="798" spans="1:25" x14ac:dyDescent="0.25">
      <c r="A798" s="197">
        <v>213</v>
      </c>
      <c r="B798" s="197" t="s">
        <v>227</v>
      </c>
      <c r="C798" s="197" t="s">
        <v>385</v>
      </c>
      <c r="D798" s="197"/>
      <c r="E798" s="255">
        <v>14030323</v>
      </c>
      <c r="F798" s="197"/>
      <c r="G798" s="197"/>
      <c r="H798" s="197"/>
      <c r="I798" s="197">
        <v>1</v>
      </c>
      <c r="J798" s="197"/>
      <c r="K798" s="197">
        <v>240</v>
      </c>
      <c r="L798" s="197">
        <f t="shared" si="10"/>
        <v>14030323</v>
      </c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</row>
    <row r="799" spans="1:25" x14ac:dyDescent="0.25">
      <c r="A799" s="197">
        <v>117</v>
      </c>
      <c r="B799" s="197" t="s">
        <v>228</v>
      </c>
      <c r="C799" s="197" t="s">
        <v>137</v>
      </c>
      <c r="D799" s="197"/>
      <c r="E799" s="197">
        <v>14030324</v>
      </c>
      <c r="F799" s="197"/>
      <c r="G799" s="197"/>
      <c r="H799" s="197"/>
      <c r="I799" s="197">
        <v>1</v>
      </c>
      <c r="J799" s="197"/>
      <c r="K799" s="197">
        <v>180</v>
      </c>
      <c r="L799" s="197">
        <f t="shared" si="10"/>
        <v>14030324</v>
      </c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</row>
    <row r="800" spans="1:25" x14ac:dyDescent="0.25">
      <c r="A800" s="197">
        <v>332</v>
      </c>
      <c r="B800" s="197" t="s">
        <v>228</v>
      </c>
      <c r="C800" s="197" t="s">
        <v>118</v>
      </c>
      <c r="D800" s="197"/>
      <c r="E800" s="255">
        <v>14030324</v>
      </c>
      <c r="F800" s="197"/>
      <c r="G800" s="197"/>
      <c r="H800" s="197"/>
      <c r="I800" s="197">
        <v>1</v>
      </c>
      <c r="J800" s="197"/>
      <c r="K800" s="197">
        <v>180</v>
      </c>
      <c r="L800" s="197">
        <f t="shared" si="10"/>
        <v>14030324</v>
      </c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</row>
    <row r="801" spans="1:25" x14ac:dyDescent="0.25">
      <c r="A801" s="197">
        <v>334</v>
      </c>
      <c r="B801" s="197" t="s">
        <v>228</v>
      </c>
      <c r="C801" s="197" t="s">
        <v>118</v>
      </c>
      <c r="D801" s="197"/>
      <c r="E801" s="255">
        <v>14030324</v>
      </c>
      <c r="F801" s="197"/>
      <c r="G801" s="197"/>
      <c r="H801" s="197"/>
      <c r="I801" s="197">
        <v>1</v>
      </c>
      <c r="J801" s="197"/>
      <c r="K801" s="197">
        <v>180</v>
      </c>
      <c r="L801" s="197">
        <f t="shared" si="10"/>
        <v>14030324</v>
      </c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</row>
    <row r="802" spans="1:25" x14ac:dyDescent="0.25">
      <c r="A802" s="197">
        <v>136</v>
      </c>
      <c r="B802" s="197" t="s">
        <v>228</v>
      </c>
      <c r="C802" s="197" t="s">
        <v>213</v>
      </c>
      <c r="D802" s="197"/>
      <c r="E802" s="255">
        <v>14030324</v>
      </c>
      <c r="F802" s="197"/>
      <c r="G802" s="197"/>
      <c r="H802" s="197"/>
      <c r="I802" s="197">
        <v>1</v>
      </c>
      <c r="J802" s="197"/>
      <c r="K802" s="197">
        <v>120</v>
      </c>
      <c r="L802" s="197">
        <f t="shared" si="10"/>
        <v>14030324</v>
      </c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</row>
    <row r="803" spans="1:25" x14ac:dyDescent="0.25">
      <c r="A803" s="197">
        <v>331</v>
      </c>
      <c r="B803" s="197" t="s">
        <v>228</v>
      </c>
      <c r="C803" s="197" t="s">
        <v>118</v>
      </c>
      <c r="D803" s="197"/>
      <c r="E803" s="255">
        <v>14030324</v>
      </c>
      <c r="F803" s="197"/>
      <c r="G803" s="197"/>
      <c r="H803" s="197"/>
      <c r="I803" s="197">
        <v>1</v>
      </c>
      <c r="J803" s="197"/>
      <c r="K803" s="197">
        <v>180</v>
      </c>
      <c r="L803" s="197">
        <f t="shared" si="10"/>
        <v>14030324</v>
      </c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</row>
    <row r="804" spans="1:25" x14ac:dyDescent="0.25">
      <c r="A804" s="197">
        <v>380</v>
      </c>
      <c r="B804" s="197" t="s">
        <v>228</v>
      </c>
      <c r="C804" s="197" t="s">
        <v>118</v>
      </c>
      <c r="D804" s="197"/>
      <c r="E804" s="255">
        <v>14030324</v>
      </c>
      <c r="F804" s="197"/>
      <c r="G804" s="197"/>
      <c r="H804" s="197"/>
      <c r="I804" s="197">
        <v>1</v>
      </c>
      <c r="J804" s="197"/>
      <c r="K804" s="197">
        <v>180</v>
      </c>
      <c r="L804" s="197">
        <f t="shared" si="10"/>
        <v>14030324</v>
      </c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</row>
    <row r="805" spans="1:25" x14ac:dyDescent="0.25">
      <c r="A805" s="197">
        <v>194</v>
      </c>
      <c r="B805" s="197" t="s">
        <v>228</v>
      </c>
      <c r="C805" s="197" t="s">
        <v>137</v>
      </c>
      <c r="D805" s="197"/>
      <c r="E805" s="255">
        <v>14030324</v>
      </c>
      <c r="F805" s="197"/>
      <c r="G805" s="197"/>
      <c r="H805" s="197"/>
      <c r="I805" s="197">
        <v>1</v>
      </c>
      <c r="J805" s="197"/>
      <c r="K805" s="197">
        <v>180</v>
      </c>
      <c r="L805" s="197">
        <f t="shared" si="10"/>
        <v>14030324</v>
      </c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</row>
    <row r="806" spans="1:25" x14ac:dyDescent="0.25">
      <c r="A806" s="197">
        <v>14</v>
      </c>
      <c r="B806" s="197" t="s">
        <v>228</v>
      </c>
      <c r="C806" s="197" t="s">
        <v>424</v>
      </c>
      <c r="D806" s="197"/>
      <c r="E806" s="255">
        <v>14030324</v>
      </c>
      <c r="F806" s="197"/>
      <c r="G806" s="197"/>
      <c r="H806" s="197"/>
      <c r="I806" s="197">
        <v>1</v>
      </c>
      <c r="J806" s="197"/>
      <c r="K806" s="197">
        <v>120</v>
      </c>
      <c r="L806" s="197">
        <f t="shared" si="10"/>
        <v>14030324</v>
      </c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</row>
    <row r="807" spans="1:25" x14ac:dyDescent="0.25">
      <c r="A807" s="197">
        <v>3287</v>
      </c>
      <c r="B807" s="197" t="s">
        <v>227</v>
      </c>
      <c r="C807" s="197" t="s">
        <v>223</v>
      </c>
      <c r="D807" s="197"/>
      <c r="E807" s="197">
        <v>14030326</v>
      </c>
      <c r="F807" s="197"/>
      <c r="G807" s="197"/>
      <c r="H807" s="197"/>
      <c r="I807" s="197">
        <v>1</v>
      </c>
      <c r="J807" s="197"/>
      <c r="K807" s="197">
        <v>180</v>
      </c>
      <c r="L807" s="197">
        <f t="shared" si="10"/>
        <v>14030326</v>
      </c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</row>
    <row r="808" spans="1:25" x14ac:dyDescent="0.25">
      <c r="A808" s="197">
        <v>3286</v>
      </c>
      <c r="B808" s="197" t="s">
        <v>227</v>
      </c>
      <c r="C808" s="197" t="s">
        <v>223</v>
      </c>
      <c r="D808" s="197"/>
      <c r="E808" s="269">
        <v>14030326</v>
      </c>
      <c r="F808" s="197"/>
      <c r="G808" s="197"/>
      <c r="H808" s="197"/>
      <c r="I808" s="197">
        <v>1</v>
      </c>
      <c r="J808" s="197"/>
      <c r="K808" s="197">
        <v>180</v>
      </c>
      <c r="L808" s="197">
        <f t="shared" si="10"/>
        <v>14030326</v>
      </c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</row>
    <row r="809" spans="1:25" x14ac:dyDescent="0.25">
      <c r="A809" s="197">
        <v>3292</v>
      </c>
      <c r="B809" s="197" t="s">
        <v>227</v>
      </c>
      <c r="C809" s="197" t="s">
        <v>223</v>
      </c>
      <c r="D809" s="197"/>
      <c r="E809" s="269">
        <v>14030326</v>
      </c>
      <c r="F809" s="197"/>
      <c r="G809" s="197"/>
      <c r="H809" s="197"/>
      <c r="I809" s="197">
        <v>1</v>
      </c>
      <c r="J809" s="197"/>
      <c r="K809" s="197">
        <v>180</v>
      </c>
      <c r="L809" s="197">
        <f t="shared" ref="L809:L872" si="11">E809</f>
        <v>14030326</v>
      </c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</row>
    <row r="810" spans="1:25" x14ac:dyDescent="0.25">
      <c r="A810" s="197">
        <v>3290</v>
      </c>
      <c r="B810" s="197" t="s">
        <v>227</v>
      </c>
      <c r="C810" s="197" t="s">
        <v>223</v>
      </c>
      <c r="D810" s="197"/>
      <c r="E810" s="269">
        <v>14030326</v>
      </c>
      <c r="F810" s="197"/>
      <c r="G810" s="197"/>
      <c r="H810" s="197"/>
      <c r="I810" s="197">
        <v>1</v>
      </c>
      <c r="J810" s="197"/>
      <c r="K810" s="197">
        <v>180</v>
      </c>
      <c r="L810" s="197">
        <f t="shared" si="11"/>
        <v>14030326</v>
      </c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</row>
    <row r="811" spans="1:25" x14ac:dyDescent="0.25">
      <c r="A811" s="197">
        <v>3291</v>
      </c>
      <c r="B811" s="197" t="s">
        <v>227</v>
      </c>
      <c r="C811" s="197" t="s">
        <v>223</v>
      </c>
      <c r="D811" s="197"/>
      <c r="E811" s="269">
        <v>14030326</v>
      </c>
      <c r="F811" s="197"/>
      <c r="G811" s="197"/>
      <c r="H811" s="197"/>
      <c r="I811" s="197">
        <v>1</v>
      </c>
      <c r="J811" s="197"/>
      <c r="K811" s="197">
        <v>180</v>
      </c>
      <c r="L811" s="197">
        <f t="shared" si="11"/>
        <v>14030326</v>
      </c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</row>
    <row r="812" spans="1:25" x14ac:dyDescent="0.25">
      <c r="A812" s="197">
        <v>859</v>
      </c>
      <c r="B812" s="197" t="s">
        <v>227</v>
      </c>
      <c r="C812" s="197" t="s">
        <v>490</v>
      </c>
      <c r="D812" s="197"/>
      <c r="E812" s="269">
        <v>14030326</v>
      </c>
      <c r="F812" s="197"/>
      <c r="G812" s="197"/>
      <c r="H812" s="197"/>
      <c r="I812" s="197">
        <v>1</v>
      </c>
      <c r="J812" s="197"/>
      <c r="K812" s="197">
        <v>180</v>
      </c>
      <c r="L812" s="197">
        <f t="shared" si="11"/>
        <v>14030326</v>
      </c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</row>
    <row r="813" spans="1:25" x14ac:dyDescent="0.25">
      <c r="A813" s="197">
        <v>157</v>
      </c>
      <c r="B813" s="197" t="s">
        <v>228</v>
      </c>
      <c r="C813" s="197" t="s">
        <v>297</v>
      </c>
      <c r="D813" s="197"/>
      <c r="E813" s="197">
        <v>14030326</v>
      </c>
      <c r="F813" s="197"/>
      <c r="G813" s="197"/>
      <c r="H813" s="197"/>
      <c r="I813" s="197">
        <v>1</v>
      </c>
      <c r="J813" s="197"/>
      <c r="K813" s="197">
        <v>120</v>
      </c>
      <c r="L813" s="197">
        <f t="shared" si="11"/>
        <v>14030326</v>
      </c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</row>
    <row r="814" spans="1:25" x14ac:dyDescent="0.25">
      <c r="A814" s="197">
        <v>153</v>
      </c>
      <c r="B814" s="197" t="s">
        <v>228</v>
      </c>
      <c r="C814" s="197" t="s">
        <v>297</v>
      </c>
      <c r="D814" s="197"/>
      <c r="E814" s="269">
        <v>14030326</v>
      </c>
      <c r="F814" s="197"/>
      <c r="G814" s="197"/>
      <c r="H814" s="197"/>
      <c r="I814" s="197">
        <v>1</v>
      </c>
      <c r="J814" s="197"/>
      <c r="K814" s="197">
        <v>120</v>
      </c>
      <c r="L814" s="197">
        <f t="shared" si="11"/>
        <v>14030326</v>
      </c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</row>
    <row r="815" spans="1:25" x14ac:dyDescent="0.25">
      <c r="A815" s="197">
        <v>156</v>
      </c>
      <c r="B815" s="197" t="s">
        <v>228</v>
      </c>
      <c r="C815" s="197" t="s">
        <v>297</v>
      </c>
      <c r="D815" s="197"/>
      <c r="E815" s="269">
        <v>14030326</v>
      </c>
      <c r="F815" s="197"/>
      <c r="G815" s="197"/>
      <c r="H815" s="197"/>
      <c r="I815" s="197">
        <v>1</v>
      </c>
      <c r="J815" s="197"/>
      <c r="K815" s="197">
        <v>120</v>
      </c>
      <c r="L815" s="197">
        <f t="shared" si="11"/>
        <v>14030326</v>
      </c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</row>
    <row r="816" spans="1:25" x14ac:dyDescent="0.25">
      <c r="A816" s="197">
        <v>3282</v>
      </c>
      <c r="B816" s="197" t="s">
        <v>228</v>
      </c>
      <c r="C816" s="197" t="s">
        <v>218</v>
      </c>
      <c r="D816" s="197"/>
      <c r="E816" s="269">
        <v>14030326</v>
      </c>
      <c r="F816" s="197"/>
      <c r="G816" s="197"/>
      <c r="H816" s="197"/>
      <c r="I816" s="197">
        <v>1</v>
      </c>
      <c r="J816" s="197"/>
      <c r="K816" s="197">
        <v>36</v>
      </c>
      <c r="L816" s="197">
        <f t="shared" si="11"/>
        <v>14030326</v>
      </c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</row>
    <row r="817" spans="1:25" x14ac:dyDescent="0.25">
      <c r="A817" s="197">
        <v>155</v>
      </c>
      <c r="B817" s="197" t="s">
        <v>228</v>
      </c>
      <c r="C817" s="197" t="s">
        <v>297</v>
      </c>
      <c r="D817" s="197"/>
      <c r="E817" s="269">
        <v>14030326</v>
      </c>
      <c r="F817" s="197"/>
      <c r="G817" s="197"/>
      <c r="H817" s="197"/>
      <c r="I817" s="197">
        <v>1</v>
      </c>
      <c r="J817" s="197"/>
      <c r="K817" s="197">
        <v>120</v>
      </c>
      <c r="L817" s="197">
        <f t="shared" si="11"/>
        <v>14030326</v>
      </c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</row>
    <row r="818" spans="1:25" x14ac:dyDescent="0.25">
      <c r="A818" s="197">
        <v>154</v>
      </c>
      <c r="B818" s="197" t="s">
        <v>228</v>
      </c>
      <c r="C818" s="197" t="s">
        <v>297</v>
      </c>
      <c r="D818" s="197"/>
      <c r="E818" s="269">
        <v>14030326</v>
      </c>
      <c r="F818" s="197"/>
      <c r="G818" s="197"/>
      <c r="H818" s="197"/>
      <c r="I818" s="197">
        <v>1</v>
      </c>
      <c r="J818" s="197"/>
      <c r="K818" s="197">
        <v>120</v>
      </c>
      <c r="L818" s="197">
        <f t="shared" si="11"/>
        <v>14030326</v>
      </c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</row>
    <row r="819" spans="1:25" x14ac:dyDescent="0.25">
      <c r="A819" s="197">
        <v>152</v>
      </c>
      <c r="B819" s="197" t="s">
        <v>228</v>
      </c>
      <c r="C819" s="197" t="s">
        <v>297</v>
      </c>
      <c r="D819" s="197"/>
      <c r="E819" s="269">
        <v>14030326</v>
      </c>
      <c r="F819" s="197"/>
      <c r="G819" s="197"/>
      <c r="H819" s="197"/>
      <c r="I819" s="197">
        <v>1</v>
      </c>
      <c r="J819" s="197"/>
      <c r="K819" s="197">
        <v>120</v>
      </c>
      <c r="L819" s="197">
        <f t="shared" si="11"/>
        <v>14030326</v>
      </c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</row>
    <row r="820" spans="1:25" x14ac:dyDescent="0.25">
      <c r="A820" s="197">
        <v>223</v>
      </c>
      <c r="B820" s="197" t="s">
        <v>228</v>
      </c>
      <c r="C820" s="197" t="s">
        <v>419</v>
      </c>
      <c r="D820" s="197"/>
      <c r="E820" s="269">
        <v>14030326</v>
      </c>
      <c r="F820" s="197"/>
      <c r="G820" s="197"/>
      <c r="H820" s="197"/>
      <c r="I820" s="197">
        <v>1</v>
      </c>
      <c r="J820" s="197"/>
      <c r="K820" s="197">
        <v>120</v>
      </c>
      <c r="L820" s="197">
        <f t="shared" si="11"/>
        <v>14030326</v>
      </c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</row>
    <row r="821" spans="1:25" x14ac:dyDescent="0.25">
      <c r="A821" s="197">
        <v>224</v>
      </c>
      <c r="B821" s="197" t="s">
        <v>228</v>
      </c>
      <c r="C821" s="197" t="s">
        <v>419</v>
      </c>
      <c r="D821" s="197"/>
      <c r="E821" s="269">
        <v>14030326</v>
      </c>
      <c r="F821" s="197"/>
      <c r="G821" s="197"/>
      <c r="H821" s="197"/>
      <c r="I821" s="197">
        <v>1</v>
      </c>
      <c r="J821" s="197"/>
      <c r="K821" s="197">
        <v>120</v>
      </c>
      <c r="L821" s="197">
        <f t="shared" si="11"/>
        <v>14030326</v>
      </c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</row>
    <row r="822" spans="1:25" x14ac:dyDescent="0.25">
      <c r="A822" s="197">
        <v>3285</v>
      </c>
      <c r="B822" s="197" t="s">
        <v>228</v>
      </c>
      <c r="C822" s="197" t="s">
        <v>392</v>
      </c>
      <c r="D822" s="197"/>
      <c r="E822" s="269">
        <v>14030326</v>
      </c>
      <c r="F822" s="197"/>
      <c r="G822" s="197"/>
      <c r="H822" s="197"/>
      <c r="I822" s="197">
        <v>1</v>
      </c>
      <c r="J822" s="197"/>
      <c r="K822" s="197">
        <v>180</v>
      </c>
      <c r="L822" s="197">
        <f t="shared" si="11"/>
        <v>14030326</v>
      </c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</row>
    <row r="823" spans="1:25" x14ac:dyDescent="0.25">
      <c r="A823" s="197">
        <v>554</v>
      </c>
      <c r="B823" s="197" t="s">
        <v>228</v>
      </c>
      <c r="C823" s="197" t="s">
        <v>121</v>
      </c>
      <c r="D823" s="197"/>
      <c r="E823" s="197">
        <v>14030326</v>
      </c>
      <c r="F823" s="197"/>
      <c r="G823" s="197"/>
      <c r="H823" s="197"/>
      <c r="I823" s="197">
        <v>1</v>
      </c>
      <c r="J823" s="197"/>
      <c r="K823" s="197">
        <v>180</v>
      </c>
      <c r="L823" s="197">
        <f t="shared" si="11"/>
        <v>14030326</v>
      </c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</row>
    <row r="824" spans="1:25" x14ac:dyDescent="0.25">
      <c r="A824" s="197">
        <v>552</v>
      </c>
      <c r="B824" s="197" t="s">
        <v>228</v>
      </c>
      <c r="C824" s="197" t="s">
        <v>121</v>
      </c>
      <c r="D824" s="197"/>
      <c r="E824" s="269">
        <v>14030326</v>
      </c>
      <c r="F824" s="197"/>
      <c r="G824" s="197"/>
      <c r="H824" s="197"/>
      <c r="I824" s="197">
        <v>1</v>
      </c>
      <c r="J824" s="197"/>
      <c r="K824" s="197">
        <v>180</v>
      </c>
      <c r="L824" s="197">
        <f t="shared" si="11"/>
        <v>14030326</v>
      </c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</row>
    <row r="825" spans="1:25" x14ac:dyDescent="0.25">
      <c r="A825" s="197">
        <v>374</v>
      </c>
      <c r="B825" s="197" t="s">
        <v>228</v>
      </c>
      <c r="C825" s="197" t="s">
        <v>118</v>
      </c>
      <c r="D825" s="197"/>
      <c r="E825" s="269">
        <v>14030326</v>
      </c>
      <c r="F825" s="197"/>
      <c r="G825" s="197"/>
      <c r="H825" s="197"/>
      <c r="I825" s="197">
        <v>1</v>
      </c>
      <c r="J825" s="197"/>
      <c r="K825" s="197">
        <v>180</v>
      </c>
      <c r="L825" s="197">
        <f t="shared" si="11"/>
        <v>14030326</v>
      </c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</row>
    <row r="826" spans="1:25" x14ac:dyDescent="0.25">
      <c r="A826" s="197">
        <v>3284</v>
      </c>
      <c r="B826" s="197" t="s">
        <v>228</v>
      </c>
      <c r="C826" s="197" t="s">
        <v>392</v>
      </c>
      <c r="D826" s="197"/>
      <c r="E826" s="269">
        <v>14030326</v>
      </c>
      <c r="F826" s="197"/>
      <c r="G826" s="197"/>
      <c r="H826" s="197"/>
      <c r="I826" s="197">
        <v>1</v>
      </c>
      <c r="J826" s="197"/>
      <c r="K826" s="197">
        <v>180</v>
      </c>
      <c r="L826" s="197">
        <f t="shared" si="11"/>
        <v>14030326</v>
      </c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</row>
    <row r="827" spans="1:25" x14ac:dyDescent="0.25">
      <c r="A827" s="197">
        <v>620</v>
      </c>
      <c r="B827" s="197" t="s">
        <v>228</v>
      </c>
      <c r="C827" s="197" t="s">
        <v>277</v>
      </c>
      <c r="D827" s="197"/>
      <c r="E827" s="269">
        <v>14030326</v>
      </c>
      <c r="F827" s="197"/>
      <c r="G827" s="197"/>
      <c r="H827" s="197"/>
      <c r="I827" s="197">
        <v>1</v>
      </c>
      <c r="J827" s="197"/>
      <c r="K827" s="197">
        <v>180</v>
      </c>
      <c r="L827" s="197">
        <f t="shared" si="11"/>
        <v>14030326</v>
      </c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</row>
    <row r="828" spans="1:25" x14ac:dyDescent="0.25">
      <c r="A828" s="197">
        <v>19</v>
      </c>
      <c r="B828" s="197" t="s">
        <v>227</v>
      </c>
      <c r="C828" s="197" t="s">
        <v>424</v>
      </c>
      <c r="D828" s="197"/>
      <c r="E828" s="197">
        <v>14030324</v>
      </c>
      <c r="F828" s="197"/>
      <c r="G828" s="197"/>
      <c r="H828" s="197"/>
      <c r="I828" s="197">
        <v>1</v>
      </c>
      <c r="J828" s="197"/>
      <c r="K828" s="197">
        <v>120</v>
      </c>
      <c r="L828" s="197">
        <f t="shared" si="11"/>
        <v>14030324</v>
      </c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</row>
    <row r="829" spans="1:25" x14ac:dyDescent="0.25">
      <c r="A829" s="197">
        <v>31</v>
      </c>
      <c r="B829" s="287" t="s">
        <v>227</v>
      </c>
      <c r="C829" s="197" t="s">
        <v>475</v>
      </c>
      <c r="D829" s="197"/>
      <c r="E829" s="287">
        <v>14030324</v>
      </c>
      <c r="F829" s="197"/>
      <c r="G829" s="197"/>
      <c r="H829" s="197"/>
      <c r="I829" s="197">
        <v>1</v>
      </c>
      <c r="J829" s="197"/>
      <c r="K829" s="197">
        <v>120</v>
      </c>
      <c r="L829" s="197">
        <f t="shared" si="11"/>
        <v>14030324</v>
      </c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</row>
    <row r="830" spans="1:25" x14ac:dyDescent="0.25">
      <c r="A830" s="197">
        <v>622</v>
      </c>
      <c r="B830" s="287" t="s">
        <v>227</v>
      </c>
      <c r="C830" s="197" t="s">
        <v>277</v>
      </c>
      <c r="D830" s="197"/>
      <c r="E830" s="287">
        <v>14030324</v>
      </c>
      <c r="F830" s="197"/>
      <c r="G830" s="197"/>
      <c r="H830" s="197"/>
      <c r="I830" s="197">
        <v>1</v>
      </c>
      <c r="J830" s="197"/>
      <c r="K830" s="197">
        <v>180</v>
      </c>
      <c r="L830" s="197">
        <f t="shared" si="11"/>
        <v>14030324</v>
      </c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</row>
    <row r="831" spans="1:25" x14ac:dyDescent="0.25">
      <c r="A831" s="197">
        <v>621</v>
      </c>
      <c r="B831" s="287" t="s">
        <v>227</v>
      </c>
      <c r="C831" s="197" t="s">
        <v>277</v>
      </c>
      <c r="D831" s="197"/>
      <c r="E831" s="287">
        <v>14030324</v>
      </c>
      <c r="F831" s="197"/>
      <c r="G831" s="197"/>
      <c r="H831" s="197"/>
      <c r="I831" s="197">
        <v>1</v>
      </c>
      <c r="J831" s="197"/>
      <c r="K831" s="197">
        <v>180</v>
      </c>
      <c r="L831" s="197">
        <f t="shared" si="11"/>
        <v>14030324</v>
      </c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</row>
    <row r="832" spans="1:25" x14ac:dyDescent="0.25">
      <c r="A832" s="197">
        <v>624</v>
      </c>
      <c r="B832" s="287" t="s">
        <v>227</v>
      </c>
      <c r="C832" s="197" t="s">
        <v>277</v>
      </c>
      <c r="D832" s="197"/>
      <c r="E832" s="287">
        <v>14030324</v>
      </c>
      <c r="F832" s="197"/>
      <c r="G832" s="197"/>
      <c r="H832" s="197"/>
      <c r="I832" s="197">
        <v>1</v>
      </c>
      <c r="J832" s="197"/>
      <c r="K832" s="197">
        <v>180</v>
      </c>
      <c r="L832" s="197">
        <f t="shared" si="11"/>
        <v>14030324</v>
      </c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</row>
    <row r="833" spans="1:25" x14ac:dyDescent="0.25">
      <c r="A833" s="197">
        <v>623</v>
      </c>
      <c r="B833" s="287" t="s">
        <v>227</v>
      </c>
      <c r="C833" s="197" t="s">
        <v>277</v>
      </c>
      <c r="D833" s="197"/>
      <c r="E833" s="287">
        <v>14030324</v>
      </c>
      <c r="F833" s="197"/>
      <c r="G833" s="197"/>
      <c r="H833" s="197"/>
      <c r="I833" s="197">
        <v>1</v>
      </c>
      <c r="J833" s="197"/>
      <c r="K833" s="197">
        <v>180</v>
      </c>
      <c r="L833" s="197">
        <f t="shared" si="11"/>
        <v>14030324</v>
      </c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</row>
    <row r="834" spans="1:25" x14ac:dyDescent="0.25">
      <c r="A834" s="197">
        <v>3284</v>
      </c>
      <c r="B834" s="287" t="s">
        <v>227</v>
      </c>
      <c r="C834" s="197" t="s">
        <v>392</v>
      </c>
      <c r="D834" s="197"/>
      <c r="E834" s="287">
        <v>14030324</v>
      </c>
      <c r="F834" s="197"/>
      <c r="G834" s="197"/>
      <c r="H834" s="197"/>
      <c r="I834" s="197">
        <v>1</v>
      </c>
      <c r="J834" s="197"/>
      <c r="K834" s="197">
        <v>180</v>
      </c>
      <c r="L834" s="197">
        <f t="shared" si="11"/>
        <v>14030324</v>
      </c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</row>
    <row r="835" spans="1:25" x14ac:dyDescent="0.25">
      <c r="A835" s="197">
        <v>3288</v>
      </c>
      <c r="B835" s="287" t="s">
        <v>227</v>
      </c>
      <c r="C835" s="197" t="s">
        <v>223</v>
      </c>
      <c r="D835" s="197"/>
      <c r="E835" s="287">
        <v>14030324</v>
      </c>
      <c r="F835" s="197"/>
      <c r="G835" s="197"/>
      <c r="H835" s="197"/>
      <c r="I835" s="197">
        <v>1</v>
      </c>
      <c r="J835" s="197"/>
      <c r="K835" s="197">
        <v>180</v>
      </c>
      <c r="L835" s="197">
        <f t="shared" si="11"/>
        <v>14030324</v>
      </c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</row>
    <row r="836" spans="1:25" x14ac:dyDescent="0.25">
      <c r="A836" s="197">
        <v>3289</v>
      </c>
      <c r="B836" s="287" t="s">
        <v>227</v>
      </c>
      <c r="C836" s="197" t="s">
        <v>223</v>
      </c>
      <c r="D836" s="197"/>
      <c r="E836" s="287">
        <v>14030324</v>
      </c>
      <c r="F836" s="197"/>
      <c r="G836" s="197"/>
      <c r="H836" s="197"/>
      <c r="I836" s="197">
        <v>1</v>
      </c>
      <c r="J836" s="197"/>
      <c r="K836" s="197">
        <v>180</v>
      </c>
      <c r="L836" s="197">
        <f t="shared" si="11"/>
        <v>14030324</v>
      </c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</row>
    <row r="837" spans="1:25" x14ac:dyDescent="0.25">
      <c r="A837" s="197">
        <v>37</v>
      </c>
      <c r="B837" s="287" t="s">
        <v>227</v>
      </c>
      <c r="C837" s="197" t="s">
        <v>475</v>
      </c>
      <c r="D837" s="197"/>
      <c r="E837" s="287">
        <v>14030324</v>
      </c>
      <c r="F837" s="197"/>
      <c r="G837" s="197"/>
      <c r="H837" s="197"/>
      <c r="I837" s="197">
        <v>1</v>
      </c>
      <c r="J837" s="197"/>
      <c r="K837" s="197">
        <v>120</v>
      </c>
      <c r="L837" s="197">
        <f t="shared" si="11"/>
        <v>14030324</v>
      </c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</row>
    <row r="838" spans="1:25" x14ac:dyDescent="0.25">
      <c r="A838" s="197">
        <v>542</v>
      </c>
      <c r="B838" s="197" t="s">
        <v>228</v>
      </c>
      <c r="C838" s="197" t="s">
        <v>121</v>
      </c>
      <c r="D838" s="197"/>
      <c r="E838" s="197">
        <v>14030323</v>
      </c>
      <c r="F838" s="197"/>
      <c r="G838" s="197"/>
      <c r="H838" s="197"/>
      <c r="I838" s="197">
        <v>1</v>
      </c>
      <c r="J838" s="197"/>
      <c r="K838" s="197">
        <v>180</v>
      </c>
      <c r="L838" s="197">
        <f t="shared" si="11"/>
        <v>14030323</v>
      </c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</row>
    <row r="839" spans="1:25" x14ac:dyDescent="0.25">
      <c r="A839" s="86">
        <v>543</v>
      </c>
      <c r="B839" s="287" t="s">
        <v>228</v>
      </c>
      <c r="C839" s="197" t="s">
        <v>121</v>
      </c>
      <c r="D839" s="197"/>
      <c r="E839" s="287">
        <v>14030323</v>
      </c>
      <c r="F839" s="197"/>
      <c r="G839" s="197"/>
      <c r="H839" s="197"/>
      <c r="I839" s="197">
        <v>1</v>
      </c>
      <c r="J839" s="197"/>
      <c r="K839" s="197">
        <v>180</v>
      </c>
      <c r="L839" s="197">
        <f t="shared" si="11"/>
        <v>14030323</v>
      </c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</row>
    <row r="840" spans="1:25" x14ac:dyDescent="0.25">
      <c r="A840" s="197">
        <v>499</v>
      </c>
      <c r="B840" s="287" t="s">
        <v>228</v>
      </c>
      <c r="C840" s="197" t="s">
        <v>121</v>
      </c>
      <c r="D840" s="197"/>
      <c r="E840" s="287">
        <v>14030323</v>
      </c>
      <c r="F840" s="197"/>
      <c r="G840" s="197"/>
      <c r="H840" s="197"/>
      <c r="I840" s="197">
        <v>1</v>
      </c>
      <c r="J840" s="197"/>
      <c r="K840" s="197">
        <v>180</v>
      </c>
      <c r="L840" s="197">
        <f t="shared" si="11"/>
        <v>14030323</v>
      </c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</row>
    <row r="841" spans="1:25" x14ac:dyDescent="0.25">
      <c r="A841" s="197">
        <v>427</v>
      </c>
      <c r="B841" s="287" t="s">
        <v>228</v>
      </c>
      <c r="C841" s="197" t="s">
        <v>118</v>
      </c>
      <c r="D841" s="197"/>
      <c r="E841" s="287">
        <v>14030323</v>
      </c>
      <c r="F841" s="197"/>
      <c r="G841" s="197"/>
      <c r="H841" s="197"/>
      <c r="I841" s="197">
        <v>1</v>
      </c>
      <c r="J841" s="197"/>
      <c r="K841" s="197">
        <v>180</v>
      </c>
      <c r="L841" s="197">
        <f t="shared" si="11"/>
        <v>14030323</v>
      </c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</row>
    <row r="842" spans="1:25" x14ac:dyDescent="0.25">
      <c r="A842" s="197">
        <v>20</v>
      </c>
      <c r="B842" s="287" t="s">
        <v>228</v>
      </c>
      <c r="C842" s="197" t="s">
        <v>424</v>
      </c>
      <c r="D842" s="197"/>
      <c r="E842" s="287">
        <v>14030323</v>
      </c>
      <c r="F842" s="197"/>
      <c r="G842" s="197"/>
      <c r="H842" s="197"/>
      <c r="I842" s="197">
        <v>1</v>
      </c>
      <c r="J842" s="197"/>
      <c r="K842" s="197">
        <v>120</v>
      </c>
      <c r="L842" s="197">
        <f t="shared" si="11"/>
        <v>14030323</v>
      </c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</row>
    <row r="843" spans="1:25" x14ac:dyDescent="0.25">
      <c r="A843" s="197">
        <v>209</v>
      </c>
      <c r="B843" s="287" t="s">
        <v>228</v>
      </c>
      <c r="C843" s="197" t="s">
        <v>137</v>
      </c>
      <c r="D843" s="197"/>
      <c r="E843" s="287">
        <v>14030323</v>
      </c>
      <c r="F843" s="197"/>
      <c r="G843" s="197"/>
      <c r="H843" s="197"/>
      <c r="I843" s="197">
        <v>1</v>
      </c>
      <c r="J843" s="197"/>
      <c r="K843" s="197">
        <v>180</v>
      </c>
      <c r="L843" s="197">
        <f t="shared" si="11"/>
        <v>14030323</v>
      </c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</row>
    <row r="844" spans="1:25" x14ac:dyDescent="0.25">
      <c r="A844" s="197">
        <v>139</v>
      </c>
      <c r="B844" s="287" t="s">
        <v>228</v>
      </c>
      <c r="C844" s="197" t="s">
        <v>137</v>
      </c>
      <c r="D844" s="197"/>
      <c r="E844" s="287">
        <v>14030323</v>
      </c>
      <c r="F844" s="197"/>
      <c r="G844" s="197"/>
      <c r="H844" s="197"/>
      <c r="I844" s="197">
        <v>1</v>
      </c>
      <c r="J844" s="197"/>
      <c r="K844" s="197">
        <v>180</v>
      </c>
      <c r="L844" s="197">
        <f t="shared" si="11"/>
        <v>14030323</v>
      </c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</row>
    <row r="845" spans="1:25" x14ac:dyDescent="0.25">
      <c r="A845" s="197">
        <v>148</v>
      </c>
      <c r="B845" s="287" t="s">
        <v>228</v>
      </c>
      <c r="C845" s="197" t="s">
        <v>213</v>
      </c>
      <c r="D845" s="197"/>
      <c r="E845" s="287">
        <v>14030323</v>
      </c>
      <c r="F845" s="197"/>
      <c r="G845" s="197"/>
      <c r="H845" s="197"/>
      <c r="I845" s="197">
        <v>1</v>
      </c>
      <c r="J845" s="197"/>
      <c r="K845" s="197">
        <v>120</v>
      </c>
      <c r="L845" s="197">
        <f t="shared" si="11"/>
        <v>14030323</v>
      </c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</row>
    <row r="846" spans="1:25" x14ac:dyDescent="0.25">
      <c r="A846" s="197">
        <v>467</v>
      </c>
      <c r="B846" s="287" t="s">
        <v>228</v>
      </c>
      <c r="C846" s="197" t="s">
        <v>503</v>
      </c>
      <c r="D846" s="197"/>
      <c r="E846" s="287">
        <v>14030323</v>
      </c>
      <c r="F846" s="197"/>
      <c r="G846" s="197"/>
      <c r="H846" s="197"/>
      <c r="I846" s="197">
        <v>1</v>
      </c>
      <c r="J846" s="197"/>
      <c r="K846" s="197">
        <v>120</v>
      </c>
      <c r="L846" s="197">
        <f t="shared" si="11"/>
        <v>14030323</v>
      </c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</row>
    <row r="847" spans="1:25" x14ac:dyDescent="0.25">
      <c r="A847" s="197">
        <v>176</v>
      </c>
      <c r="B847" s="287" t="s">
        <v>228</v>
      </c>
      <c r="C847" s="197" t="s">
        <v>136</v>
      </c>
      <c r="D847" s="197"/>
      <c r="E847" s="287">
        <v>14030323</v>
      </c>
      <c r="F847" s="197"/>
      <c r="G847" s="197"/>
      <c r="H847" s="197"/>
      <c r="I847" s="197">
        <v>1</v>
      </c>
      <c r="J847" s="197"/>
      <c r="K847" s="197">
        <v>180</v>
      </c>
      <c r="L847" s="197">
        <f t="shared" si="11"/>
        <v>14030323</v>
      </c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</row>
    <row r="848" spans="1:25" x14ac:dyDescent="0.25">
      <c r="A848" s="197">
        <v>35</v>
      </c>
      <c r="B848" s="287" t="s">
        <v>228</v>
      </c>
      <c r="C848" s="197" t="s">
        <v>248</v>
      </c>
      <c r="D848" s="197"/>
      <c r="E848" s="287">
        <v>14030323</v>
      </c>
      <c r="F848" s="197"/>
      <c r="G848" s="197"/>
      <c r="H848" s="197"/>
      <c r="I848" s="197">
        <v>1</v>
      </c>
      <c r="J848" s="197"/>
      <c r="K848" s="197">
        <v>96</v>
      </c>
      <c r="L848" s="197">
        <f t="shared" si="11"/>
        <v>14030323</v>
      </c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</row>
    <row r="849" spans="1:25" x14ac:dyDescent="0.25">
      <c r="A849" s="197">
        <v>174</v>
      </c>
      <c r="B849" s="287" t="s">
        <v>228</v>
      </c>
      <c r="C849" s="197" t="s">
        <v>136</v>
      </c>
      <c r="D849" s="197"/>
      <c r="E849" s="287">
        <v>14030323</v>
      </c>
      <c r="F849" s="197"/>
      <c r="G849" s="197"/>
      <c r="H849" s="197"/>
      <c r="I849" s="197">
        <v>1</v>
      </c>
      <c r="J849" s="197"/>
      <c r="K849" s="197">
        <v>180</v>
      </c>
      <c r="L849" s="197">
        <f t="shared" si="11"/>
        <v>14030323</v>
      </c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</row>
    <row r="850" spans="1:25" x14ac:dyDescent="0.25">
      <c r="A850" s="197">
        <v>174</v>
      </c>
      <c r="B850" s="197" t="s">
        <v>228</v>
      </c>
      <c r="C850" s="197" t="s">
        <v>136</v>
      </c>
      <c r="D850" s="197"/>
      <c r="E850" s="197">
        <v>14030323</v>
      </c>
      <c r="F850" s="197"/>
      <c r="G850" s="197"/>
      <c r="H850" s="197"/>
      <c r="I850" s="197">
        <v>1</v>
      </c>
      <c r="J850" s="197"/>
      <c r="K850" s="197">
        <v>180</v>
      </c>
      <c r="L850" s="197">
        <f t="shared" si="11"/>
        <v>14030323</v>
      </c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</row>
    <row r="851" spans="1:25" x14ac:dyDescent="0.25">
      <c r="A851" s="197">
        <v>212</v>
      </c>
      <c r="B851" s="197" t="s">
        <v>228</v>
      </c>
      <c r="C851" s="197" t="s">
        <v>385</v>
      </c>
      <c r="D851" s="197"/>
      <c r="E851" s="197">
        <v>14030323</v>
      </c>
      <c r="F851" s="197"/>
      <c r="G851" s="197"/>
      <c r="H851" s="197"/>
      <c r="I851" s="197">
        <v>1</v>
      </c>
      <c r="J851" s="197"/>
      <c r="K851" s="197">
        <v>240</v>
      </c>
      <c r="L851" s="197">
        <f t="shared" si="11"/>
        <v>14030323</v>
      </c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</row>
    <row r="852" spans="1:25" x14ac:dyDescent="0.25">
      <c r="A852" s="197">
        <v>213</v>
      </c>
      <c r="B852" s="197" t="s">
        <v>228</v>
      </c>
      <c r="C852" s="197" t="s">
        <v>385</v>
      </c>
      <c r="D852" s="197"/>
      <c r="E852" s="197">
        <v>14030323</v>
      </c>
      <c r="F852" s="197"/>
      <c r="G852" s="197"/>
      <c r="H852" s="197"/>
      <c r="I852" s="197">
        <v>1</v>
      </c>
      <c r="J852" s="197"/>
      <c r="K852" s="197">
        <v>240</v>
      </c>
      <c r="L852" s="197">
        <f t="shared" si="11"/>
        <v>14030323</v>
      </c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</row>
    <row r="853" spans="1:25" x14ac:dyDescent="0.25">
      <c r="A853" s="197">
        <v>211</v>
      </c>
      <c r="B853" s="197" t="s">
        <v>227</v>
      </c>
      <c r="C853" s="197" t="s">
        <v>385</v>
      </c>
      <c r="D853" s="197"/>
      <c r="E853" s="197">
        <v>14030327</v>
      </c>
      <c r="F853" s="197"/>
      <c r="G853" s="197"/>
      <c r="H853" s="197"/>
      <c r="I853" s="197">
        <v>1</v>
      </c>
      <c r="J853" s="197"/>
      <c r="K853" s="197">
        <v>240</v>
      </c>
      <c r="L853" s="197">
        <f t="shared" si="11"/>
        <v>14030327</v>
      </c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</row>
    <row r="854" spans="1:25" x14ac:dyDescent="0.25">
      <c r="A854" s="197">
        <v>188</v>
      </c>
      <c r="B854" s="197" t="s">
        <v>227</v>
      </c>
      <c r="C854" s="197" t="s">
        <v>137</v>
      </c>
      <c r="D854" s="197"/>
      <c r="E854" s="290">
        <v>14030327</v>
      </c>
      <c r="F854" s="197"/>
      <c r="G854" s="197"/>
      <c r="H854" s="197"/>
      <c r="I854" s="197">
        <v>1</v>
      </c>
      <c r="J854" s="197"/>
      <c r="K854" s="197">
        <v>240</v>
      </c>
      <c r="L854" s="197">
        <f t="shared" si="11"/>
        <v>14030327</v>
      </c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</row>
    <row r="855" spans="1:25" x14ac:dyDescent="0.25">
      <c r="A855" s="197">
        <v>191</v>
      </c>
      <c r="B855" s="197" t="s">
        <v>227</v>
      </c>
      <c r="C855" s="197" t="s">
        <v>137</v>
      </c>
      <c r="D855" s="197"/>
      <c r="E855" s="290">
        <v>14030327</v>
      </c>
      <c r="F855" s="197"/>
      <c r="G855" s="197"/>
      <c r="H855" s="197"/>
      <c r="I855" s="197">
        <v>1</v>
      </c>
      <c r="J855" s="197"/>
      <c r="K855" s="197">
        <v>240</v>
      </c>
      <c r="L855" s="197">
        <f t="shared" si="11"/>
        <v>14030327</v>
      </c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</row>
    <row r="856" spans="1:25" x14ac:dyDescent="0.25">
      <c r="A856" s="197">
        <v>192</v>
      </c>
      <c r="B856" s="197" t="s">
        <v>227</v>
      </c>
      <c r="C856" s="197" t="s">
        <v>137</v>
      </c>
      <c r="D856" s="197"/>
      <c r="E856" s="290">
        <v>14030327</v>
      </c>
      <c r="F856" s="197"/>
      <c r="G856" s="197"/>
      <c r="H856" s="197"/>
      <c r="I856" s="197">
        <v>1</v>
      </c>
      <c r="J856" s="197"/>
      <c r="K856" s="197">
        <v>240</v>
      </c>
      <c r="L856" s="197">
        <f t="shared" si="11"/>
        <v>14030327</v>
      </c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</row>
    <row r="857" spans="1:25" x14ac:dyDescent="0.25">
      <c r="A857" s="197">
        <v>190</v>
      </c>
      <c r="B857" s="197" t="s">
        <v>227</v>
      </c>
      <c r="C857" s="197" t="s">
        <v>137</v>
      </c>
      <c r="D857" s="197"/>
      <c r="E857" s="290">
        <v>14030327</v>
      </c>
      <c r="F857" s="197"/>
      <c r="G857" s="197"/>
      <c r="H857" s="197"/>
      <c r="I857" s="197">
        <v>1</v>
      </c>
      <c r="J857" s="197"/>
      <c r="K857" s="197">
        <v>240</v>
      </c>
      <c r="L857" s="197">
        <f t="shared" si="11"/>
        <v>14030327</v>
      </c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</row>
    <row r="858" spans="1:25" x14ac:dyDescent="0.25">
      <c r="A858" s="197">
        <v>189</v>
      </c>
      <c r="B858" s="197" t="s">
        <v>227</v>
      </c>
      <c r="C858" s="197" t="s">
        <v>137</v>
      </c>
      <c r="D858" s="197"/>
      <c r="E858" s="290">
        <v>14030327</v>
      </c>
      <c r="F858" s="197"/>
      <c r="G858" s="197"/>
      <c r="H858" s="197"/>
      <c r="I858" s="197">
        <v>1</v>
      </c>
      <c r="J858" s="197"/>
      <c r="K858" s="197">
        <v>240</v>
      </c>
      <c r="L858" s="197">
        <f t="shared" si="11"/>
        <v>14030327</v>
      </c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</row>
    <row r="859" spans="1:25" x14ac:dyDescent="0.25">
      <c r="A859" s="197">
        <v>157</v>
      </c>
      <c r="B859" s="197" t="s">
        <v>227</v>
      </c>
      <c r="C859" s="197" t="s">
        <v>236</v>
      </c>
      <c r="D859" s="197"/>
      <c r="E859" s="290">
        <v>14030327</v>
      </c>
      <c r="F859" s="197"/>
      <c r="G859" s="197"/>
      <c r="H859" s="197"/>
      <c r="I859" s="197">
        <v>1</v>
      </c>
      <c r="J859" s="197"/>
      <c r="K859" s="197">
        <v>240</v>
      </c>
      <c r="L859" s="197">
        <f t="shared" si="11"/>
        <v>14030327</v>
      </c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</row>
    <row r="860" spans="1:25" x14ac:dyDescent="0.25">
      <c r="A860" s="197">
        <v>228</v>
      </c>
      <c r="B860" s="197" t="s">
        <v>227</v>
      </c>
      <c r="C860" s="197" t="s">
        <v>419</v>
      </c>
      <c r="D860" s="197"/>
      <c r="E860" s="197">
        <v>14030327</v>
      </c>
      <c r="F860" s="197"/>
      <c r="G860" s="197"/>
      <c r="H860" s="197"/>
      <c r="I860" s="197">
        <v>1</v>
      </c>
      <c r="J860" s="197"/>
      <c r="K860" s="197">
        <v>120</v>
      </c>
      <c r="L860" s="197">
        <f t="shared" si="11"/>
        <v>14030327</v>
      </c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</row>
    <row r="861" spans="1:25" x14ac:dyDescent="0.25">
      <c r="A861" s="197">
        <v>3293</v>
      </c>
      <c r="B861" s="197" t="s">
        <v>227</v>
      </c>
      <c r="C861" s="197" t="s">
        <v>223</v>
      </c>
      <c r="D861" s="197"/>
      <c r="E861" s="290">
        <v>14030327</v>
      </c>
      <c r="F861" s="197"/>
      <c r="G861" s="197"/>
      <c r="H861" s="197"/>
      <c r="I861" s="197">
        <v>1</v>
      </c>
      <c r="J861" s="197"/>
      <c r="K861" s="197">
        <v>180</v>
      </c>
      <c r="L861" s="197">
        <f t="shared" si="11"/>
        <v>14030327</v>
      </c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</row>
    <row r="862" spans="1:25" x14ac:dyDescent="0.25">
      <c r="A862" s="197">
        <v>225</v>
      </c>
      <c r="B862" s="197" t="s">
        <v>227</v>
      </c>
      <c r="C862" s="197" t="s">
        <v>419</v>
      </c>
      <c r="D862" s="197"/>
      <c r="E862" s="290">
        <v>14030327</v>
      </c>
      <c r="F862" s="197"/>
      <c r="G862" s="197"/>
      <c r="H862" s="197"/>
      <c r="I862" s="197">
        <v>1</v>
      </c>
      <c r="J862" s="197"/>
      <c r="K862" s="197">
        <v>120</v>
      </c>
      <c r="L862" s="197">
        <f t="shared" si="11"/>
        <v>14030327</v>
      </c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</row>
    <row r="863" spans="1:25" x14ac:dyDescent="0.25">
      <c r="A863" s="197">
        <v>627</v>
      </c>
      <c r="B863" s="197" t="s">
        <v>227</v>
      </c>
      <c r="C863" s="197" t="s">
        <v>277</v>
      </c>
      <c r="D863" s="197"/>
      <c r="E863" s="290">
        <v>14030327</v>
      </c>
      <c r="F863" s="197"/>
      <c r="G863" s="197"/>
      <c r="H863" s="197"/>
      <c r="I863" s="197">
        <v>1</v>
      </c>
      <c r="J863" s="197"/>
      <c r="K863" s="197">
        <v>240</v>
      </c>
      <c r="L863" s="197">
        <f t="shared" si="11"/>
        <v>14030327</v>
      </c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</row>
    <row r="864" spans="1:25" x14ac:dyDescent="0.25">
      <c r="A864" s="197">
        <v>860</v>
      </c>
      <c r="B864" s="197" t="s">
        <v>227</v>
      </c>
      <c r="C864" s="197" t="s">
        <v>486</v>
      </c>
      <c r="D864" s="197"/>
      <c r="E864" s="290">
        <v>14030327</v>
      </c>
      <c r="F864" s="197"/>
      <c r="G864" s="197"/>
      <c r="H864" s="197"/>
      <c r="I864" s="197">
        <v>1</v>
      </c>
      <c r="J864" s="197"/>
      <c r="K864" s="197">
        <v>180</v>
      </c>
      <c r="L864" s="197">
        <f t="shared" si="11"/>
        <v>14030327</v>
      </c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</row>
    <row r="865" spans="1:25" x14ac:dyDescent="0.25">
      <c r="A865" s="197">
        <v>227</v>
      </c>
      <c r="B865" s="197" t="s">
        <v>227</v>
      </c>
      <c r="C865" s="197" t="s">
        <v>419</v>
      </c>
      <c r="D865" s="197"/>
      <c r="E865" s="290">
        <v>14030327</v>
      </c>
      <c r="F865" s="197"/>
      <c r="G865" s="197"/>
      <c r="H865" s="197"/>
      <c r="I865" s="197">
        <v>1</v>
      </c>
      <c r="J865" s="197"/>
      <c r="K865" s="197">
        <v>120</v>
      </c>
      <c r="L865" s="197">
        <f t="shared" si="11"/>
        <v>14030327</v>
      </c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</row>
    <row r="866" spans="1:25" x14ac:dyDescent="0.25">
      <c r="A866" s="197">
        <v>3283</v>
      </c>
      <c r="B866" s="197" t="s">
        <v>228</v>
      </c>
      <c r="C866" s="197" t="s">
        <v>218</v>
      </c>
      <c r="D866" s="197"/>
      <c r="E866" s="197">
        <v>14030327</v>
      </c>
      <c r="F866" s="197"/>
      <c r="G866" s="197"/>
      <c r="H866" s="197"/>
      <c r="I866" s="197">
        <v>1</v>
      </c>
      <c r="J866" s="197"/>
      <c r="K866" s="197">
        <v>180</v>
      </c>
      <c r="L866" s="197">
        <f t="shared" si="11"/>
        <v>14030327</v>
      </c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</row>
    <row r="867" spans="1:25" x14ac:dyDescent="0.25">
      <c r="A867" s="197">
        <v>22</v>
      </c>
      <c r="B867" s="197" t="s">
        <v>228</v>
      </c>
      <c r="C867" s="197" t="s">
        <v>473</v>
      </c>
      <c r="D867" s="197"/>
      <c r="E867" s="290">
        <v>14030327</v>
      </c>
      <c r="F867" s="197"/>
      <c r="G867" s="197"/>
      <c r="H867" s="197"/>
      <c r="I867" s="197">
        <v>1</v>
      </c>
      <c r="J867" s="197"/>
      <c r="K867" s="197">
        <v>120</v>
      </c>
      <c r="L867" s="197">
        <f t="shared" si="11"/>
        <v>14030327</v>
      </c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</row>
    <row r="868" spans="1:25" x14ac:dyDescent="0.25">
      <c r="A868" s="197">
        <v>433</v>
      </c>
      <c r="B868" s="197" t="s">
        <v>228</v>
      </c>
      <c r="C868" s="197" t="s">
        <v>118</v>
      </c>
      <c r="D868" s="197"/>
      <c r="E868" s="290">
        <v>14030327</v>
      </c>
      <c r="F868" s="197"/>
      <c r="G868" s="197"/>
      <c r="H868" s="197"/>
      <c r="I868" s="197">
        <v>1</v>
      </c>
      <c r="J868" s="197"/>
      <c r="K868" s="197">
        <v>180</v>
      </c>
      <c r="L868" s="197">
        <f t="shared" si="11"/>
        <v>14030327</v>
      </c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</row>
    <row r="869" spans="1:25" x14ac:dyDescent="0.25">
      <c r="A869" s="197">
        <v>41</v>
      </c>
      <c r="B869" s="197" t="s">
        <v>228</v>
      </c>
      <c r="C869" s="197" t="s">
        <v>375</v>
      </c>
      <c r="D869" s="197"/>
      <c r="E869" s="290">
        <v>14030327</v>
      </c>
      <c r="F869" s="197"/>
      <c r="G869" s="197"/>
      <c r="H869" s="197"/>
      <c r="I869" s="197">
        <v>1</v>
      </c>
      <c r="J869" s="197"/>
      <c r="K869" s="197">
        <v>96</v>
      </c>
      <c r="L869" s="197">
        <f t="shared" si="11"/>
        <v>14030327</v>
      </c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</row>
    <row r="870" spans="1:25" x14ac:dyDescent="0.25">
      <c r="A870" s="197">
        <v>6</v>
      </c>
      <c r="B870" s="197" t="s">
        <v>228</v>
      </c>
      <c r="C870" s="197" t="s">
        <v>505</v>
      </c>
      <c r="D870" s="197"/>
      <c r="E870" s="290">
        <v>14030327</v>
      </c>
      <c r="F870" s="197"/>
      <c r="G870" s="197"/>
      <c r="H870" s="197"/>
      <c r="I870" s="197">
        <v>1</v>
      </c>
      <c r="J870" s="197"/>
      <c r="K870" s="197">
        <v>120</v>
      </c>
      <c r="L870" s="197">
        <f t="shared" si="11"/>
        <v>14030327</v>
      </c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</row>
    <row r="871" spans="1:25" x14ac:dyDescent="0.25">
      <c r="A871" s="197">
        <v>103</v>
      </c>
      <c r="B871" s="197" t="s">
        <v>228</v>
      </c>
      <c r="C871" s="197" t="s">
        <v>265</v>
      </c>
      <c r="D871" s="197"/>
      <c r="E871" s="290">
        <v>14030327</v>
      </c>
      <c r="F871" s="197"/>
      <c r="G871" s="197"/>
      <c r="H871" s="197"/>
      <c r="I871" s="197">
        <v>1</v>
      </c>
      <c r="J871" s="197"/>
      <c r="K871" s="197">
        <v>120</v>
      </c>
      <c r="L871" s="197">
        <f t="shared" si="11"/>
        <v>14030327</v>
      </c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</row>
    <row r="872" spans="1:25" x14ac:dyDescent="0.25">
      <c r="A872" s="197">
        <v>3291</v>
      </c>
      <c r="B872" s="197" t="s">
        <v>228</v>
      </c>
      <c r="C872" s="197" t="s">
        <v>392</v>
      </c>
      <c r="D872" s="197"/>
      <c r="E872" s="290">
        <v>14030327</v>
      </c>
      <c r="F872" s="197"/>
      <c r="G872" s="197"/>
      <c r="H872" s="197"/>
      <c r="I872" s="197">
        <v>1</v>
      </c>
      <c r="J872" s="197"/>
      <c r="K872" s="197">
        <v>180</v>
      </c>
      <c r="L872" s="197">
        <f t="shared" si="11"/>
        <v>14030327</v>
      </c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</row>
    <row r="873" spans="1:25" x14ac:dyDescent="0.25">
      <c r="A873" s="197">
        <v>208</v>
      </c>
      <c r="B873" s="197" t="s">
        <v>228</v>
      </c>
      <c r="C873" s="197" t="s">
        <v>137</v>
      </c>
      <c r="D873" s="197"/>
      <c r="E873" s="290">
        <v>14030327</v>
      </c>
      <c r="F873" s="197"/>
      <c r="G873" s="197"/>
      <c r="H873" s="197"/>
      <c r="I873" s="197">
        <v>1</v>
      </c>
      <c r="J873" s="197"/>
      <c r="K873" s="197">
        <v>180</v>
      </c>
      <c r="L873" s="197">
        <f t="shared" ref="L873:L936" si="12">E873</f>
        <v>14030327</v>
      </c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</row>
    <row r="874" spans="1:25" x14ac:dyDescent="0.25">
      <c r="A874" s="197">
        <v>211</v>
      </c>
      <c r="B874" s="197" t="s">
        <v>228</v>
      </c>
      <c r="C874" s="197" t="s">
        <v>385</v>
      </c>
      <c r="D874" s="197"/>
      <c r="E874" s="197">
        <v>14030327</v>
      </c>
      <c r="F874" s="197"/>
      <c r="G874" s="197"/>
      <c r="H874" s="197"/>
      <c r="I874" s="197">
        <v>1</v>
      </c>
      <c r="J874" s="197"/>
      <c r="K874" s="197">
        <v>240</v>
      </c>
      <c r="L874" s="197">
        <f t="shared" si="12"/>
        <v>14030327</v>
      </c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</row>
    <row r="875" spans="1:25" x14ac:dyDescent="0.25">
      <c r="A875" s="197">
        <v>188</v>
      </c>
      <c r="B875" s="197" t="s">
        <v>228</v>
      </c>
      <c r="C875" s="197" t="s">
        <v>137</v>
      </c>
      <c r="D875" s="197"/>
      <c r="E875" s="290">
        <v>14030327</v>
      </c>
      <c r="F875" s="197"/>
      <c r="G875" s="197"/>
      <c r="H875" s="197"/>
      <c r="I875" s="197">
        <v>1</v>
      </c>
      <c r="J875" s="197"/>
      <c r="K875" s="197">
        <v>240</v>
      </c>
      <c r="L875" s="197">
        <f t="shared" si="12"/>
        <v>14030327</v>
      </c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</row>
    <row r="876" spans="1:25" x14ac:dyDescent="0.25">
      <c r="A876" s="197">
        <v>191</v>
      </c>
      <c r="B876" s="197" t="s">
        <v>228</v>
      </c>
      <c r="C876" s="197" t="s">
        <v>137</v>
      </c>
      <c r="D876" s="197"/>
      <c r="E876" s="290">
        <v>14030327</v>
      </c>
      <c r="F876" s="197"/>
      <c r="G876" s="197"/>
      <c r="H876" s="197"/>
      <c r="I876" s="197">
        <v>1</v>
      </c>
      <c r="J876" s="197"/>
      <c r="K876" s="197">
        <v>240</v>
      </c>
      <c r="L876" s="197">
        <f t="shared" si="12"/>
        <v>14030327</v>
      </c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</row>
    <row r="877" spans="1:25" x14ac:dyDescent="0.25">
      <c r="A877" s="197">
        <v>192</v>
      </c>
      <c r="B877" s="197" t="s">
        <v>228</v>
      </c>
      <c r="C877" s="197" t="s">
        <v>137</v>
      </c>
      <c r="D877" s="197"/>
      <c r="E877" s="290">
        <v>14030327</v>
      </c>
      <c r="F877" s="197"/>
      <c r="G877" s="197"/>
      <c r="H877" s="197"/>
      <c r="I877" s="197">
        <v>1</v>
      </c>
      <c r="J877" s="197"/>
      <c r="K877" s="197">
        <v>240</v>
      </c>
      <c r="L877" s="197">
        <f t="shared" si="12"/>
        <v>14030327</v>
      </c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</row>
    <row r="878" spans="1:25" x14ac:dyDescent="0.25">
      <c r="A878" s="197">
        <v>189</v>
      </c>
      <c r="B878" s="197" t="s">
        <v>228</v>
      </c>
      <c r="C878" s="197" t="s">
        <v>137</v>
      </c>
      <c r="D878" s="197"/>
      <c r="E878" s="290">
        <v>14030327</v>
      </c>
      <c r="F878" s="197"/>
      <c r="G878" s="197"/>
      <c r="H878" s="197"/>
      <c r="I878" s="197">
        <v>1</v>
      </c>
      <c r="J878" s="197"/>
      <c r="K878" s="197">
        <v>240</v>
      </c>
      <c r="L878" s="197">
        <f t="shared" si="12"/>
        <v>14030327</v>
      </c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</row>
    <row r="879" spans="1:25" x14ac:dyDescent="0.25">
      <c r="A879" s="197">
        <v>157</v>
      </c>
      <c r="B879" s="197" t="s">
        <v>228</v>
      </c>
      <c r="C879" s="197" t="s">
        <v>236</v>
      </c>
      <c r="D879" s="197"/>
      <c r="E879" s="290">
        <v>14030327</v>
      </c>
      <c r="F879" s="197"/>
      <c r="G879" s="197"/>
      <c r="H879" s="197"/>
      <c r="I879" s="197">
        <v>1</v>
      </c>
      <c r="J879" s="197"/>
      <c r="K879" s="197">
        <v>240</v>
      </c>
      <c r="L879" s="197">
        <f t="shared" si="12"/>
        <v>14030327</v>
      </c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</row>
    <row r="880" spans="1:25" x14ac:dyDescent="0.25">
      <c r="A880" s="197">
        <v>190</v>
      </c>
      <c r="B880" s="197" t="s">
        <v>228</v>
      </c>
      <c r="C880" s="197" t="s">
        <v>137</v>
      </c>
      <c r="D880" s="197"/>
      <c r="E880" s="290">
        <v>14030327</v>
      </c>
      <c r="F880" s="197"/>
      <c r="G880" s="197"/>
      <c r="H880" s="197"/>
      <c r="I880" s="197">
        <v>1</v>
      </c>
      <c r="J880" s="197"/>
      <c r="K880" s="197">
        <v>240</v>
      </c>
      <c r="L880" s="197">
        <f t="shared" si="12"/>
        <v>14030327</v>
      </c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</row>
    <row r="881" spans="1:25" x14ac:dyDescent="0.25">
      <c r="A881" s="197">
        <v>628</v>
      </c>
      <c r="B881" s="197" t="s">
        <v>228</v>
      </c>
      <c r="C881" s="197" t="s">
        <v>277</v>
      </c>
      <c r="D881" s="197"/>
      <c r="E881" s="197">
        <v>14030406</v>
      </c>
      <c r="F881" s="197"/>
      <c r="G881" s="197"/>
      <c r="H881" s="197"/>
      <c r="I881" s="197">
        <v>1</v>
      </c>
      <c r="J881" s="197"/>
      <c r="K881" s="197">
        <v>240</v>
      </c>
      <c r="L881" s="197">
        <f t="shared" si="12"/>
        <v>14030406</v>
      </c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</row>
    <row r="882" spans="1:25" x14ac:dyDescent="0.25">
      <c r="A882" s="197">
        <v>3322</v>
      </c>
      <c r="B882" s="197" t="s">
        <v>228</v>
      </c>
      <c r="C882" s="197" t="s">
        <v>218</v>
      </c>
      <c r="D882" s="197"/>
      <c r="E882" s="328">
        <v>14030406</v>
      </c>
      <c r="F882" s="197"/>
      <c r="G882" s="197"/>
      <c r="H882" s="197"/>
      <c r="I882" s="197">
        <v>1</v>
      </c>
      <c r="J882" s="197"/>
      <c r="K882" s="197">
        <v>60</v>
      </c>
      <c r="L882" s="197">
        <f t="shared" si="12"/>
        <v>14030406</v>
      </c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</row>
    <row r="883" spans="1:25" x14ac:dyDescent="0.25">
      <c r="A883" s="197">
        <v>142</v>
      </c>
      <c r="B883" s="197" t="s">
        <v>228</v>
      </c>
      <c r="C883" s="197" t="s">
        <v>213</v>
      </c>
      <c r="D883" s="197"/>
      <c r="E883" s="328">
        <v>14030406</v>
      </c>
      <c r="F883" s="197"/>
      <c r="G883" s="197"/>
      <c r="H883" s="197"/>
      <c r="I883" s="197">
        <v>1</v>
      </c>
      <c r="J883" s="197"/>
      <c r="K883" s="197">
        <v>120</v>
      </c>
      <c r="L883" s="197">
        <f t="shared" si="12"/>
        <v>14030406</v>
      </c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</row>
    <row r="884" spans="1:25" x14ac:dyDescent="0.25">
      <c r="A884" s="197">
        <v>860</v>
      </c>
      <c r="B884" s="197" t="s">
        <v>228</v>
      </c>
      <c r="C884" s="197" t="s">
        <v>486</v>
      </c>
      <c r="D884" s="197"/>
      <c r="E884" s="328">
        <v>14030406</v>
      </c>
      <c r="F884" s="197"/>
      <c r="G884" s="197"/>
      <c r="H884" s="197"/>
      <c r="I884" s="197">
        <v>1</v>
      </c>
      <c r="J884" s="197"/>
      <c r="K884" s="197">
        <v>180</v>
      </c>
      <c r="L884" s="197">
        <f t="shared" si="12"/>
        <v>14030406</v>
      </c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</row>
    <row r="885" spans="1:25" x14ac:dyDescent="0.25">
      <c r="A885" s="197">
        <v>3314</v>
      </c>
      <c r="B885" s="197" t="s">
        <v>228</v>
      </c>
      <c r="C885" s="197" t="s">
        <v>392</v>
      </c>
      <c r="D885" s="197"/>
      <c r="E885" s="328">
        <v>14030406</v>
      </c>
      <c r="F885" s="197"/>
      <c r="G885" s="197"/>
      <c r="H885" s="197"/>
      <c r="I885" s="197">
        <v>1</v>
      </c>
      <c r="J885" s="197"/>
      <c r="K885" s="197">
        <v>180</v>
      </c>
      <c r="L885" s="197">
        <f t="shared" si="12"/>
        <v>14030406</v>
      </c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</row>
    <row r="886" spans="1:25" x14ac:dyDescent="0.25">
      <c r="A886" s="197">
        <v>3321</v>
      </c>
      <c r="B886" s="197" t="s">
        <v>228</v>
      </c>
      <c r="C886" s="197" t="s">
        <v>218</v>
      </c>
      <c r="D886" s="197"/>
      <c r="E886" s="328">
        <v>14030406</v>
      </c>
      <c r="F886" s="197"/>
      <c r="G886" s="197"/>
      <c r="H886" s="197"/>
      <c r="I886" s="197">
        <v>1</v>
      </c>
      <c r="J886" s="197"/>
      <c r="K886" s="197">
        <v>120</v>
      </c>
      <c r="L886" s="197">
        <f t="shared" si="12"/>
        <v>14030406</v>
      </c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</row>
    <row r="887" spans="1:25" x14ac:dyDescent="0.25">
      <c r="A887" s="197">
        <v>164</v>
      </c>
      <c r="B887" s="197" t="s">
        <v>228</v>
      </c>
      <c r="C887" s="197" t="s">
        <v>136</v>
      </c>
      <c r="D887" s="197"/>
      <c r="E887" s="197">
        <v>14030406</v>
      </c>
      <c r="F887" s="197"/>
      <c r="G887" s="197"/>
      <c r="H887" s="197"/>
      <c r="I887" s="197">
        <v>1</v>
      </c>
      <c r="J887" s="197"/>
      <c r="K887" s="197">
        <v>180</v>
      </c>
      <c r="L887" s="197">
        <f t="shared" si="12"/>
        <v>14030406</v>
      </c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</row>
    <row r="888" spans="1:25" x14ac:dyDescent="0.25">
      <c r="A888" s="197">
        <v>198</v>
      </c>
      <c r="B888" s="197" t="s">
        <v>228</v>
      </c>
      <c r="C888" s="197" t="s">
        <v>136</v>
      </c>
      <c r="D888" s="197"/>
      <c r="E888" s="328">
        <v>14030406</v>
      </c>
      <c r="F888" s="197"/>
      <c r="G888" s="197"/>
      <c r="H888" s="197"/>
      <c r="I888" s="197">
        <v>1</v>
      </c>
      <c r="J888" s="197"/>
      <c r="K888" s="197">
        <v>180</v>
      </c>
      <c r="L888" s="197">
        <f t="shared" si="12"/>
        <v>14030406</v>
      </c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</row>
    <row r="889" spans="1:25" x14ac:dyDescent="0.25">
      <c r="A889" s="197">
        <v>159</v>
      </c>
      <c r="B889" s="197" t="s">
        <v>228</v>
      </c>
      <c r="C889" s="197" t="s">
        <v>137</v>
      </c>
      <c r="D889" s="197"/>
      <c r="E889" s="328">
        <v>14030406</v>
      </c>
      <c r="F889" s="197"/>
      <c r="G889" s="197"/>
      <c r="H889" s="197"/>
      <c r="I889" s="197">
        <v>1</v>
      </c>
      <c r="J889" s="197"/>
      <c r="K889" s="197">
        <v>180</v>
      </c>
      <c r="L889" s="197">
        <f t="shared" si="12"/>
        <v>14030406</v>
      </c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</row>
    <row r="890" spans="1:25" x14ac:dyDescent="0.25">
      <c r="A890" s="197">
        <v>163</v>
      </c>
      <c r="B890" s="197" t="s">
        <v>228</v>
      </c>
      <c r="C890" s="197" t="s">
        <v>136</v>
      </c>
      <c r="D890" s="197"/>
      <c r="E890" s="328">
        <v>14030406</v>
      </c>
      <c r="F890" s="197"/>
      <c r="G890" s="197"/>
      <c r="H890" s="197"/>
      <c r="I890" s="197">
        <v>1</v>
      </c>
      <c r="J890" s="197"/>
      <c r="K890" s="197">
        <v>180</v>
      </c>
      <c r="L890" s="197">
        <f t="shared" si="12"/>
        <v>14030406</v>
      </c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</row>
    <row r="891" spans="1:25" x14ac:dyDescent="0.25">
      <c r="A891" s="197">
        <v>156</v>
      </c>
      <c r="B891" s="197" t="s">
        <v>228</v>
      </c>
      <c r="C891" s="197" t="s">
        <v>236</v>
      </c>
      <c r="D891" s="197"/>
      <c r="E891" s="328">
        <v>14030406</v>
      </c>
      <c r="F891" s="197"/>
      <c r="G891" s="197"/>
      <c r="H891" s="197"/>
      <c r="I891" s="197">
        <v>1</v>
      </c>
      <c r="J891" s="197"/>
      <c r="K891" s="197">
        <v>180</v>
      </c>
      <c r="L891" s="197">
        <f t="shared" si="12"/>
        <v>14030406</v>
      </c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</row>
    <row r="892" spans="1:25" x14ac:dyDescent="0.25">
      <c r="A892" s="197">
        <v>160</v>
      </c>
      <c r="B892" s="197" t="s">
        <v>228</v>
      </c>
      <c r="C892" s="197" t="s">
        <v>137</v>
      </c>
      <c r="D892" s="197"/>
      <c r="E892" s="328">
        <v>14030406</v>
      </c>
      <c r="F892" s="197"/>
      <c r="G892" s="197"/>
      <c r="H892" s="197"/>
      <c r="I892" s="197">
        <v>1</v>
      </c>
      <c r="J892" s="197"/>
      <c r="K892" s="197">
        <v>120</v>
      </c>
      <c r="L892" s="197">
        <f t="shared" si="12"/>
        <v>14030406</v>
      </c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</row>
    <row r="893" spans="1:25" x14ac:dyDescent="0.25">
      <c r="A893" s="197">
        <v>266</v>
      </c>
      <c r="B893" s="197" t="s">
        <v>228</v>
      </c>
      <c r="C893" s="197" t="s">
        <v>507</v>
      </c>
      <c r="D893" s="197"/>
      <c r="E893" s="197">
        <v>14030404</v>
      </c>
      <c r="F893" s="197"/>
      <c r="G893" s="197"/>
      <c r="H893" s="197"/>
      <c r="I893" s="197">
        <v>1</v>
      </c>
      <c r="J893" s="197"/>
      <c r="K893" s="197">
        <v>120</v>
      </c>
      <c r="L893" s="197">
        <f t="shared" si="12"/>
        <v>14030404</v>
      </c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</row>
    <row r="894" spans="1:25" x14ac:dyDescent="0.25">
      <c r="A894" s="197">
        <v>723</v>
      </c>
      <c r="B894" s="197" t="s">
        <v>228</v>
      </c>
      <c r="C894" s="197" t="s">
        <v>515</v>
      </c>
      <c r="D894" s="197"/>
      <c r="E894" s="328">
        <v>14030404</v>
      </c>
      <c r="F894" s="197"/>
      <c r="G894" s="197"/>
      <c r="H894" s="197"/>
      <c r="I894" s="197">
        <v>1</v>
      </c>
      <c r="J894" s="197"/>
      <c r="K894" s="197">
        <v>180</v>
      </c>
      <c r="L894" s="197">
        <f t="shared" si="12"/>
        <v>14030404</v>
      </c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</row>
    <row r="895" spans="1:25" x14ac:dyDescent="0.25">
      <c r="A895" s="197">
        <v>626</v>
      </c>
      <c r="B895" s="197" t="s">
        <v>228</v>
      </c>
      <c r="C895" s="197" t="s">
        <v>277</v>
      </c>
      <c r="D895" s="197"/>
      <c r="E895" s="328">
        <v>14030404</v>
      </c>
      <c r="F895" s="197"/>
      <c r="G895" s="197"/>
      <c r="H895" s="197"/>
      <c r="I895" s="197">
        <v>1</v>
      </c>
      <c r="J895" s="197"/>
      <c r="K895" s="197">
        <v>240</v>
      </c>
      <c r="L895" s="197">
        <f t="shared" si="12"/>
        <v>14030404</v>
      </c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</row>
    <row r="896" spans="1:25" x14ac:dyDescent="0.25">
      <c r="A896" s="197">
        <v>3316</v>
      </c>
      <c r="B896" s="197" t="s">
        <v>228</v>
      </c>
      <c r="C896" s="197" t="s">
        <v>392</v>
      </c>
      <c r="D896" s="197"/>
      <c r="E896" s="328">
        <v>14030404</v>
      </c>
      <c r="F896" s="197"/>
      <c r="G896" s="197"/>
      <c r="H896" s="197"/>
      <c r="I896" s="197">
        <v>1</v>
      </c>
      <c r="J896" s="197"/>
      <c r="K896" s="197">
        <v>240</v>
      </c>
      <c r="L896" s="197">
        <f t="shared" si="12"/>
        <v>14030404</v>
      </c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</row>
    <row r="897" spans="1:25" x14ac:dyDescent="0.25">
      <c r="A897" s="197">
        <v>3305</v>
      </c>
      <c r="B897" s="197" t="s">
        <v>228</v>
      </c>
      <c r="C897" s="197" t="s">
        <v>218</v>
      </c>
      <c r="D897" s="197"/>
      <c r="E897" s="328">
        <v>14030404</v>
      </c>
      <c r="F897" s="197"/>
      <c r="G897" s="197"/>
      <c r="H897" s="197"/>
      <c r="I897" s="197">
        <v>1</v>
      </c>
      <c r="J897" s="197"/>
      <c r="K897" s="197">
        <v>180</v>
      </c>
      <c r="L897" s="197">
        <f t="shared" si="12"/>
        <v>14030404</v>
      </c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</row>
    <row r="898" spans="1:25" x14ac:dyDescent="0.25">
      <c r="A898" s="197">
        <v>429</v>
      </c>
      <c r="B898" s="197" t="s">
        <v>228</v>
      </c>
      <c r="C898" s="197" t="s">
        <v>118</v>
      </c>
      <c r="D898" s="197"/>
      <c r="E898" s="328">
        <v>14030404</v>
      </c>
      <c r="F898" s="197"/>
      <c r="G898" s="197"/>
      <c r="H898" s="197"/>
      <c r="I898" s="197">
        <v>1</v>
      </c>
      <c r="J898" s="197"/>
      <c r="K898" s="197">
        <v>180</v>
      </c>
      <c r="L898" s="197">
        <f t="shared" si="12"/>
        <v>14030404</v>
      </c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</row>
    <row r="899" spans="1:25" x14ac:dyDescent="0.25">
      <c r="A899" s="197">
        <v>3315</v>
      </c>
      <c r="B899" s="197" t="s">
        <v>228</v>
      </c>
      <c r="C899" s="197" t="s">
        <v>392</v>
      </c>
      <c r="D899" s="197"/>
      <c r="E899" s="328">
        <v>14030404</v>
      </c>
      <c r="F899" s="197"/>
      <c r="G899" s="197"/>
      <c r="H899" s="197"/>
      <c r="I899" s="197">
        <v>1</v>
      </c>
      <c r="J899" s="197"/>
      <c r="K899" s="197">
        <v>180</v>
      </c>
      <c r="L899" s="197">
        <f t="shared" si="12"/>
        <v>14030404</v>
      </c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</row>
    <row r="900" spans="1:25" x14ac:dyDescent="0.25">
      <c r="A900" s="197">
        <v>268</v>
      </c>
      <c r="B900" s="197" t="s">
        <v>228</v>
      </c>
      <c r="C900" s="197" t="s">
        <v>507</v>
      </c>
      <c r="D900" s="197"/>
      <c r="E900" s="328">
        <v>14030404</v>
      </c>
      <c r="F900" s="197"/>
      <c r="G900" s="197"/>
      <c r="H900" s="197"/>
      <c r="I900" s="197">
        <v>1</v>
      </c>
      <c r="J900" s="197"/>
      <c r="K900" s="197">
        <v>120</v>
      </c>
      <c r="L900" s="197">
        <f t="shared" si="12"/>
        <v>14030404</v>
      </c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</row>
    <row r="901" spans="1:25" x14ac:dyDescent="0.25">
      <c r="A901" s="197">
        <v>167</v>
      </c>
      <c r="B901" s="197" t="s">
        <v>228</v>
      </c>
      <c r="C901" s="197" t="s">
        <v>136</v>
      </c>
      <c r="D901" s="197"/>
      <c r="E901" s="197">
        <v>14030404</v>
      </c>
      <c r="F901" s="197"/>
      <c r="G901" s="197"/>
      <c r="H901" s="197"/>
      <c r="I901" s="197">
        <v>1</v>
      </c>
      <c r="J901" s="197"/>
      <c r="K901" s="197">
        <v>180</v>
      </c>
      <c r="L901" s="197">
        <f t="shared" si="12"/>
        <v>14030404</v>
      </c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</row>
    <row r="902" spans="1:25" x14ac:dyDescent="0.25">
      <c r="A902" s="197">
        <v>168</v>
      </c>
      <c r="B902" s="197" t="s">
        <v>228</v>
      </c>
      <c r="C902" s="197" t="s">
        <v>136</v>
      </c>
      <c r="D902" s="197"/>
      <c r="E902" s="328">
        <v>14030404</v>
      </c>
      <c r="F902" s="197"/>
      <c r="G902" s="197"/>
      <c r="H902" s="197"/>
      <c r="I902" s="197">
        <v>1</v>
      </c>
      <c r="J902" s="197"/>
      <c r="K902" s="197">
        <v>180</v>
      </c>
      <c r="L902" s="197">
        <f t="shared" si="12"/>
        <v>14030404</v>
      </c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</row>
    <row r="903" spans="1:25" x14ac:dyDescent="0.25">
      <c r="A903" s="197">
        <v>196</v>
      </c>
      <c r="B903" s="197" t="s">
        <v>228</v>
      </c>
      <c r="C903" s="197" t="s">
        <v>137</v>
      </c>
      <c r="D903" s="197"/>
      <c r="E903" s="328">
        <v>14030404</v>
      </c>
      <c r="F903" s="197"/>
      <c r="G903" s="197"/>
      <c r="H903" s="197"/>
      <c r="I903" s="197">
        <v>1</v>
      </c>
      <c r="J903" s="197"/>
      <c r="K903" s="197">
        <v>180</v>
      </c>
      <c r="L903" s="197">
        <f t="shared" si="12"/>
        <v>14030404</v>
      </c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</row>
    <row r="904" spans="1:25" x14ac:dyDescent="0.25">
      <c r="A904" s="197">
        <v>197</v>
      </c>
      <c r="B904" s="197" t="s">
        <v>228</v>
      </c>
      <c r="C904" s="197" t="s">
        <v>136</v>
      </c>
      <c r="D904" s="197"/>
      <c r="E904" s="328">
        <v>14030404</v>
      </c>
      <c r="F904" s="197"/>
      <c r="G904" s="197"/>
      <c r="H904" s="197"/>
      <c r="I904" s="197">
        <v>1</v>
      </c>
      <c r="J904" s="197"/>
      <c r="K904" s="197">
        <v>180</v>
      </c>
      <c r="L904" s="197">
        <f t="shared" si="12"/>
        <v>14030404</v>
      </c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</row>
    <row r="905" spans="1:25" x14ac:dyDescent="0.25">
      <c r="A905" s="197">
        <v>169</v>
      </c>
      <c r="B905" s="197" t="s">
        <v>228</v>
      </c>
      <c r="C905" s="197" t="s">
        <v>136</v>
      </c>
      <c r="D905" s="197"/>
      <c r="E905" s="328">
        <v>14030404</v>
      </c>
      <c r="F905" s="197"/>
      <c r="G905" s="197"/>
      <c r="H905" s="197"/>
      <c r="I905" s="197">
        <v>1</v>
      </c>
      <c r="J905" s="197"/>
      <c r="K905" s="197">
        <v>180</v>
      </c>
      <c r="L905" s="197">
        <f t="shared" si="12"/>
        <v>14030404</v>
      </c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</row>
    <row r="906" spans="1:25" x14ac:dyDescent="0.25">
      <c r="A906" s="197">
        <v>166</v>
      </c>
      <c r="B906" s="197" t="s">
        <v>228</v>
      </c>
      <c r="C906" s="197" t="s">
        <v>136</v>
      </c>
      <c r="D906" s="197"/>
      <c r="E906" s="328">
        <v>14030404</v>
      </c>
      <c r="F906" s="197"/>
      <c r="G906" s="197"/>
      <c r="H906" s="197"/>
      <c r="I906" s="197">
        <v>1</v>
      </c>
      <c r="J906" s="197"/>
      <c r="K906" s="197">
        <v>180</v>
      </c>
      <c r="L906" s="197">
        <f t="shared" si="12"/>
        <v>14030404</v>
      </c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</row>
    <row r="907" spans="1:25" x14ac:dyDescent="0.25">
      <c r="A907" s="197">
        <v>269</v>
      </c>
      <c r="B907" s="197" t="s">
        <v>228</v>
      </c>
      <c r="C907" s="197" t="s">
        <v>507</v>
      </c>
      <c r="D907" s="197"/>
      <c r="E907" s="197">
        <v>14030402</v>
      </c>
      <c r="F907" s="197"/>
      <c r="G907" s="197"/>
      <c r="H907" s="197"/>
      <c r="I907" s="197">
        <v>1</v>
      </c>
      <c r="J907" s="197"/>
      <c r="K907" s="197">
        <v>120</v>
      </c>
      <c r="L907" s="197">
        <f t="shared" si="12"/>
        <v>14030402</v>
      </c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</row>
    <row r="908" spans="1:25" x14ac:dyDescent="0.25">
      <c r="A908" s="197">
        <v>267</v>
      </c>
      <c r="B908" s="197" t="s">
        <v>228</v>
      </c>
      <c r="C908" s="197" t="s">
        <v>507</v>
      </c>
      <c r="D908" s="197"/>
      <c r="E908" s="328">
        <v>14030402</v>
      </c>
      <c r="F908" s="197"/>
      <c r="G908" s="197"/>
      <c r="H908" s="197"/>
      <c r="I908" s="197">
        <v>1</v>
      </c>
      <c r="J908" s="197"/>
      <c r="K908" s="197">
        <v>120</v>
      </c>
      <c r="L908" s="197">
        <f t="shared" si="12"/>
        <v>14030402</v>
      </c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</row>
    <row r="909" spans="1:25" x14ac:dyDescent="0.25">
      <c r="A909" s="197">
        <v>859</v>
      </c>
      <c r="B909" s="197" t="s">
        <v>228</v>
      </c>
      <c r="C909" s="197" t="s">
        <v>486</v>
      </c>
      <c r="D909" s="197"/>
      <c r="E909" s="328">
        <v>14030402</v>
      </c>
      <c r="F909" s="197"/>
      <c r="G909" s="197"/>
      <c r="H909" s="197"/>
      <c r="I909" s="197">
        <v>1</v>
      </c>
      <c r="J909" s="197"/>
      <c r="K909" s="197">
        <v>180</v>
      </c>
      <c r="L909" s="197">
        <f t="shared" si="12"/>
        <v>14030402</v>
      </c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</row>
    <row r="910" spans="1:25" x14ac:dyDescent="0.25">
      <c r="A910" s="197">
        <v>622</v>
      </c>
      <c r="B910" s="197" t="s">
        <v>228</v>
      </c>
      <c r="C910" s="197" t="s">
        <v>277</v>
      </c>
      <c r="D910" s="197"/>
      <c r="E910" s="328">
        <v>14030402</v>
      </c>
      <c r="F910" s="197"/>
      <c r="G910" s="197"/>
      <c r="H910" s="197"/>
      <c r="I910" s="197">
        <v>1</v>
      </c>
      <c r="J910" s="197"/>
      <c r="K910" s="197">
        <v>180</v>
      </c>
      <c r="L910" s="197">
        <f t="shared" si="12"/>
        <v>14030402</v>
      </c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</row>
    <row r="911" spans="1:25" x14ac:dyDescent="0.25">
      <c r="A911" s="197">
        <v>3290</v>
      </c>
      <c r="B911" s="197" t="s">
        <v>228</v>
      </c>
      <c r="C911" s="197" t="s">
        <v>223</v>
      </c>
      <c r="D911" s="197"/>
      <c r="E911" s="328">
        <v>14030402</v>
      </c>
      <c r="F911" s="197"/>
      <c r="G911" s="197"/>
      <c r="H911" s="197"/>
      <c r="I911" s="197">
        <v>1</v>
      </c>
      <c r="J911" s="197"/>
      <c r="K911" s="197">
        <v>180</v>
      </c>
      <c r="L911" s="197">
        <f t="shared" si="12"/>
        <v>14030402</v>
      </c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</row>
    <row r="912" spans="1:25" x14ac:dyDescent="0.25">
      <c r="A912" s="197">
        <v>3294</v>
      </c>
      <c r="B912" s="197" t="s">
        <v>228</v>
      </c>
      <c r="C912" s="197" t="s">
        <v>223</v>
      </c>
      <c r="D912" s="197"/>
      <c r="E912" s="328">
        <v>14030402</v>
      </c>
      <c r="F912" s="197"/>
      <c r="G912" s="197"/>
      <c r="H912" s="197"/>
      <c r="I912" s="197">
        <v>1</v>
      </c>
      <c r="J912" s="197"/>
      <c r="K912" s="197">
        <v>180</v>
      </c>
      <c r="L912" s="197">
        <f t="shared" si="12"/>
        <v>14030402</v>
      </c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</row>
    <row r="913" spans="1:25" x14ac:dyDescent="0.25">
      <c r="A913" s="197">
        <v>221</v>
      </c>
      <c r="B913" s="197" t="s">
        <v>228</v>
      </c>
      <c r="C913" s="197" t="s">
        <v>517</v>
      </c>
      <c r="D913" s="197"/>
      <c r="E913" s="328">
        <v>14030402</v>
      </c>
      <c r="F913" s="197"/>
      <c r="G913" s="197"/>
      <c r="H913" s="197"/>
      <c r="I913" s="197">
        <v>1</v>
      </c>
      <c r="J913" s="197"/>
      <c r="K913" s="197">
        <v>180</v>
      </c>
      <c r="L913" s="197">
        <f t="shared" si="12"/>
        <v>14030402</v>
      </c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</row>
    <row r="914" spans="1:25" x14ac:dyDescent="0.25">
      <c r="A914" s="197">
        <v>432</v>
      </c>
      <c r="B914" s="197" t="s">
        <v>228</v>
      </c>
      <c r="C914" s="197" t="s">
        <v>118</v>
      </c>
      <c r="D914" s="197"/>
      <c r="E914" s="328">
        <v>14030402</v>
      </c>
      <c r="F914" s="197"/>
      <c r="G914" s="197"/>
      <c r="H914" s="197"/>
      <c r="I914" s="197">
        <v>1</v>
      </c>
      <c r="J914" s="197"/>
      <c r="K914" s="197">
        <v>180</v>
      </c>
      <c r="L914" s="197">
        <f t="shared" si="12"/>
        <v>14030402</v>
      </c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</row>
    <row r="915" spans="1:25" x14ac:dyDescent="0.25">
      <c r="A915" s="197">
        <v>256</v>
      </c>
      <c r="B915" s="197" t="s">
        <v>228</v>
      </c>
      <c r="C915" s="197" t="s">
        <v>118</v>
      </c>
      <c r="D915" s="197"/>
      <c r="E915" s="328">
        <v>14030402</v>
      </c>
      <c r="F915" s="197"/>
      <c r="G915" s="197"/>
      <c r="H915" s="197"/>
      <c r="I915" s="197">
        <v>1</v>
      </c>
      <c r="J915" s="197"/>
      <c r="K915" s="197">
        <v>180</v>
      </c>
      <c r="L915" s="197">
        <f t="shared" si="12"/>
        <v>14030402</v>
      </c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</row>
    <row r="916" spans="1:25" x14ac:dyDescent="0.25">
      <c r="A916" s="197">
        <v>378</v>
      </c>
      <c r="B916" s="197" t="s">
        <v>228</v>
      </c>
      <c r="C916" s="197" t="s">
        <v>118</v>
      </c>
      <c r="D916" s="197"/>
      <c r="E916" s="328">
        <v>14030402</v>
      </c>
      <c r="F916" s="197"/>
      <c r="G916" s="197"/>
      <c r="H916" s="197"/>
      <c r="I916" s="197">
        <v>1</v>
      </c>
      <c r="J916" s="197"/>
      <c r="K916" s="197">
        <v>180</v>
      </c>
      <c r="L916" s="197">
        <f t="shared" si="12"/>
        <v>14030402</v>
      </c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</row>
    <row r="917" spans="1:25" x14ac:dyDescent="0.25">
      <c r="A917" s="197">
        <v>3286</v>
      </c>
      <c r="B917" s="197" t="s">
        <v>228</v>
      </c>
      <c r="C917" s="197" t="s">
        <v>223</v>
      </c>
      <c r="D917" s="197"/>
      <c r="E917" s="197">
        <v>14030331</v>
      </c>
      <c r="F917" s="197"/>
      <c r="G917" s="197"/>
      <c r="H917" s="197"/>
      <c r="I917" s="197">
        <v>1</v>
      </c>
      <c r="J917" s="197"/>
      <c r="K917" s="197">
        <v>180</v>
      </c>
      <c r="L917" s="197">
        <f t="shared" si="12"/>
        <v>14030331</v>
      </c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</row>
    <row r="918" spans="1:25" x14ac:dyDescent="0.25">
      <c r="A918" s="197">
        <v>3292</v>
      </c>
      <c r="B918" s="197" t="s">
        <v>228</v>
      </c>
      <c r="C918" s="197" t="s">
        <v>223</v>
      </c>
      <c r="D918" s="197"/>
      <c r="E918" s="328">
        <v>14030331</v>
      </c>
      <c r="F918" s="197"/>
      <c r="G918" s="197"/>
      <c r="H918" s="197"/>
      <c r="I918" s="197">
        <v>1</v>
      </c>
      <c r="J918" s="197"/>
      <c r="K918" s="197">
        <v>180</v>
      </c>
      <c r="L918" s="197">
        <f t="shared" si="12"/>
        <v>14030331</v>
      </c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</row>
    <row r="919" spans="1:25" x14ac:dyDescent="0.25">
      <c r="A919" s="197">
        <v>3288</v>
      </c>
      <c r="B919" s="197" t="s">
        <v>228</v>
      </c>
      <c r="C919" s="197" t="s">
        <v>223</v>
      </c>
      <c r="D919" s="197"/>
      <c r="E919" s="328">
        <v>14030331</v>
      </c>
      <c r="F919" s="197"/>
      <c r="G919" s="197"/>
      <c r="H919" s="197"/>
      <c r="I919" s="197">
        <v>1</v>
      </c>
      <c r="J919" s="197"/>
      <c r="K919" s="197">
        <v>180</v>
      </c>
      <c r="L919" s="197">
        <f t="shared" si="12"/>
        <v>14030331</v>
      </c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</row>
    <row r="920" spans="1:25" x14ac:dyDescent="0.25">
      <c r="A920" s="197">
        <v>38</v>
      </c>
      <c r="B920" s="197" t="s">
        <v>228</v>
      </c>
      <c r="C920" s="197" t="s">
        <v>375</v>
      </c>
      <c r="D920" s="197"/>
      <c r="E920" s="328">
        <v>14030331</v>
      </c>
      <c r="F920" s="197"/>
      <c r="G920" s="197"/>
      <c r="H920" s="197"/>
      <c r="I920" s="197">
        <v>1</v>
      </c>
      <c r="J920" s="197"/>
      <c r="K920" s="197">
        <v>96</v>
      </c>
      <c r="L920" s="197">
        <f t="shared" si="12"/>
        <v>14030331</v>
      </c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</row>
    <row r="921" spans="1:25" x14ac:dyDescent="0.25">
      <c r="A921" s="197">
        <v>624</v>
      </c>
      <c r="B921" s="197" t="s">
        <v>228</v>
      </c>
      <c r="C921" s="197" t="s">
        <v>277</v>
      </c>
      <c r="D921" s="197"/>
      <c r="E921" s="328">
        <v>14030331</v>
      </c>
      <c r="F921" s="197"/>
      <c r="G921" s="197"/>
      <c r="H921" s="197"/>
      <c r="I921" s="197">
        <v>1</v>
      </c>
      <c r="J921" s="197"/>
      <c r="K921" s="197">
        <v>180</v>
      </c>
      <c r="L921" s="197">
        <f t="shared" si="12"/>
        <v>14030331</v>
      </c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</row>
    <row r="922" spans="1:25" x14ac:dyDescent="0.25">
      <c r="A922" s="197">
        <v>3289</v>
      </c>
      <c r="B922" s="197" t="s">
        <v>228</v>
      </c>
      <c r="C922" s="197" t="s">
        <v>223</v>
      </c>
      <c r="D922" s="197"/>
      <c r="E922" s="328">
        <v>14030331</v>
      </c>
      <c r="F922" s="197"/>
      <c r="G922" s="197"/>
      <c r="H922" s="197"/>
      <c r="I922" s="197">
        <v>1</v>
      </c>
      <c r="J922" s="197"/>
      <c r="K922" s="197">
        <v>180</v>
      </c>
      <c r="L922" s="197">
        <f t="shared" si="12"/>
        <v>14030331</v>
      </c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</row>
    <row r="923" spans="1:25" x14ac:dyDescent="0.25">
      <c r="A923" s="197">
        <v>3296</v>
      </c>
      <c r="B923" s="197" t="s">
        <v>228</v>
      </c>
      <c r="C923" s="197" t="s">
        <v>392</v>
      </c>
      <c r="D923" s="197"/>
      <c r="E923" s="328">
        <v>14030331</v>
      </c>
      <c r="F923" s="197"/>
      <c r="G923" s="197"/>
      <c r="H923" s="197"/>
      <c r="I923" s="197">
        <v>1</v>
      </c>
      <c r="J923" s="197"/>
      <c r="K923" s="197">
        <v>180</v>
      </c>
      <c r="L923" s="197">
        <f t="shared" si="12"/>
        <v>14030331</v>
      </c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</row>
    <row r="924" spans="1:25" x14ac:dyDescent="0.25">
      <c r="A924" s="197">
        <v>3297</v>
      </c>
      <c r="B924" s="197" t="s">
        <v>228</v>
      </c>
      <c r="C924" s="197" t="s">
        <v>392</v>
      </c>
      <c r="D924" s="197"/>
      <c r="E924" s="328">
        <v>14030331</v>
      </c>
      <c r="F924" s="197"/>
      <c r="G924" s="197"/>
      <c r="H924" s="197"/>
      <c r="I924" s="197">
        <v>1</v>
      </c>
      <c r="J924" s="197"/>
      <c r="K924" s="197">
        <v>180</v>
      </c>
      <c r="L924" s="197">
        <f t="shared" si="12"/>
        <v>14030331</v>
      </c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</row>
    <row r="925" spans="1:25" x14ac:dyDescent="0.25">
      <c r="A925" s="197">
        <v>339</v>
      </c>
      <c r="B925" s="197" t="s">
        <v>228</v>
      </c>
      <c r="C925" s="197" t="s">
        <v>118</v>
      </c>
      <c r="D925" s="197"/>
      <c r="E925" s="328">
        <v>14030331</v>
      </c>
      <c r="F925" s="197"/>
      <c r="G925" s="197"/>
      <c r="H925" s="197"/>
      <c r="I925" s="197">
        <v>1</v>
      </c>
      <c r="J925" s="197"/>
      <c r="K925" s="197">
        <v>180</v>
      </c>
      <c r="L925" s="197">
        <f t="shared" si="12"/>
        <v>14030331</v>
      </c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</row>
    <row r="926" spans="1:25" x14ac:dyDescent="0.25">
      <c r="A926" s="197">
        <v>227</v>
      </c>
      <c r="B926" s="197" t="s">
        <v>228</v>
      </c>
      <c r="C926" s="197" t="s">
        <v>419</v>
      </c>
      <c r="D926" s="197"/>
      <c r="E926" s="197">
        <v>14030330</v>
      </c>
      <c r="F926" s="197"/>
      <c r="G926" s="197"/>
      <c r="H926" s="197"/>
      <c r="I926" s="197">
        <v>1</v>
      </c>
      <c r="J926" s="197"/>
      <c r="K926" s="197">
        <v>120</v>
      </c>
      <c r="L926" s="197">
        <f t="shared" si="12"/>
        <v>14030330</v>
      </c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</row>
    <row r="927" spans="1:25" x14ac:dyDescent="0.25">
      <c r="A927" s="197">
        <v>225</v>
      </c>
      <c r="B927" s="197" t="s">
        <v>228</v>
      </c>
      <c r="C927" s="197" t="s">
        <v>419</v>
      </c>
      <c r="D927" s="197"/>
      <c r="E927" s="328">
        <v>14030330</v>
      </c>
      <c r="F927" s="197"/>
      <c r="G927" s="197"/>
      <c r="H927" s="197"/>
      <c r="I927" s="197">
        <v>1</v>
      </c>
      <c r="J927" s="197"/>
      <c r="K927" s="197">
        <v>1120</v>
      </c>
      <c r="L927" s="197">
        <f t="shared" si="12"/>
        <v>14030330</v>
      </c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</row>
    <row r="928" spans="1:25" x14ac:dyDescent="0.25">
      <c r="A928" s="197">
        <v>228</v>
      </c>
      <c r="B928" s="197" t="s">
        <v>228</v>
      </c>
      <c r="C928" s="197" t="s">
        <v>419</v>
      </c>
      <c r="D928" s="197"/>
      <c r="E928" s="328">
        <v>14030330</v>
      </c>
      <c r="F928" s="197"/>
      <c r="G928" s="197"/>
      <c r="H928" s="197"/>
      <c r="I928" s="197">
        <v>1</v>
      </c>
      <c r="J928" s="197"/>
      <c r="K928" s="197">
        <v>120</v>
      </c>
      <c r="L928" s="197">
        <f t="shared" si="12"/>
        <v>14030330</v>
      </c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</row>
    <row r="929" spans="1:25" x14ac:dyDescent="0.25">
      <c r="A929" s="197">
        <v>623</v>
      </c>
      <c r="B929" s="197" t="s">
        <v>228</v>
      </c>
      <c r="C929" s="197" t="s">
        <v>277</v>
      </c>
      <c r="D929" s="197"/>
      <c r="E929" s="328">
        <v>14030330</v>
      </c>
      <c r="F929" s="197"/>
      <c r="G929" s="197"/>
      <c r="H929" s="197"/>
      <c r="I929" s="197">
        <v>1</v>
      </c>
      <c r="J929" s="197"/>
      <c r="K929" s="197">
        <v>180</v>
      </c>
      <c r="L929" s="197">
        <f t="shared" si="12"/>
        <v>14030330</v>
      </c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</row>
    <row r="930" spans="1:25" x14ac:dyDescent="0.25">
      <c r="A930" s="197">
        <v>625</v>
      </c>
      <c r="B930" s="197" t="s">
        <v>228</v>
      </c>
      <c r="C930" s="197" t="s">
        <v>277</v>
      </c>
      <c r="D930" s="197"/>
      <c r="E930" s="328">
        <v>14030330</v>
      </c>
      <c r="F930" s="197"/>
      <c r="G930" s="197"/>
      <c r="H930" s="197"/>
      <c r="I930" s="197">
        <v>1</v>
      </c>
      <c r="J930" s="197"/>
      <c r="K930" s="197">
        <v>180</v>
      </c>
      <c r="L930" s="197">
        <f t="shared" si="12"/>
        <v>14030330</v>
      </c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</row>
    <row r="931" spans="1:25" x14ac:dyDescent="0.25">
      <c r="A931" s="197">
        <v>627</v>
      </c>
      <c r="B931" s="197" t="s">
        <v>228</v>
      </c>
      <c r="C931" s="197" t="s">
        <v>277</v>
      </c>
      <c r="D931" s="197"/>
      <c r="E931" s="328">
        <v>14030330</v>
      </c>
      <c r="F931" s="197"/>
      <c r="G931" s="197"/>
      <c r="H931" s="197"/>
      <c r="I931" s="197">
        <v>1</v>
      </c>
      <c r="J931" s="197"/>
      <c r="K931" s="197">
        <v>240</v>
      </c>
      <c r="L931" s="197">
        <f t="shared" si="12"/>
        <v>14030330</v>
      </c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</row>
    <row r="932" spans="1:25" x14ac:dyDescent="0.25">
      <c r="A932" s="197">
        <v>258</v>
      </c>
      <c r="B932" s="197" t="s">
        <v>228</v>
      </c>
      <c r="C932" s="197" t="s">
        <v>118</v>
      </c>
      <c r="D932" s="197"/>
      <c r="E932" s="328">
        <v>14030330</v>
      </c>
      <c r="F932" s="197"/>
      <c r="G932" s="197"/>
      <c r="H932" s="197"/>
      <c r="I932" s="197">
        <v>1</v>
      </c>
      <c r="J932" s="197"/>
      <c r="K932" s="197">
        <v>180</v>
      </c>
      <c r="L932" s="197">
        <f t="shared" si="12"/>
        <v>14030330</v>
      </c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</row>
    <row r="933" spans="1:25" x14ac:dyDescent="0.25">
      <c r="A933" s="197">
        <v>3295</v>
      </c>
      <c r="B933" s="197" t="s">
        <v>228</v>
      </c>
      <c r="C933" s="197" t="s">
        <v>392</v>
      </c>
      <c r="D933" s="197"/>
      <c r="E933" s="328">
        <v>14030330</v>
      </c>
      <c r="F933" s="197"/>
      <c r="G933" s="197"/>
      <c r="H933" s="197"/>
      <c r="I933" s="197">
        <v>1</v>
      </c>
      <c r="J933" s="197"/>
      <c r="K933" s="197">
        <v>180</v>
      </c>
      <c r="L933" s="197">
        <f t="shared" si="12"/>
        <v>14030330</v>
      </c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</row>
    <row r="934" spans="1:25" x14ac:dyDescent="0.25">
      <c r="A934" s="197">
        <v>39</v>
      </c>
      <c r="B934" s="197" t="s">
        <v>228</v>
      </c>
      <c r="C934" s="197" t="s">
        <v>375</v>
      </c>
      <c r="D934" s="197"/>
      <c r="E934" s="328">
        <v>14030330</v>
      </c>
      <c r="F934" s="197"/>
      <c r="G934" s="197"/>
      <c r="H934" s="197"/>
      <c r="I934" s="197">
        <v>1</v>
      </c>
      <c r="J934" s="197"/>
      <c r="K934" s="197">
        <v>96</v>
      </c>
      <c r="L934" s="197">
        <f t="shared" si="12"/>
        <v>14030330</v>
      </c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</row>
    <row r="935" spans="1:25" x14ac:dyDescent="0.25">
      <c r="A935" s="197">
        <v>165</v>
      </c>
      <c r="B935" s="197" t="s">
        <v>228</v>
      </c>
      <c r="C935" s="197" t="s">
        <v>136</v>
      </c>
      <c r="D935" s="197"/>
      <c r="E935" s="197">
        <v>14030330</v>
      </c>
      <c r="F935" s="197"/>
      <c r="G935" s="197"/>
      <c r="H935" s="197"/>
      <c r="I935" s="197">
        <v>1</v>
      </c>
      <c r="J935" s="197"/>
      <c r="K935" s="197">
        <v>180</v>
      </c>
      <c r="L935" s="197">
        <f t="shared" si="12"/>
        <v>14030330</v>
      </c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</row>
    <row r="936" spans="1:25" x14ac:dyDescent="0.25">
      <c r="A936" s="197">
        <v>175</v>
      </c>
      <c r="B936" s="197" t="s">
        <v>228</v>
      </c>
      <c r="C936" s="197" t="s">
        <v>136</v>
      </c>
      <c r="D936" s="197"/>
      <c r="E936" s="328">
        <v>14030330</v>
      </c>
      <c r="F936" s="197"/>
      <c r="G936" s="197"/>
      <c r="H936" s="197"/>
      <c r="I936" s="197">
        <v>1</v>
      </c>
      <c r="J936" s="197"/>
      <c r="K936" s="197">
        <v>180</v>
      </c>
      <c r="L936" s="197">
        <f t="shared" si="12"/>
        <v>14030330</v>
      </c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</row>
    <row r="937" spans="1:25" x14ac:dyDescent="0.25">
      <c r="A937" s="197">
        <v>174</v>
      </c>
      <c r="B937" s="197" t="s">
        <v>228</v>
      </c>
      <c r="C937" s="197" t="s">
        <v>136</v>
      </c>
      <c r="D937" s="197"/>
      <c r="E937" s="328">
        <v>14030330</v>
      </c>
      <c r="F937" s="197"/>
      <c r="G937" s="197"/>
      <c r="H937" s="197"/>
      <c r="I937" s="197">
        <v>1</v>
      </c>
      <c r="J937" s="197"/>
      <c r="K937" s="197">
        <v>180</v>
      </c>
      <c r="L937" s="197">
        <f t="shared" ref="L937:L1000" si="13">E937</f>
        <v>14030330</v>
      </c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</row>
    <row r="938" spans="1:25" x14ac:dyDescent="0.25">
      <c r="A938" s="197">
        <v>146</v>
      </c>
      <c r="B938" s="197" t="s">
        <v>228</v>
      </c>
      <c r="C938" s="197" t="s">
        <v>137</v>
      </c>
      <c r="D938" s="197"/>
      <c r="E938" s="197">
        <v>14030329</v>
      </c>
      <c r="F938" s="197"/>
      <c r="G938" s="197"/>
      <c r="H938" s="197"/>
      <c r="I938" s="197">
        <v>1</v>
      </c>
      <c r="J938" s="197"/>
      <c r="K938" s="197">
        <v>180</v>
      </c>
      <c r="L938" s="197">
        <f t="shared" si="13"/>
        <v>14030329</v>
      </c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</row>
    <row r="939" spans="1:25" x14ac:dyDescent="0.25">
      <c r="A939" s="197">
        <v>144</v>
      </c>
      <c r="B939" s="197" t="s">
        <v>228</v>
      </c>
      <c r="C939" s="328" t="s">
        <v>137</v>
      </c>
      <c r="D939" s="197"/>
      <c r="E939" s="328">
        <v>14030329</v>
      </c>
      <c r="F939" s="197"/>
      <c r="G939" s="197"/>
      <c r="H939" s="197"/>
      <c r="I939" s="197">
        <v>1</v>
      </c>
      <c r="J939" s="197"/>
      <c r="K939" s="197">
        <v>120</v>
      </c>
      <c r="L939" s="197">
        <f t="shared" si="13"/>
        <v>14030329</v>
      </c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</row>
    <row r="940" spans="1:25" x14ac:dyDescent="0.25">
      <c r="A940" s="197">
        <v>148</v>
      </c>
      <c r="B940" s="197" t="s">
        <v>228</v>
      </c>
      <c r="C940" s="328" t="s">
        <v>137</v>
      </c>
      <c r="D940" s="197"/>
      <c r="E940" s="328">
        <v>14030329</v>
      </c>
      <c r="F940" s="197"/>
      <c r="G940" s="197"/>
      <c r="H940" s="197"/>
      <c r="I940" s="197">
        <v>1</v>
      </c>
      <c r="J940" s="197"/>
      <c r="K940" s="197">
        <v>180</v>
      </c>
      <c r="L940" s="197">
        <f t="shared" si="13"/>
        <v>14030329</v>
      </c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</row>
    <row r="941" spans="1:25" x14ac:dyDescent="0.25">
      <c r="A941" s="197">
        <v>172</v>
      </c>
      <c r="B941" s="197" t="s">
        <v>228</v>
      </c>
      <c r="C941" s="328" t="s">
        <v>136</v>
      </c>
      <c r="D941" s="197"/>
      <c r="E941" s="328">
        <v>14030329</v>
      </c>
      <c r="F941" s="197"/>
      <c r="G941" s="197"/>
      <c r="H941" s="197"/>
      <c r="I941" s="197">
        <v>1</v>
      </c>
      <c r="J941" s="197"/>
      <c r="K941" s="197">
        <v>180</v>
      </c>
      <c r="L941" s="197">
        <f t="shared" si="13"/>
        <v>14030329</v>
      </c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</row>
    <row r="942" spans="1:25" x14ac:dyDescent="0.25">
      <c r="A942" s="197">
        <v>171</v>
      </c>
      <c r="B942" s="197" t="s">
        <v>228</v>
      </c>
      <c r="C942" s="328" t="s">
        <v>136</v>
      </c>
      <c r="D942" s="197"/>
      <c r="E942" s="328">
        <v>14030329</v>
      </c>
      <c r="F942" s="197"/>
      <c r="G942" s="197"/>
      <c r="H942" s="197"/>
      <c r="I942" s="197">
        <v>1</v>
      </c>
      <c r="J942" s="197"/>
      <c r="K942" s="197">
        <v>180</v>
      </c>
      <c r="L942" s="197">
        <f t="shared" si="13"/>
        <v>14030329</v>
      </c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</row>
    <row r="943" spans="1:25" x14ac:dyDescent="0.25">
      <c r="A943" s="197">
        <v>189</v>
      </c>
      <c r="B943" s="197" t="s">
        <v>228</v>
      </c>
      <c r="C943" s="328" t="s">
        <v>144</v>
      </c>
      <c r="D943" s="197"/>
      <c r="E943" s="328">
        <v>14030329</v>
      </c>
      <c r="F943" s="197"/>
      <c r="G943" s="197"/>
      <c r="H943" s="197"/>
      <c r="I943" s="197">
        <v>1</v>
      </c>
      <c r="J943" s="197"/>
      <c r="K943" s="197">
        <v>180</v>
      </c>
      <c r="L943" s="197">
        <f t="shared" si="13"/>
        <v>14030329</v>
      </c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</row>
    <row r="944" spans="1:25" x14ac:dyDescent="0.25">
      <c r="A944" s="197">
        <v>188</v>
      </c>
      <c r="B944" s="197" t="s">
        <v>228</v>
      </c>
      <c r="C944" s="328" t="s">
        <v>144</v>
      </c>
      <c r="D944" s="197"/>
      <c r="E944" s="328">
        <v>14030329</v>
      </c>
      <c r="F944" s="197"/>
      <c r="G944" s="197"/>
      <c r="H944" s="197"/>
      <c r="I944" s="197">
        <v>1</v>
      </c>
      <c r="J944" s="197"/>
      <c r="K944" s="197">
        <v>180</v>
      </c>
      <c r="L944" s="197">
        <f t="shared" si="13"/>
        <v>14030329</v>
      </c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</row>
    <row r="945" spans="1:25" x14ac:dyDescent="0.25">
      <c r="A945" s="197">
        <v>526</v>
      </c>
      <c r="B945" s="197" t="s">
        <v>228</v>
      </c>
      <c r="C945" s="197" t="s">
        <v>121</v>
      </c>
      <c r="D945" s="197"/>
      <c r="E945" s="197">
        <v>14030329</v>
      </c>
      <c r="F945" s="197"/>
      <c r="G945" s="197"/>
      <c r="H945" s="197"/>
      <c r="I945" s="197">
        <v>1</v>
      </c>
      <c r="J945" s="197"/>
      <c r="K945" s="197">
        <v>180</v>
      </c>
      <c r="L945" s="197">
        <f t="shared" si="13"/>
        <v>14030329</v>
      </c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</row>
    <row r="946" spans="1:25" x14ac:dyDescent="0.25">
      <c r="A946" s="197">
        <v>373</v>
      </c>
      <c r="B946" s="197" t="s">
        <v>228</v>
      </c>
      <c r="C946" s="197" t="s">
        <v>118</v>
      </c>
      <c r="D946" s="197"/>
      <c r="E946" s="328">
        <v>14030329</v>
      </c>
      <c r="F946" s="197"/>
      <c r="G946" s="197"/>
      <c r="H946" s="197"/>
      <c r="I946" s="197">
        <v>1</v>
      </c>
      <c r="J946" s="197"/>
      <c r="K946" s="197">
        <v>180</v>
      </c>
      <c r="L946" s="197">
        <f t="shared" si="13"/>
        <v>14030329</v>
      </c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</row>
    <row r="947" spans="1:25" x14ac:dyDescent="0.25">
      <c r="A947" s="197">
        <v>621</v>
      </c>
      <c r="B947" s="197" t="s">
        <v>228</v>
      </c>
      <c r="C947" s="197" t="s">
        <v>277</v>
      </c>
      <c r="D947" s="197"/>
      <c r="E947" s="328">
        <v>14030329</v>
      </c>
      <c r="F947" s="197"/>
      <c r="G947" s="197"/>
      <c r="H947" s="197"/>
      <c r="I947" s="197">
        <v>1</v>
      </c>
      <c r="J947" s="197"/>
      <c r="K947" s="197">
        <v>180</v>
      </c>
      <c r="L947" s="197">
        <f t="shared" si="13"/>
        <v>14030329</v>
      </c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</row>
    <row r="948" spans="1:25" x14ac:dyDescent="0.25">
      <c r="A948" s="197">
        <v>40</v>
      </c>
      <c r="B948" s="197" t="s">
        <v>228</v>
      </c>
      <c r="C948" s="197" t="s">
        <v>375</v>
      </c>
      <c r="D948" s="197"/>
      <c r="E948" s="328">
        <v>14030329</v>
      </c>
      <c r="F948" s="197"/>
      <c r="G948" s="197"/>
      <c r="H948" s="197"/>
      <c r="I948" s="197">
        <v>1</v>
      </c>
      <c r="J948" s="197"/>
      <c r="K948" s="197">
        <v>96</v>
      </c>
      <c r="L948" s="197">
        <f t="shared" si="13"/>
        <v>14030329</v>
      </c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</row>
    <row r="949" spans="1:25" x14ac:dyDescent="0.25">
      <c r="A949" s="197">
        <v>342</v>
      </c>
      <c r="B949" s="197" t="s">
        <v>228</v>
      </c>
      <c r="C949" s="197" t="s">
        <v>118</v>
      </c>
      <c r="D949" s="197"/>
      <c r="E949" s="328">
        <v>14030329</v>
      </c>
      <c r="F949" s="197"/>
      <c r="G949" s="197"/>
      <c r="H949" s="197"/>
      <c r="I949" s="197">
        <v>1</v>
      </c>
      <c r="J949" s="197"/>
      <c r="K949" s="197">
        <v>180</v>
      </c>
      <c r="L949" s="197">
        <f t="shared" si="13"/>
        <v>14030329</v>
      </c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</row>
    <row r="950" spans="1:25" x14ac:dyDescent="0.25">
      <c r="A950" s="197">
        <v>341</v>
      </c>
      <c r="B950" s="197" t="s">
        <v>228</v>
      </c>
      <c r="C950" s="197" t="s">
        <v>118</v>
      </c>
      <c r="D950" s="197"/>
      <c r="E950" s="328">
        <v>14030329</v>
      </c>
      <c r="F950" s="197"/>
      <c r="G950" s="197"/>
      <c r="H950" s="197"/>
      <c r="I950" s="197">
        <v>1</v>
      </c>
      <c r="J950" s="197"/>
      <c r="K950" s="197">
        <v>180</v>
      </c>
      <c r="L950" s="197">
        <f t="shared" si="13"/>
        <v>14030329</v>
      </c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</row>
    <row r="951" spans="1:25" x14ac:dyDescent="0.25">
      <c r="A951" s="197">
        <v>356</v>
      </c>
      <c r="B951" s="197" t="s">
        <v>228</v>
      </c>
      <c r="C951" s="197" t="s">
        <v>118</v>
      </c>
      <c r="D951" s="197"/>
      <c r="E951" s="328">
        <v>14030329</v>
      </c>
      <c r="F951" s="197"/>
      <c r="G951" s="197"/>
      <c r="H951" s="197"/>
      <c r="I951" s="197">
        <v>1</v>
      </c>
      <c r="J951" s="197"/>
      <c r="K951" s="197">
        <v>180</v>
      </c>
      <c r="L951" s="197">
        <f t="shared" si="13"/>
        <v>14030329</v>
      </c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</row>
    <row r="952" spans="1:25" x14ac:dyDescent="0.25">
      <c r="A952" s="197">
        <v>146</v>
      </c>
      <c r="B952" s="197" t="s">
        <v>227</v>
      </c>
      <c r="C952" s="197" t="s">
        <v>137</v>
      </c>
      <c r="D952" s="197"/>
      <c r="E952" s="197">
        <v>14030329</v>
      </c>
      <c r="F952" s="197"/>
      <c r="G952" s="197"/>
      <c r="H952" s="197"/>
      <c r="I952" s="197">
        <v>1</v>
      </c>
      <c r="J952" s="197"/>
      <c r="K952" s="197">
        <v>180</v>
      </c>
      <c r="L952" s="197">
        <f t="shared" si="13"/>
        <v>14030329</v>
      </c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</row>
    <row r="953" spans="1:25" x14ac:dyDescent="0.25">
      <c r="A953" s="197">
        <v>144</v>
      </c>
      <c r="B953" s="349" t="s">
        <v>227</v>
      </c>
      <c r="C953" s="197" t="s">
        <v>137</v>
      </c>
      <c r="D953" s="197"/>
      <c r="E953" s="328">
        <v>14030329</v>
      </c>
      <c r="F953" s="197"/>
      <c r="G953" s="197"/>
      <c r="H953" s="197"/>
      <c r="I953" s="197">
        <v>1</v>
      </c>
      <c r="J953" s="197"/>
      <c r="K953" s="197">
        <v>120</v>
      </c>
      <c r="L953" s="197">
        <f t="shared" si="13"/>
        <v>14030329</v>
      </c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</row>
    <row r="954" spans="1:25" x14ac:dyDescent="0.25">
      <c r="A954" s="197">
        <v>148</v>
      </c>
      <c r="B954" s="349" t="s">
        <v>227</v>
      </c>
      <c r="C954" s="197" t="s">
        <v>137</v>
      </c>
      <c r="D954" s="197"/>
      <c r="E954" s="328">
        <v>14030329</v>
      </c>
      <c r="F954" s="197"/>
      <c r="G954" s="197"/>
      <c r="H954" s="197"/>
      <c r="I954" s="197">
        <v>1</v>
      </c>
      <c r="J954" s="197"/>
      <c r="K954" s="197">
        <v>180</v>
      </c>
      <c r="L954" s="197">
        <f t="shared" si="13"/>
        <v>14030329</v>
      </c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</row>
    <row r="955" spans="1:25" x14ac:dyDescent="0.25">
      <c r="A955" s="197">
        <v>172</v>
      </c>
      <c r="B955" s="349" t="s">
        <v>227</v>
      </c>
      <c r="C955" s="197" t="s">
        <v>136</v>
      </c>
      <c r="D955" s="197"/>
      <c r="E955" s="328">
        <v>14030329</v>
      </c>
      <c r="F955" s="197"/>
      <c r="G955" s="197"/>
      <c r="H955" s="197"/>
      <c r="I955" s="197">
        <v>1</v>
      </c>
      <c r="J955" s="197"/>
      <c r="K955" s="197">
        <v>180</v>
      </c>
      <c r="L955" s="197">
        <f t="shared" si="13"/>
        <v>14030329</v>
      </c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</row>
    <row r="956" spans="1:25" x14ac:dyDescent="0.25">
      <c r="A956" s="197">
        <v>171</v>
      </c>
      <c r="B956" s="349" t="s">
        <v>227</v>
      </c>
      <c r="C956" s="197" t="s">
        <v>136</v>
      </c>
      <c r="D956" s="197"/>
      <c r="E956" s="328">
        <v>14030329</v>
      </c>
      <c r="F956" s="197"/>
      <c r="G956" s="197"/>
      <c r="H956" s="197"/>
      <c r="I956" s="197">
        <v>1</v>
      </c>
      <c r="J956" s="197"/>
      <c r="K956" s="197">
        <v>180</v>
      </c>
      <c r="L956" s="197">
        <f t="shared" si="13"/>
        <v>14030329</v>
      </c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</row>
    <row r="957" spans="1:25" x14ac:dyDescent="0.25">
      <c r="A957" s="197">
        <v>189</v>
      </c>
      <c r="B957" s="349" t="s">
        <v>227</v>
      </c>
      <c r="C957" s="197" t="s">
        <v>144</v>
      </c>
      <c r="D957" s="197"/>
      <c r="E957" s="328">
        <v>14030329</v>
      </c>
      <c r="F957" s="197"/>
      <c r="G957" s="197"/>
      <c r="H957" s="197"/>
      <c r="I957" s="197">
        <v>1</v>
      </c>
      <c r="J957" s="197"/>
      <c r="K957" s="197">
        <v>180</v>
      </c>
      <c r="L957" s="197">
        <f t="shared" si="13"/>
        <v>14030329</v>
      </c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</row>
    <row r="958" spans="1:25" x14ac:dyDescent="0.25">
      <c r="A958" s="197">
        <v>188</v>
      </c>
      <c r="B958" s="349" t="s">
        <v>227</v>
      </c>
      <c r="C958" s="197" t="s">
        <v>144</v>
      </c>
      <c r="D958" s="197"/>
      <c r="E958" s="328">
        <v>14030329</v>
      </c>
      <c r="F958" s="197"/>
      <c r="G958" s="197"/>
      <c r="H958" s="197"/>
      <c r="I958" s="197">
        <v>1</v>
      </c>
      <c r="J958" s="197"/>
      <c r="K958" s="197">
        <v>180</v>
      </c>
      <c r="L958" s="197">
        <f t="shared" si="13"/>
        <v>14030329</v>
      </c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</row>
    <row r="959" spans="1:25" x14ac:dyDescent="0.25">
      <c r="A959" s="197">
        <v>626</v>
      </c>
      <c r="B959" s="349" t="s">
        <v>227</v>
      </c>
      <c r="C959" s="197" t="s">
        <v>277</v>
      </c>
      <c r="D959" s="197"/>
      <c r="E959" s="197">
        <v>14030329</v>
      </c>
      <c r="F959" s="197"/>
      <c r="G959" s="197"/>
      <c r="H959" s="197"/>
      <c r="I959" s="197">
        <v>1</v>
      </c>
      <c r="J959" s="197"/>
      <c r="K959" s="197">
        <v>240</v>
      </c>
      <c r="L959" s="197">
        <f t="shared" si="13"/>
        <v>14030329</v>
      </c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</row>
    <row r="960" spans="1:25" x14ac:dyDescent="0.25">
      <c r="A960" s="197">
        <v>230</v>
      </c>
      <c r="B960" s="349" t="s">
        <v>227</v>
      </c>
      <c r="C960" s="197" t="s">
        <v>419</v>
      </c>
      <c r="D960" s="197"/>
      <c r="E960" s="328">
        <v>14030329</v>
      </c>
      <c r="F960" s="197"/>
      <c r="G960" s="197"/>
      <c r="H960" s="197"/>
      <c r="I960" s="197">
        <v>1</v>
      </c>
      <c r="J960" s="197"/>
      <c r="K960" s="197">
        <v>120</v>
      </c>
      <c r="L960" s="197">
        <f t="shared" si="13"/>
        <v>14030329</v>
      </c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</row>
    <row r="961" spans="1:25" x14ac:dyDescent="0.25">
      <c r="A961" s="197">
        <v>3294</v>
      </c>
      <c r="B961" s="349" t="s">
        <v>227</v>
      </c>
      <c r="C961" s="197" t="s">
        <v>223</v>
      </c>
      <c r="D961" s="197"/>
      <c r="E961" s="328">
        <v>14030329</v>
      </c>
      <c r="F961" s="197"/>
      <c r="G961" s="197"/>
      <c r="H961" s="197"/>
      <c r="I961" s="197">
        <v>1</v>
      </c>
      <c r="J961" s="197"/>
      <c r="K961" s="197">
        <v>180</v>
      </c>
      <c r="L961" s="197">
        <f t="shared" si="13"/>
        <v>14030329</v>
      </c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</row>
    <row r="962" spans="1:25" x14ac:dyDescent="0.25">
      <c r="A962" s="197">
        <v>229</v>
      </c>
      <c r="B962" s="349" t="s">
        <v>227</v>
      </c>
      <c r="C962" s="197" t="s">
        <v>419</v>
      </c>
      <c r="D962" s="197"/>
      <c r="E962" s="328">
        <v>14030329</v>
      </c>
      <c r="F962" s="197"/>
      <c r="G962" s="197"/>
      <c r="H962" s="197"/>
      <c r="I962" s="197">
        <v>1</v>
      </c>
      <c r="J962" s="197"/>
      <c r="K962" s="197">
        <v>120</v>
      </c>
      <c r="L962" s="197">
        <f t="shared" si="13"/>
        <v>14030329</v>
      </c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</row>
    <row r="963" spans="1:25" x14ac:dyDescent="0.25">
      <c r="A963" s="197">
        <v>226</v>
      </c>
      <c r="B963" s="349" t="s">
        <v>227</v>
      </c>
      <c r="C963" s="197" t="s">
        <v>419</v>
      </c>
      <c r="D963" s="197"/>
      <c r="E963" s="328">
        <v>14030329</v>
      </c>
      <c r="F963" s="197"/>
      <c r="G963" s="197"/>
      <c r="H963" s="197"/>
      <c r="I963" s="197">
        <v>1</v>
      </c>
      <c r="J963" s="197"/>
      <c r="K963" s="197">
        <v>120</v>
      </c>
      <c r="L963" s="197">
        <f t="shared" si="13"/>
        <v>14030329</v>
      </c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</row>
    <row r="964" spans="1:25" x14ac:dyDescent="0.25">
      <c r="A964" s="197">
        <v>3295</v>
      </c>
      <c r="B964" s="349" t="s">
        <v>227</v>
      </c>
      <c r="C964" s="197" t="s">
        <v>392</v>
      </c>
      <c r="D964" s="197"/>
      <c r="E964" s="328">
        <v>14030329</v>
      </c>
      <c r="F964" s="197"/>
      <c r="G964" s="197"/>
      <c r="H964" s="197"/>
      <c r="I964" s="197">
        <v>1</v>
      </c>
      <c r="J964" s="197"/>
      <c r="K964" s="197">
        <v>180</v>
      </c>
      <c r="L964" s="197">
        <f t="shared" si="13"/>
        <v>14030329</v>
      </c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</row>
    <row r="965" spans="1:25" x14ac:dyDescent="0.25">
      <c r="A965" s="197">
        <v>271</v>
      </c>
      <c r="B965" s="349" t="s">
        <v>227</v>
      </c>
      <c r="C965" s="197" t="s">
        <v>507</v>
      </c>
      <c r="D965" s="197"/>
      <c r="E965" s="328">
        <v>14030329</v>
      </c>
      <c r="F965" s="197"/>
      <c r="G965" s="197"/>
      <c r="H965" s="197"/>
      <c r="I965" s="197">
        <v>1</v>
      </c>
      <c r="J965" s="197"/>
      <c r="K965" s="197">
        <v>120</v>
      </c>
      <c r="L965" s="197">
        <f t="shared" si="13"/>
        <v>14030329</v>
      </c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</row>
    <row r="966" spans="1:25" x14ac:dyDescent="0.25">
      <c r="A966" s="197">
        <v>3298</v>
      </c>
      <c r="B966" s="349" t="s">
        <v>227</v>
      </c>
      <c r="C966" s="197" t="s">
        <v>506</v>
      </c>
      <c r="D966" s="197"/>
      <c r="E966" s="197">
        <v>14030330</v>
      </c>
      <c r="F966" s="197"/>
      <c r="G966" s="197"/>
      <c r="H966" s="197"/>
      <c r="I966" s="197">
        <v>1</v>
      </c>
      <c r="J966" s="197"/>
      <c r="K966" s="197">
        <v>240</v>
      </c>
      <c r="L966" s="197">
        <f t="shared" si="13"/>
        <v>14030330</v>
      </c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</row>
    <row r="967" spans="1:25" x14ac:dyDescent="0.25">
      <c r="A967" s="197">
        <v>3299</v>
      </c>
      <c r="B967" s="349" t="s">
        <v>227</v>
      </c>
      <c r="C967" s="197" t="s">
        <v>506</v>
      </c>
      <c r="D967" s="197"/>
      <c r="E967" s="328">
        <v>14030330</v>
      </c>
      <c r="F967" s="197"/>
      <c r="G967" s="197"/>
      <c r="H967" s="197"/>
      <c r="I967" s="197">
        <v>1</v>
      </c>
      <c r="J967" s="197"/>
      <c r="K967" s="197">
        <v>240</v>
      </c>
      <c r="L967" s="197">
        <f t="shared" si="13"/>
        <v>14030330</v>
      </c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</row>
    <row r="968" spans="1:25" x14ac:dyDescent="0.25">
      <c r="A968" s="197">
        <v>3300</v>
      </c>
      <c r="B968" s="349" t="s">
        <v>227</v>
      </c>
      <c r="C968" s="197" t="s">
        <v>506</v>
      </c>
      <c r="D968" s="197"/>
      <c r="E968" s="328">
        <v>14030330</v>
      </c>
      <c r="F968" s="197"/>
      <c r="G968" s="197"/>
      <c r="H968" s="197"/>
      <c r="I968" s="197">
        <v>1</v>
      </c>
      <c r="J968" s="197"/>
      <c r="K968" s="197">
        <v>240</v>
      </c>
      <c r="L968" s="197">
        <f t="shared" si="13"/>
        <v>14030330</v>
      </c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</row>
    <row r="969" spans="1:25" x14ac:dyDescent="0.25">
      <c r="A969" s="197">
        <v>270</v>
      </c>
      <c r="B969" s="349" t="s">
        <v>227</v>
      </c>
      <c r="C969" s="197" t="s">
        <v>507</v>
      </c>
      <c r="D969" s="197"/>
      <c r="E969" s="328">
        <v>14030330</v>
      </c>
      <c r="F969" s="197"/>
      <c r="G969" s="197"/>
      <c r="H969" s="197"/>
      <c r="I969" s="197">
        <v>1</v>
      </c>
      <c r="J969" s="197"/>
      <c r="K969" s="197">
        <v>120</v>
      </c>
      <c r="L969" s="197">
        <f t="shared" si="13"/>
        <v>14030330</v>
      </c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</row>
    <row r="970" spans="1:25" x14ac:dyDescent="0.25">
      <c r="A970" s="197">
        <v>3296</v>
      </c>
      <c r="B970" s="349" t="s">
        <v>227</v>
      </c>
      <c r="C970" s="197" t="s">
        <v>392</v>
      </c>
      <c r="D970" s="197"/>
      <c r="E970" s="328">
        <v>14030330</v>
      </c>
      <c r="F970" s="197"/>
      <c r="G970" s="197"/>
      <c r="H970" s="197"/>
      <c r="I970" s="197">
        <v>1</v>
      </c>
      <c r="J970" s="197"/>
      <c r="K970" s="197">
        <v>180</v>
      </c>
      <c r="L970" s="197">
        <f t="shared" si="13"/>
        <v>14030330</v>
      </c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</row>
    <row r="971" spans="1:25" x14ac:dyDescent="0.25">
      <c r="A971" s="197">
        <v>2</v>
      </c>
      <c r="B971" s="349" t="s">
        <v>227</v>
      </c>
      <c r="C971" s="197" t="s">
        <v>395</v>
      </c>
      <c r="D971" s="197"/>
      <c r="E971" s="328">
        <v>14030330</v>
      </c>
      <c r="F971" s="197"/>
      <c r="G971" s="197"/>
      <c r="H971" s="197"/>
      <c r="I971" s="197">
        <v>1</v>
      </c>
      <c r="J971" s="197"/>
      <c r="K971" s="197">
        <v>120</v>
      </c>
      <c r="L971" s="197">
        <f t="shared" si="13"/>
        <v>14030330</v>
      </c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</row>
    <row r="972" spans="1:25" x14ac:dyDescent="0.25">
      <c r="A972" s="197">
        <v>269</v>
      </c>
      <c r="B972" s="349" t="s">
        <v>227</v>
      </c>
      <c r="C972" s="197" t="s">
        <v>507</v>
      </c>
      <c r="D972" s="197"/>
      <c r="E972" s="328">
        <v>14030330</v>
      </c>
      <c r="F972" s="197"/>
      <c r="G972" s="197"/>
      <c r="H972" s="197"/>
      <c r="I972" s="197">
        <v>1</v>
      </c>
      <c r="J972" s="197"/>
      <c r="K972" s="197">
        <v>120</v>
      </c>
      <c r="L972" s="197">
        <f t="shared" si="13"/>
        <v>14030330</v>
      </c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</row>
    <row r="973" spans="1:25" x14ac:dyDescent="0.25">
      <c r="A973" s="197">
        <v>3297</v>
      </c>
      <c r="B973" s="349" t="s">
        <v>227</v>
      </c>
      <c r="C973" s="197" t="s">
        <v>392</v>
      </c>
      <c r="D973" s="197"/>
      <c r="E973" s="328">
        <v>14030330</v>
      </c>
      <c r="F973" s="197"/>
      <c r="G973" s="197"/>
      <c r="H973" s="197"/>
      <c r="I973" s="197">
        <v>1</v>
      </c>
      <c r="J973" s="197"/>
      <c r="K973" s="197">
        <v>180</v>
      </c>
      <c r="L973" s="197">
        <f t="shared" si="13"/>
        <v>14030330</v>
      </c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</row>
    <row r="974" spans="1:25" x14ac:dyDescent="0.25">
      <c r="A974" s="197">
        <v>266</v>
      </c>
      <c r="B974" s="349" t="s">
        <v>227</v>
      </c>
      <c r="C974" s="197" t="s">
        <v>507</v>
      </c>
      <c r="D974" s="197"/>
      <c r="E974" s="328">
        <v>14030330</v>
      </c>
      <c r="F974" s="197"/>
      <c r="G974" s="197"/>
      <c r="H974" s="197"/>
      <c r="I974" s="197">
        <v>1</v>
      </c>
      <c r="J974" s="197"/>
      <c r="K974" s="197">
        <v>120</v>
      </c>
      <c r="L974" s="197">
        <f t="shared" si="13"/>
        <v>14030330</v>
      </c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</row>
    <row r="975" spans="1:25" x14ac:dyDescent="0.25">
      <c r="A975" s="197">
        <v>267</v>
      </c>
      <c r="B975" s="349" t="s">
        <v>227</v>
      </c>
      <c r="C975" s="197" t="s">
        <v>507</v>
      </c>
      <c r="D975" s="197"/>
      <c r="E975" s="328">
        <v>14030330</v>
      </c>
      <c r="F975" s="197"/>
      <c r="G975" s="197"/>
      <c r="H975" s="197"/>
      <c r="I975" s="197">
        <v>1</v>
      </c>
      <c r="J975" s="197"/>
      <c r="K975" s="197">
        <v>120</v>
      </c>
      <c r="L975" s="197">
        <f t="shared" si="13"/>
        <v>14030330</v>
      </c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</row>
    <row r="976" spans="1:25" x14ac:dyDescent="0.25">
      <c r="A976" s="197">
        <v>165</v>
      </c>
      <c r="B976" s="349" t="s">
        <v>227</v>
      </c>
      <c r="C976" s="197" t="s">
        <v>136</v>
      </c>
      <c r="D976" s="197"/>
      <c r="E976" s="197">
        <v>14030330</v>
      </c>
      <c r="F976" s="197"/>
      <c r="G976" s="197"/>
      <c r="H976" s="197"/>
      <c r="I976" s="197">
        <v>1</v>
      </c>
      <c r="J976" s="197"/>
      <c r="K976" s="197">
        <v>180</v>
      </c>
      <c r="L976" s="197">
        <f t="shared" si="13"/>
        <v>14030330</v>
      </c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</row>
    <row r="977" spans="1:25" x14ac:dyDescent="0.25">
      <c r="A977" s="197">
        <v>175</v>
      </c>
      <c r="B977" s="349" t="s">
        <v>227</v>
      </c>
      <c r="C977" s="197" t="s">
        <v>136</v>
      </c>
      <c r="D977" s="197"/>
      <c r="E977" s="328">
        <v>14030330</v>
      </c>
      <c r="F977" s="197"/>
      <c r="G977" s="197"/>
      <c r="H977" s="197"/>
      <c r="I977" s="197">
        <v>1</v>
      </c>
      <c r="J977" s="197"/>
      <c r="K977" s="197">
        <v>180</v>
      </c>
      <c r="L977" s="197">
        <f t="shared" si="13"/>
        <v>14030330</v>
      </c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</row>
    <row r="978" spans="1:25" x14ac:dyDescent="0.25">
      <c r="A978" s="197">
        <v>174</v>
      </c>
      <c r="B978" s="349" t="s">
        <v>227</v>
      </c>
      <c r="C978" s="197" t="s">
        <v>136</v>
      </c>
      <c r="D978" s="197"/>
      <c r="E978" s="328">
        <v>14030330</v>
      </c>
      <c r="F978" s="197"/>
      <c r="G978" s="197"/>
      <c r="H978" s="197"/>
      <c r="I978" s="197">
        <v>1</v>
      </c>
      <c r="J978" s="197"/>
      <c r="K978" s="197">
        <v>180</v>
      </c>
      <c r="L978" s="197">
        <f t="shared" si="13"/>
        <v>14030330</v>
      </c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</row>
    <row r="979" spans="1:25" x14ac:dyDescent="0.25">
      <c r="A979" s="197">
        <v>2</v>
      </c>
      <c r="B979" s="349" t="s">
        <v>227</v>
      </c>
      <c r="C979" s="197" t="s">
        <v>508</v>
      </c>
      <c r="D979" s="197"/>
      <c r="E979" s="197">
        <v>14030331</v>
      </c>
      <c r="F979" s="197"/>
      <c r="G979" s="197"/>
      <c r="H979" s="197"/>
      <c r="I979" s="197">
        <v>1</v>
      </c>
      <c r="J979" s="197"/>
      <c r="K979" s="197">
        <v>120</v>
      </c>
      <c r="L979" s="197">
        <f t="shared" si="13"/>
        <v>14030331</v>
      </c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</row>
    <row r="980" spans="1:25" x14ac:dyDescent="0.25">
      <c r="A980" s="197">
        <v>3305</v>
      </c>
      <c r="B980" s="349" t="s">
        <v>227</v>
      </c>
      <c r="C980" s="197" t="s">
        <v>218</v>
      </c>
      <c r="D980" s="197"/>
      <c r="E980" s="328">
        <v>14030331</v>
      </c>
      <c r="F980" s="197"/>
      <c r="G980" s="197"/>
      <c r="H980" s="197"/>
      <c r="I980" s="197">
        <v>1</v>
      </c>
      <c r="J980" s="197"/>
      <c r="K980" s="197">
        <v>180</v>
      </c>
      <c r="L980" s="197">
        <f t="shared" si="13"/>
        <v>14030331</v>
      </c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</row>
    <row r="981" spans="1:25" x14ac:dyDescent="0.25">
      <c r="A981" s="197">
        <v>3302</v>
      </c>
      <c r="B981" s="349" t="s">
        <v>227</v>
      </c>
      <c r="C981" s="197" t="s">
        <v>506</v>
      </c>
      <c r="D981" s="197"/>
      <c r="E981" s="328">
        <v>14030331</v>
      </c>
      <c r="F981" s="197"/>
      <c r="G981" s="197"/>
      <c r="H981" s="197"/>
      <c r="I981" s="197">
        <v>1</v>
      </c>
      <c r="J981" s="197"/>
      <c r="K981" s="197">
        <v>240</v>
      </c>
      <c r="L981" s="197">
        <f t="shared" si="13"/>
        <v>14030331</v>
      </c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</row>
    <row r="982" spans="1:25" x14ac:dyDescent="0.25">
      <c r="A982" s="197">
        <v>3301</v>
      </c>
      <c r="B982" s="349" t="s">
        <v>227</v>
      </c>
      <c r="C982" s="197" t="s">
        <v>506</v>
      </c>
      <c r="D982" s="197"/>
      <c r="E982" s="328">
        <v>14030331</v>
      </c>
      <c r="F982" s="197"/>
      <c r="G982" s="197"/>
      <c r="H982" s="197"/>
      <c r="I982" s="197">
        <v>1</v>
      </c>
      <c r="J982" s="197"/>
      <c r="K982" s="197">
        <v>240</v>
      </c>
      <c r="L982" s="197">
        <f t="shared" si="13"/>
        <v>14030331</v>
      </c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</row>
    <row r="983" spans="1:25" x14ac:dyDescent="0.25">
      <c r="A983" s="197">
        <v>268</v>
      </c>
      <c r="B983" s="349" t="s">
        <v>227</v>
      </c>
      <c r="C983" s="197" t="s">
        <v>507</v>
      </c>
      <c r="D983" s="197"/>
      <c r="E983" s="328">
        <v>14030331</v>
      </c>
      <c r="F983" s="197"/>
      <c r="G983" s="197"/>
      <c r="H983" s="197"/>
      <c r="I983" s="197">
        <v>1</v>
      </c>
      <c r="J983" s="197"/>
      <c r="K983" s="197">
        <v>120</v>
      </c>
      <c r="L983" s="197">
        <f t="shared" si="13"/>
        <v>14030331</v>
      </c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</row>
    <row r="984" spans="1:25" x14ac:dyDescent="0.25">
      <c r="A984" s="197">
        <v>4</v>
      </c>
      <c r="B984" s="349" t="s">
        <v>227</v>
      </c>
      <c r="C984" s="197" t="s">
        <v>508</v>
      </c>
      <c r="D984" s="197"/>
      <c r="E984" s="328">
        <v>14030331</v>
      </c>
      <c r="F984" s="197"/>
      <c r="G984" s="197"/>
      <c r="H984" s="197"/>
      <c r="I984" s="197">
        <v>1</v>
      </c>
      <c r="J984" s="197"/>
      <c r="K984" s="197">
        <v>120</v>
      </c>
      <c r="L984" s="197">
        <f t="shared" si="13"/>
        <v>14030331</v>
      </c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</row>
    <row r="985" spans="1:25" x14ac:dyDescent="0.25">
      <c r="A985" s="197">
        <v>3303</v>
      </c>
      <c r="B985" s="349" t="s">
        <v>227</v>
      </c>
      <c r="C985" s="197" t="s">
        <v>506</v>
      </c>
      <c r="D985" s="197"/>
      <c r="E985" s="328">
        <v>14030331</v>
      </c>
      <c r="F985" s="197"/>
      <c r="G985" s="197"/>
      <c r="H985" s="197"/>
      <c r="I985" s="197">
        <v>1</v>
      </c>
      <c r="J985" s="197"/>
      <c r="K985" s="197">
        <v>240</v>
      </c>
      <c r="L985" s="197">
        <f t="shared" si="13"/>
        <v>14030331</v>
      </c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</row>
    <row r="986" spans="1:25" x14ac:dyDescent="0.25">
      <c r="A986" s="197">
        <v>1</v>
      </c>
      <c r="B986" s="349" t="s">
        <v>227</v>
      </c>
      <c r="C986" s="197" t="s">
        <v>508</v>
      </c>
      <c r="D986" s="197"/>
      <c r="E986" s="328">
        <v>14030331</v>
      </c>
      <c r="F986" s="197"/>
      <c r="G986" s="197"/>
      <c r="H986" s="197"/>
      <c r="I986" s="197">
        <v>1</v>
      </c>
      <c r="J986" s="197"/>
      <c r="K986" s="197">
        <v>120</v>
      </c>
      <c r="L986" s="197">
        <f t="shared" si="13"/>
        <v>14030331</v>
      </c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</row>
    <row r="987" spans="1:25" x14ac:dyDescent="0.25">
      <c r="A987" s="197">
        <v>3311</v>
      </c>
      <c r="B987" s="349" t="s">
        <v>227</v>
      </c>
      <c r="C987" s="197" t="s">
        <v>506</v>
      </c>
      <c r="D987" s="197"/>
      <c r="E987" s="328">
        <v>14030331</v>
      </c>
      <c r="F987" s="197"/>
      <c r="G987" s="197"/>
      <c r="H987" s="197"/>
      <c r="I987" s="197">
        <v>1</v>
      </c>
      <c r="J987" s="197"/>
      <c r="K987" s="197">
        <v>180</v>
      </c>
      <c r="L987" s="197">
        <f t="shared" si="13"/>
        <v>14030331</v>
      </c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</row>
    <row r="988" spans="1:25" x14ac:dyDescent="0.25">
      <c r="A988" s="197">
        <v>861</v>
      </c>
      <c r="B988" s="349" t="s">
        <v>227</v>
      </c>
      <c r="C988" s="197" t="s">
        <v>486</v>
      </c>
      <c r="D988" s="197"/>
      <c r="E988" s="328">
        <v>14030331</v>
      </c>
      <c r="F988" s="197"/>
      <c r="G988" s="197"/>
      <c r="H988" s="197"/>
      <c r="I988" s="197">
        <v>1</v>
      </c>
      <c r="J988" s="197"/>
      <c r="K988" s="197">
        <v>180</v>
      </c>
      <c r="L988" s="197">
        <f t="shared" si="13"/>
        <v>14030331</v>
      </c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</row>
    <row r="989" spans="1:25" x14ac:dyDescent="0.25">
      <c r="A989" s="197">
        <v>3308</v>
      </c>
      <c r="B989" s="349" t="s">
        <v>227</v>
      </c>
      <c r="C989" s="197">
        <v>30915</v>
      </c>
      <c r="D989" s="197"/>
      <c r="E989" s="197">
        <v>14030402</v>
      </c>
      <c r="F989" s="197"/>
      <c r="G989" s="197"/>
      <c r="H989" s="197"/>
      <c r="I989" s="197">
        <v>1</v>
      </c>
      <c r="J989" s="197"/>
      <c r="K989" s="197">
        <v>240</v>
      </c>
      <c r="L989" s="197">
        <f t="shared" si="13"/>
        <v>14030402</v>
      </c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</row>
    <row r="990" spans="1:25" x14ac:dyDescent="0.25">
      <c r="A990" s="197">
        <v>3307</v>
      </c>
      <c r="B990" s="349" t="s">
        <v>227</v>
      </c>
      <c r="C990" s="197" t="s">
        <v>506</v>
      </c>
      <c r="D990" s="197"/>
      <c r="E990" s="328">
        <v>14030402</v>
      </c>
      <c r="F990" s="197"/>
      <c r="G990" s="197"/>
      <c r="H990" s="197"/>
      <c r="I990" s="197">
        <v>1</v>
      </c>
      <c r="J990" s="197"/>
      <c r="K990" s="197">
        <v>240</v>
      </c>
      <c r="L990" s="197">
        <f t="shared" si="13"/>
        <v>14030402</v>
      </c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</row>
    <row r="991" spans="1:25" x14ac:dyDescent="0.25">
      <c r="A991" s="197">
        <v>221</v>
      </c>
      <c r="B991" s="349" t="s">
        <v>227</v>
      </c>
      <c r="C991" s="197" t="s">
        <v>517</v>
      </c>
      <c r="D991" s="197"/>
      <c r="E991" s="328">
        <v>14030402</v>
      </c>
      <c r="F991" s="197"/>
      <c r="G991" s="197"/>
      <c r="H991" s="197"/>
      <c r="I991" s="197">
        <v>1</v>
      </c>
      <c r="J991" s="197"/>
      <c r="K991" s="197">
        <v>180</v>
      </c>
      <c r="L991" s="197">
        <f t="shared" si="13"/>
        <v>14030402</v>
      </c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</row>
    <row r="992" spans="1:25" x14ac:dyDescent="0.25">
      <c r="A992" s="197">
        <v>628</v>
      </c>
      <c r="B992" s="349" t="s">
        <v>227</v>
      </c>
      <c r="C992" s="197" t="s">
        <v>277</v>
      </c>
      <c r="D992" s="197"/>
      <c r="E992" s="328">
        <v>14030402</v>
      </c>
      <c r="F992" s="197"/>
      <c r="G992" s="197"/>
      <c r="H992" s="197"/>
      <c r="I992" s="197">
        <v>1</v>
      </c>
      <c r="J992" s="197"/>
      <c r="K992" s="197">
        <v>240</v>
      </c>
      <c r="L992" s="197">
        <f t="shared" si="13"/>
        <v>14030402</v>
      </c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</row>
    <row r="993" spans="1:25" x14ac:dyDescent="0.25">
      <c r="A993" s="197">
        <v>3309</v>
      </c>
      <c r="B993" s="349" t="s">
        <v>227</v>
      </c>
      <c r="C993" s="197" t="s">
        <v>506</v>
      </c>
      <c r="D993" s="197"/>
      <c r="E993" s="328">
        <v>14030402</v>
      </c>
      <c r="F993" s="197"/>
      <c r="G993" s="197"/>
      <c r="H993" s="197"/>
      <c r="I993" s="197">
        <v>1</v>
      </c>
      <c r="J993" s="197"/>
      <c r="K993" s="197">
        <v>240</v>
      </c>
      <c r="L993" s="197">
        <f t="shared" si="13"/>
        <v>14030402</v>
      </c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</row>
    <row r="994" spans="1:25" x14ac:dyDescent="0.25">
      <c r="A994" s="197">
        <v>3310</v>
      </c>
      <c r="B994" s="349" t="s">
        <v>227</v>
      </c>
      <c r="C994" s="197" t="s">
        <v>506</v>
      </c>
      <c r="D994" s="197"/>
      <c r="E994" s="328">
        <v>14030402</v>
      </c>
      <c r="F994" s="197"/>
      <c r="G994" s="197"/>
      <c r="H994" s="197"/>
      <c r="I994" s="197">
        <v>1</v>
      </c>
      <c r="J994" s="197"/>
      <c r="K994" s="197">
        <v>240</v>
      </c>
      <c r="L994" s="197">
        <f t="shared" si="13"/>
        <v>14030402</v>
      </c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</row>
    <row r="995" spans="1:25" x14ac:dyDescent="0.25">
      <c r="A995" s="197">
        <v>3</v>
      </c>
      <c r="B995" s="349" t="s">
        <v>227</v>
      </c>
      <c r="C995" s="197" t="s">
        <v>508</v>
      </c>
      <c r="D995" s="197"/>
      <c r="E995" s="328">
        <v>14030402</v>
      </c>
      <c r="F995" s="197"/>
      <c r="G995" s="197"/>
      <c r="H995" s="197"/>
      <c r="I995" s="197">
        <v>1</v>
      </c>
      <c r="J995" s="197"/>
      <c r="K995" s="197">
        <v>120</v>
      </c>
      <c r="L995" s="197">
        <f t="shared" si="13"/>
        <v>14030402</v>
      </c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</row>
    <row r="996" spans="1:25" x14ac:dyDescent="0.25">
      <c r="A996" s="197">
        <v>3306</v>
      </c>
      <c r="B996" s="349" t="s">
        <v>227</v>
      </c>
      <c r="C996" s="197" t="s">
        <v>506</v>
      </c>
      <c r="D996" s="197"/>
      <c r="E996" s="328">
        <v>14030402</v>
      </c>
      <c r="F996" s="197"/>
      <c r="G996" s="197"/>
      <c r="H996" s="197"/>
      <c r="I996" s="197">
        <v>1</v>
      </c>
      <c r="J996" s="197"/>
      <c r="K996" s="197">
        <v>240</v>
      </c>
      <c r="L996" s="197">
        <f t="shared" si="13"/>
        <v>14030402</v>
      </c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</row>
    <row r="997" spans="1:25" x14ac:dyDescent="0.25">
      <c r="A997" s="197">
        <v>10</v>
      </c>
      <c r="B997" s="349" t="s">
        <v>227</v>
      </c>
      <c r="C997" s="197" t="s">
        <v>235</v>
      </c>
      <c r="D997" s="197"/>
      <c r="E997" s="328">
        <v>14030402</v>
      </c>
      <c r="F997" s="197"/>
      <c r="G997" s="197"/>
      <c r="H997" s="197"/>
      <c r="I997" s="197">
        <v>1</v>
      </c>
      <c r="J997" s="197"/>
      <c r="K997" s="197">
        <v>120</v>
      </c>
      <c r="L997" s="197">
        <f t="shared" si="13"/>
        <v>14030402</v>
      </c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</row>
    <row r="998" spans="1:25" x14ac:dyDescent="0.25">
      <c r="A998" s="197">
        <v>723</v>
      </c>
      <c r="B998" s="349" t="s">
        <v>227</v>
      </c>
      <c r="C998" s="197" t="s">
        <v>515</v>
      </c>
      <c r="D998" s="197"/>
      <c r="E998" s="328">
        <v>14030402</v>
      </c>
      <c r="F998" s="197"/>
      <c r="G998" s="197"/>
      <c r="H998" s="197"/>
      <c r="I998" s="197">
        <v>1</v>
      </c>
      <c r="J998" s="197"/>
      <c r="K998" s="197">
        <v>180</v>
      </c>
      <c r="L998" s="197">
        <f t="shared" si="13"/>
        <v>14030402</v>
      </c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</row>
    <row r="999" spans="1:25" x14ac:dyDescent="0.25">
      <c r="A999" s="197">
        <v>3312</v>
      </c>
      <c r="B999" s="349" t="s">
        <v>227</v>
      </c>
      <c r="C999" s="197" t="s">
        <v>506</v>
      </c>
      <c r="D999" s="197"/>
      <c r="E999" s="197">
        <v>14030403</v>
      </c>
      <c r="F999" s="197"/>
      <c r="G999" s="197"/>
      <c r="H999" s="197"/>
      <c r="I999" s="197">
        <v>1</v>
      </c>
      <c r="J999" s="197"/>
      <c r="K999" s="197">
        <v>180</v>
      </c>
      <c r="L999" s="197">
        <f t="shared" si="13"/>
        <v>14030403</v>
      </c>
      <c r="M999" s="197"/>
      <c r="N999" s="197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</row>
    <row r="1000" spans="1:25" x14ac:dyDescent="0.25">
      <c r="A1000" s="197">
        <v>3316</v>
      </c>
      <c r="B1000" s="349" t="s">
        <v>227</v>
      </c>
      <c r="C1000" s="197" t="s">
        <v>392</v>
      </c>
      <c r="D1000" s="197"/>
      <c r="E1000" s="328">
        <v>14030403</v>
      </c>
      <c r="F1000" s="197"/>
      <c r="G1000" s="197"/>
      <c r="H1000" s="197"/>
      <c r="I1000" s="197">
        <v>1</v>
      </c>
      <c r="J1000" s="197"/>
      <c r="K1000" s="197">
        <v>240</v>
      </c>
      <c r="L1000" s="197">
        <f t="shared" si="13"/>
        <v>14030403</v>
      </c>
      <c r="M1000" s="197"/>
      <c r="N1000" s="197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</row>
    <row r="1001" spans="1:25" x14ac:dyDescent="0.25">
      <c r="A1001" s="197">
        <v>3304</v>
      </c>
      <c r="B1001" s="349" t="s">
        <v>227</v>
      </c>
      <c r="C1001" s="197" t="s">
        <v>506</v>
      </c>
      <c r="D1001" s="197"/>
      <c r="E1001" s="328">
        <v>14030403</v>
      </c>
      <c r="F1001" s="197"/>
      <c r="G1001" s="197"/>
      <c r="H1001" s="197"/>
      <c r="I1001" s="197">
        <v>1</v>
      </c>
      <c r="J1001" s="197"/>
      <c r="K1001" s="197">
        <v>240</v>
      </c>
      <c r="L1001" s="197">
        <f t="shared" ref="L1001:L1064" si="14">E1001</f>
        <v>14030403</v>
      </c>
      <c r="M1001" s="197"/>
      <c r="N1001" s="197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</row>
    <row r="1002" spans="1:25" x14ac:dyDescent="0.25">
      <c r="A1002" s="197">
        <v>3313</v>
      </c>
      <c r="B1002" s="349" t="s">
        <v>227</v>
      </c>
      <c r="C1002" s="197" t="s">
        <v>392</v>
      </c>
      <c r="D1002" s="197"/>
      <c r="E1002" s="328">
        <v>14030403</v>
      </c>
      <c r="F1002" s="197"/>
      <c r="G1002" s="197"/>
      <c r="H1002" s="197"/>
      <c r="I1002" s="197">
        <v>1</v>
      </c>
      <c r="J1002" s="197"/>
      <c r="K1002" s="197">
        <v>180</v>
      </c>
      <c r="L1002" s="197">
        <f t="shared" si="14"/>
        <v>14030403</v>
      </c>
      <c r="M1002" s="197"/>
      <c r="N1002" s="197"/>
      <c r="O1002" s="197"/>
      <c r="P1002" s="197"/>
      <c r="Q1002" s="197"/>
      <c r="R1002" s="197"/>
      <c r="S1002" s="197"/>
      <c r="T1002" s="197"/>
      <c r="U1002" s="197"/>
      <c r="V1002" s="197"/>
      <c r="W1002" s="197"/>
      <c r="X1002" s="197"/>
      <c r="Y1002" s="197"/>
    </row>
    <row r="1003" spans="1:25" x14ac:dyDescent="0.25">
      <c r="A1003" s="197">
        <v>630</v>
      </c>
      <c r="B1003" s="349" t="s">
        <v>227</v>
      </c>
      <c r="C1003" s="197" t="s">
        <v>277</v>
      </c>
      <c r="D1003" s="197"/>
      <c r="E1003" s="328">
        <v>14030403</v>
      </c>
      <c r="F1003" s="197"/>
      <c r="G1003" s="197"/>
      <c r="H1003" s="197"/>
      <c r="I1003" s="197">
        <v>1</v>
      </c>
      <c r="J1003" s="197"/>
      <c r="K1003" s="197">
        <v>180</v>
      </c>
      <c r="L1003" s="197">
        <f t="shared" si="14"/>
        <v>14030403</v>
      </c>
      <c r="M1003" s="197"/>
      <c r="N1003" s="197"/>
      <c r="O1003" s="197"/>
      <c r="P1003" s="197"/>
      <c r="Q1003" s="197"/>
      <c r="R1003" s="197"/>
      <c r="S1003" s="197"/>
      <c r="T1003" s="197"/>
      <c r="U1003" s="197"/>
      <c r="V1003" s="197"/>
      <c r="W1003" s="197"/>
      <c r="X1003" s="197"/>
      <c r="Y1003" s="197"/>
    </row>
    <row r="1004" spans="1:25" x14ac:dyDescent="0.25">
      <c r="A1004" s="197">
        <v>3315</v>
      </c>
      <c r="B1004" s="349" t="s">
        <v>227</v>
      </c>
      <c r="C1004" s="197" t="s">
        <v>392</v>
      </c>
      <c r="D1004" s="197"/>
      <c r="E1004" s="328">
        <v>14030403</v>
      </c>
      <c r="F1004" s="197"/>
      <c r="G1004" s="197"/>
      <c r="H1004" s="197"/>
      <c r="I1004" s="197">
        <v>1</v>
      </c>
      <c r="J1004" s="197"/>
      <c r="K1004" s="197">
        <v>180</v>
      </c>
      <c r="L1004" s="197">
        <f t="shared" si="14"/>
        <v>14030403</v>
      </c>
      <c r="M1004" s="197"/>
      <c r="N1004" s="197"/>
      <c r="O1004" s="197"/>
      <c r="P1004" s="197"/>
      <c r="Q1004" s="197"/>
      <c r="R1004" s="197"/>
      <c r="S1004" s="197"/>
      <c r="T1004" s="197"/>
      <c r="U1004" s="197"/>
      <c r="V1004" s="197"/>
      <c r="W1004" s="197"/>
      <c r="X1004" s="197"/>
      <c r="Y1004" s="197"/>
    </row>
    <row r="1005" spans="1:25" x14ac:dyDescent="0.25">
      <c r="A1005" s="197">
        <v>629</v>
      </c>
      <c r="B1005" s="349" t="s">
        <v>227</v>
      </c>
      <c r="C1005" s="197" t="s">
        <v>277</v>
      </c>
      <c r="D1005" s="197"/>
      <c r="E1005" s="328">
        <v>14030403</v>
      </c>
      <c r="F1005" s="197"/>
      <c r="G1005" s="197"/>
      <c r="H1005" s="197"/>
      <c r="I1005" s="197">
        <v>1</v>
      </c>
      <c r="J1005" s="197"/>
      <c r="K1005" s="197">
        <v>180</v>
      </c>
      <c r="L1005" s="197">
        <f t="shared" si="14"/>
        <v>14030403</v>
      </c>
      <c r="M1005" s="197"/>
      <c r="N1005" s="197"/>
      <c r="O1005" s="197"/>
      <c r="P1005" s="197"/>
      <c r="Q1005" s="197"/>
      <c r="R1005" s="197"/>
      <c r="S1005" s="197"/>
      <c r="T1005" s="197"/>
      <c r="U1005" s="197"/>
      <c r="V1005" s="197"/>
      <c r="W1005" s="197"/>
      <c r="X1005" s="197"/>
      <c r="Y1005" s="197"/>
    </row>
    <row r="1006" spans="1:25" x14ac:dyDescent="0.25">
      <c r="A1006" s="197">
        <v>3314</v>
      </c>
      <c r="B1006" s="349" t="s">
        <v>227</v>
      </c>
      <c r="C1006" s="197" t="s">
        <v>392</v>
      </c>
      <c r="D1006" s="197"/>
      <c r="E1006" s="328">
        <v>14030403</v>
      </c>
      <c r="F1006" s="197"/>
      <c r="G1006" s="197"/>
      <c r="H1006" s="197"/>
      <c r="I1006" s="197">
        <v>1</v>
      </c>
      <c r="J1006" s="197"/>
      <c r="K1006" s="197">
        <v>180</v>
      </c>
      <c r="L1006" s="197">
        <f t="shared" si="14"/>
        <v>14030403</v>
      </c>
      <c r="M1006" s="197"/>
      <c r="N1006" s="197"/>
      <c r="O1006" s="197"/>
      <c r="P1006" s="197"/>
      <c r="Q1006" s="197"/>
      <c r="R1006" s="197"/>
      <c r="S1006" s="197"/>
      <c r="T1006" s="197"/>
      <c r="U1006" s="197"/>
      <c r="V1006" s="197"/>
      <c r="W1006" s="197"/>
      <c r="X1006" s="197"/>
      <c r="Y1006" s="197"/>
    </row>
    <row r="1007" spans="1:25" x14ac:dyDescent="0.25">
      <c r="A1007" s="197">
        <v>3317</v>
      </c>
      <c r="B1007" s="349" t="s">
        <v>227</v>
      </c>
      <c r="C1007" s="197" t="s">
        <v>218</v>
      </c>
      <c r="D1007" s="197"/>
      <c r="E1007" s="328">
        <v>14030403</v>
      </c>
      <c r="F1007" s="197"/>
      <c r="G1007" s="197"/>
      <c r="H1007" s="197"/>
      <c r="I1007" s="197">
        <v>1</v>
      </c>
      <c r="J1007" s="197"/>
      <c r="K1007" s="197">
        <v>180</v>
      </c>
      <c r="L1007" s="197">
        <f t="shared" si="14"/>
        <v>14030403</v>
      </c>
      <c r="M1007" s="197"/>
      <c r="N1007" s="197"/>
      <c r="O1007" s="197"/>
      <c r="P1007" s="197"/>
      <c r="Q1007" s="197"/>
      <c r="R1007" s="197"/>
      <c r="S1007" s="197"/>
      <c r="T1007" s="197"/>
      <c r="U1007" s="197"/>
      <c r="V1007" s="197"/>
      <c r="W1007" s="197"/>
      <c r="X1007" s="197"/>
      <c r="Y1007" s="197"/>
    </row>
    <row r="1008" spans="1:25" x14ac:dyDescent="0.25">
      <c r="A1008" s="197">
        <v>3326</v>
      </c>
      <c r="B1008" s="349" t="s">
        <v>227</v>
      </c>
      <c r="C1008" s="197" t="s">
        <v>218</v>
      </c>
      <c r="D1008" s="197"/>
      <c r="E1008" s="328">
        <v>14030403</v>
      </c>
      <c r="F1008" s="197"/>
      <c r="G1008" s="197"/>
      <c r="H1008" s="197"/>
      <c r="I1008" s="197">
        <v>1</v>
      </c>
      <c r="J1008" s="197"/>
      <c r="K1008" s="197">
        <v>180</v>
      </c>
      <c r="L1008" s="197">
        <f t="shared" si="14"/>
        <v>14030403</v>
      </c>
      <c r="M1008" s="197"/>
      <c r="N1008" s="197"/>
      <c r="O1008" s="197"/>
      <c r="P1008" s="197"/>
      <c r="Q1008" s="197"/>
      <c r="R1008" s="197"/>
      <c r="S1008" s="197"/>
      <c r="T1008" s="197"/>
      <c r="U1008" s="197"/>
      <c r="V1008" s="197"/>
      <c r="W1008" s="197"/>
      <c r="X1008" s="197"/>
      <c r="Y1008" s="197"/>
    </row>
    <row r="1009" spans="1:25" x14ac:dyDescent="0.25">
      <c r="A1009" s="197">
        <v>3325</v>
      </c>
      <c r="B1009" s="349" t="s">
        <v>227</v>
      </c>
      <c r="C1009" s="197" t="s">
        <v>218</v>
      </c>
      <c r="D1009" s="197"/>
      <c r="E1009" s="197">
        <v>14030404</v>
      </c>
      <c r="F1009" s="197"/>
      <c r="G1009" s="197"/>
      <c r="H1009" s="197"/>
      <c r="I1009" s="197">
        <v>1</v>
      </c>
      <c r="J1009" s="197"/>
      <c r="K1009" s="197">
        <v>240</v>
      </c>
      <c r="L1009" s="197">
        <f t="shared" si="14"/>
        <v>14030404</v>
      </c>
      <c r="M1009" s="197"/>
      <c r="N1009" s="197"/>
      <c r="O1009" s="197"/>
      <c r="P1009" s="197"/>
      <c r="Q1009" s="197"/>
      <c r="R1009" s="197"/>
      <c r="S1009" s="197"/>
      <c r="T1009" s="197"/>
      <c r="U1009" s="197"/>
      <c r="V1009" s="197"/>
      <c r="W1009" s="197"/>
      <c r="X1009" s="197"/>
      <c r="Y1009" s="197"/>
    </row>
    <row r="1010" spans="1:25" x14ac:dyDescent="0.25">
      <c r="A1010" s="197">
        <v>3323</v>
      </c>
      <c r="B1010" s="349" t="s">
        <v>227</v>
      </c>
      <c r="C1010" s="197" t="s">
        <v>218</v>
      </c>
      <c r="D1010" s="197"/>
      <c r="E1010" s="328">
        <v>14030404</v>
      </c>
      <c r="F1010" s="197"/>
      <c r="G1010" s="197"/>
      <c r="H1010" s="197"/>
      <c r="I1010" s="197">
        <v>1</v>
      </c>
      <c r="J1010" s="197"/>
      <c r="K1010" s="197">
        <v>240</v>
      </c>
      <c r="L1010" s="197">
        <f t="shared" si="14"/>
        <v>14030404</v>
      </c>
      <c r="M1010" s="197"/>
      <c r="N1010" s="197"/>
      <c r="O1010" s="197"/>
      <c r="P1010" s="197"/>
      <c r="Q1010" s="197"/>
      <c r="R1010" s="197"/>
      <c r="S1010" s="197"/>
      <c r="T1010" s="197"/>
      <c r="U1010" s="197"/>
      <c r="V1010" s="197"/>
      <c r="W1010" s="197"/>
      <c r="X1010" s="197"/>
      <c r="Y1010" s="197"/>
    </row>
    <row r="1011" spans="1:25" x14ac:dyDescent="0.25">
      <c r="A1011" s="197">
        <v>3322</v>
      </c>
      <c r="B1011" s="349" t="s">
        <v>227</v>
      </c>
      <c r="C1011" s="197" t="s">
        <v>218</v>
      </c>
      <c r="D1011" s="197"/>
      <c r="E1011" s="328">
        <v>14030404</v>
      </c>
      <c r="F1011" s="197"/>
      <c r="G1011" s="197"/>
      <c r="H1011" s="197"/>
      <c r="I1011" s="197">
        <v>1</v>
      </c>
      <c r="J1011" s="197"/>
      <c r="K1011" s="197">
        <v>60</v>
      </c>
      <c r="L1011" s="197">
        <f t="shared" si="14"/>
        <v>14030404</v>
      </c>
      <c r="M1011" s="197"/>
      <c r="N1011" s="197"/>
      <c r="O1011" s="197"/>
      <c r="P1011" s="197"/>
      <c r="Q1011" s="197"/>
      <c r="R1011" s="197"/>
      <c r="S1011" s="197"/>
      <c r="T1011" s="197"/>
      <c r="U1011" s="197"/>
      <c r="V1011" s="197"/>
      <c r="W1011" s="197"/>
      <c r="X1011" s="197"/>
      <c r="Y1011" s="197"/>
    </row>
    <row r="1012" spans="1:25" x14ac:dyDescent="0.25">
      <c r="A1012" s="197">
        <v>3321</v>
      </c>
      <c r="B1012" s="349" t="s">
        <v>227</v>
      </c>
      <c r="C1012" s="197" t="s">
        <v>218</v>
      </c>
      <c r="D1012" s="197"/>
      <c r="E1012" s="328">
        <v>14030404</v>
      </c>
      <c r="F1012" s="197"/>
      <c r="G1012" s="197"/>
      <c r="H1012" s="197"/>
      <c r="I1012" s="197">
        <v>1</v>
      </c>
      <c r="J1012" s="197"/>
      <c r="K1012" s="197">
        <v>120</v>
      </c>
      <c r="L1012" s="197">
        <f t="shared" si="14"/>
        <v>14030404</v>
      </c>
      <c r="M1012" s="197"/>
      <c r="N1012" s="197"/>
      <c r="O1012" s="197"/>
      <c r="P1012" s="197"/>
      <c r="Q1012" s="197"/>
      <c r="R1012" s="197"/>
      <c r="S1012" s="197"/>
      <c r="T1012" s="197"/>
      <c r="U1012" s="197"/>
      <c r="V1012" s="197"/>
      <c r="W1012" s="197"/>
      <c r="X1012" s="197"/>
      <c r="Y1012" s="197"/>
    </row>
    <row r="1013" spans="1:25" x14ac:dyDescent="0.25">
      <c r="A1013" s="197">
        <v>210</v>
      </c>
      <c r="B1013" s="349" t="s">
        <v>227</v>
      </c>
      <c r="C1013" s="197" t="s">
        <v>385</v>
      </c>
      <c r="D1013" s="197"/>
      <c r="E1013" s="328">
        <v>14030404</v>
      </c>
      <c r="F1013" s="197"/>
      <c r="G1013" s="197"/>
      <c r="H1013" s="197"/>
      <c r="I1013" s="197">
        <v>1</v>
      </c>
      <c r="J1013" s="197"/>
      <c r="K1013" s="197">
        <v>240</v>
      </c>
      <c r="L1013" s="197">
        <f t="shared" si="14"/>
        <v>14030404</v>
      </c>
      <c r="M1013" s="197"/>
      <c r="N1013" s="197"/>
      <c r="O1013" s="197"/>
      <c r="P1013" s="197"/>
      <c r="Q1013" s="197"/>
      <c r="R1013" s="197"/>
      <c r="S1013" s="197"/>
      <c r="T1013" s="197"/>
      <c r="U1013" s="197"/>
      <c r="V1013" s="197"/>
      <c r="W1013" s="197"/>
      <c r="X1013" s="197"/>
      <c r="Y1013" s="197"/>
    </row>
    <row r="1014" spans="1:25" x14ac:dyDescent="0.25">
      <c r="A1014" s="197">
        <v>559</v>
      </c>
      <c r="B1014" s="349" t="s">
        <v>227</v>
      </c>
      <c r="C1014" s="197" t="s">
        <v>118</v>
      </c>
      <c r="D1014" s="197"/>
      <c r="E1014" s="328">
        <v>14030404</v>
      </c>
      <c r="F1014" s="197"/>
      <c r="G1014" s="197"/>
      <c r="H1014" s="197"/>
      <c r="I1014" s="197">
        <v>1</v>
      </c>
      <c r="J1014" s="197"/>
      <c r="K1014" s="197">
        <v>120</v>
      </c>
      <c r="L1014" s="197">
        <f t="shared" si="14"/>
        <v>14030404</v>
      </c>
      <c r="M1014" s="197"/>
      <c r="N1014" s="197"/>
      <c r="O1014" s="197"/>
      <c r="P1014" s="197"/>
      <c r="Q1014" s="197"/>
      <c r="R1014" s="197"/>
      <c r="S1014" s="197"/>
      <c r="T1014" s="197"/>
      <c r="U1014" s="197"/>
      <c r="V1014" s="197"/>
      <c r="W1014" s="197"/>
      <c r="X1014" s="197"/>
      <c r="Y1014" s="197"/>
    </row>
    <row r="1015" spans="1:25" x14ac:dyDescent="0.25">
      <c r="A1015" s="197">
        <v>328</v>
      </c>
      <c r="B1015" s="349" t="s">
        <v>227</v>
      </c>
      <c r="C1015" s="197" t="s">
        <v>483</v>
      </c>
      <c r="D1015" s="197"/>
      <c r="E1015" s="328">
        <v>14030404</v>
      </c>
      <c r="F1015" s="197"/>
      <c r="G1015" s="197"/>
      <c r="H1015" s="197"/>
      <c r="I1015" s="197">
        <v>1</v>
      </c>
      <c r="J1015" s="197"/>
      <c r="K1015" s="197">
        <v>180</v>
      </c>
      <c r="L1015" s="197">
        <f t="shared" si="14"/>
        <v>14030404</v>
      </c>
      <c r="M1015" s="197"/>
      <c r="N1015" s="197"/>
      <c r="O1015" s="197"/>
      <c r="P1015" s="197"/>
      <c r="Q1015" s="197"/>
      <c r="R1015" s="197"/>
      <c r="S1015" s="197"/>
      <c r="T1015" s="197"/>
      <c r="U1015" s="197"/>
      <c r="V1015" s="197"/>
      <c r="W1015" s="197"/>
      <c r="X1015" s="197"/>
      <c r="Y1015" s="197"/>
    </row>
    <row r="1016" spans="1:25" x14ac:dyDescent="0.25">
      <c r="A1016" s="197">
        <v>327</v>
      </c>
      <c r="B1016" s="349" t="s">
        <v>227</v>
      </c>
      <c r="C1016" s="197" t="s">
        <v>483</v>
      </c>
      <c r="D1016" s="197"/>
      <c r="E1016" s="328">
        <v>14030404</v>
      </c>
      <c r="F1016" s="197"/>
      <c r="G1016" s="197"/>
      <c r="H1016" s="197"/>
      <c r="I1016" s="197">
        <v>1</v>
      </c>
      <c r="J1016" s="197"/>
      <c r="K1016" s="197">
        <v>180</v>
      </c>
      <c r="L1016" s="197">
        <f t="shared" si="14"/>
        <v>14030404</v>
      </c>
      <c r="M1016" s="197"/>
      <c r="N1016" s="197"/>
      <c r="O1016" s="197"/>
      <c r="P1016" s="197"/>
      <c r="Q1016" s="197"/>
      <c r="R1016" s="197"/>
      <c r="S1016" s="197"/>
      <c r="T1016" s="197"/>
      <c r="U1016" s="197"/>
      <c r="V1016" s="197"/>
      <c r="W1016" s="197"/>
      <c r="X1016" s="197"/>
      <c r="Y1016" s="197"/>
    </row>
    <row r="1017" spans="1:25" x14ac:dyDescent="0.25">
      <c r="A1017" s="197">
        <v>13</v>
      </c>
      <c r="B1017" s="349" t="s">
        <v>227</v>
      </c>
      <c r="C1017" s="197" t="s">
        <v>235</v>
      </c>
      <c r="D1017" s="197"/>
      <c r="E1017" s="328">
        <v>14030404</v>
      </c>
      <c r="F1017" s="197"/>
      <c r="G1017" s="197"/>
      <c r="H1017" s="197"/>
      <c r="I1017" s="197">
        <v>1</v>
      </c>
      <c r="J1017" s="197"/>
      <c r="K1017" s="197">
        <v>60</v>
      </c>
      <c r="L1017" s="197">
        <f t="shared" si="14"/>
        <v>14030404</v>
      </c>
      <c r="M1017" s="197"/>
      <c r="N1017" s="197"/>
      <c r="O1017" s="197"/>
      <c r="P1017" s="197"/>
      <c r="Q1017" s="197"/>
      <c r="R1017" s="197"/>
      <c r="S1017" s="197"/>
      <c r="T1017" s="197"/>
      <c r="U1017" s="197"/>
      <c r="V1017" s="197"/>
      <c r="W1017" s="197"/>
      <c r="X1017" s="197"/>
      <c r="Y1017" s="197"/>
    </row>
    <row r="1018" spans="1:25" x14ac:dyDescent="0.25">
      <c r="A1018" s="197">
        <v>12</v>
      </c>
      <c r="B1018" s="349" t="s">
        <v>227</v>
      </c>
      <c r="C1018" s="197" t="s">
        <v>235</v>
      </c>
      <c r="D1018" s="197"/>
      <c r="E1018" s="328">
        <v>14030404</v>
      </c>
      <c r="F1018" s="197"/>
      <c r="G1018" s="197"/>
      <c r="H1018" s="197"/>
      <c r="I1018" s="197">
        <v>1</v>
      </c>
      <c r="J1018" s="197"/>
      <c r="K1018" s="197">
        <v>120</v>
      </c>
      <c r="L1018" s="197">
        <f t="shared" si="14"/>
        <v>14030404</v>
      </c>
      <c r="M1018" s="197"/>
      <c r="N1018" s="197"/>
      <c r="O1018" s="197"/>
      <c r="P1018" s="197"/>
      <c r="Q1018" s="197"/>
      <c r="R1018" s="197"/>
      <c r="S1018" s="197"/>
      <c r="T1018" s="197"/>
      <c r="U1018" s="197"/>
      <c r="V1018" s="197"/>
      <c r="W1018" s="197"/>
      <c r="X1018" s="197"/>
      <c r="Y1018" s="197"/>
    </row>
    <row r="1019" spans="1:25" x14ac:dyDescent="0.25">
      <c r="A1019" s="197">
        <v>167</v>
      </c>
      <c r="B1019" s="349" t="s">
        <v>227</v>
      </c>
      <c r="C1019" s="197" t="s">
        <v>136</v>
      </c>
      <c r="D1019" s="197"/>
      <c r="E1019" s="197">
        <v>14030404</v>
      </c>
      <c r="F1019" s="197"/>
      <c r="G1019" s="197"/>
      <c r="H1019" s="197"/>
      <c r="I1019" s="197">
        <v>1</v>
      </c>
      <c r="J1019" s="197"/>
      <c r="K1019" s="197">
        <v>180</v>
      </c>
      <c r="L1019" s="197">
        <f t="shared" si="14"/>
        <v>14030404</v>
      </c>
      <c r="M1019" s="197"/>
      <c r="N1019" s="197"/>
      <c r="O1019" s="197"/>
      <c r="P1019" s="197"/>
      <c r="Q1019" s="197"/>
      <c r="R1019" s="197"/>
      <c r="S1019" s="197"/>
      <c r="T1019" s="197"/>
      <c r="U1019" s="197"/>
      <c r="V1019" s="197"/>
      <c r="W1019" s="197"/>
      <c r="X1019" s="197"/>
      <c r="Y1019" s="197"/>
    </row>
    <row r="1020" spans="1:25" x14ac:dyDescent="0.25">
      <c r="A1020" s="197">
        <v>168</v>
      </c>
      <c r="B1020" s="349" t="s">
        <v>227</v>
      </c>
      <c r="C1020" s="197" t="s">
        <v>136</v>
      </c>
      <c r="D1020" s="197"/>
      <c r="E1020" s="328">
        <v>14030404</v>
      </c>
      <c r="F1020" s="197"/>
      <c r="G1020" s="197"/>
      <c r="H1020" s="197"/>
      <c r="I1020" s="197">
        <v>1</v>
      </c>
      <c r="J1020" s="197"/>
      <c r="K1020" s="197">
        <v>180</v>
      </c>
      <c r="L1020" s="197">
        <f t="shared" si="14"/>
        <v>14030404</v>
      </c>
      <c r="M1020" s="197"/>
      <c r="N1020" s="197"/>
      <c r="O1020" s="197"/>
      <c r="P1020" s="197"/>
      <c r="Q1020" s="197"/>
      <c r="R1020" s="197"/>
      <c r="S1020" s="197"/>
      <c r="T1020" s="197"/>
      <c r="U1020" s="197"/>
      <c r="V1020" s="197"/>
      <c r="W1020" s="197"/>
      <c r="X1020" s="197"/>
      <c r="Y1020" s="197"/>
    </row>
    <row r="1021" spans="1:25" x14ac:dyDescent="0.25">
      <c r="A1021" s="197">
        <v>196</v>
      </c>
      <c r="B1021" s="349" t="s">
        <v>227</v>
      </c>
      <c r="C1021" s="197" t="s">
        <v>137</v>
      </c>
      <c r="D1021" s="197"/>
      <c r="E1021" s="328">
        <v>14030404</v>
      </c>
      <c r="F1021" s="197"/>
      <c r="G1021" s="197"/>
      <c r="H1021" s="197"/>
      <c r="I1021" s="197">
        <v>1</v>
      </c>
      <c r="J1021" s="197"/>
      <c r="K1021" s="197">
        <v>180</v>
      </c>
      <c r="L1021" s="197">
        <f t="shared" si="14"/>
        <v>14030404</v>
      </c>
      <c r="M1021" s="197"/>
      <c r="N1021" s="197"/>
      <c r="O1021" s="197"/>
      <c r="P1021" s="197"/>
      <c r="Q1021" s="197"/>
      <c r="R1021" s="197"/>
      <c r="S1021" s="197"/>
      <c r="T1021" s="197"/>
      <c r="U1021" s="197"/>
      <c r="V1021" s="197"/>
      <c r="W1021" s="197"/>
      <c r="X1021" s="197"/>
      <c r="Y1021" s="197"/>
    </row>
    <row r="1022" spans="1:25" x14ac:dyDescent="0.25">
      <c r="A1022" s="197">
        <v>197</v>
      </c>
      <c r="B1022" s="349" t="s">
        <v>227</v>
      </c>
      <c r="C1022" s="197" t="s">
        <v>136</v>
      </c>
      <c r="D1022" s="197"/>
      <c r="E1022" s="328">
        <v>14030404</v>
      </c>
      <c r="F1022" s="197"/>
      <c r="G1022" s="197"/>
      <c r="H1022" s="197"/>
      <c r="I1022" s="197">
        <v>1</v>
      </c>
      <c r="J1022" s="197"/>
      <c r="K1022" s="197">
        <v>180</v>
      </c>
      <c r="L1022" s="197">
        <f t="shared" si="14"/>
        <v>14030404</v>
      </c>
      <c r="M1022" s="197"/>
      <c r="N1022" s="197"/>
      <c r="O1022" s="197"/>
      <c r="P1022" s="197"/>
      <c r="Q1022" s="197"/>
      <c r="R1022" s="197"/>
      <c r="S1022" s="197"/>
      <c r="T1022" s="197"/>
      <c r="U1022" s="197"/>
      <c r="V1022" s="197"/>
      <c r="W1022" s="197"/>
      <c r="X1022" s="197"/>
      <c r="Y1022" s="197"/>
    </row>
    <row r="1023" spans="1:25" x14ac:dyDescent="0.25">
      <c r="A1023" s="197">
        <v>169</v>
      </c>
      <c r="B1023" s="349" t="s">
        <v>227</v>
      </c>
      <c r="C1023" s="197" t="s">
        <v>136</v>
      </c>
      <c r="D1023" s="197"/>
      <c r="E1023" s="328">
        <v>14030404</v>
      </c>
      <c r="F1023" s="197"/>
      <c r="G1023" s="197"/>
      <c r="H1023" s="197"/>
      <c r="I1023" s="197">
        <v>1</v>
      </c>
      <c r="J1023" s="197"/>
      <c r="K1023" s="197">
        <v>180</v>
      </c>
      <c r="L1023" s="197">
        <f t="shared" si="14"/>
        <v>14030404</v>
      </c>
      <c r="M1023" s="197"/>
      <c r="N1023" s="197"/>
      <c r="O1023" s="197"/>
      <c r="P1023" s="197"/>
      <c r="Q1023" s="197"/>
      <c r="R1023" s="197"/>
      <c r="S1023" s="197"/>
      <c r="T1023" s="197"/>
      <c r="U1023" s="197"/>
      <c r="V1023" s="197"/>
      <c r="W1023" s="197"/>
      <c r="X1023" s="197"/>
      <c r="Y1023" s="197"/>
    </row>
    <row r="1024" spans="1:25" x14ac:dyDescent="0.25">
      <c r="A1024" s="197">
        <v>166</v>
      </c>
      <c r="B1024" s="349" t="s">
        <v>227</v>
      </c>
      <c r="C1024" s="197" t="s">
        <v>136</v>
      </c>
      <c r="D1024" s="197"/>
      <c r="E1024" s="328">
        <v>14030404</v>
      </c>
      <c r="F1024" s="197"/>
      <c r="G1024" s="197"/>
      <c r="H1024" s="197"/>
      <c r="I1024" s="197">
        <v>1</v>
      </c>
      <c r="J1024" s="197"/>
      <c r="K1024" s="197">
        <v>180</v>
      </c>
      <c r="L1024" s="197">
        <f t="shared" si="14"/>
        <v>14030404</v>
      </c>
      <c r="M1024" s="197"/>
      <c r="N1024" s="197"/>
      <c r="O1024" s="197"/>
      <c r="P1024" s="197"/>
      <c r="Q1024" s="197"/>
      <c r="R1024" s="197"/>
      <c r="S1024" s="197"/>
      <c r="T1024" s="197"/>
      <c r="U1024" s="197"/>
      <c r="V1024" s="197"/>
      <c r="W1024" s="197"/>
      <c r="X1024" s="197"/>
      <c r="Y1024" s="197"/>
    </row>
    <row r="1025" spans="1:25" x14ac:dyDescent="0.25">
      <c r="A1025" s="197">
        <v>14</v>
      </c>
      <c r="B1025" s="349" t="s">
        <v>227</v>
      </c>
      <c r="C1025" s="197" t="s">
        <v>235</v>
      </c>
      <c r="D1025" s="197"/>
      <c r="E1025" s="197">
        <v>14030406</v>
      </c>
      <c r="F1025" s="197"/>
      <c r="G1025" s="197"/>
      <c r="H1025" s="197"/>
      <c r="I1025" s="197">
        <v>1</v>
      </c>
      <c r="J1025" s="197"/>
      <c r="K1025" s="197">
        <v>60</v>
      </c>
      <c r="L1025" s="197">
        <f t="shared" si="14"/>
        <v>14030406</v>
      </c>
      <c r="M1025" s="197"/>
      <c r="N1025" s="197"/>
      <c r="O1025" s="197"/>
      <c r="P1025" s="197"/>
      <c r="Q1025" s="197"/>
      <c r="R1025" s="197"/>
      <c r="S1025" s="197"/>
      <c r="T1025" s="197"/>
      <c r="U1025" s="197"/>
      <c r="V1025" s="197"/>
      <c r="W1025" s="197"/>
      <c r="X1025" s="197"/>
      <c r="Y1025" s="197"/>
    </row>
    <row r="1026" spans="1:25" x14ac:dyDescent="0.25">
      <c r="A1026" s="197">
        <v>3324</v>
      </c>
      <c r="B1026" s="349" t="s">
        <v>227</v>
      </c>
      <c r="C1026" s="197" t="s">
        <v>218</v>
      </c>
      <c r="D1026" s="197"/>
      <c r="E1026" s="328">
        <v>14030406</v>
      </c>
      <c r="F1026" s="197"/>
      <c r="G1026" s="197"/>
      <c r="H1026" s="197"/>
      <c r="I1026" s="197">
        <v>1</v>
      </c>
      <c r="J1026" s="197"/>
      <c r="K1026" s="197">
        <v>240</v>
      </c>
      <c r="L1026" s="197">
        <f t="shared" si="14"/>
        <v>14030406</v>
      </c>
      <c r="M1026" s="197"/>
      <c r="N1026" s="197"/>
      <c r="O1026" s="197"/>
      <c r="P1026" s="197"/>
      <c r="Q1026" s="197"/>
      <c r="R1026" s="197"/>
      <c r="S1026" s="197"/>
      <c r="T1026" s="197"/>
      <c r="U1026" s="197"/>
      <c r="V1026" s="197"/>
      <c r="W1026" s="197"/>
      <c r="X1026" s="197"/>
      <c r="Y1026" s="197"/>
    </row>
    <row r="1027" spans="1:25" x14ac:dyDescent="0.25">
      <c r="A1027" s="197">
        <v>10</v>
      </c>
      <c r="B1027" s="349" t="s">
        <v>227</v>
      </c>
      <c r="C1027" s="197" t="s">
        <v>235</v>
      </c>
      <c r="D1027" s="197"/>
      <c r="E1027" s="328">
        <v>14030406</v>
      </c>
      <c r="F1027" s="197"/>
      <c r="G1027" s="197"/>
      <c r="H1027" s="197"/>
      <c r="I1027" s="197">
        <v>1</v>
      </c>
      <c r="J1027" s="197"/>
      <c r="K1027" s="197">
        <v>120</v>
      </c>
      <c r="L1027" s="197">
        <f t="shared" si="14"/>
        <v>14030406</v>
      </c>
      <c r="M1027" s="197"/>
      <c r="N1027" s="197"/>
      <c r="O1027" s="197"/>
      <c r="P1027" s="197"/>
      <c r="Q1027" s="197"/>
      <c r="R1027" s="197"/>
      <c r="S1027" s="197"/>
      <c r="T1027" s="197"/>
      <c r="U1027" s="197"/>
      <c r="V1027" s="197"/>
      <c r="W1027" s="197"/>
      <c r="X1027" s="197"/>
      <c r="Y1027" s="197"/>
    </row>
    <row r="1028" spans="1:25" x14ac:dyDescent="0.25">
      <c r="A1028" s="197">
        <v>3320</v>
      </c>
      <c r="B1028" s="349" t="s">
        <v>227</v>
      </c>
      <c r="C1028" s="197" t="s">
        <v>223</v>
      </c>
      <c r="D1028" s="197"/>
      <c r="E1028" s="328">
        <v>14030406</v>
      </c>
      <c r="F1028" s="197"/>
      <c r="G1028" s="197"/>
      <c r="H1028" s="197"/>
      <c r="I1028" s="197">
        <v>1</v>
      </c>
      <c r="J1028" s="197"/>
      <c r="K1028" s="197">
        <v>240</v>
      </c>
      <c r="L1028" s="197">
        <f t="shared" si="14"/>
        <v>14030406</v>
      </c>
      <c r="M1028" s="197"/>
      <c r="N1028" s="197"/>
      <c r="O1028" s="197"/>
      <c r="P1028" s="197"/>
      <c r="Q1028" s="197"/>
      <c r="R1028" s="197"/>
      <c r="S1028" s="197"/>
      <c r="T1028" s="197"/>
      <c r="U1028" s="197"/>
      <c r="V1028" s="197"/>
      <c r="W1028" s="197"/>
      <c r="X1028" s="197"/>
      <c r="Y1028" s="197"/>
    </row>
    <row r="1029" spans="1:25" x14ac:dyDescent="0.25">
      <c r="A1029" s="197">
        <v>231</v>
      </c>
      <c r="B1029" s="349" t="s">
        <v>227</v>
      </c>
      <c r="C1029" s="197" t="s">
        <v>516</v>
      </c>
      <c r="D1029" s="197"/>
      <c r="E1029" s="328">
        <v>14030406</v>
      </c>
      <c r="F1029" s="197"/>
      <c r="G1029" s="197"/>
      <c r="H1029" s="197"/>
      <c r="I1029" s="197">
        <v>1</v>
      </c>
      <c r="J1029" s="197"/>
      <c r="K1029" s="197">
        <v>120</v>
      </c>
      <c r="L1029" s="197">
        <f t="shared" si="14"/>
        <v>14030406</v>
      </c>
      <c r="M1029" s="197"/>
      <c r="N1029" s="197"/>
      <c r="O1029" s="197"/>
      <c r="P1029" s="197"/>
      <c r="Q1029" s="197"/>
      <c r="R1029" s="197"/>
      <c r="S1029" s="197"/>
      <c r="T1029" s="197"/>
      <c r="U1029" s="197"/>
      <c r="V1029" s="197"/>
      <c r="W1029" s="197"/>
      <c r="X1029" s="197"/>
      <c r="Y1029" s="197"/>
    </row>
    <row r="1030" spans="1:25" x14ac:dyDescent="0.25">
      <c r="A1030" s="197">
        <v>3330</v>
      </c>
      <c r="B1030" s="349" t="s">
        <v>227</v>
      </c>
      <c r="C1030" s="197" t="s">
        <v>218</v>
      </c>
      <c r="D1030" s="197"/>
      <c r="E1030" s="328">
        <v>14030406</v>
      </c>
      <c r="F1030" s="197"/>
      <c r="G1030" s="197"/>
      <c r="H1030" s="197"/>
      <c r="I1030" s="197">
        <v>1</v>
      </c>
      <c r="J1030" s="197"/>
      <c r="K1030" s="197">
        <v>180</v>
      </c>
      <c r="L1030" s="197">
        <f t="shared" si="14"/>
        <v>14030406</v>
      </c>
      <c r="M1030" s="197"/>
      <c r="N1030" s="197"/>
      <c r="O1030" s="197"/>
      <c r="P1030" s="197"/>
      <c r="Q1030" s="197"/>
      <c r="R1030" s="197"/>
      <c r="S1030" s="197"/>
      <c r="T1030" s="197"/>
      <c r="U1030" s="197"/>
      <c r="V1030" s="197"/>
      <c r="W1030" s="197"/>
      <c r="X1030" s="197"/>
      <c r="Y1030" s="197"/>
    </row>
    <row r="1031" spans="1:25" x14ac:dyDescent="0.25">
      <c r="A1031" s="197">
        <v>3329</v>
      </c>
      <c r="B1031" s="349" t="s">
        <v>227</v>
      </c>
      <c r="C1031" s="197" t="s">
        <v>218</v>
      </c>
      <c r="D1031" s="197"/>
      <c r="E1031" s="328">
        <v>14030406</v>
      </c>
      <c r="F1031" s="197"/>
      <c r="G1031" s="197"/>
      <c r="H1031" s="197"/>
      <c r="I1031" s="197">
        <v>1</v>
      </c>
      <c r="J1031" s="197"/>
      <c r="K1031" s="197">
        <v>180</v>
      </c>
      <c r="L1031" s="197">
        <f t="shared" si="14"/>
        <v>14030406</v>
      </c>
      <c r="M1031" s="197"/>
      <c r="N1031" s="197"/>
      <c r="O1031" s="197"/>
      <c r="P1031" s="197"/>
      <c r="Q1031" s="197"/>
      <c r="R1031" s="197"/>
      <c r="S1031" s="197"/>
      <c r="T1031" s="197"/>
      <c r="U1031" s="197"/>
      <c r="V1031" s="197"/>
      <c r="W1031" s="197"/>
      <c r="X1031" s="197"/>
      <c r="Y1031" s="197"/>
    </row>
    <row r="1032" spans="1:25" x14ac:dyDescent="0.25">
      <c r="A1032" s="197">
        <v>3331</v>
      </c>
      <c r="B1032" s="349" t="s">
        <v>227</v>
      </c>
      <c r="C1032" s="197" t="s">
        <v>218</v>
      </c>
      <c r="D1032" s="197"/>
      <c r="E1032" s="328">
        <v>14030406</v>
      </c>
      <c r="F1032" s="197"/>
      <c r="G1032" s="197"/>
      <c r="H1032" s="197"/>
      <c r="I1032" s="197">
        <v>1</v>
      </c>
      <c r="J1032" s="197"/>
      <c r="K1032" s="197">
        <v>36</v>
      </c>
      <c r="L1032" s="197">
        <f t="shared" si="14"/>
        <v>14030406</v>
      </c>
      <c r="M1032" s="197"/>
      <c r="N1032" s="197"/>
      <c r="O1032" s="197"/>
      <c r="P1032" s="197"/>
      <c r="Q1032" s="197"/>
      <c r="R1032" s="197"/>
      <c r="S1032" s="197"/>
      <c r="T1032" s="197"/>
      <c r="U1032" s="197"/>
      <c r="V1032" s="197"/>
      <c r="W1032" s="197"/>
      <c r="X1032" s="197"/>
      <c r="Y1032" s="197"/>
    </row>
    <row r="1033" spans="1:25" x14ac:dyDescent="0.25">
      <c r="A1033" s="197">
        <v>3319</v>
      </c>
      <c r="B1033" s="349" t="s">
        <v>227</v>
      </c>
      <c r="C1033" s="197" t="s">
        <v>223</v>
      </c>
      <c r="D1033" s="197"/>
      <c r="E1033" s="328">
        <v>14030406</v>
      </c>
      <c r="F1033" s="197"/>
      <c r="G1033" s="197"/>
      <c r="H1033" s="197"/>
      <c r="I1033" s="197">
        <v>1</v>
      </c>
      <c r="J1033" s="197"/>
      <c r="K1033" s="197">
        <v>240</v>
      </c>
      <c r="L1033" s="197">
        <f t="shared" si="14"/>
        <v>14030406</v>
      </c>
      <c r="M1033" s="197"/>
      <c r="N1033" s="197"/>
      <c r="O1033" s="197"/>
      <c r="P1033" s="197"/>
      <c r="Q1033" s="197"/>
      <c r="R1033" s="197"/>
      <c r="S1033" s="197"/>
      <c r="T1033" s="197"/>
      <c r="U1033" s="197"/>
      <c r="V1033" s="197"/>
      <c r="W1033" s="197"/>
      <c r="X1033" s="197"/>
      <c r="Y1033" s="197"/>
    </row>
    <row r="1034" spans="1:25" x14ac:dyDescent="0.25">
      <c r="A1034" s="197">
        <v>164</v>
      </c>
      <c r="B1034" s="349" t="s">
        <v>227</v>
      </c>
      <c r="C1034" s="197" t="s">
        <v>136</v>
      </c>
      <c r="D1034" s="197"/>
      <c r="E1034" s="197">
        <v>14030406</v>
      </c>
      <c r="F1034" s="197"/>
      <c r="G1034" s="197"/>
      <c r="H1034" s="197"/>
      <c r="I1034" s="197">
        <v>1</v>
      </c>
      <c r="J1034" s="197"/>
      <c r="K1034" s="197">
        <v>180</v>
      </c>
      <c r="L1034" s="197">
        <f t="shared" si="14"/>
        <v>14030406</v>
      </c>
      <c r="M1034" s="197"/>
      <c r="N1034" s="197"/>
      <c r="O1034" s="197"/>
      <c r="P1034" s="197"/>
      <c r="Q1034" s="197"/>
      <c r="R1034" s="197"/>
      <c r="S1034" s="197"/>
      <c r="T1034" s="197"/>
      <c r="U1034" s="197"/>
      <c r="V1034" s="197"/>
      <c r="W1034" s="197"/>
      <c r="X1034" s="197"/>
      <c r="Y1034" s="197"/>
    </row>
    <row r="1035" spans="1:25" x14ac:dyDescent="0.25">
      <c r="A1035" s="197">
        <v>198</v>
      </c>
      <c r="B1035" s="349" t="s">
        <v>227</v>
      </c>
      <c r="C1035" s="197" t="s">
        <v>136</v>
      </c>
      <c r="D1035" s="197"/>
      <c r="E1035" s="328">
        <v>14030406</v>
      </c>
      <c r="F1035" s="197"/>
      <c r="G1035" s="197"/>
      <c r="H1035" s="197"/>
      <c r="I1035" s="197">
        <v>1</v>
      </c>
      <c r="J1035" s="197"/>
      <c r="K1035" s="197">
        <v>180</v>
      </c>
      <c r="L1035" s="197">
        <f t="shared" si="14"/>
        <v>14030406</v>
      </c>
      <c r="M1035" s="197"/>
      <c r="N1035" s="197"/>
      <c r="O1035" s="197"/>
      <c r="P1035" s="197"/>
      <c r="Q1035" s="197"/>
      <c r="R1035" s="197"/>
      <c r="S1035" s="197"/>
      <c r="T1035" s="197"/>
      <c r="U1035" s="197"/>
      <c r="V1035" s="197"/>
      <c r="W1035" s="197"/>
      <c r="X1035" s="197"/>
      <c r="Y1035" s="197"/>
    </row>
    <row r="1036" spans="1:25" x14ac:dyDescent="0.25">
      <c r="A1036" s="197">
        <v>159</v>
      </c>
      <c r="B1036" s="349" t="s">
        <v>227</v>
      </c>
      <c r="C1036" s="197" t="s">
        <v>137</v>
      </c>
      <c r="D1036" s="197"/>
      <c r="E1036" s="328">
        <v>14030406</v>
      </c>
      <c r="F1036" s="197"/>
      <c r="G1036" s="197"/>
      <c r="H1036" s="197"/>
      <c r="I1036" s="197">
        <v>1</v>
      </c>
      <c r="J1036" s="197"/>
      <c r="K1036" s="197">
        <v>180</v>
      </c>
      <c r="L1036" s="197">
        <f t="shared" si="14"/>
        <v>14030406</v>
      </c>
      <c r="M1036" s="197"/>
      <c r="N1036" s="197"/>
      <c r="O1036" s="197"/>
      <c r="P1036" s="197"/>
      <c r="Q1036" s="197"/>
      <c r="R1036" s="197"/>
      <c r="S1036" s="197"/>
      <c r="T1036" s="197"/>
      <c r="U1036" s="197"/>
      <c r="V1036" s="197"/>
      <c r="W1036" s="197"/>
      <c r="X1036" s="197"/>
      <c r="Y1036" s="197"/>
    </row>
    <row r="1037" spans="1:25" x14ac:dyDescent="0.25">
      <c r="A1037" s="197">
        <v>163</v>
      </c>
      <c r="B1037" s="349" t="s">
        <v>227</v>
      </c>
      <c r="C1037" s="197" t="s">
        <v>136</v>
      </c>
      <c r="D1037" s="197"/>
      <c r="E1037" s="328">
        <v>14030406</v>
      </c>
      <c r="F1037" s="197"/>
      <c r="G1037" s="197"/>
      <c r="H1037" s="197"/>
      <c r="I1037" s="197">
        <v>1</v>
      </c>
      <c r="J1037" s="197"/>
      <c r="K1037" s="197">
        <v>180</v>
      </c>
      <c r="L1037" s="197">
        <f t="shared" si="14"/>
        <v>14030406</v>
      </c>
      <c r="M1037" s="197"/>
      <c r="N1037" s="197"/>
      <c r="O1037" s="197"/>
      <c r="P1037" s="197"/>
      <c r="Q1037" s="197"/>
      <c r="R1037" s="197"/>
      <c r="S1037" s="197"/>
      <c r="T1037" s="197"/>
      <c r="U1037" s="197"/>
      <c r="V1037" s="197"/>
      <c r="W1037" s="197"/>
      <c r="X1037" s="197"/>
      <c r="Y1037" s="197"/>
    </row>
    <row r="1038" spans="1:25" x14ac:dyDescent="0.25">
      <c r="A1038" s="197">
        <v>156</v>
      </c>
      <c r="B1038" s="349" t="s">
        <v>227</v>
      </c>
      <c r="C1038" s="197" t="s">
        <v>236</v>
      </c>
      <c r="D1038" s="197"/>
      <c r="E1038" s="328">
        <v>14030406</v>
      </c>
      <c r="F1038" s="197"/>
      <c r="G1038" s="197"/>
      <c r="H1038" s="197"/>
      <c r="I1038" s="197">
        <v>1</v>
      </c>
      <c r="J1038" s="197"/>
      <c r="K1038" s="197">
        <v>180</v>
      </c>
      <c r="L1038" s="197">
        <f t="shared" si="14"/>
        <v>14030406</v>
      </c>
      <c r="M1038" s="197"/>
      <c r="N1038" s="197"/>
      <c r="O1038" s="197"/>
      <c r="P1038" s="197"/>
      <c r="Q1038" s="197"/>
      <c r="R1038" s="197"/>
      <c r="S1038" s="197"/>
      <c r="T1038" s="197"/>
      <c r="U1038" s="197"/>
      <c r="V1038" s="197"/>
      <c r="W1038" s="197"/>
      <c r="X1038" s="197"/>
      <c r="Y1038" s="197"/>
    </row>
    <row r="1039" spans="1:25" x14ac:dyDescent="0.25">
      <c r="A1039" s="197">
        <v>160</v>
      </c>
      <c r="B1039" s="349" t="s">
        <v>227</v>
      </c>
      <c r="C1039" s="197" t="s">
        <v>137</v>
      </c>
      <c r="D1039" s="197"/>
      <c r="E1039" s="328">
        <v>14030406</v>
      </c>
      <c r="F1039" s="197"/>
      <c r="G1039" s="197"/>
      <c r="H1039" s="197"/>
      <c r="I1039" s="197">
        <v>1</v>
      </c>
      <c r="J1039" s="197"/>
      <c r="K1039" s="197">
        <v>120</v>
      </c>
      <c r="L1039" s="197">
        <f t="shared" si="14"/>
        <v>14030406</v>
      </c>
      <c r="M1039" s="197"/>
      <c r="N1039" s="197"/>
      <c r="O1039" s="197"/>
      <c r="P1039" s="197"/>
      <c r="Q1039" s="197"/>
      <c r="R1039" s="197"/>
      <c r="S1039" s="197"/>
      <c r="T1039" s="197"/>
      <c r="U1039" s="197"/>
      <c r="V1039" s="197"/>
      <c r="W1039" s="197"/>
      <c r="X1039" s="197"/>
      <c r="Y1039" s="197"/>
    </row>
    <row r="1040" spans="1:25" x14ac:dyDescent="0.25">
      <c r="A1040" s="197">
        <v>3330</v>
      </c>
      <c r="B1040" s="197" t="s">
        <v>228</v>
      </c>
      <c r="C1040" s="197" t="s">
        <v>218</v>
      </c>
      <c r="D1040" s="197"/>
      <c r="E1040" s="197">
        <v>14030407</v>
      </c>
      <c r="F1040" s="197"/>
      <c r="G1040" s="197"/>
      <c r="H1040" s="197"/>
      <c r="I1040" s="197">
        <v>1</v>
      </c>
      <c r="J1040" s="197"/>
      <c r="K1040" s="197">
        <v>180</v>
      </c>
      <c r="L1040" s="197">
        <f t="shared" si="14"/>
        <v>14030407</v>
      </c>
      <c r="M1040" s="197"/>
      <c r="N1040" s="197"/>
      <c r="O1040" s="197"/>
      <c r="P1040" s="197"/>
      <c r="Q1040" s="197"/>
      <c r="R1040" s="197"/>
      <c r="S1040" s="197"/>
      <c r="T1040" s="197"/>
      <c r="U1040" s="197"/>
      <c r="V1040" s="197"/>
      <c r="W1040" s="197"/>
      <c r="X1040" s="197"/>
      <c r="Y1040" s="197"/>
    </row>
    <row r="1041" spans="1:25" x14ac:dyDescent="0.25">
      <c r="A1041" s="197">
        <v>3</v>
      </c>
      <c r="B1041" s="349" t="s">
        <v>228</v>
      </c>
      <c r="C1041" s="197" t="s">
        <v>508</v>
      </c>
      <c r="D1041" s="197"/>
      <c r="E1041" s="340">
        <v>14030407</v>
      </c>
      <c r="F1041" s="197"/>
      <c r="G1041" s="197"/>
      <c r="H1041" s="197"/>
      <c r="I1041" s="197">
        <v>1</v>
      </c>
      <c r="J1041" s="197"/>
      <c r="K1041" s="197">
        <v>120</v>
      </c>
      <c r="L1041" s="197">
        <f t="shared" si="14"/>
        <v>14030407</v>
      </c>
      <c r="M1041" s="197"/>
      <c r="N1041" s="197"/>
      <c r="O1041" s="197"/>
      <c r="P1041" s="197"/>
      <c r="Q1041" s="197"/>
      <c r="R1041" s="197"/>
      <c r="S1041" s="197"/>
      <c r="T1041" s="197"/>
      <c r="U1041" s="197"/>
      <c r="V1041" s="197"/>
      <c r="W1041" s="197"/>
      <c r="X1041" s="197"/>
      <c r="Y1041" s="197"/>
    </row>
    <row r="1042" spans="1:25" x14ac:dyDescent="0.25">
      <c r="A1042" s="197">
        <v>629</v>
      </c>
      <c r="B1042" s="349" t="s">
        <v>228</v>
      </c>
      <c r="C1042" s="197" t="s">
        <v>277</v>
      </c>
      <c r="D1042" s="197"/>
      <c r="E1042" s="340">
        <v>14030407</v>
      </c>
      <c r="F1042" s="197"/>
      <c r="G1042" s="197"/>
      <c r="H1042" s="197"/>
      <c r="I1042" s="197">
        <v>1</v>
      </c>
      <c r="J1042" s="197"/>
      <c r="K1042" s="197">
        <v>180</v>
      </c>
      <c r="L1042" s="197">
        <f t="shared" si="14"/>
        <v>14030407</v>
      </c>
      <c r="M1042" s="197"/>
      <c r="N1042" s="197"/>
      <c r="O1042" s="197"/>
      <c r="P1042" s="197"/>
      <c r="Q1042" s="197"/>
      <c r="R1042" s="197"/>
      <c r="S1042" s="197"/>
      <c r="T1042" s="197"/>
      <c r="U1042" s="197"/>
      <c r="V1042" s="197"/>
      <c r="W1042" s="197"/>
      <c r="X1042" s="197"/>
      <c r="Y1042" s="197"/>
    </row>
    <row r="1043" spans="1:25" x14ac:dyDescent="0.25">
      <c r="A1043" s="197">
        <v>8</v>
      </c>
      <c r="B1043" s="349" t="s">
        <v>228</v>
      </c>
      <c r="C1043" s="197" t="s">
        <v>235</v>
      </c>
      <c r="D1043" s="197"/>
      <c r="E1043" s="340">
        <v>14030407</v>
      </c>
      <c r="F1043" s="197"/>
      <c r="G1043" s="197"/>
      <c r="H1043" s="197"/>
      <c r="I1043" s="197">
        <v>1</v>
      </c>
      <c r="J1043" s="197"/>
      <c r="K1043" s="197">
        <v>120</v>
      </c>
      <c r="L1043" s="197">
        <f t="shared" si="14"/>
        <v>14030407</v>
      </c>
      <c r="M1043" s="197"/>
      <c r="N1043" s="197"/>
      <c r="O1043" s="197"/>
      <c r="P1043" s="197"/>
      <c r="Q1043" s="197"/>
      <c r="R1043" s="197"/>
      <c r="S1043" s="197"/>
      <c r="T1043" s="197"/>
      <c r="U1043" s="197"/>
      <c r="V1043" s="197"/>
      <c r="W1043" s="197"/>
      <c r="X1043" s="197"/>
      <c r="Y1043" s="197"/>
    </row>
    <row r="1044" spans="1:25" x14ac:dyDescent="0.25">
      <c r="A1044" s="197">
        <v>3317</v>
      </c>
      <c r="B1044" s="349" t="s">
        <v>228</v>
      </c>
      <c r="C1044" s="197" t="s">
        <v>218</v>
      </c>
      <c r="D1044" s="197"/>
      <c r="E1044" s="340">
        <v>14030407</v>
      </c>
      <c r="F1044" s="197"/>
      <c r="G1044" s="197"/>
      <c r="H1044" s="197"/>
      <c r="I1044" s="197">
        <v>1</v>
      </c>
      <c r="J1044" s="197"/>
      <c r="K1044" s="197">
        <v>180</v>
      </c>
      <c r="L1044" s="197">
        <f t="shared" si="14"/>
        <v>14030407</v>
      </c>
      <c r="M1044" s="197"/>
      <c r="N1044" s="197"/>
      <c r="O1044" s="197"/>
      <c r="P1044" s="197"/>
      <c r="Q1044" s="197"/>
      <c r="R1044" s="197"/>
      <c r="S1044" s="197"/>
      <c r="T1044" s="197"/>
      <c r="U1044" s="197"/>
      <c r="V1044" s="197"/>
      <c r="W1044" s="197"/>
      <c r="X1044" s="197"/>
      <c r="Y1044" s="197"/>
    </row>
    <row r="1045" spans="1:25" x14ac:dyDescent="0.25">
      <c r="A1045" s="197">
        <v>3331</v>
      </c>
      <c r="B1045" s="349" t="s">
        <v>228</v>
      </c>
      <c r="C1045" s="197" t="s">
        <v>218</v>
      </c>
      <c r="D1045" s="197"/>
      <c r="E1045" s="340">
        <v>14030407</v>
      </c>
      <c r="F1045" s="197"/>
      <c r="G1045" s="197"/>
      <c r="H1045" s="197"/>
      <c r="I1045" s="197">
        <v>1</v>
      </c>
      <c r="J1045" s="197"/>
      <c r="K1045" s="197">
        <v>36</v>
      </c>
      <c r="L1045" s="197">
        <f t="shared" si="14"/>
        <v>14030407</v>
      </c>
      <c r="M1045" s="197"/>
      <c r="N1045" s="197"/>
      <c r="O1045" s="197"/>
      <c r="P1045" s="197"/>
      <c r="Q1045" s="197"/>
      <c r="R1045" s="197"/>
      <c r="S1045" s="197"/>
      <c r="T1045" s="197"/>
      <c r="U1045" s="197"/>
      <c r="V1045" s="197"/>
      <c r="W1045" s="197"/>
      <c r="X1045" s="197"/>
      <c r="Y1045" s="197"/>
    </row>
    <row r="1046" spans="1:25" x14ac:dyDescent="0.25">
      <c r="A1046" s="197">
        <v>3320</v>
      </c>
      <c r="B1046" s="349" t="s">
        <v>228</v>
      </c>
      <c r="C1046" s="197" t="s">
        <v>223</v>
      </c>
      <c r="D1046" s="197"/>
      <c r="E1046" s="340">
        <v>14030407</v>
      </c>
      <c r="F1046" s="197"/>
      <c r="G1046" s="197"/>
      <c r="H1046" s="197"/>
      <c r="I1046" s="197">
        <v>1</v>
      </c>
      <c r="J1046" s="197"/>
      <c r="K1046" s="197">
        <v>240</v>
      </c>
      <c r="L1046" s="197">
        <f t="shared" si="14"/>
        <v>14030407</v>
      </c>
      <c r="M1046" s="197"/>
      <c r="N1046" s="197"/>
      <c r="O1046" s="197"/>
      <c r="P1046" s="197"/>
      <c r="Q1046" s="197"/>
      <c r="R1046" s="197"/>
      <c r="S1046" s="197"/>
      <c r="T1046" s="197"/>
      <c r="U1046" s="197"/>
      <c r="V1046" s="197"/>
      <c r="W1046" s="197"/>
      <c r="X1046" s="197"/>
      <c r="Y1046" s="197"/>
    </row>
    <row r="1047" spans="1:25" x14ac:dyDescent="0.25">
      <c r="A1047" s="197">
        <v>435</v>
      </c>
      <c r="B1047" s="349" t="s">
        <v>228</v>
      </c>
      <c r="C1047" s="197" t="s">
        <v>118</v>
      </c>
      <c r="D1047" s="197"/>
      <c r="E1047" s="340">
        <v>14030407</v>
      </c>
      <c r="F1047" s="197"/>
      <c r="G1047" s="197"/>
      <c r="H1047" s="197"/>
      <c r="I1047" s="197">
        <v>1</v>
      </c>
      <c r="J1047" s="197"/>
      <c r="K1047" s="197">
        <v>180</v>
      </c>
      <c r="L1047" s="197">
        <f t="shared" si="14"/>
        <v>14030407</v>
      </c>
      <c r="M1047" s="197"/>
      <c r="N1047" s="197"/>
      <c r="O1047" s="197"/>
      <c r="P1047" s="197"/>
      <c r="Q1047" s="197"/>
      <c r="R1047" s="197"/>
      <c r="S1047" s="197"/>
      <c r="T1047" s="197"/>
      <c r="U1047" s="197"/>
      <c r="V1047" s="197"/>
      <c r="W1047" s="197"/>
      <c r="X1047" s="197"/>
      <c r="Y1047" s="197"/>
    </row>
    <row r="1048" spans="1:25" x14ac:dyDescent="0.25">
      <c r="A1048" s="197">
        <v>319</v>
      </c>
      <c r="B1048" s="349" t="s">
        <v>228</v>
      </c>
      <c r="C1048" s="197" t="s">
        <v>118</v>
      </c>
      <c r="D1048" s="197"/>
      <c r="E1048" s="340">
        <v>14030407</v>
      </c>
      <c r="F1048" s="197"/>
      <c r="G1048" s="197"/>
      <c r="H1048" s="197"/>
      <c r="I1048" s="197">
        <v>1</v>
      </c>
      <c r="J1048" s="197"/>
      <c r="K1048" s="197">
        <v>180</v>
      </c>
      <c r="L1048" s="197">
        <f t="shared" si="14"/>
        <v>14030407</v>
      </c>
      <c r="M1048" s="197"/>
      <c r="N1048" s="197"/>
      <c r="O1048" s="197"/>
      <c r="P1048" s="197"/>
      <c r="Q1048" s="197"/>
      <c r="R1048" s="197"/>
      <c r="S1048" s="197"/>
      <c r="T1048" s="197"/>
      <c r="U1048" s="197"/>
      <c r="V1048" s="197"/>
      <c r="W1048" s="197"/>
      <c r="X1048" s="197"/>
      <c r="Y1048" s="197"/>
    </row>
    <row r="1049" spans="1:25" x14ac:dyDescent="0.25">
      <c r="A1049" s="197">
        <v>3318</v>
      </c>
      <c r="B1049" s="349" t="s">
        <v>228</v>
      </c>
      <c r="C1049" s="197" t="s">
        <v>392</v>
      </c>
      <c r="D1049" s="197"/>
      <c r="E1049" s="340">
        <v>14030407</v>
      </c>
      <c r="F1049" s="197"/>
      <c r="G1049" s="197"/>
      <c r="H1049" s="197"/>
      <c r="I1049" s="197">
        <v>1</v>
      </c>
      <c r="J1049" s="197"/>
      <c r="K1049" s="197">
        <v>180</v>
      </c>
      <c r="L1049" s="197">
        <f t="shared" si="14"/>
        <v>14030407</v>
      </c>
      <c r="M1049" s="197"/>
      <c r="N1049" s="197"/>
      <c r="O1049" s="197"/>
      <c r="P1049" s="197"/>
      <c r="Q1049" s="197"/>
      <c r="R1049" s="197"/>
      <c r="S1049" s="197"/>
      <c r="T1049" s="197"/>
      <c r="U1049" s="197"/>
      <c r="V1049" s="197"/>
      <c r="W1049" s="197"/>
      <c r="X1049" s="197"/>
      <c r="Y1049" s="197"/>
    </row>
    <row r="1050" spans="1:25" x14ac:dyDescent="0.25">
      <c r="A1050" s="197">
        <v>3327</v>
      </c>
      <c r="B1050" s="197" t="s">
        <v>227</v>
      </c>
      <c r="C1050" s="86" t="s">
        <v>218</v>
      </c>
      <c r="D1050" s="197"/>
      <c r="E1050" s="197">
        <v>14030307</v>
      </c>
      <c r="F1050" s="197"/>
      <c r="G1050" s="197"/>
      <c r="H1050" s="197"/>
      <c r="I1050" s="197">
        <v>1</v>
      </c>
      <c r="J1050" s="197"/>
      <c r="K1050" s="197">
        <v>180</v>
      </c>
      <c r="L1050" s="197">
        <f t="shared" si="14"/>
        <v>14030307</v>
      </c>
      <c r="M1050" s="197"/>
      <c r="N1050" s="197"/>
      <c r="O1050" s="197"/>
      <c r="P1050" s="197"/>
      <c r="Q1050" s="197"/>
      <c r="R1050" s="197"/>
      <c r="S1050" s="197"/>
      <c r="T1050" s="197"/>
      <c r="U1050" s="197"/>
      <c r="V1050" s="197"/>
      <c r="W1050" s="197"/>
      <c r="X1050" s="197"/>
      <c r="Y1050" s="197"/>
    </row>
    <row r="1051" spans="1:25" x14ac:dyDescent="0.25">
      <c r="A1051" s="197">
        <v>3328</v>
      </c>
      <c r="B1051" s="349" t="s">
        <v>227</v>
      </c>
      <c r="C1051" s="197" t="s">
        <v>218</v>
      </c>
      <c r="D1051" s="197"/>
      <c r="E1051" s="340">
        <v>14030307</v>
      </c>
      <c r="F1051" s="197"/>
      <c r="G1051" s="197"/>
      <c r="H1051" s="197"/>
      <c r="I1051" s="197">
        <v>1</v>
      </c>
      <c r="J1051" s="197"/>
      <c r="K1051" s="197">
        <v>120</v>
      </c>
      <c r="L1051" s="197">
        <f t="shared" si="14"/>
        <v>14030307</v>
      </c>
      <c r="M1051" s="197"/>
      <c r="N1051" s="197"/>
      <c r="O1051" s="197"/>
      <c r="P1051" s="197"/>
      <c r="Q1051" s="197"/>
      <c r="R1051" s="197"/>
      <c r="S1051" s="197"/>
      <c r="T1051" s="197"/>
      <c r="U1051" s="197"/>
      <c r="V1051" s="197"/>
      <c r="W1051" s="197"/>
      <c r="X1051" s="197"/>
      <c r="Y1051" s="197"/>
    </row>
    <row r="1052" spans="1:25" x14ac:dyDescent="0.25">
      <c r="A1052" s="197">
        <v>3318</v>
      </c>
      <c r="B1052" s="349" t="s">
        <v>227</v>
      </c>
      <c r="C1052" s="197" t="s">
        <v>392</v>
      </c>
      <c r="D1052" s="197"/>
      <c r="E1052" s="340">
        <v>14030307</v>
      </c>
      <c r="F1052" s="197"/>
      <c r="G1052" s="197"/>
      <c r="H1052" s="197"/>
      <c r="I1052" s="197">
        <v>1</v>
      </c>
      <c r="J1052" s="197"/>
      <c r="K1052" s="197">
        <v>180</v>
      </c>
      <c r="L1052" s="197">
        <f t="shared" si="14"/>
        <v>14030307</v>
      </c>
      <c r="M1052" s="197"/>
      <c r="N1052" s="197"/>
      <c r="O1052" s="197"/>
      <c r="P1052" s="197"/>
      <c r="Q1052" s="197"/>
      <c r="R1052" s="197"/>
      <c r="S1052" s="197"/>
      <c r="T1052" s="197"/>
      <c r="U1052" s="197"/>
      <c r="V1052" s="197"/>
      <c r="W1052" s="197"/>
      <c r="X1052" s="197"/>
      <c r="Y1052" s="197"/>
    </row>
    <row r="1053" spans="1:25" x14ac:dyDescent="0.25">
      <c r="A1053" s="197">
        <v>631</v>
      </c>
      <c r="B1053" s="349" t="s">
        <v>227</v>
      </c>
      <c r="C1053" s="197" t="s">
        <v>277</v>
      </c>
      <c r="D1053" s="197"/>
      <c r="E1053" s="340">
        <v>14030307</v>
      </c>
      <c r="F1053" s="197"/>
      <c r="G1053" s="197"/>
      <c r="H1053" s="197"/>
      <c r="I1053" s="197">
        <v>1</v>
      </c>
      <c r="J1053" s="197"/>
      <c r="K1053" s="197">
        <v>180</v>
      </c>
      <c r="L1053" s="197">
        <f t="shared" si="14"/>
        <v>14030307</v>
      </c>
      <c r="M1053" s="197"/>
      <c r="N1053" s="197"/>
      <c r="O1053" s="197"/>
      <c r="P1053" s="197"/>
      <c r="Q1053" s="197"/>
      <c r="R1053" s="197"/>
      <c r="S1053" s="197"/>
      <c r="T1053" s="197"/>
      <c r="U1053" s="197"/>
      <c r="V1053" s="197"/>
      <c r="W1053" s="197"/>
      <c r="X1053" s="197"/>
      <c r="Y1053" s="197"/>
    </row>
    <row r="1054" spans="1:25" x14ac:dyDescent="0.25">
      <c r="A1054" s="197">
        <v>265</v>
      </c>
      <c r="B1054" s="349" t="s">
        <v>227</v>
      </c>
      <c r="C1054" s="197" t="s">
        <v>493</v>
      </c>
      <c r="D1054" s="197"/>
      <c r="E1054" s="340">
        <v>14030307</v>
      </c>
      <c r="F1054" s="197"/>
      <c r="G1054" s="197"/>
      <c r="H1054" s="197"/>
      <c r="I1054" s="197">
        <v>1</v>
      </c>
      <c r="J1054" s="197"/>
      <c r="K1054" s="197">
        <v>180</v>
      </c>
      <c r="L1054" s="197">
        <f t="shared" si="14"/>
        <v>14030307</v>
      </c>
      <c r="M1054" s="197"/>
      <c r="N1054" s="197"/>
      <c r="O1054" s="197"/>
      <c r="P1054" s="197"/>
      <c r="Q1054" s="197"/>
      <c r="R1054" s="197"/>
      <c r="S1054" s="197"/>
      <c r="T1054" s="197"/>
      <c r="U1054" s="197"/>
      <c r="V1054" s="197"/>
      <c r="W1054" s="197"/>
      <c r="X1054" s="197"/>
      <c r="Y1054" s="197"/>
    </row>
    <row r="1055" spans="1:25" x14ac:dyDescent="0.25">
      <c r="A1055" s="197">
        <v>3</v>
      </c>
      <c r="B1055" s="197" t="s">
        <v>227</v>
      </c>
      <c r="C1055" s="197" t="s">
        <v>395</v>
      </c>
      <c r="D1055" s="197"/>
      <c r="E1055" s="197">
        <v>14030312</v>
      </c>
      <c r="F1055" s="197"/>
      <c r="G1055" s="197"/>
      <c r="H1055" s="197"/>
      <c r="I1055" s="197">
        <v>1</v>
      </c>
      <c r="J1055" s="197"/>
      <c r="K1055" s="197">
        <v>120</v>
      </c>
      <c r="L1055" s="197">
        <f t="shared" si="14"/>
        <v>14030312</v>
      </c>
      <c r="M1055" s="197"/>
      <c r="N1055" s="197"/>
      <c r="O1055" s="197"/>
      <c r="P1055" s="197"/>
      <c r="Q1055" s="197"/>
      <c r="R1055" s="197"/>
      <c r="S1055" s="197"/>
      <c r="T1055" s="197"/>
      <c r="U1055" s="197"/>
      <c r="V1055" s="197"/>
      <c r="W1055" s="197"/>
      <c r="X1055" s="197"/>
      <c r="Y1055" s="197"/>
    </row>
    <row r="1056" spans="1:25" x14ac:dyDescent="0.25">
      <c r="A1056" s="197">
        <v>3281</v>
      </c>
      <c r="B1056" s="349" t="s">
        <v>227</v>
      </c>
      <c r="C1056" s="197" t="s">
        <v>392</v>
      </c>
      <c r="D1056" s="197"/>
      <c r="E1056" s="349">
        <v>14030312</v>
      </c>
      <c r="F1056" s="197"/>
      <c r="G1056" s="197"/>
      <c r="H1056" s="197"/>
      <c r="I1056" s="197">
        <v>1</v>
      </c>
      <c r="J1056" s="197"/>
      <c r="K1056" s="197">
        <v>180</v>
      </c>
      <c r="L1056" s="197">
        <f t="shared" si="14"/>
        <v>14030312</v>
      </c>
      <c r="M1056" s="197"/>
      <c r="N1056" s="197"/>
      <c r="O1056" s="197"/>
      <c r="P1056" s="197"/>
      <c r="Q1056" s="197"/>
      <c r="R1056" s="197"/>
      <c r="S1056" s="197"/>
      <c r="T1056" s="197"/>
      <c r="U1056" s="197"/>
      <c r="V1056" s="197"/>
      <c r="W1056" s="197"/>
      <c r="X1056" s="197"/>
      <c r="Y1056" s="197"/>
    </row>
    <row r="1057" spans="1:25" x14ac:dyDescent="0.25">
      <c r="A1057" s="197">
        <v>1</v>
      </c>
      <c r="B1057" s="349" t="s">
        <v>227</v>
      </c>
      <c r="C1057" s="197" t="s">
        <v>395</v>
      </c>
      <c r="D1057" s="197"/>
      <c r="E1057" s="349">
        <v>14030312</v>
      </c>
      <c r="F1057" s="197"/>
      <c r="G1057" s="197"/>
      <c r="H1057" s="197"/>
      <c r="I1057" s="197">
        <v>1</v>
      </c>
      <c r="J1057" s="197"/>
      <c r="K1057" s="197">
        <v>120</v>
      </c>
      <c r="L1057" s="197">
        <f t="shared" si="14"/>
        <v>14030312</v>
      </c>
      <c r="M1057" s="197"/>
      <c r="N1057" s="197"/>
      <c r="O1057" s="197"/>
      <c r="P1057" s="197"/>
      <c r="Q1057" s="197"/>
      <c r="R1057" s="197"/>
      <c r="S1057" s="197"/>
      <c r="T1057" s="197"/>
      <c r="U1057" s="197"/>
      <c r="V1057" s="197"/>
      <c r="W1057" s="197"/>
      <c r="X1057" s="197"/>
      <c r="Y1057" s="197"/>
    </row>
    <row r="1058" spans="1:25" x14ac:dyDescent="0.25">
      <c r="A1058" s="197">
        <v>24</v>
      </c>
      <c r="B1058" s="349" t="s">
        <v>227</v>
      </c>
      <c r="C1058" s="197" t="s">
        <v>395</v>
      </c>
      <c r="D1058" s="197"/>
      <c r="E1058" s="349">
        <v>14030312</v>
      </c>
      <c r="F1058" s="197"/>
      <c r="G1058" s="197"/>
      <c r="H1058" s="197"/>
      <c r="I1058" s="197">
        <v>1</v>
      </c>
      <c r="J1058" s="197"/>
      <c r="K1058" s="197">
        <v>120</v>
      </c>
      <c r="L1058" s="197">
        <f t="shared" si="14"/>
        <v>14030312</v>
      </c>
      <c r="M1058" s="197"/>
      <c r="N1058" s="197"/>
      <c r="O1058" s="197"/>
      <c r="P1058" s="197"/>
      <c r="Q1058" s="197"/>
      <c r="R1058" s="197"/>
      <c r="S1058" s="197"/>
      <c r="T1058" s="197"/>
      <c r="U1058" s="197"/>
      <c r="V1058" s="197"/>
      <c r="W1058" s="197"/>
      <c r="X1058" s="197"/>
      <c r="Y1058" s="197"/>
    </row>
    <row r="1059" spans="1:25" x14ac:dyDescent="0.25">
      <c r="A1059" s="197">
        <v>11</v>
      </c>
      <c r="B1059" s="197" t="s">
        <v>227</v>
      </c>
      <c r="C1059" s="197" t="s">
        <v>235</v>
      </c>
      <c r="D1059" s="197"/>
      <c r="E1059" s="197">
        <v>14030409</v>
      </c>
      <c r="F1059" s="197"/>
      <c r="G1059" s="197"/>
      <c r="H1059" s="197"/>
      <c r="I1059" s="197">
        <v>1</v>
      </c>
      <c r="J1059" s="197"/>
      <c r="K1059" s="197">
        <v>120</v>
      </c>
      <c r="L1059" s="197">
        <f t="shared" si="14"/>
        <v>14030409</v>
      </c>
      <c r="M1059" s="197"/>
      <c r="N1059" s="197"/>
      <c r="O1059" s="197"/>
      <c r="P1059" s="197"/>
      <c r="Q1059" s="197"/>
      <c r="R1059" s="197"/>
      <c r="S1059" s="197"/>
      <c r="T1059" s="197"/>
      <c r="U1059" s="197"/>
      <c r="V1059" s="197"/>
      <c r="W1059" s="197"/>
      <c r="X1059" s="197"/>
      <c r="Y1059" s="197"/>
    </row>
    <row r="1060" spans="1:25" x14ac:dyDescent="0.25">
      <c r="A1060" s="197">
        <v>632</v>
      </c>
      <c r="B1060" s="349" t="s">
        <v>227</v>
      </c>
      <c r="C1060" s="197" t="s">
        <v>277</v>
      </c>
      <c r="D1060" s="197"/>
      <c r="E1060" s="349">
        <v>14030409</v>
      </c>
      <c r="F1060" s="197"/>
      <c r="G1060" s="197"/>
      <c r="H1060" s="197"/>
      <c r="I1060" s="197">
        <v>1</v>
      </c>
      <c r="J1060" s="197"/>
      <c r="K1060" s="197">
        <v>180</v>
      </c>
      <c r="L1060" s="197">
        <f t="shared" si="14"/>
        <v>14030409</v>
      </c>
      <c r="M1060" s="197"/>
      <c r="N1060" s="197"/>
      <c r="O1060" s="197"/>
      <c r="P1060" s="197"/>
      <c r="Q1060" s="197"/>
      <c r="R1060" s="197"/>
      <c r="S1060" s="197"/>
      <c r="T1060" s="197"/>
      <c r="U1060" s="197"/>
      <c r="V1060" s="197"/>
      <c r="W1060" s="197"/>
      <c r="X1060" s="197"/>
      <c r="Y1060" s="197"/>
    </row>
    <row r="1061" spans="1:25" x14ac:dyDescent="0.25">
      <c r="A1061" s="197">
        <v>3332</v>
      </c>
      <c r="B1061" s="349" t="s">
        <v>227</v>
      </c>
      <c r="C1061" s="197" t="s">
        <v>223</v>
      </c>
      <c r="D1061" s="197"/>
      <c r="E1061" s="349">
        <v>14030409</v>
      </c>
      <c r="F1061" s="197"/>
      <c r="G1061" s="197"/>
      <c r="H1061" s="197"/>
      <c r="I1061" s="197">
        <v>1</v>
      </c>
      <c r="J1061" s="197"/>
      <c r="K1061" s="197">
        <v>120</v>
      </c>
      <c r="L1061" s="197">
        <f t="shared" si="14"/>
        <v>14030409</v>
      </c>
      <c r="M1061" s="197"/>
      <c r="N1061" s="197"/>
      <c r="O1061" s="197"/>
      <c r="P1061" s="197"/>
      <c r="Q1061" s="197"/>
      <c r="R1061" s="197"/>
      <c r="S1061" s="197"/>
      <c r="T1061" s="197"/>
      <c r="U1061" s="197"/>
      <c r="V1061" s="197"/>
      <c r="W1061" s="197"/>
      <c r="X1061" s="197"/>
      <c r="Y1061" s="197"/>
    </row>
    <row r="1062" spans="1:25" x14ac:dyDescent="0.25">
      <c r="A1062" s="197">
        <v>3333</v>
      </c>
      <c r="B1062" s="349" t="s">
        <v>227</v>
      </c>
      <c r="C1062" s="197" t="s">
        <v>223</v>
      </c>
      <c r="D1062" s="197"/>
      <c r="E1062" s="349">
        <v>14030409</v>
      </c>
      <c r="F1062" s="197"/>
      <c r="G1062" s="197"/>
      <c r="H1062" s="197"/>
      <c r="I1062" s="197">
        <v>1</v>
      </c>
      <c r="J1062" s="197"/>
      <c r="K1062" s="197">
        <v>120</v>
      </c>
      <c r="L1062" s="197">
        <f t="shared" si="14"/>
        <v>14030409</v>
      </c>
      <c r="M1062" s="197"/>
      <c r="N1062" s="197"/>
      <c r="O1062" s="197"/>
      <c r="P1062" s="197"/>
      <c r="Q1062" s="197"/>
      <c r="R1062" s="197"/>
      <c r="S1062" s="197"/>
      <c r="T1062" s="197"/>
      <c r="U1062" s="197"/>
      <c r="V1062" s="197"/>
      <c r="W1062" s="197"/>
      <c r="X1062" s="197"/>
      <c r="Y1062" s="197"/>
    </row>
    <row r="1063" spans="1:25" x14ac:dyDescent="0.25">
      <c r="A1063" s="197">
        <v>474</v>
      </c>
      <c r="B1063" s="349" t="s">
        <v>227</v>
      </c>
      <c r="C1063" s="197" t="s">
        <v>503</v>
      </c>
      <c r="D1063" s="197"/>
      <c r="E1063" s="349">
        <v>14030409</v>
      </c>
      <c r="F1063" s="197"/>
      <c r="G1063" s="197"/>
      <c r="H1063" s="197"/>
      <c r="I1063" s="197">
        <v>1</v>
      </c>
      <c r="J1063" s="197"/>
      <c r="K1063" s="197">
        <v>120</v>
      </c>
      <c r="L1063" s="197">
        <f t="shared" si="14"/>
        <v>14030409</v>
      </c>
      <c r="M1063" s="197"/>
      <c r="N1063" s="197"/>
      <c r="O1063" s="197"/>
      <c r="P1063" s="197"/>
      <c r="Q1063" s="197"/>
      <c r="R1063" s="197"/>
      <c r="S1063" s="197"/>
      <c r="T1063" s="197"/>
      <c r="U1063" s="197"/>
      <c r="V1063" s="197"/>
      <c r="W1063" s="197"/>
      <c r="X1063" s="197"/>
      <c r="Y1063" s="197"/>
    </row>
    <row r="1064" spans="1:25" x14ac:dyDescent="0.25">
      <c r="A1064" s="197">
        <v>8</v>
      </c>
      <c r="B1064" s="197" t="s">
        <v>228</v>
      </c>
      <c r="C1064" s="197" t="s">
        <v>424</v>
      </c>
      <c r="D1064" s="197"/>
      <c r="E1064" s="197">
        <v>14030410</v>
      </c>
      <c r="F1064" s="197"/>
      <c r="G1064" s="197"/>
      <c r="H1064" s="197"/>
      <c r="I1064" s="197">
        <v>1</v>
      </c>
      <c r="J1064" s="197"/>
      <c r="K1064" s="197">
        <v>120</v>
      </c>
      <c r="L1064" s="197">
        <f t="shared" si="14"/>
        <v>14030410</v>
      </c>
      <c r="M1064" s="197"/>
      <c r="N1064" s="197"/>
      <c r="O1064" s="197"/>
      <c r="P1064" s="197"/>
      <c r="Q1064" s="197"/>
      <c r="R1064" s="197"/>
      <c r="S1064" s="197"/>
      <c r="T1064" s="197"/>
      <c r="U1064" s="197"/>
      <c r="V1064" s="197"/>
      <c r="W1064" s="197"/>
      <c r="X1064" s="197"/>
      <c r="Y1064" s="197"/>
    </row>
    <row r="1065" spans="1:25" x14ac:dyDescent="0.25">
      <c r="A1065" s="197">
        <v>144</v>
      </c>
      <c r="B1065" s="349" t="s">
        <v>228</v>
      </c>
      <c r="C1065" s="197" t="s">
        <v>213</v>
      </c>
      <c r="D1065" s="197"/>
      <c r="E1065" s="349">
        <v>14030410</v>
      </c>
      <c r="F1065" s="197"/>
      <c r="G1065" s="197"/>
      <c r="H1065" s="197"/>
      <c r="I1065" s="197">
        <v>1</v>
      </c>
      <c r="J1065" s="197"/>
      <c r="K1065" s="197">
        <v>120</v>
      </c>
      <c r="L1065" s="197">
        <f t="shared" ref="L1065:L1128" si="15">E1065</f>
        <v>14030410</v>
      </c>
      <c r="M1065" s="197"/>
      <c r="N1065" s="197"/>
      <c r="O1065" s="197"/>
      <c r="P1065" s="197"/>
      <c r="Q1065" s="197"/>
      <c r="R1065" s="197"/>
      <c r="S1065" s="197"/>
      <c r="T1065" s="197"/>
      <c r="U1065" s="197"/>
      <c r="V1065" s="197"/>
      <c r="W1065" s="197"/>
      <c r="X1065" s="197"/>
      <c r="Y1065" s="197"/>
    </row>
    <row r="1066" spans="1:25" x14ac:dyDescent="0.25">
      <c r="A1066" s="197">
        <v>265</v>
      </c>
      <c r="B1066" s="349" t="s">
        <v>228</v>
      </c>
      <c r="C1066" s="197" t="s">
        <v>493</v>
      </c>
      <c r="D1066" s="197"/>
      <c r="E1066" s="349">
        <v>14030410</v>
      </c>
      <c r="F1066" s="197"/>
      <c r="G1066" s="197"/>
      <c r="H1066" s="197"/>
      <c r="I1066" s="197">
        <v>1</v>
      </c>
      <c r="J1066" s="197"/>
      <c r="K1066" s="197">
        <v>180</v>
      </c>
      <c r="L1066" s="197">
        <f t="shared" si="15"/>
        <v>14030410</v>
      </c>
      <c r="M1066" s="197"/>
      <c r="N1066" s="197"/>
      <c r="O1066" s="197"/>
      <c r="P1066" s="197"/>
      <c r="Q1066" s="197"/>
      <c r="R1066" s="197"/>
      <c r="S1066" s="197"/>
      <c r="T1066" s="197"/>
      <c r="U1066" s="197"/>
      <c r="V1066" s="197"/>
      <c r="W1066" s="197"/>
      <c r="X1066" s="197"/>
      <c r="Y1066" s="197"/>
    </row>
    <row r="1067" spans="1:25" x14ac:dyDescent="0.25">
      <c r="A1067" s="197">
        <v>15</v>
      </c>
      <c r="B1067" s="349" t="s">
        <v>228</v>
      </c>
      <c r="C1067" s="197" t="s">
        <v>374</v>
      </c>
      <c r="D1067" s="197"/>
      <c r="E1067" s="349">
        <v>14030410</v>
      </c>
      <c r="F1067" s="197"/>
      <c r="G1067" s="197"/>
      <c r="H1067" s="197"/>
      <c r="I1067" s="197">
        <v>1</v>
      </c>
      <c r="J1067" s="197"/>
      <c r="K1067" s="197">
        <v>96</v>
      </c>
      <c r="L1067" s="197">
        <f t="shared" si="15"/>
        <v>14030410</v>
      </c>
      <c r="M1067" s="197"/>
      <c r="N1067" s="197"/>
      <c r="O1067" s="197"/>
      <c r="P1067" s="197"/>
      <c r="Q1067" s="197"/>
      <c r="R1067" s="197"/>
      <c r="S1067" s="197"/>
      <c r="T1067" s="197"/>
      <c r="U1067" s="197"/>
      <c r="V1067" s="197"/>
      <c r="W1067" s="197"/>
      <c r="X1067" s="197"/>
      <c r="Y1067" s="197"/>
    </row>
    <row r="1068" spans="1:25" x14ac:dyDescent="0.25">
      <c r="A1068" s="197">
        <v>229</v>
      </c>
      <c r="B1068" s="349" t="s">
        <v>228</v>
      </c>
      <c r="C1068" s="197" t="s">
        <v>419</v>
      </c>
      <c r="D1068" s="197"/>
      <c r="E1068" s="349">
        <v>14030410</v>
      </c>
      <c r="F1068" s="197"/>
      <c r="G1068" s="197"/>
      <c r="H1068" s="197"/>
      <c r="I1068" s="197">
        <v>1</v>
      </c>
      <c r="J1068" s="197"/>
      <c r="K1068" s="197">
        <v>120</v>
      </c>
      <c r="L1068" s="197">
        <f t="shared" si="15"/>
        <v>14030410</v>
      </c>
      <c r="M1068" s="197"/>
      <c r="N1068" s="197"/>
      <c r="O1068" s="197"/>
      <c r="P1068" s="197"/>
      <c r="Q1068" s="197"/>
      <c r="R1068" s="197"/>
      <c r="S1068" s="197"/>
      <c r="T1068" s="197"/>
      <c r="U1068" s="197"/>
      <c r="V1068" s="197"/>
      <c r="W1068" s="197"/>
      <c r="X1068" s="197"/>
      <c r="Y1068" s="197"/>
    </row>
    <row r="1069" spans="1:25" x14ac:dyDescent="0.25">
      <c r="A1069" s="197">
        <v>632</v>
      </c>
      <c r="B1069" s="349" t="s">
        <v>228</v>
      </c>
      <c r="C1069" s="197" t="s">
        <v>277</v>
      </c>
      <c r="D1069" s="197"/>
      <c r="E1069" s="349">
        <v>14030410</v>
      </c>
      <c r="F1069" s="197"/>
      <c r="G1069" s="197"/>
      <c r="H1069" s="197"/>
      <c r="I1069" s="197">
        <v>1</v>
      </c>
      <c r="J1069" s="197"/>
      <c r="K1069" s="197">
        <v>180</v>
      </c>
      <c r="L1069" s="197">
        <f t="shared" si="15"/>
        <v>14030410</v>
      </c>
      <c r="M1069" s="197"/>
      <c r="N1069" s="197"/>
      <c r="O1069" s="197"/>
      <c r="P1069" s="197"/>
      <c r="Q1069" s="197"/>
      <c r="R1069" s="197"/>
      <c r="S1069" s="197"/>
      <c r="T1069" s="197"/>
      <c r="U1069" s="197"/>
      <c r="V1069" s="197"/>
      <c r="W1069" s="197"/>
      <c r="X1069" s="197"/>
      <c r="Y1069" s="197"/>
    </row>
    <row r="1070" spans="1:25" x14ac:dyDescent="0.25">
      <c r="A1070" s="197">
        <v>265</v>
      </c>
      <c r="B1070" s="349" t="s">
        <v>228</v>
      </c>
      <c r="C1070" s="197" t="s">
        <v>493</v>
      </c>
      <c r="D1070" s="197"/>
      <c r="E1070" s="349">
        <v>14030410</v>
      </c>
      <c r="F1070" s="197"/>
      <c r="G1070" s="197"/>
      <c r="H1070" s="197"/>
      <c r="I1070" s="197">
        <v>1</v>
      </c>
      <c r="J1070" s="197"/>
      <c r="K1070" s="197">
        <v>180</v>
      </c>
      <c r="L1070" s="197">
        <f t="shared" si="15"/>
        <v>14030410</v>
      </c>
      <c r="M1070" s="197"/>
      <c r="N1070" s="197"/>
      <c r="O1070" s="197"/>
      <c r="P1070" s="197"/>
      <c r="Q1070" s="197"/>
      <c r="R1070" s="197"/>
      <c r="S1070" s="197"/>
      <c r="T1070" s="197"/>
      <c r="U1070" s="197"/>
      <c r="V1070" s="197"/>
      <c r="W1070" s="197"/>
      <c r="X1070" s="197"/>
      <c r="Y1070" s="197"/>
    </row>
    <row r="1071" spans="1:25" x14ac:dyDescent="0.25">
      <c r="A1071" s="197">
        <v>327</v>
      </c>
      <c r="B1071" s="349" t="s">
        <v>228</v>
      </c>
      <c r="C1071" s="197" t="s">
        <v>483</v>
      </c>
      <c r="D1071" s="197"/>
      <c r="E1071" s="349">
        <v>14030410</v>
      </c>
      <c r="F1071" s="197"/>
      <c r="G1071" s="197"/>
      <c r="H1071" s="197"/>
      <c r="I1071" s="197">
        <v>1</v>
      </c>
      <c r="J1071" s="197"/>
      <c r="K1071" s="197">
        <v>180</v>
      </c>
      <c r="L1071" s="197">
        <f t="shared" si="15"/>
        <v>14030410</v>
      </c>
      <c r="M1071" s="197"/>
      <c r="N1071" s="197"/>
      <c r="O1071" s="197"/>
      <c r="P1071" s="197"/>
      <c r="Q1071" s="197"/>
      <c r="R1071" s="197"/>
      <c r="S1071" s="197"/>
      <c r="T1071" s="197"/>
      <c r="U1071" s="197"/>
      <c r="V1071" s="197"/>
      <c r="W1071" s="197"/>
      <c r="X1071" s="197"/>
      <c r="Y1071" s="197"/>
    </row>
    <row r="1072" spans="1:25" x14ac:dyDescent="0.25">
      <c r="A1072" s="197">
        <v>3332</v>
      </c>
      <c r="B1072" s="349" t="s">
        <v>228</v>
      </c>
      <c r="C1072" s="197" t="s">
        <v>223</v>
      </c>
      <c r="D1072" s="197"/>
      <c r="E1072" s="349">
        <v>14030410</v>
      </c>
      <c r="F1072" s="197"/>
      <c r="G1072" s="197"/>
      <c r="H1072" s="197"/>
      <c r="I1072" s="197">
        <v>1</v>
      </c>
      <c r="J1072" s="197"/>
      <c r="K1072" s="197">
        <v>120</v>
      </c>
      <c r="L1072" s="197">
        <f t="shared" si="15"/>
        <v>14030410</v>
      </c>
      <c r="M1072" s="197"/>
      <c r="N1072" s="197"/>
      <c r="O1072" s="197"/>
      <c r="P1072" s="197"/>
      <c r="Q1072" s="197"/>
      <c r="R1072" s="197"/>
      <c r="S1072" s="197"/>
      <c r="T1072" s="197"/>
      <c r="U1072" s="197"/>
      <c r="V1072" s="197"/>
      <c r="W1072" s="197"/>
      <c r="X1072" s="197"/>
      <c r="Y1072" s="197"/>
    </row>
    <row r="1073" spans="1:25" x14ac:dyDescent="0.25">
      <c r="A1073" s="197">
        <v>861</v>
      </c>
      <c r="B1073" s="349" t="s">
        <v>228</v>
      </c>
      <c r="C1073" s="197" t="s">
        <v>486</v>
      </c>
      <c r="D1073" s="197"/>
      <c r="E1073" s="349">
        <v>14030410</v>
      </c>
      <c r="F1073" s="197"/>
      <c r="G1073" s="197"/>
      <c r="H1073" s="197"/>
      <c r="I1073" s="197">
        <v>1</v>
      </c>
      <c r="J1073" s="197"/>
      <c r="K1073" s="197">
        <v>180</v>
      </c>
      <c r="L1073" s="197">
        <f t="shared" si="15"/>
        <v>14030410</v>
      </c>
      <c r="M1073" s="197"/>
      <c r="N1073" s="197"/>
      <c r="O1073" s="197"/>
      <c r="P1073" s="197"/>
      <c r="Q1073" s="197"/>
      <c r="R1073" s="197"/>
      <c r="S1073" s="197"/>
      <c r="T1073" s="197"/>
      <c r="U1073" s="197"/>
      <c r="V1073" s="197"/>
      <c r="W1073" s="197"/>
      <c r="X1073" s="197"/>
      <c r="Y1073" s="197"/>
    </row>
    <row r="1074" spans="1:25" x14ac:dyDescent="0.25">
      <c r="A1074" s="197">
        <v>3329</v>
      </c>
      <c r="B1074" s="197" t="s">
        <v>228</v>
      </c>
      <c r="C1074" s="197" t="s">
        <v>218</v>
      </c>
      <c r="D1074" s="197"/>
      <c r="E1074" s="197">
        <v>14030409</v>
      </c>
      <c r="F1074" s="197"/>
      <c r="G1074" s="197"/>
      <c r="H1074" s="197"/>
      <c r="I1074" s="197">
        <v>1</v>
      </c>
      <c r="J1074" s="197"/>
      <c r="K1074" s="197">
        <v>180</v>
      </c>
      <c r="L1074" s="197">
        <f t="shared" si="15"/>
        <v>14030409</v>
      </c>
      <c r="M1074" s="197"/>
      <c r="N1074" s="197"/>
      <c r="O1074" s="197"/>
      <c r="P1074" s="197"/>
      <c r="Q1074" s="197"/>
      <c r="R1074" s="197"/>
      <c r="S1074" s="197"/>
      <c r="T1074" s="197"/>
      <c r="U1074" s="197"/>
      <c r="V1074" s="197"/>
      <c r="W1074" s="197"/>
      <c r="X1074" s="197"/>
      <c r="Y1074" s="197"/>
    </row>
    <row r="1075" spans="1:25" x14ac:dyDescent="0.25">
      <c r="A1075" s="197">
        <v>3323</v>
      </c>
      <c r="B1075" s="349" t="s">
        <v>228</v>
      </c>
      <c r="C1075" s="197" t="s">
        <v>218</v>
      </c>
      <c r="D1075" s="197"/>
      <c r="E1075" s="349">
        <v>14030409</v>
      </c>
      <c r="F1075" s="197"/>
      <c r="G1075" s="197"/>
      <c r="H1075" s="197"/>
      <c r="I1075" s="197">
        <v>1</v>
      </c>
      <c r="J1075" s="197"/>
      <c r="K1075" s="197">
        <v>240</v>
      </c>
      <c r="L1075" s="197">
        <f t="shared" si="15"/>
        <v>14030409</v>
      </c>
      <c r="M1075" s="197"/>
      <c r="N1075" s="197"/>
      <c r="O1075" s="197"/>
      <c r="P1075" s="197"/>
      <c r="Q1075" s="197"/>
      <c r="R1075" s="197"/>
      <c r="S1075" s="197"/>
      <c r="T1075" s="197"/>
      <c r="U1075" s="197"/>
      <c r="V1075" s="197"/>
      <c r="W1075" s="197"/>
      <c r="X1075" s="197"/>
      <c r="Y1075" s="197"/>
    </row>
    <row r="1076" spans="1:25" x14ac:dyDescent="0.25">
      <c r="A1076" s="197">
        <v>3313</v>
      </c>
      <c r="B1076" s="349" t="s">
        <v>228</v>
      </c>
      <c r="C1076" s="197" t="s">
        <v>218</v>
      </c>
      <c r="D1076" s="197"/>
      <c r="E1076" s="349">
        <v>14030409</v>
      </c>
      <c r="F1076" s="197"/>
      <c r="G1076" s="197"/>
      <c r="H1076" s="197"/>
      <c r="I1076" s="197">
        <v>1</v>
      </c>
      <c r="J1076" s="197"/>
      <c r="K1076" s="197">
        <v>180</v>
      </c>
      <c r="L1076" s="197">
        <f t="shared" si="15"/>
        <v>14030409</v>
      </c>
      <c r="M1076" s="197"/>
      <c r="N1076" s="197"/>
      <c r="O1076" s="197"/>
      <c r="P1076" s="197"/>
      <c r="Q1076" s="197"/>
      <c r="R1076" s="197"/>
      <c r="S1076" s="197"/>
      <c r="T1076" s="197"/>
      <c r="U1076" s="197"/>
      <c r="V1076" s="197"/>
      <c r="W1076" s="197"/>
      <c r="X1076" s="197"/>
      <c r="Y1076" s="197"/>
    </row>
    <row r="1077" spans="1:25" x14ac:dyDescent="0.25">
      <c r="A1077" s="197">
        <v>559</v>
      </c>
      <c r="B1077" s="349" t="s">
        <v>228</v>
      </c>
      <c r="C1077" s="197" t="s">
        <v>118</v>
      </c>
      <c r="D1077" s="197"/>
      <c r="E1077" s="349">
        <v>14030409</v>
      </c>
      <c r="F1077" s="197"/>
      <c r="G1077" s="197"/>
      <c r="H1077" s="197"/>
      <c r="I1077" s="197">
        <v>1</v>
      </c>
      <c r="J1077" s="197"/>
      <c r="K1077" s="197">
        <v>120</v>
      </c>
      <c r="L1077" s="197">
        <f t="shared" si="15"/>
        <v>14030409</v>
      </c>
      <c r="M1077" s="197"/>
      <c r="N1077" s="197"/>
      <c r="O1077" s="197"/>
      <c r="P1077" s="197"/>
      <c r="Q1077" s="197"/>
      <c r="R1077" s="197"/>
      <c r="S1077" s="197"/>
      <c r="T1077" s="197"/>
      <c r="U1077" s="197"/>
      <c r="V1077" s="197"/>
      <c r="W1077" s="197"/>
      <c r="X1077" s="197"/>
      <c r="Y1077" s="197"/>
    </row>
    <row r="1078" spans="1:25" x14ac:dyDescent="0.25">
      <c r="A1078" s="197">
        <v>3325</v>
      </c>
      <c r="B1078" s="349" t="s">
        <v>228</v>
      </c>
      <c r="C1078" s="197" t="s">
        <v>218</v>
      </c>
      <c r="D1078" s="197"/>
      <c r="E1078" s="349">
        <v>14030409</v>
      </c>
      <c r="F1078" s="197"/>
      <c r="G1078" s="197"/>
      <c r="H1078" s="197"/>
      <c r="I1078" s="197">
        <v>1</v>
      </c>
      <c r="J1078" s="197"/>
      <c r="K1078" s="197">
        <v>240</v>
      </c>
      <c r="L1078" s="197">
        <f t="shared" si="15"/>
        <v>14030409</v>
      </c>
      <c r="M1078" s="197"/>
      <c r="N1078" s="197"/>
      <c r="O1078" s="197"/>
      <c r="P1078" s="197"/>
      <c r="Q1078" s="197"/>
      <c r="R1078" s="197"/>
      <c r="S1078" s="197"/>
      <c r="T1078" s="197"/>
      <c r="U1078" s="197"/>
      <c r="V1078" s="197"/>
      <c r="W1078" s="197"/>
      <c r="X1078" s="197"/>
      <c r="Y1078" s="197"/>
    </row>
    <row r="1079" spans="1:25" x14ac:dyDescent="0.25">
      <c r="A1079" s="197">
        <v>272</v>
      </c>
      <c r="B1079" s="349" t="s">
        <v>228</v>
      </c>
      <c r="C1079" s="197" t="s">
        <v>118</v>
      </c>
      <c r="D1079" s="197"/>
      <c r="E1079" s="349">
        <v>14030409</v>
      </c>
      <c r="F1079" s="197"/>
      <c r="G1079" s="197"/>
      <c r="H1079" s="197"/>
      <c r="I1079" s="197">
        <v>1</v>
      </c>
      <c r="J1079" s="197"/>
      <c r="K1079" s="197">
        <v>180</v>
      </c>
      <c r="L1079" s="197">
        <f t="shared" si="15"/>
        <v>14030409</v>
      </c>
      <c r="M1079" s="197"/>
      <c r="N1079" s="197"/>
      <c r="O1079" s="197"/>
      <c r="P1079" s="197"/>
      <c r="Q1079" s="197"/>
      <c r="R1079" s="197"/>
      <c r="S1079" s="197"/>
      <c r="T1079" s="197"/>
      <c r="U1079" s="197"/>
      <c r="V1079" s="197"/>
      <c r="W1079" s="197"/>
      <c r="X1079" s="197"/>
      <c r="Y1079" s="197"/>
    </row>
    <row r="1080" spans="1:25" x14ac:dyDescent="0.25">
      <c r="A1080" s="197">
        <v>9</v>
      </c>
      <c r="B1080" s="349" t="s">
        <v>228</v>
      </c>
      <c r="C1080" s="197" t="s">
        <v>235</v>
      </c>
      <c r="D1080" s="197"/>
      <c r="E1080" s="349">
        <v>14030409</v>
      </c>
      <c r="F1080" s="197"/>
      <c r="G1080" s="197"/>
      <c r="H1080" s="197"/>
      <c r="I1080" s="197">
        <v>1</v>
      </c>
      <c r="J1080" s="197"/>
      <c r="K1080" s="197">
        <v>120</v>
      </c>
      <c r="L1080" s="197">
        <f t="shared" si="15"/>
        <v>14030409</v>
      </c>
      <c r="M1080" s="197"/>
      <c r="N1080" s="197"/>
      <c r="O1080" s="197"/>
      <c r="P1080" s="197"/>
      <c r="Q1080" s="197"/>
      <c r="R1080" s="197"/>
      <c r="S1080" s="197"/>
      <c r="T1080" s="197"/>
      <c r="U1080" s="197"/>
      <c r="V1080" s="197"/>
      <c r="W1080" s="197"/>
      <c r="X1080" s="197"/>
      <c r="Y1080" s="197"/>
    </row>
    <row r="1081" spans="1:25" x14ac:dyDescent="0.25">
      <c r="A1081" s="197">
        <v>226</v>
      </c>
      <c r="B1081" s="349" t="s">
        <v>228</v>
      </c>
      <c r="C1081" s="197" t="s">
        <v>419</v>
      </c>
      <c r="D1081" s="197"/>
      <c r="E1081" s="349">
        <v>14030409</v>
      </c>
      <c r="F1081" s="197"/>
      <c r="G1081" s="197"/>
      <c r="H1081" s="197"/>
      <c r="I1081" s="197">
        <v>1</v>
      </c>
      <c r="J1081" s="197"/>
      <c r="K1081" s="197">
        <v>120</v>
      </c>
      <c r="L1081" s="197">
        <f t="shared" si="15"/>
        <v>14030409</v>
      </c>
      <c r="M1081" s="197"/>
      <c r="N1081" s="197"/>
      <c r="O1081" s="197"/>
      <c r="P1081" s="197"/>
      <c r="Q1081" s="197"/>
      <c r="R1081" s="197"/>
      <c r="S1081" s="197"/>
      <c r="T1081" s="197"/>
      <c r="U1081" s="197"/>
      <c r="V1081" s="197"/>
      <c r="W1081" s="197"/>
      <c r="X1081" s="197"/>
      <c r="Y1081" s="197"/>
    </row>
    <row r="1082" spans="1:25" x14ac:dyDescent="0.25">
      <c r="A1082" s="197">
        <v>630</v>
      </c>
      <c r="B1082" s="349" t="s">
        <v>228</v>
      </c>
      <c r="C1082" s="197" t="s">
        <v>277</v>
      </c>
      <c r="D1082" s="197"/>
      <c r="E1082" s="349">
        <v>14030409</v>
      </c>
      <c r="F1082" s="197"/>
      <c r="G1082" s="197"/>
      <c r="H1082" s="197"/>
      <c r="I1082" s="197">
        <v>1</v>
      </c>
      <c r="J1082" s="197"/>
      <c r="K1082" s="197">
        <v>180</v>
      </c>
      <c r="L1082" s="197">
        <f t="shared" si="15"/>
        <v>14030409</v>
      </c>
      <c r="M1082" s="197"/>
      <c r="N1082" s="197"/>
      <c r="O1082" s="197"/>
      <c r="P1082" s="197"/>
      <c r="Q1082" s="197"/>
      <c r="R1082" s="197"/>
      <c r="S1082" s="197"/>
      <c r="T1082" s="197"/>
      <c r="U1082" s="197"/>
      <c r="V1082" s="197"/>
      <c r="W1082" s="197"/>
      <c r="X1082" s="197"/>
      <c r="Y1082" s="197"/>
    </row>
    <row r="1083" spans="1:25" x14ac:dyDescent="0.25">
      <c r="A1083" s="197">
        <v>3266</v>
      </c>
      <c r="B1083" s="349" t="s">
        <v>228</v>
      </c>
      <c r="C1083" s="197" t="s">
        <v>117</v>
      </c>
      <c r="D1083" s="197"/>
      <c r="E1083" s="349">
        <v>14030409</v>
      </c>
      <c r="F1083" s="197"/>
      <c r="G1083" s="197"/>
      <c r="H1083" s="197"/>
      <c r="I1083" s="197">
        <v>1</v>
      </c>
      <c r="J1083" s="197"/>
      <c r="K1083" s="197">
        <v>180</v>
      </c>
      <c r="L1083" s="197">
        <f t="shared" si="15"/>
        <v>14030409</v>
      </c>
      <c r="M1083" s="197"/>
      <c r="N1083" s="197"/>
      <c r="O1083" s="197"/>
      <c r="P1083" s="197"/>
      <c r="Q1083" s="197"/>
      <c r="R1083" s="197"/>
      <c r="S1083" s="197"/>
      <c r="T1083" s="197"/>
      <c r="U1083" s="197"/>
      <c r="V1083" s="197"/>
      <c r="W1083" s="197"/>
      <c r="X1083" s="197"/>
      <c r="Y1083" s="197"/>
    </row>
    <row r="1084" spans="1:25" x14ac:dyDescent="0.25">
      <c r="A1084" s="197">
        <v>2</v>
      </c>
      <c r="B1084" s="197" t="s">
        <v>228</v>
      </c>
      <c r="C1084" s="197" t="s">
        <v>508</v>
      </c>
      <c r="D1084" s="197"/>
      <c r="E1084" s="197">
        <v>14030403</v>
      </c>
      <c r="F1084" s="197"/>
      <c r="G1084" s="197"/>
      <c r="H1084" s="197"/>
      <c r="I1084" s="197">
        <v>1</v>
      </c>
      <c r="J1084" s="197"/>
      <c r="K1084" s="197">
        <v>120</v>
      </c>
      <c r="L1084" s="197">
        <f t="shared" si="15"/>
        <v>14030403</v>
      </c>
      <c r="M1084" s="197"/>
      <c r="N1084" s="197"/>
      <c r="O1084" s="197"/>
      <c r="P1084" s="197"/>
      <c r="Q1084" s="197"/>
      <c r="R1084" s="197"/>
      <c r="S1084" s="197"/>
      <c r="T1084" s="197"/>
      <c r="U1084" s="197"/>
      <c r="V1084" s="197"/>
      <c r="W1084" s="197"/>
      <c r="X1084" s="197"/>
      <c r="Y1084" s="197"/>
    </row>
    <row r="1085" spans="1:25" x14ac:dyDescent="0.25">
      <c r="A1085" s="197">
        <v>270</v>
      </c>
      <c r="B1085" s="349" t="s">
        <v>228</v>
      </c>
      <c r="C1085" s="197" t="s">
        <v>507</v>
      </c>
      <c r="D1085" s="197"/>
      <c r="E1085" s="349">
        <v>14030403</v>
      </c>
      <c r="F1085" s="197"/>
      <c r="G1085" s="197"/>
      <c r="H1085" s="197"/>
      <c r="I1085" s="197">
        <v>1</v>
      </c>
      <c r="J1085" s="197"/>
      <c r="K1085" s="197">
        <v>120</v>
      </c>
      <c r="L1085" s="197">
        <f t="shared" si="15"/>
        <v>14030403</v>
      </c>
      <c r="M1085" s="197"/>
      <c r="N1085" s="197"/>
      <c r="O1085" s="197"/>
      <c r="P1085" s="197"/>
      <c r="Q1085" s="197"/>
      <c r="R1085" s="197"/>
      <c r="S1085" s="197"/>
      <c r="T1085" s="197"/>
      <c r="U1085" s="197"/>
      <c r="V1085" s="197"/>
      <c r="W1085" s="197"/>
      <c r="X1085" s="197"/>
      <c r="Y1085" s="197"/>
    </row>
    <row r="1086" spans="1:25" x14ac:dyDescent="0.25">
      <c r="A1086" s="197">
        <v>39</v>
      </c>
      <c r="B1086" s="349" t="s">
        <v>228</v>
      </c>
      <c r="C1086" s="197" t="s">
        <v>475</v>
      </c>
      <c r="D1086" s="197"/>
      <c r="E1086" s="349">
        <v>14030403</v>
      </c>
      <c r="F1086" s="197"/>
      <c r="G1086" s="197"/>
      <c r="H1086" s="197"/>
      <c r="I1086" s="197">
        <v>1</v>
      </c>
      <c r="J1086" s="197"/>
      <c r="K1086" s="197">
        <v>120</v>
      </c>
      <c r="L1086" s="197">
        <f t="shared" si="15"/>
        <v>14030403</v>
      </c>
      <c r="M1086" s="197"/>
      <c r="N1086" s="197"/>
      <c r="O1086" s="197"/>
      <c r="P1086" s="197"/>
      <c r="Q1086" s="197"/>
      <c r="R1086" s="197"/>
      <c r="S1086" s="197"/>
      <c r="T1086" s="197"/>
      <c r="U1086" s="197"/>
      <c r="V1086" s="197"/>
      <c r="W1086" s="197"/>
      <c r="X1086" s="197"/>
      <c r="Y1086" s="197"/>
    </row>
    <row r="1087" spans="1:25" x14ac:dyDescent="0.25">
      <c r="A1087" s="197">
        <v>4</v>
      </c>
      <c r="B1087" s="349" t="s">
        <v>228</v>
      </c>
      <c r="C1087" s="197" t="s">
        <v>508</v>
      </c>
      <c r="D1087" s="197"/>
      <c r="E1087" s="349">
        <v>14030403</v>
      </c>
      <c r="F1087" s="197"/>
      <c r="G1087" s="197"/>
      <c r="H1087" s="197"/>
      <c r="I1087" s="197">
        <v>1</v>
      </c>
      <c r="J1087" s="197"/>
      <c r="K1087" s="197">
        <v>120</v>
      </c>
      <c r="L1087" s="197">
        <f t="shared" si="15"/>
        <v>14030403</v>
      </c>
      <c r="M1087" s="197"/>
      <c r="N1087" s="197"/>
      <c r="O1087" s="197"/>
      <c r="P1087" s="197"/>
      <c r="Q1087" s="197"/>
      <c r="R1087" s="197"/>
      <c r="S1087" s="197"/>
      <c r="T1087" s="197"/>
      <c r="U1087" s="197"/>
      <c r="V1087" s="197"/>
      <c r="W1087" s="197"/>
      <c r="X1087" s="197"/>
      <c r="Y1087" s="197"/>
    </row>
    <row r="1088" spans="1:25" x14ac:dyDescent="0.25">
      <c r="A1088" s="197">
        <v>1</v>
      </c>
      <c r="B1088" s="349" t="s">
        <v>228</v>
      </c>
      <c r="C1088" s="197" t="s">
        <v>395</v>
      </c>
      <c r="D1088" s="197"/>
      <c r="E1088" s="349">
        <v>14030403</v>
      </c>
      <c r="F1088" s="197"/>
      <c r="G1088" s="197"/>
      <c r="H1088" s="197"/>
      <c r="I1088" s="197">
        <v>1</v>
      </c>
      <c r="J1088" s="197"/>
      <c r="K1088" s="197">
        <v>120</v>
      </c>
      <c r="L1088" s="197">
        <f t="shared" si="15"/>
        <v>14030403</v>
      </c>
      <c r="M1088" s="197"/>
      <c r="N1088" s="197"/>
      <c r="O1088" s="197"/>
      <c r="P1088" s="197"/>
      <c r="Q1088" s="197"/>
      <c r="R1088" s="197"/>
      <c r="S1088" s="197"/>
      <c r="T1088" s="197"/>
      <c r="U1088" s="197"/>
      <c r="V1088" s="197"/>
      <c r="W1088" s="197"/>
      <c r="X1088" s="197"/>
      <c r="Y1088" s="197"/>
    </row>
    <row r="1089" spans="1:25" x14ac:dyDescent="0.25">
      <c r="A1089" s="197">
        <v>3287</v>
      </c>
      <c r="B1089" s="349" t="s">
        <v>228</v>
      </c>
      <c r="C1089" s="197" t="s">
        <v>223</v>
      </c>
      <c r="D1089" s="197"/>
      <c r="E1089" s="349">
        <v>14030403</v>
      </c>
      <c r="F1089" s="197"/>
      <c r="G1089" s="197"/>
      <c r="H1089" s="197"/>
      <c r="I1089" s="197">
        <v>1</v>
      </c>
      <c r="J1089" s="197"/>
      <c r="K1089" s="197">
        <v>120</v>
      </c>
      <c r="L1089" s="197">
        <f t="shared" si="15"/>
        <v>14030403</v>
      </c>
      <c r="M1089" s="197"/>
      <c r="N1089" s="197"/>
      <c r="O1089" s="197"/>
      <c r="P1089" s="197"/>
      <c r="Q1089" s="197"/>
      <c r="R1089" s="197"/>
      <c r="S1089" s="197"/>
      <c r="T1089" s="197"/>
      <c r="U1089" s="197"/>
      <c r="V1089" s="197"/>
      <c r="W1089" s="197"/>
      <c r="X1089" s="197"/>
      <c r="Y1089" s="197"/>
    </row>
    <row r="1090" spans="1:25" x14ac:dyDescent="0.25">
      <c r="A1090" s="197">
        <v>377</v>
      </c>
      <c r="B1090" s="349" t="s">
        <v>228</v>
      </c>
      <c r="C1090" s="197" t="s">
        <v>118</v>
      </c>
      <c r="D1090" s="197"/>
      <c r="E1090" s="349">
        <v>14030403</v>
      </c>
      <c r="F1090" s="197"/>
      <c r="G1090" s="197"/>
      <c r="H1090" s="197"/>
      <c r="I1090" s="197">
        <v>1</v>
      </c>
      <c r="J1090" s="197"/>
      <c r="K1090" s="197">
        <v>180</v>
      </c>
      <c r="L1090" s="197">
        <f t="shared" si="15"/>
        <v>14030403</v>
      </c>
      <c r="M1090" s="197"/>
      <c r="N1090" s="197"/>
      <c r="O1090" s="197"/>
      <c r="P1090" s="197"/>
      <c r="Q1090" s="197"/>
      <c r="R1090" s="197"/>
      <c r="S1090" s="197"/>
      <c r="T1090" s="197"/>
      <c r="U1090" s="197"/>
      <c r="V1090" s="197"/>
      <c r="W1090" s="197"/>
      <c r="X1090" s="197"/>
      <c r="Y1090" s="197"/>
    </row>
    <row r="1091" spans="1:25" x14ac:dyDescent="0.25">
      <c r="A1091" s="197">
        <v>19</v>
      </c>
      <c r="B1091" s="349" t="s">
        <v>228</v>
      </c>
      <c r="C1091" s="197" t="s">
        <v>424</v>
      </c>
      <c r="D1091" s="197"/>
      <c r="E1091" s="349">
        <v>14030403</v>
      </c>
      <c r="F1091" s="197"/>
      <c r="G1091" s="197"/>
      <c r="H1091" s="197"/>
      <c r="I1091" s="197">
        <v>1</v>
      </c>
      <c r="J1091" s="197"/>
      <c r="K1091" s="197">
        <v>120</v>
      </c>
      <c r="L1091" s="197">
        <f t="shared" si="15"/>
        <v>14030403</v>
      </c>
      <c r="M1091" s="197"/>
      <c r="N1091" s="197"/>
      <c r="O1091" s="197"/>
      <c r="P1091" s="197"/>
      <c r="Q1091" s="197"/>
      <c r="R1091" s="197"/>
      <c r="S1091" s="197"/>
      <c r="T1091" s="197"/>
      <c r="U1091" s="197"/>
      <c r="V1091" s="197"/>
      <c r="W1091" s="197"/>
      <c r="X1091" s="197"/>
      <c r="Y1091" s="197"/>
    </row>
    <row r="1092" spans="1:25" x14ac:dyDescent="0.25">
      <c r="A1092" s="197">
        <v>271</v>
      </c>
      <c r="B1092" s="349" t="s">
        <v>228</v>
      </c>
      <c r="C1092" s="197" t="s">
        <v>507</v>
      </c>
      <c r="D1092" s="197"/>
      <c r="E1092" s="349">
        <v>14030403</v>
      </c>
      <c r="F1092" s="197"/>
      <c r="G1092" s="197"/>
      <c r="H1092" s="197"/>
      <c r="I1092" s="197">
        <v>1</v>
      </c>
      <c r="J1092" s="197"/>
      <c r="K1092" s="197">
        <v>120</v>
      </c>
      <c r="L1092" s="197">
        <f t="shared" si="15"/>
        <v>14030403</v>
      </c>
      <c r="M1092" s="197"/>
      <c r="N1092" s="197"/>
      <c r="O1092" s="197"/>
      <c r="P1092" s="197"/>
      <c r="Q1092" s="197"/>
      <c r="R1092" s="197"/>
      <c r="S1092" s="197"/>
      <c r="T1092" s="197"/>
      <c r="U1092" s="197"/>
      <c r="V1092" s="197"/>
      <c r="W1092" s="197"/>
      <c r="X1092" s="197"/>
      <c r="Y1092" s="197"/>
    </row>
    <row r="1093" spans="1:25" x14ac:dyDescent="0.25">
      <c r="A1093" s="197">
        <v>41</v>
      </c>
      <c r="B1093" s="197" t="s">
        <v>227</v>
      </c>
      <c r="C1093" s="197" t="s">
        <v>473</v>
      </c>
      <c r="D1093" s="197"/>
      <c r="E1093" s="197">
        <v>14030411</v>
      </c>
      <c r="F1093" s="197"/>
      <c r="G1093" s="197"/>
      <c r="H1093" s="197"/>
      <c r="I1093" s="197">
        <v>1</v>
      </c>
      <c r="J1093" s="197"/>
      <c r="K1093" s="197">
        <v>120</v>
      </c>
      <c r="L1093" s="197">
        <f t="shared" si="15"/>
        <v>14030411</v>
      </c>
      <c r="M1093" s="197"/>
      <c r="N1093" s="197"/>
      <c r="O1093" s="197"/>
      <c r="P1093" s="197"/>
      <c r="Q1093" s="197"/>
      <c r="R1093" s="197"/>
      <c r="S1093" s="197"/>
      <c r="T1093" s="197"/>
      <c r="U1093" s="197"/>
      <c r="V1093" s="197"/>
      <c r="W1093" s="197"/>
      <c r="X1093" s="197"/>
      <c r="Y1093" s="197"/>
    </row>
    <row r="1094" spans="1:25" x14ac:dyDescent="0.25">
      <c r="A1094" s="197">
        <v>42</v>
      </c>
      <c r="B1094" s="356" t="s">
        <v>227</v>
      </c>
      <c r="C1094" s="197" t="s">
        <v>475</v>
      </c>
      <c r="D1094" s="197"/>
      <c r="E1094" s="356">
        <v>14030411</v>
      </c>
      <c r="F1094" s="197"/>
      <c r="G1094" s="197"/>
      <c r="H1094" s="197"/>
      <c r="I1094" s="197">
        <v>1</v>
      </c>
      <c r="J1094" s="197"/>
      <c r="K1094" s="197">
        <v>120</v>
      </c>
      <c r="L1094" s="197">
        <f t="shared" si="15"/>
        <v>14030411</v>
      </c>
      <c r="M1094" s="197"/>
      <c r="N1094" s="197"/>
      <c r="O1094" s="197"/>
      <c r="P1094" s="197"/>
      <c r="Q1094" s="197"/>
      <c r="R1094" s="197"/>
      <c r="S1094" s="197"/>
      <c r="T1094" s="197"/>
      <c r="U1094" s="197"/>
      <c r="V1094" s="197"/>
      <c r="W1094" s="197"/>
      <c r="X1094" s="197"/>
      <c r="Y1094" s="197"/>
    </row>
    <row r="1095" spans="1:25" x14ac:dyDescent="0.25">
      <c r="A1095" s="197">
        <v>561</v>
      </c>
      <c r="B1095" s="356" t="s">
        <v>227</v>
      </c>
      <c r="C1095" s="197" t="s">
        <v>118</v>
      </c>
      <c r="D1095" s="197"/>
      <c r="E1095" s="356">
        <v>14030411</v>
      </c>
      <c r="F1095" s="197"/>
      <c r="G1095" s="197"/>
      <c r="H1095" s="197"/>
      <c r="I1095" s="197">
        <v>1</v>
      </c>
      <c r="J1095" s="197"/>
      <c r="K1095" s="197">
        <v>180</v>
      </c>
      <c r="L1095" s="197">
        <f t="shared" si="15"/>
        <v>14030411</v>
      </c>
      <c r="M1095" s="197"/>
      <c r="N1095" s="197"/>
      <c r="O1095" s="197"/>
      <c r="P1095" s="197"/>
      <c r="Q1095" s="197"/>
      <c r="R1095" s="197"/>
      <c r="S1095" s="197"/>
      <c r="T1095" s="197"/>
      <c r="U1095" s="197"/>
      <c r="V1095" s="197"/>
      <c r="W1095" s="197"/>
      <c r="X1095" s="197"/>
      <c r="Y1095" s="197"/>
    </row>
    <row r="1096" spans="1:25" x14ac:dyDescent="0.25">
      <c r="A1096" s="197">
        <v>560</v>
      </c>
      <c r="B1096" s="356" t="s">
        <v>227</v>
      </c>
      <c r="C1096" s="197" t="s">
        <v>118</v>
      </c>
      <c r="D1096" s="197"/>
      <c r="E1096" s="356">
        <v>14030411</v>
      </c>
      <c r="F1096" s="197"/>
      <c r="G1096" s="197"/>
      <c r="H1096" s="197"/>
      <c r="I1096" s="197">
        <v>1</v>
      </c>
      <c r="J1096" s="197"/>
      <c r="K1096" s="197">
        <v>180</v>
      </c>
      <c r="L1096" s="197">
        <f t="shared" si="15"/>
        <v>14030411</v>
      </c>
      <c r="M1096" s="197"/>
      <c r="N1096" s="197"/>
      <c r="O1096" s="197"/>
      <c r="P1096" s="197"/>
      <c r="Q1096" s="197"/>
      <c r="R1096" s="197"/>
      <c r="S1096" s="197"/>
      <c r="T1096" s="197"/>
      <c r="U1096" s="197"/>
      <c r="V1096" s="197"/>
      <c r="W1096" s="197"/>
      <c r="X1096" s="197"/>
      <c r="Y1096" s="197"/>
    </row>
    <row r="1097" spans="1:25" x14ac:dyDescent="0.25">
      <c r="A1097" s="197">
        <v>563</v>
      </c>
      <c r="B1097" s="356" t="s">
        <v>227</v>
      </c>
      <c r="C1097" s="197" t="s">
        <v>118</v>
      </c>
      <c r="D1097" s="197"/>
      <c r="E1097" s="356">
        <v>14030411</v>
      </c>
      <c r="F1097" s="197"/>
      <c r="G1097" s="197"/>
      <c r="H1097" s="197"/>
      <c r="I1097" s="197">
        <v>1</v>
      </c>
      <c r="J1097" s="197"/>
      <c r="K1097" s="197">
        <v>180</v>
      </c>
      <c r="L1097" s="197">
        <f t="shared" si="15"/>
        <v>14030411</v>
      </c>
      <c r="M1097" s="197"/>
      <c r="N1097" s="197"/>
      <c r="O1097" s="197"/>
      <c r="P1097" s="197"/>
      <c r="Q1097" s="197"/>
      <c r="R1097" s="197"/>
      <c r="S1097" s="197"/>
      <c r="T1097" s="197"/>
      <c r="U1097" s="197"/>
      <c r="V1097" s="197"/>
      <c r="W1097" s="197"/>
      <c r="X1097" s="197"/>
      <c r="Y1097" s="197"/>
    </row>
    <row r="1098" spans="1:25" x14ac:dyDescent="0.25">
      <c r="A1098" s="197">
        <v>582</v>
      </c>
      <c r="B1098" s="356" t="s">
        <v>227</v>
      </c>
      <c r="C1098" s="197" t="s">
        <v>118</v>
      </c>
      <c r="D1098" s="197"/>
      <c r="E1098" s="356">
        <v>14030411</v>
      </c>
      <c r="F1098" s="197"/>
      <c r="G1098" s="197"/>
      <c r="H1098" s="197"/>
      <c r="I1098" s="197">
        <v>1</v>
      </c>
      <c r="J1098" s="197"/>
      <c r="K1098" s="197">
        <v>180</v>
      </c>
      <c r="L1098" s="197">
        <f t="shared" si="15"/>
        <v>14030411</v>
      </c>
      <c r="M1098" s="197"/>
      <c r="N1098" s="197"/>
      <c r="O1098" s="197"/>
      <c r="P1098" s="197"/>
      <c r="Q1098" s="197"/>
      <c r="R1098" s="197"/>
      <c r="S1098" s="197"/>
      <c r="T1098" s="197"/>
      <c r="U1098" s="197"/>
      <c r="V1098" s="197"/>
      <c r="W1098" s="197"/>
      <c r="X1098" s="197"/>
      <c r="Y1098" s="197"/>
    </row>
    <row r="1099" spans="1:25" x14ac:dyDescent="0.25">
      <c r="A1099" s="197">
        <v>583</v>
      </c>
      <c r="B1099" s="356" t="s">
        <v>227</v>
      </c>
      <c r="C1099" s="197" t="s">
        <v>118</v>
      </c>
      <c r="D1099" s="197"/>
      <c r="E1099" s="356">
        <v>14030411</v>
      </c>
      <c r="F1099" s="197"/>
      <c r="G1099" s="197"/>
      <c r="H1099" s="197"/>
      <c r="I1099" s="197">
        <v>1</v>
      </c>
      <c r="J1099" s="197"/>
      <c r="K1099" s="197">
        <v>180</v>
      </c>
      <c r="L1099" s="197">
        <f t="shared" si="15"/>
        <v>14030411</v>
      </c>
      <c r="M1099" s="197"/>
      <c r="N1099" s="197"/>
      <c r="O1099" s="197"/>
      <c r="P1099" s="197"/>
      <c r="Q1099" s="197"/>
      <c r="R1099" s="197"/>
      <c r="S1099" s="197"/>
      <c r="T1099" s="197"/>
      <c r="U1099" s="197"/>
      <c r="V1099" s="197"/>
      <c r="W1099" s="197"/>
      <c r="X1099" s="197"/>
      <c r="Y1099" s="197"/>
    </row>
    <row r="1100" spans="1:25" x14ac:dyDescent="0.25">
      <c r="A1100" s="197">
        <v>44</v>
      </c>
      <c r="B1100" s="197" t="s">
        <v>227</v>
      </c>
      <c r="C1100" s="197" t="s">
        <v>424</v>
      </c>
      <c r="D1100" s="197"/>
      <c r="E1100" s="197">
        <v>14030412</v>
      </c>
      <c r="F1100" s="197"/>
      <c r="G1100" s="197"/>
      <c r="H1100" s="197"/>
      <c r="I1100" s="197">
        <v>1</v>
      </c>
      <c r="J1100" s="197"/>
      <c r="K1100" s="197">
        <v>120</v>
      </c>
      <c r="L1100" s="197">
        <f t="shared" si="15"/>
        <v>14030412</v>
      </c>
      <c r="M1100" s="197"/>
      <c r="N1100" s="197"/>
      <c r="O1100" s="197"/>
      <c r="P1100" s="197"/>
      <c r="Q1100" s="197"/>
      <c r="R1100" s="197"/>
      <c r="S1100" s="197"/>
      <c r="T1100" s="197"/>
      <c r="U1100" s="197"/>
      <c r="V1100" s="197"/>
      <c r="W1100" s="197"/>
      <c r="X1100" s="197"/>
      <c r="Y1100" s="197"/>
    </row>
    <row r="1101" spans="1:25" x14ac:dyDescent="0.25">
      <c r="A1101" s="197">
        <v>43</v>
      </c>
      <c r="B1101" s="356" t="s">
        <v>227</v>
      </c>
      <c r="C1101" s="197" t="s">
        <v>424</v>
      </c>
      <c r="D1101" s="197"/>
      <c r="E1101" s="356">
        <v>14030412</v>
      </c>
      <c r="F1101" s="197"/>
      <c r="G1101" s="197"/>
      <c r="H1101" s="197"/>
      <c r="I1101" s="197">
        <v>1</v>
      </c>
      <c r="J1101" s="197"/>
      <c r="K1101" s="197">
        <v>120</v>
      </c>
      <c r="L1101" s="197">
        <f t="shared" si="15"/>
        <v>14030412</v>
      </c>
      <c r="M1101" s="197"/>
      <c r="N1101" s="197"/>
      <c r="O1101" s="197"/>
      <c r="P1101" s="197"/>
      <c r="Q1101" s="197"/>
      <c r="R1101" s="197"/>
      <c r="S1101" s="197"/>
      <c r="T1101" s="197"/>
      <c r="U1101" s="197"/>
      <c r="V1101" s="197"/>
      <c r="W1101" s="197"/>
      <c r="X1101" s="197"/>
      <c r="Y1101" s="197"/>
    </row>
    <row r="1102" spans="1:25" x14ac:dyDescent="0.25">
      <c r="A1102" s="197">
        <v>564</v>
      </c>
      <c r="B1102" s="356" t="s">
        <v>227</v>
      </c>
      <c r="C1102" s="197" t="s">
        <v>424</v>
      </c>
      <c r="D1102" s="197"/>
      <c r="E1102" s="356">
        <v>14030412</v>
      </c>
      <c r="F1102" s="197"/>
      <c r="G1102" s="197"/>
      <c r="H1102" s="197"/>
      <c r="I1102" s="197">
        <v>1</v>
      </c>
      <c r="J1102" s="197"/>
      <c r="K1102" s="197">
        <v>180</v>
      </c>
      <c r="L1102" s="197">
        <f t="shared" si="15"/>
        <v>14030412</v>
      </c>
      <c r="M1102" s="197"/>
      <c r="N1102" s="197"/>
      <c r="O1102" s="197"/>
      <c r="P1102" s="197"/>
      <c r="Q1102" s="197"/>
      <c r="R1102" s="197"/>
      <c r="S1102" s="197"/>
      <c r="T1102" s="197"/>
      <c r="U1102" s="197"/>
      <c r="V1102" s="197"/>
      <c r="W1102" s="197"/>
      <c r="X1102" s="197"/>
      <c r="Y1102" s="197"/>
    </row>
    <row r="1103" spans="1:25" x14ac:dyDescent="0.25">
      <c r="A1103" s="197">
        <v>565</v>
      </c>
      <c r="B1103" s="356" t="s">
        <v>227</v>
      </c>
      <c r="C1103" s="197" t="s">
        <v>118</v>
      </c>
      <c r="D1103" s="197"/>
      <c r="E1103" s="356">
        <v>14030412</v>
      </c>
      <c r="F1103" s="197"/>
      <c r="G1103" s="197"/>
      <c r="H1103" s="197"/>
      <c r="I1103" s="197">
        <v>1</v>
      </c>
      <c r="J1103" s="197"/>
      <c r="K1103" s="197">
        <v>180</v>
      </c>
      <c r="L1103" s="197">
        <f t="shared" si="15"/>
        <v>14030412</v>
      </c>
      <c r="M1103" s="197"/>
      <c r="N1103" s="197"/>
      <c r="O1103" s="197"/>
      <c r="P1103" s="197"/>
      <c r="Q1103" s="197"/>
      <c r="R1103" s="197"/>
      <c r="S1103" s="197"/>
      <c r="T1103" s="197"/>
      <c r="U1103" s="197"/>
      <c r="V1103" s="197"/>
      <c r="W1103" s="197"/>
      <c r="X1103" s="197"/>
      <c r="Y1103" s="197"/>
    </row>
    <row r="1104" spans="1:25" x14ac:dyDescent="0.25">
      <c r="A1104" s="197">
        <v>566</v>
      </c>
      <c r="B1104" s="356" t="s">
        <v>227</v>
      </c>
      <c r="C1104" s="197" t="s">
        <v>118</v>
      </c>
      <c r="D1104" s="197"/>
      <c r="E1104" s="356">
        <v>14030412</v>
      </c>
      <c r="F1104" s="197"/>
      <c r="G1104" s="197"/>
      <c r="H1104" s="197"/>
      <c r="I1104" s="197">
        <v>1</v>
      </c>
      <c r="J1104" s="197"/>
      <c r="K1104" s="197">
        <v>180</v>
      </c>
      <c r="L1104" s="197">
        <f t="shared" si="15"/>
        <v>14030412</v>
      </c>
      <c r="M1104" s="197"/>
      <c r="N1104" s="197"/>
      <c r="O1104" s="197"/>
      <c r="P1104" s="197"/>
      <c r="Q1104" s="197"/>
      <c r="R1104" s="197"/>
      <c r="S1104" s="197"/>
      <c r="T1104" s="197"/>
      <c r="U1104" s="197"/>
      <c r="V1104" s="197"/>
      <c r="W1104" s="197"/>
      <c r="X1104" s="197"/>
      <c r="Y1104" s="197"/>
    </row>
    <row r="1105" spans="1:25" x14ac:dyDescent="0.25">
      <c r="A1105" s="197">
        <v>584</v>
      </c>
      <c r="B1105" s="356" t="s">
        <v>227</v>
      </c>
      <c r="C1105" s="197" t="s">
        <v>118</v>
      </c>
      <c r="D1105" s="197"/>
      <c r="E1105" s="356">
        <v>14030412</v>
      </c>
      <c r="F1105" s="197"/>
      <c r="G1105" s="197"/>
      <c r="H1105" s="197"/>
      <c r="I1105" s="197">
        <v>1</v>
      </c>
      <c r="J1105" s="197"/>
      <c r="K1105" s="197">
        <v>180</v>
      </c>
      <c r="L1105" s="197">
        <f t="shared" si="15"/>
        <v>14030412</v>
      </c>
      <c r="M1105" s="197"/>
      <c r="N1105" s="197"/>
      <c r="O1105" s="197"/>
      <c r="P1105" s="197"/>
      <c r="Q1105" s="197"/>
      <c r="R1105" s="197"/>
      <c r="S1105" s="197"/>
      <c r="T1105" s="197"/>
      <c r="U1105" s="197"/>
      <c r="V1105" s="197"/>
      <c r="W1105" s="197"/>
      <c r="X1105" s="197"/>
      <c r="Y1105" s="197"/>
    </row>
    <row r="1106" spans="1:25" x14ac:dyDescent="0.25">
      <c r="A1106" s="197">
        <v>585</v>
      </c>
      <c r="B1106" s="356" t="s">
        <v>227</v>
      </c>
      <c r="C1106" s="197" t="s">
        <v>118</v>
      </c>
      <c r="D1106" s="197"/>
      <c r="E1106" s="356">
        <v>14030412</v>
      </c>
      <c r="F1106" s="197"/>
      <c r="G1106" s="197"/>
      <c r="H1106" s="197"/>
      <c r="I1106" s="197">
        <v>1</v>
      </c>
      <c r="J1106" s="197"/>
      <c r="K1106" s="197">
        <v>180</v>
      </c>
      <c r="L1106" s="197">
        <f t="shared" si="15"/>
        <v>14030412</v>
      </c>
      <c r="M1106" s="197"/>
      <c r="N1106" s="197"/>
      <c r="O1106" s="197"/>
      <c r="P1106" s="197"/>
      <c r="Q1106" s="197"/>
      <c r="R1106" s="197"/>
      <c r="S1106" s="197"/>
      <c r="T1106" s="197"/>
      <c r="U1106" s="197"/>
      <c r="V1106" s="197"/>
      <c r="W1106" s="197"/>
      <c r="X1106" s="197"/>
      <c r="Y1106" s="197"/>
    </row>
    <row r="1107" spans="1:25" x14ac:dyDescent="0.25">
      <c r="A1107" s="197">
        <v>569</v>
      </c>
      <c r="B1107" s="356" t="s">
        <v>227</v>
      </c>
      <c r="C1107" s="197" t="s">
        <v>118</v>
      </c>
      <c r="D1107" s="197"/>
      <c r="E1107" s="356">
        <v>14030412</v>
      </c>
      <c r="F1107" s="197"/>
      <c r="G1107" s="197"/>
      <c r="H1107" s="197"/>
      <c r="I1107" s="197">
        <v>1</v>
      </c>
      <c r="J1107" s="197"/>
      <c r="K1107" s="197">
        <v>180</v>
      </c>
      <c r="L1107" s="197">
        <f t="shared" si="15"/>
        <v>14030412</v>
      </c>
      <c r="M1107" s="197"/>
      <c r="N1107" s="197"/>
      <c r="O1107" s="197"/>
      <c r="P1107" s="197"/>
      <c r="Q1107" s="197"/>
      <c r="R1107" s="197"/>
      <c r="S1107" s="197"/>
      <c r="T1107" s="197"/>
      <c r="U1107" s="197"/>
      <c r="V1107" s="197"/>
      <c r="W1107" s="197"/>
      <c r="X1107" s="197"/>
      <c r="Y1107" s="197"/>
    </row>
    <row r="1108" spans="1:25" x14ac:dyDescent="0.25">
      <c r="A1108" s="197">
        <v>570</v>
      </c>
      <c r="B1108" s="356" t="s">
        <v>227</v>
      </c>
      <c r="C1108" s="197" t="s">
        <v>118</v>
      </c>
      <c r="D1108" s="197"/>
      <c r="E1108" s="356">
        <v>14030412</v>
      </c>
      <c r="F1108" s="197"/>
      <c r="G1108" s="197"/>
      <c r="H1108" s="197"/>
      <c r="I1108" s="197">
        <v>1</v>
      </c>
      <c r="J1108" s="197"/>
      <c r="K1108" s="197">
        <v>180</v>
      </c>
      <c r="L1108" s="197">
        <f t="shared" si="15"/>
        <v>14030412</v>
      </c>
      <c r="M1108" s="197"/>
      <c r="N1108" s="197"/>
      <c r="O1108" s="197"/>
      <c r="P1108" s="197"/>
      <c r="Q1108" s="197"/>
      <c r="R1108" s="197"/>
      <c r="S1108" s="197"/>
      <c r="T1108" s="197"/>
      <c r="U1108" s="197"/>
      <c r="V1108" s="197"/>
      <c r="W1108" s="197"/>
      <c r="X1108" s="197"/>
      <c r="Y1108" s="197"/>
    </row>
    <row r="1109" spans="1:25" x14ac:dyDescent="0.25">
      <c r="A1109" s="197">
        <v>568</v>
      </c>
      <c r="B1109" s="356" t="s">
        <v>227</v>
      </c>
      <c r="C1109" s="197" t="s">
        <v>118</v>
      </c>
      <c r="D1109" s="197"/>
      <c r="E1109" s="356">
        <v>14030412</v>
      </c>
      <c r="F1109" s="197"/>
      <c r="G1109" s="197"/>
      <c r="H1109" s="197"/>
      <c r="I1109" s="197">
        <v>1</v>
      </c>
      <c r="J1109" s="197"/>
      <c r="K1109" s="197">
        <v>180</v>
      </c>
      <c r="L1109" s="197">
        <f t="shared" si="15"/>
        <v>14030412</v>
      </c>
      <c r="M1109" s="197"/>
      <c r="N1109" s="197"/>
      <c r="O1109" s="197"/>
      <c r="P1109" s="197"/>
      <c r="Q1109" s="197"/>
      <c r="R1109" s="197"/>
      <c r="S1109" s="197"/>
      <c r="T1109" s="197"/>
      <c r="U1109" s="197"/>
      <c r="V1109" s="197"/>
      <c r="W1109" s="197"/>
      <c r="X1109" s="197"/>
      <c r="Y1109" s="197"/>
    </row>
    <row r="1110" spans="1:25" x14ac:dyDescent="0.25">
      <c r="A1110" s="197">
        <v>586</v>
      </c>
      <c r="B1110" s="197" t="s">
        <v>227</v>
      </c>
      <c r="C1110" s="197" t="s">
        <v>118</v>
      </c>
      <c r="D1110" s="197"/>
      <c r="E1110" s="197">
        <v>14030412</v>
      </c>
      <c r="F1110" s="197"/>
      <c r="G1110" s="197"/>
      <c r="H1110" s="197"/>
      <c r="I1110" s="197">
        <v>1</v>
      </c>
      <c r="J1110" s="197"/>
      <c r="K1110" s="197">
        <v>180</v>
      </c>
      <c r="L1110" s="197">
        <f t="shared" si="15"/>
        <v>14030412</v>
      </c>
      <c r="M1110" s="197"/>
      <c r="N1110" s="197"/>
      <c r="O1110" s="197"/>
      <c r="P1110" s="197"/>
      <c r="Q1110" s="197"/>
      <c r="R1110" s="197"/>
      <c r="S1110" s="197"/>
      <c r="T1110" s="197"/>
      <c r="U1110" s="197"/>
      <c r="V1110" s="197"/>
      <c r="W1110" s="197"/>
      <c r="X1110" s="197"/>
      <c r="Y1110" s="197"/>
    </row>
    <row r="1111" spans="1:25" x14ac:dyDescent="0.25">
      <c r="A1111" s="197">
        <v>581</v>
      </c>
      <c r="B1111" s="197" t="s">
        <v>227</v>
      </c>
      <c r="C1111" s="197" t="s">
        <v>118</v>
      </c>
      <c r="D1111" s="197"/>
      <c r="E1111" s="356">
        <v>14030412</v>
      </c>
      <c r="F1111" s="197"/>
      <c r="G1111" s="197"/>
      <c r="H1111" s="197"/>
      <c r="I1111" s="197">
        <v>1</v>
      </c>
      <c r="J1111" s="197"/>
      <c r="K1111" s="197">
        <v>180</v>
      </c>
      <c r="L1111" s="197">
        <f t="shared" si="15"/>
        <v>14030412</v>
      </c>
      <c r="M1111" s="197"/>
      <c r="N1111" s="197"/>
      <c r="O1111" s="197"/>
      <c r="P1111" s="197"/>
      <c r="Q1111" s="197"/>
      <c r="R1111" s="197"/>
      <c r="S1111" s="197"/>
      <c r="T1111" s="197"/>
      <c r="U1111" s="197"/>
      <c r="V1111" s="197"/>
      <c r="W1111" s="197"/>
      <c r="X1111" s="197"/>
      <c r="Y1111" s="197"/>
    </row>
    <row r="1112" spans="1:25" x14ac:dyDescent="0.25">
      <c r="A1112" s="197">
        <v>862</v>
      </c>
      <c r="B1112" s="197" t="s">
        <v>227</v>
      </c>
      <c r="C1112" s="197" t="s">
        <v>524</v>
      </c>
      <c r="D1112" s="197"/>
      <c r="E1112" s="356">
        <v>14030412</v>
      </c>
      <c r="F1112" s="197"/>
      <c r="G1112" s="197"/>
      <c r="H1112" s="197"/>
      <c r="I1112" s="197">
        <v>1</v>
      </c>
      <c r="J1112" s="197"/>
      <c r="K1112" s="197">
        <v>120</v>
      </c>
      <c r="L1112" s="197">
        <f t="shared" si="15"/>
        <v>14030412</v>
      </c>
      <c r="M1112" s="197"/>
      <c r="N1112" s="197"/>
      <c r="O1112" s="197"/>
      <c r="P1112" s="197"/>
      <c r="Q1112" s="197"/>
      <c r="R1112" s="197"/>
      <c r="S1112" s="197"/>
      <c r="T1112" s="197"/>
      <c r="U1112" s="197"/>
      <c r="V1112" s="197"/>
      <c r="W1112" s="197"/>
      <c r="X1112" s="197"/>
      <c r="Y1112" s="197"/>
    </row>
    <row r="1113" spans="1:25" x14ac:dyDescent="0.25">
      <c r="A1113" s="197">
        <v>588</v>
      </c>
      <c r="B1113" s="197" t="s">
        <v>227</v>
      </c>
      <c r="C1113" s="197" t="s">
        <v>118</v>
      </c>
      <c r="D1113" s="197"/>
      <c r="E1113" s="356">
        <v>14030412</v>
      </c>
      <c r="F1113" s="197"/>
      <c r="G1113" s="197"/>
      <c r="H1113" s="197"/>
      <c r="I1113" s="197">
        <v>1</v>
      </c>
      <c r="J1113" s="197"/>
      <c r="K1113" s="197">
        <v>180</v>
      </c>
      <c r="L1113" s="197">
        <f t="shared" si="15"/>
        <v>14030412</v>
      </c>
      <c r="M1113" s="197"/>
      <c r="N1113" s="197"/>
      <c r="O1113" s="197"/>
      <c r="P1113" s="197"/>
      <c r="Q1113" s="197"/>
      <c r="R1113" s="197"/>
      <c r="S1113" s="197"/>
      <c r="T1113" s="197"/>
      <c r="U1113" s="197"/>
      <c r="V1113" s="197"/>
      <c r="W1113" s="197"/>
      <c r="X1113" s="197"/>
      <c r="Y1113" s="197"/>
    </row>
    <row r="1114" spans="1:25" x14ac:dyDescent="0.25">
      <c r="A1114" s="197">
        <v>567</v>
      </c>
      <c r="B1114" s="197" t="s">
        <v>227</v>
      </c>
      <c r="C1114" s="197" t="s">
        <v>118</v>
      </c>
      <c r="D1114" s="197"/>
      <c r="E1114" s="356">
        <v>14030412</v>
      </c>
      <c r="F1114" s="197"/>
      <c r="G1114" s="197"/>
      <c r="H1114" s="197"/>
      <c r="I1114" s="197">
        <v>1</v>
      </c>
      <c r="J1114" s="197"/>
      <c r="K1114" s="197">
        <v>180</v>
      </c>
      <c r="L1114" s="197">
        <f t="shared" si="15"/>
        <v>14030412</v>
      </c>
      <c r="M1114" s="197"/>
      <c r="N1114" s="197"/>
      <c r="O1114" s="197"/>
      <c r="P1114" s="197"/>
      <c r="Q1114" s="197"/>
      <c r="R1114" s="197"/>
      <c r="S1114" s="197"/>
      <c r="T1114" s="197"/>
      <c r="U1114" s="197"/>
      <c r="V1114" s="197"/>
      <c r="W1114" s="197"/>
      <c r="X1114" s="197"/>
      <c r="Y1114" s="197"/>
    </row>
    <row r="1115" spans="1:25" x14ac:dyDescent="0.25">
      <c r="A1115" s="197">
        <v>3328</v>
      </c>
      <c r="B1115" s="197" t="s">
        <v>228</v>
      </c>
      <c r="C1115" s="197" t="s">
        <v>218</v>
      </c>
      <c r="D1115" s="197"/>
      <c r="E1115" s="356">
        <v>14030412</v>
      </c>
      <c r="F1115" s="197"/>
      <c r="G1115" s="197"/>
      <c r="H1115" s="197"/>
      <c r="I1115" s="197">
        <v>1</v>
      </c>
      <c r="J1115" s="197"/>
      <c r="K1115" s="197">
        <v>120</v>
      </c>
      <c r="L1115" s="197">
        <f t="shared" si="15"/>
        <v>14030412</v>
      </c>
      <c r="M1115" s="197"/>
      <c r="N1115" s="197"/>
      <c r="O1115" s="197"/>
      <c r="P1115" s="197"/>
      <c r="Q1115" s="197"/>
      <c r="R1115" s="197"/>
      <c r="S1115" s="197"/>
      <c r="T1115" s="197"/>
      <c r="U1115" s="197"/>
      <c r="V1115" s="197"/>
      <c r="W1115" s="197"/>
      <c r="X1115" s="197"/>
      <c r="Y1115" s="197"/>
    </row>
    <row r="1116" spans="1:25" x14ac:dyDescent="0.25">
      <c r="A1116" s="197">
        <v>231</v>
      </c>
      <c r="B1116" s="197" t="s">
        <v>228</v>
      </c>
      <c r="C1116" s="197" t="s">
        <v>516</v>
      </c>
      <c r="D1116" s="197"/>
      <c r="E1116" s="356">
        <v>14030412</v>
      </c>
      <c r="F1116" s="197"/>
      <c r="G1116" s="197"/>
      <c r="H1116" s="197"/>
      <c r="I1116" s="197">
        <v>1</v>
      </c>
      <c r="J1116" s="197"/>
      <c r="K1116" s="197">
        <v>120</v>
      </c>
      <c r="L1116" s="197">
        <f t="shared" si="15"/>
        <v>14030412</v>
      </c>
      <c r="M1116" s="197"/>
      <c r="N1116" s="197"/>
      <c r="O1116" s="197"/>
      <c r="P1116" s="197"/>
      <c r="Q1116" s="197"/>
      <c r="R1116" s="197"/>
      <c r="S1116" s="197"/>
      <c r="T1116" s="197"/>
      <c r="U1116" s="197"/>
      <c r="V1116" s="197"/>
      <c r="W1116" s="197"/>
      <c r="X1116" s="197"/>
      <c r="Y1116" s="197"/>
    </row>
    <row r="1117" spans="1:25" x14ac:dyDescent="0.25">
      <c r="A1117" s="197">
        <v>3300</v>
      </c>
      <c r="B1117" s="197" t="s">
        <v>228</v>
      </c>
      <c r="C1117" s="197" t="s">
        <v>506</v>
      </c>
      <c r="D1117" s="197"/>
      <c r="E1117" s="356">
        <v>14030412</v>
      </c>
      <c r="F1117" s="197"/>
      <c r="G1117" s="197"/>
      <c r="H1117" s="197"/>
      <c r="I1117" s="197">
        <v>1</v>
      </c>
      <c r="J1117" s="197"/>
      <c r="K1117" s="197">
        <v>240</v>
      </c>
      <c r="L1117" s="197">
        <f t="shared" si="15"/>
        <v>14030412</v>
      </c>
      <c r="M1117" s="197"/>
      <c r="N1117" s="197"/>
      <c r="O1117" s="197"/>
      <c r="P1117" s="197"/>
      <c r="Q1117" s="197"/>
      <c r="R1117" s="197"/>
      <c r="S1117" s="197"/>
      <c r="T1117" s="197"/>
      <c r="U1117" s="197"/>
      <c r="V1117" s="197"/>
      <c r="W1117" s="197"/>
      <c r="X1117" s="197"/>
      <c r="Y1117" s="197"/>
    </row>
    <row r="1118" spans="1:25" x14ac:dyDescent="0.25">
      <c r="A1118" s="197">
        <v>143</v>
      </c>
      <c r="B1118" s="197" t="s">
        <v>228</v>
      </c>
      <c r="C1118" s="197" t="s">
        <v>213</v>
      </c>
      <c r="D1118" s="197"/>
      <c r="E1118" s="356">
        <v>14030412</v>
      </c>
      <c r="F1118" s="197"/>
      <c r="G1118" s="197"/>
      <c r="H1118" s="197"/>
      <c r="I1118" s="197">
        <v>1</v>
      </c>
      <c r="J1118" s="197"/>
      <c r="K1118" s="197">
        <v>120</v>
      </c>
      <c r="L1118" s="197">
        <f t="shared" si="15"/>
        <v>14030412</v>
      </c>
      <c r="M1118" s="197"/>
      <c r="N1118" s="197"/>
      <c r="O1118" s="197"/>
      <c r="P1118" s="197"/>
      <c r="Q1118" s="197"/>
      <c r="R1118" s="197"/>
      <c r="S1118" s="197"/>
      <c r="T1118" s="197"/>
      <c r="U1118" s="197"/>
      <c r="V1118" s="197"/>
      <c r="W1118" s="197"/>
      <c r="X1118" s="197"/>
      <c r="Y1118" s="197"/>
    </row>
    <row r="1119" spans="1:25" x14ac:dyDescent="0.25">
      <c r="A1119" s="197">
        <v>609</v>
      </c>
      <c r="B1119" s="197" t="s">
        <v>228</v>
      </c>
      <c r="C1119" s="197" t="s">
        <v>464</v>
      </c>
      <c r="D1119" s="197"/>
      <c r="E1119" s="356">
        <v>14030412</v>
      </c>
      <c r="F1119" s="197"/>
      <c r="G1119" s="197"/>
      <c r="H1119" s="197"/>
      <c r="I1119" s="197">
        <v>1</v>
      </c>
      <c r="J1119" s="197"/>
      <c r="K1119" s="197">
        <v>180</v>
      </c>
      <c r="L1119" s="197">
        <f t="shared" si="15"/>
        <v>14030412</v>
      </c>
      <c r="M1119" s="197"/>
      <c r="N1119" s="197"/>
      <c r="O1119" s="197"/>
      <c r="P1119" s="197"/>
      <c r="Q1119" s="197"/>
      <c r="R1119" s="197"/>
      <c r="S1119" s="197"/>
      <c r="T1119" s="197"/>
      <c r="U1119" s="197"/>
      <c r="V1119" s="197"/>
      <c r="W1119" s="197"/>
      <c r="X1119" s="197"/>
      <c r="Y1119" s="197"/>
    </row>
    <row r="1120" spans="1:25" x14ac:dyDescent="0.25">
      <c r="A1120" s="197">
        <v>31</v>
      </c>
      <c r="B1120" s="197" t="s">
        <v>228</v>
      </c>
      <c r="C1120" s="197" t="s">
        <v>475</v>
      </c>
      <c r="D1120" s="197"/>
      <c r="E1120" s="356">
        <v>14030412</v>
      </c>
      <c r="F1120" s="197"/>
      <c r="G1120" s="197"/>
      <c r="H1120" s="197"/>
      <c r="I1120" s="197">
        <v>1</v>
      </c>
      <c r="J1120" s="197"/>
      <c r="K1120" s="197">
        <v>120</v>
      </c>
      <c r="L1120" s="197">
        <f t="shared" si="15"/>
        <v>14030412</v>
      </c>
      <c r="M1120" s="197"/>
      <c r="N1120" s="197"/>
      <c r="O1120" s="197"/>
      <c r="P1120" s="197"/>
      <c r="Q1120" s="197"/>
      <c r="R1120" s="197"/>
      <c r="S1120" s="197"/>
      <c r="T1120" s="197"/>
      <c r="U1120" s="197"/>
      <c r="V1120" s="197"/>
      <c r="W1120" s="197"/>
      <c r="X1120" s="197"/>
      <c r="Y1120" s="197"/>
    </row>
    <row r="1121" spans="1:25" x14ac:dyDescent="0.25">
      <c r="A1121" s="197">
        <v>154</v>
      </c>
      <c r="B1121" s="197" t="s">
        <v>228</v>
      </c>
      <c r="C1121" s="197" t="s">
        <v>236</v>
      </c>
      <c r="D1121" s="197"/>
      <c r="E1121" s="356">
        <v>14030412</v>
      </c>
      <c r="F1121" s="197"/>
      <c r="G1121" s="197"/>
      <c r="H1121" s="197"/>
      <c r="I1121" s="197">
        <v>1</v>
      </c>
      <c r="J1121" s="197"/>
      <c r="K1121" s="197">
        <v>120</v>
      </c>
      <c r="L1121" s="197">
        <f t="shared" si="15"/>
        <v>14030412</v>
      </c>
      <c r="M1121" s="197"/>
      <c r="N1121" s="197"/>
      <c r="O1121" s="197"/>
      <c r="P1121" s="197"/>
      <c r="Q1121" s="197"/>
      <c r="R1121" s="197"/>
      <c r="S1121" s="197"/>
      <c r="T1121" s="197"/>
      <c r="U1121" s="197"/>
      <c r="V1121" s="197"/>
      <c r="W1121" s="197"/>
      <c r="X1121" s="197"/>
      <c r="Y1121" s="197"/>
    </row>
    <row r="1122" spans="1:25" x14ac:dyDescent="0.25">
      <c r="A1122" s="197">
        <v>3308</v>
      </c>
      <c r="B1122" s="197" t="s">
        <v>228</v>
      </c>
      <c r="C1122" s="197" t="s">
        <v>506</v>
      </c>
      <c r="D1122" s="197"/>
      <c r="E1122" s="356">
        <v>14030412</v>
      </c>
      <c r="F1122" s="197"/>
      <c r="G1122" s="197"/>
      <c r="H1122" s="197"/>
      <c r="I1122" s="197">
        <v>1</v>
      </c>
      <c r="J1122" s="197"/>
      <c r="K1122" s="197">
        <v>240</v>
      </c>
      <c r="L1122" s="197">
        <f t="shared" si="15"/>
        <v>14030412</v>
      </c>
      <c r="M1122" s="197"/>
      <c r="N1122" s="197"/>
      <c r="O1122" s="197"/>
      <c r="P1122" s="197"/>
      <c r="Q1122" s="197"/>
      <c r="R1122" s="197"/>
      <c r="S1122" s="197"/>
      <c r="T1122" s="197"/>
      <c r="U1122" s="197"/>
      <c r="V1122" s="197"/>
      <c r="W1122" s="197"/>
      <c r="X1122" s="197"/>
      <c r="Y1122" s="197"/>
    </row>
    <row r="1123" spans="1:25" x14ac:dyDescent="0.25">
      <c r="A1123" s="197">
        <v>191</v>
      </c>
      <c r="B1123" s="197" t="s">
        <v>228</v>
      </c>
      <c r="C1123" s="197" t="s">
        <v>137</v>
      </c>
      <c r="D1123" s="197"/>
      <c r="E1123" s="356">
        <v>14030412</v>
      </c>
      <c r="F1123" s="197"/>
      <c r="G1123" s="197"/>
      <c r="H1123" s="197"/>
      <c r="I1123" s="197">
        <v>1</v>
      </c>
      <c r="J1123" s="197"/>
      <c r="K1123" s="197">
        <v>240</v>
      </c>
      <c r="L1123" s="197">
        <f t="shared" si="15"/>
        <v>14030412</v>
      </c>
      <c r="M1123" s="197"/>
      <c r="N1123" s="197"/>
      <c r="O1123" s="197"/>
      <c r="P1123" s="197"/>
      <c r="Q1123" s="197"/>
      <c r="R1123" s="197"/>
      <c r="S1123" s="197"/>
      <c r="T1123" s="197"/>
      <c r="U1123" s="197"/>
      <c r="V1123" s="197"/>
      <c r="W1123" s="197"/>
      <c r="X1123" s="197"/>
      <c r="Y1123" s="197"/>
    </row>
    <row r="1124" spans="1:25" x14ac:dyDescent="0.25">
      <c r="A1124" s="197">
        <v>631</v>
      </c>
      <c r="B1124" s="197" t="s">
        <v>228</v>
      </c>
      <c r="C1124" s="197" t="s">
        <v>277</v>
      </c>
      <c r="D1124" s="197"/>
      <c r="E1124" s="197">
        <v>14030411</v>
      </c>
      <c r="F1124" s="197"/>
      <c r="G1124" s="197"/>
      <c r="H1124" s="197"/>
      <c r="I1124" s="197">
        <v>1</v>
      </c>
      <c r="J1124" s="197"/>
      <c r="K1124" s="197">
        <v>180</v>
      </c>
      <c r="L1124" s="197">
        <f t="shared" si="15"/>
        <v>14030411</v>
      </c>
      <c r="M1124" s="197"/>
      <c r="N1124" s="197"/>
      <c r="O1124" s="197"/>
      <c r="P1124" s="197"/>
      <c r="Q1124" s="197"/>
      <c r="R1124" s="197"/>
      <c r="S1124" s="197"/>
      <c r="T1124" s="197"/>
      <c r="U1124" s="197"/>
      <c r="V1124" s="197"/>
      <c r="W1124" s="197"/>
      <c r="X1124" s="197"/>
      <c r="Y1124" s="197"/>
    </row>
    <row r="1125" spans="1:25" x14ac:dyDescent="0.25">
      <c r="A1125" s="197">
        <v>3333</v>
      </c>
      <c r="B1125" s="197" t="s">
        <v>228</v>
      </c>
      <c r="C1125" s="197" t="s">
        <v>223</v>
      </c>
      <c r="D1125" s="197"/>
      <c r="E1125" s="356">
        <v>14030411</v>
      </c>
      <c r="F1125" s="197"/>
      <c r="G1125" s="197"/>
      <c r="H1125" s="197"/>
      <c r="I1125" s="197">
        <v>1</v>
      </c>
      <c r="J1125" s="197"/>
      <c r="K1125" s="197">
        <v>120</v>
      </c>
      <c r="L1125" s="197">
        <f t="shared" si="15"/>
        <v>14030411</v>
      </c>
      <c r="M1125" s="197"/>
      <c r="N1125" s="197"/>
      <c r="O1125" s="197"/>
      <c r="P1125" s="197"/>
      <c r="Q1125" s="197"/>
      <c r="R1125" s="197"/>
      <c r="S1125" s="197"/>
      <c r="T1125" s="197"/>
      <c r="U1125" s="197"/>
      <c r="V1125" s="197"/>
      <c r="W1125" s="197"/>
      <c r="X1125" s="197"/>
      <c r="Y1125" s="197"/>
    </row>
    <row r="1126" spans="1:25" x14ac:dyDescent="0.25">
      <c r="A1126" s="197">
        <v>328</v>
      </c>
      <c r="B1126" s="197" t="s">
        <v>228</v>
      </c>
      <c r="C1126" s="197" t="s">
        <v>483</v>
      </c>
      <c r="D1126" s="197"/>
      <c r="E1126" s="356">
        <v>14030411</v>
      </c>
      <c r="F1126" s="197"/>
      <c r="G1126" s="197"/>
      <c r="H1126" s="197"/>
      <c r="I1126" s="197">
        <v>1</v>
      </c>
      <c r="J1126" s="197"/>
      <c r="K1126" s="197">
        <v>180</v>
      </c>
      <c r="L1126" s="197">
        <f t="shared" si="15"/>
        <v>14030411</v>
      </c>
      <c r="M1126" s="197"/>
      <c r="N1126" s="197"/>
      <c r="O1126" s="197"/>
      <c r="P1126" s="197"/>
      <c r="Q1126" s="197"/>
      <c r="R1126" s="197"/>
      <c r="S1126" s="197"/>
      <c r="T1126" s="197"/>
      <c r="U1126" s="197"/>
      <c r="V1126" s="197"/>
      <c r="W1126" s="197"/>
      <c r="X1126" s="197"/>
      <c r="Y1126" s="197"/>
    </row>
    <row r="1127" spans="1:25" x14ac:dyDescent="0.25">
      <c r="A1127" s="197">
        <v>12</v>
      </c>
      <c r="B1127" s="197" t="s">
        <v>228</v>
      </c>
      <c r="C1127" s="197" t="s">
        <v>235</v>
      </c>
      <c r="D1127" s="197"/>
      <c r="E1127" s="356">
        <v>14030411</v>
      </c>
      <c r="F1127" s="197"/>
      <c r="G1127" s="197"/>
      <c r="H1127" s="197"/>
      <c r="I1127" s="197">
        <v>1</v>
      </c>
      <c r="J1127" s="197"/>
      <c r="K1127" s="197">
        <v>120</v>
      </c>
      <c r="L1127" s="197">
        <f t="shared" si="15"/>
        <v>14030411</v>
      </c>
      <c r="M1127" s="197"/>
      <c r="N1127" s="197"/>
      <c r="O1127" s="197"/>
      <c r="P1127" s="197"/>
      <c r="Q1127" s="197"/>
      <c r="R1127" s="197"/>
      <c r="S1127" s="197"/>
      <c r="T1127" s="197"/>
      <c r="U1127" s="197"/>
      <c r="V1127" s="197"/>
      <c r="W1127" s="197"/>
      <c r="X1127" s="197"/>
      <c r="Y1127" s="197"/>
    </row>
    <row r="1128" spans="1:25" x14ac:dyDescent="0.25">
      <c r="A1128" s="197">
        <v>16</v>
      </c>
      <c r="B1128" s="197" t="s">
        <v>228</v>
      </c>
      <c r="C1128" s="197" t="s">
        <v>424</v>
      </c>
      <c r="D1128" s="197"/>
      <c r="E1128" s="356">
        <v>14030411</v>
      </c>
      <c r="F1128" s="197"/>
      <c r="G1128" s="197"/>
      <c r="H1128" s="197"/>
      <c r="I1128" s="197">
        <v>1</v>
      </c>
      <c r="J1128" s="197"/>
      <c r="K1128" s="197">
        <v>120</v>
      </c>
      <c r="L1128" s="197">
        <f t="shared" si="15"/>
        <v>14030411</v>
      </c>
      <c r="M1128" s="197"/>
      <c r="N1128" s="197"/>
      <c r="O1128" s="197"/>
      <c r="P1128" s="197"/>
      <c r="Q1128" s="197"/>
      <c r="R1128" s="197"/>
      <c r="S1128" s="197"/>
      <c r="T1128" s="197"/>
      <c r="U1128" s="197"/>
      <c r="V1128" s="197"/>
      <c r="W1128" s="197"/>
      <c r="X1128" s="197"/>
      <c r="Y1128" s="197"/>
    </row>
    <row r="1129" spans="1:25" x14ac:dyDescent="0.25">
      <c r="A1129" s="197">
        <v>3306</v>
      </c>
      <c r="B1129" s="197" t="s">
        <v>228</v>
      </c>
      <c r="C1129" s="197" t="s">
        <v>506</v>
      </c>
      <c r="D1129" s="197"/>
      <c r="E1129" s="356">
        <v>14030411</v>
      </c>
      <c r="F1129" s="197"/>
      <c r="G1129" s="197"/>
      <c r="H1129" s="197"/>
      <c r="I1129" s="197">
        <v>1</v>
      </c>
      <c r="J1129" s="197"/>
      <c r="K1129" s="197">
        <v>240</v>
      </c>
      <c r="L1129" s="197">
        <f t="shared" ref="L1129:L1192" si="16">E1129</f>
        <v>14030411</v>
      </c>
      <c r="M1129" s="197"/>
      <c r="N1129" s="197"/>
      <c r="O1129" s="197"/>
      <c r="P1129" s="197"/>
      <c r="Q1129" s="197"/>
      <c r="R1129" s="197"/>
      <c r="S1129" s="197"/>
      <c r="T1129" s="197"/>
      <c r="U1129" s="197"/>
      <c r="V1129" s="197"/>
      <c r="W1129" s="197"/>
      <c r="X1129" s="197"/>
      <c r="Y1129" s="197"/>
    </row>
    <row r="1130" spans="1:25" x14ac:dyDescent="0.25">
      <c r="A1130" s="197">
        <v>3311</v>
      </c>
      <c r="B1130" s="197" t="s">
        <v>228</v>
      </c>
      <c r="C1130" s="197" t="s">
        <v>506</v>
      </c>
      <c r="D1130" s="197"/>
      <c r="E1130" s="356">
        <v>14030411</v>
      </c>
      <c r="F1130" s="197"/>
      <c r="G1130" s="197"/>
      <c r="H1130" s="197"/>
      <c r="I1130" s="197">
        <v>1</v>
      </c>
      <c r="J1130" s="197"/>
      <c r="K1130" s="197">
        <v>180</v>
      </c>
      <c r="L1130" s="197">
        <f t="shared" si="16"/>
        <v>14030411</v>
      </c>
      <c r="M1130" s="197"/>
      <c r="N1130" s="197"/>
      <c r="O1130" s="197"/>
      <c r="P1130" s="197"/>
      <c r="Q1130" s="197"/>
      <c r="R1130" s="197"/>
      <c r="S1130" s="197"/>
      <c r="T1130" s="197"/>
      <c r="U1130" s="197"/>
      <c r="V1130" s="197"/>
      <c r="W1130" s="197"/>
      <c r="X1130" s="197"/>
      <c r="Y1130" s="197"/>
    </row>
    <row r="1131" spans="1:25" x14ac:dyDescent="0.25">
      <c r="A1131" s="197">
        <v>230</v>
      </c>
      <c r="B1131" s="197" t="s">
        <v>228</v>
      </c>
      <c r="C1131" s="197" t="s">
        <v>419</v>
      </c>
      <c r="D1131" s="197"/>
      <c r="E1131" s="356">
        <v>14030411</v>
      </c>
      <c r="F1131" s="197"/>
      <c r="G1131" s="197"/>
      <c r="H1131" s="197"/>
      <c r="I1131" s="197">
        <v>1</v>
      </c>
      <c r="J1131" s="197"/>
      <c r="K1131" s="197">
        <v>120</v>
      </c>
      <c r="L1131" s="197">
        <f t="shared" si="16"/>
        <v>14030411</v>
      </c>
      <c r="M1131" s="197"/>
      <c r="N1131" s="197"/>
      <c r="O1131" s="197"/>
      <c r="P1131" s="197"/>
      <c r="Q1131" s="197"/>
      <c r="R1131" s="197"/>
      <c r="S1131" s="197"/>
      <c r="T1131" s="197"/>
      <c r="U1131" s="197"/>
      <c r="V1131" s="197"/>
      <c r="W1131" s="197"/>
      <c r="X1131" s="197"/>
      <c r="Y1131" s="197"/>
    </row>
    <row r="1132" spans="1:25" x14ac:dyDescent="0.25">
      <c r="A1132" s="197">
        <v>138</v>
      </c>
      <c r="B1132" s="197" t="s">
        <v>228</v>
      </c>
      <c r="C1132" s="197" t="s">
        <v>213</v>
      </c>
      <c r="D1132" s="197"/>
      <c r="E1132" s="356">
        <v>14030411</v>
      </c>
      <c r="F1132" s="197"/>
      <c r="G1132" s="197"/>
      <c r="H1132" s="197"/>
      <c r="I1132" s="197">
        <v>1</v>
      </c>
      <c r="J1132" s="197"/>
      <c r="K1132" s="197">
        <v>120</v>
      </c>
      <c r="L1132" s="197">
        <f t="shared" si="16"/>
        <v>14030411</v>
      </c>
      <c r="M1132" s="197"/>
      <c r="N1132" s="197"/>
      <c r="O1132" s="197"/>
      <c r="P1132" s="197"/>
      <c r="Q1132" s="197"/>
      <c r="R1132" s="197"/>
      <c r="S1132" s="197"/>
      <c r="T1132" s="197"/>
      <c r="U1132" s="197"/>
      <c r="V1132" s="197"/>
      <c r="W1132" s="197"/>
      <c r="X1132" s="197"/>
      <c r="Y1132" s="197"/>
    </row>
    <row r="1133" spans="1:25" x14ac:dyDescent="0.25">
      <c r="A1133" s="197">
        <v>580</v>
      </c>
      <c r="B1133" s="197" t="s">
        <v>227</v>
      </c>
      <c r="C1133" s="197" t="s">
        <v>118</v>
      </c>
      <c r="D1133" s="197"/>
      <c r="E1133" s="197">
        <v>14030414</v>
      </c>
      <c r="F1133" s="197"/>
      <c r="G1133" s="197"/>
      <c r="H1133" s="197"/>
      <c r="I1133" s="197">
        <v>1</v>
      </c>
      <c r="J1133" s="197"/>
      <c r="K1133" s="197">
        <v>180</v>
      </c>
      <c r="L1133" s="197">
        <f t="shared" si="16"/>
        <v>14030414</v>
      </c>
      <c r="M1133" s="197"/>
      <c r="N1133" s="197"/>
      <c r="O1133" s="197"/>
      <c r="P1133" s="197"/>
      <c r="Q1133" s="197"/>
      <c r="R1133" s="197"/>
      <c r="S1133" s="197"/>
      <c r="T1133" s="197"/>
      <c r="U1133" s="197"/>
      <c r="V1133" s="197"/>
      <c r="W1133" s="197"/>
      <c r="X1133" s="197"/>
      <c r="Y1133" s="197"/>
    </row>
    <row r="1134" spans="1:25" x14ac:dyDescent="0.25">
      <c r="A1134" s="197">
        <v>19</v>
      </c>
      <c r="B1134" s="372" t="s">
        <v>227</v>
      </c>
      <c r="C1134" s="197" t="s">
        <v>235</v>
      </c>
      <c r="D1134" s="197"/>
      <c r="E1134" s="372">
        <v>14030414</v>
      </c>
      <c r="F1134" s="197"/>
      <c r="G1134" s="197"/>
      <c r="H1134" s="197"/>
      <c r="I1134" s="197">
        <v>1</v>
      </c>
      <c r="J1134" s="197"/>
      <c r="K1134" s="197">
        <v>120</v>
      </c>
      <c r="L1134" s="197">
        <f t="shared" si="16"/>
        <v>14030414</v>
      </c>
      <c r="M1134" s="197"/>
      <c r="N1134" s="197"/>
      <c r="O1134" s="197"/>
      <c r="P1134" s="197"/>
      <c r="Q1134" s="197"/>
      <c r="R1134" s="197"/>
      <c r="S1134" s="197"/>
      <c r="T1134" s="197"/>
      <c r="U1134" s="197"/>
      <c r="V1134" s="197"/>
      <c r="W1134" s="197"/>
      <c r="X1134" s="197"/>
      <c r="Y1134" s="197"/>
    </row>
    <row r="1135" spans="1:25" x14ac:dyDescent="0.25">
      <c r="A1135" s="197">
        <v>862</v>
      </c>
      <c r="B1135" s="372" t="s">
        <v>227</v>
      </c>
      <c r="C1135" s="197" t="s">
        <v>142</v>
      </c>
      <c r="D1135" s="197"/>
      <c r="E1135" s="372">
        <v>14030414</v>
      </c>
      <c r="F1135" s="197"/>
      <c r="G1135" s="197"/>
      <c r="H1135" s="197"/>
      <c r="I1135" s="197">
        <v>1</v>
      </c>
      <c r="J1135" s="197"/>
      <c r="K1135" s="197">
        <v>1120</v>
      </c>
      <c r="L1135" s="197">
        <f t="shared" si="16"/>
        <v>14030414</v>
      </c>
      <c r="M1135" s="197"/>
      <c r="N1135" s="197"/>
      <c r="O1135" s="197"/>
      <c r="P1135" s="197"/>
      <c r="Q1135" s="197"/>
      <c r="R1135" s="197"/>
      <c r="S1135" s="197"/>
      <c r="T1135" s="197"/>
      <c r="U1135" s="197"/>
      <c r="V1135" s="197"/>
      <c r="W1135" s="197"/>
      <c r="X1135" s="197"/>
      <c r="Y1135" s="197"/>
    </row>
    <row r="1136" spans="1:25" x14ac:dyDescent="0.25">
      <c r="A1136" s="197">
        <v>864</v>
      </c>
      <c r="B1136" s="372" t="s">
        <v>227</v>
      </c>
      <c r="C1136" s="197" t="s">
        <v>142</v>
      </c>
      <c r="D1136" s="197"/>
      <c r="E1136" s="372">
        <v>14030414</v>
      </c>
      <c r="F1136" s="197"/>
      <c r="G1136" s="197"/>
      <c r="H1136" s="197"/>
      <c r="I1136" s="197">
        <v>1</v>
      </c>
      <c r="J1136" s="197"/>
      <c r="K1136" s="197">
        <v>1210</v>
      </c>
      <c r="L1136" s="197">
        <f t="shared" si="16"/>
        <v>14030414</v>
      </c>
      <c r="M1136" s="197"/>
      <c r="N1136" s="197"/>
      <c r="O1136" s="197"/>
      <c r="P1136" s="197"/>
      <c r="Q1136" s="197"/>
      <c r="R1136" s="197"/>
      <c r="S1136" s="197"/>
      <c r="T1136" s="197"/>
      <c r="U1136" s="197"/>
      <c r="V1136" s="197"/>
      <c r="W1136" s="197"/>
      <c r="X1136" s="197"/>
      <c r="Y1136" s="197"/>
    </row>
    <row r="1137" spans="1:25" x14ac:dyDescent="0.25">
      <c r="A1137" s="197">
        <v>641</v>
      </c>
      <c r="B1137" s="372" t="s">
        <v>227</v>
      </c>
      <c r="C1137" s="197" t="s">
        <v>494</v>
      </c>
      <c r="D1137" s="197"/>
      <c r="E1137" s="372">
        <v>14030414</v>
      </c>
      <c r="F1137" s="197"/>
      <c r="G1137" s="197"/>
      <c r="H1137" s="197"/>
      <c r="I1137" s="197">
        <v>1</v>
      </c>
      <c r="J1137" s="197"/>
      <c r="K1137" s="197">
        <v>180</v>
      </c>
      <c r="L1137" s="197">
        <f t="shared" si="16"/>
        <v>14030414</v>
      </c>
      <c r="M1137" s="197"/>
      <c r="N1137" s="197"/>
      <c r="O1137" s="197"/>
      <c r="P1137" s="197"/>
      <c r="Q1137" s="197"/>
      <c r="R1137" s="197"/>
      <c r="S1137" s="197"/>
      <c r="T1137" s="197"/>
      <c r="U1137" s="197"/>
      <c r="V1137" s="197"/>
      <c r="W1137" s="197"/>
      <c r="X1137" s="197"/>
      <c r="Y1137" s="197"/>
    </row>
    <row r="1138" spans="1:25" x14ac:dyDescent="0.25">
      <c r="A1138" s="197">
        <v>863</v>
      </c>
      <c r="B1138" s="372" t="s">
        <v>227</v>
      </c>
      <c r="C1138" s="197" t="s">
        <v>142</v>
      </c>
      <c r="D1138" s="197"/>
      <c r="E1138" s="372">
        <v>14030414</v>
      </c>
      <c r="F1138" s="197"/>
      <c r="G1138" s="197"/>
      <c r="H1138" s="197"/>
      <c r="I1138" s="197">
        <v>1</v>
      </c>
      <c r="J1138" s="197"/>
      <c r="K1138" s="197">
        <v>180</v>
      </c>
      <c r="L1138" s="197">
        <f t="shared" si="16"/>
        <v>14030414</v>
      </c>
      <c r="M1138" s="197"/>
      <c r="N1138" s="197"/>
      <c r="O1138" s="197"/>
      <c r="P1138" s="197"/>
      <c r="Q1138" s="197"/>
      <c r="R1138" s="197"/>
      <c r="S1138" s="197"/>
      <c r="T1138" s="197"/>
      <c r="U1138" s="197"/>
      <c r="V1138" s="197"/>
      <c r="W1138" s="197"/>
      <c r="X1138" s="197"/>
      <c r="Y1138" s="197"/>
    </row>
    <row r="1139" spans="1:25" x14ac:dyDescent="0.25">
      <c r="A1139" s="197">
        <v>20</v>
      </c>
      <c r="B1139" s="372" t="s">
        <v>227</v>
      </c>
      <c r="C1139" s="197" t="s">
        <v>235</v>
      </c>
      <c r="D1139" s="197"/>
      <c r="E1139" s="372">
        <v>14030414</v>
      </c>
      <c r="F1139" s="197"/>
      <c r="G1139" s="197"/>
      <c r="H1139" s="197"/>
      <c r="I1139" s="197">
        <v>1</v>
      </c>
      <c r="J1139" s="197"/>
      <c r="K1139" s="197">
        <v>180</v>
      </c>
      <c r="L1139" s="197">
        <f t="shared" si="16"/>
        <v>14030414</v>
      </c>
      <c r="M1139" s="197"/>
      <c r="N1139" s="197"/>
      <c r="O1139" s="197"/>
      <c r="P1139" s="197"/>
      <c r="Q1139" s="197"/>
      <c r="R1139" s="197"/>
      <c r="S1139" s="197"/>
      <c r="T1139" s="197"/>
      <c r="U1139" s="197"/>
      <c r="V1139" s="197"/>
      <c r="W1139" s="197"/>
      <c r="X1139" s="197"/>
      <c r="Y1139" s="197"/>
    </row>
    <row r="1140" spans="1:25" x14ac:dyDescent="0.25">
      <c r="A1140" s="197">
        <v>3443</v>
      </c>
      <c r="B1140" s="372" t="s">
        <v>227</v>
      </c>
      <c r="C1140" s="197" t="s">
        <v>223</v>
      </c>
      <c r="D1140" s="197"/>
      <c r="E1140" s="372">
        <v>14030414</v>
      </c>
      <c r="F1140" s="197"/>
      <c r="G1140" s="197"/>
      <c r="H1140" s="197"/>
      <c r="I1140" s="197">
        <v>1</v>
      </c>
      <c r="J1140" s="197"/>
      <c r="K1140" s="197">
        <v>180</v>
      </c>
      <c r="L1140" s="197">
        <f t="shared" si="16"/>
        <v>14030414</v>
      </c>
      <c r="M1140" s="197"/>
      <c r="N1140" s="197"/>
      <c r="O1140" s="197"/>
      <c r="P1140" s="197"/>
      <c r="Q1140" s="197"/>
      <c r="R1140" s="197"/>
      <c r="S1140" s="197"/>
      <c r="T1140" s="197"/>
      <c r="U1140" s="197"/>
      <c r="V1140" s="197"/>
      <c r="W1140" s="197"/>
      <c r="X1140" s="197"/>
      <c r="Y1140" s="197"/>
    </row>
    <row r="1141" spans="1:25" x14ac:dyDescent="0.25">
      <c r="A1141" s="197">
        <v>3342</v>
      </c>
      <c r="B1141" s="372" t="s">
        <v>227</v>
      </c>
      <c r="C1141" s="197" t="s">
        <v>218</v>
      </c>
      <c r="D1141" s="197"/>
      <c r="E1141" s="372">
        <v>14030414</v>
      </c>
      <c r="F1141" s="197"/>
      <c r="G1141" s="197"/>
      <c r="H1141" s="197"/>
      <c r="I1141" s="197">
        <v>1</v>
      </c>
      <c r="J1141" s="197"/>
      <c r="K1141" s="197">
        <v>180</v>
      </c>
      <c r="L1141" s="197">
        <f t="shared" si="16"/>
        <v>14030414</v>
      </c>
      <c r="M1141" s="197"/>
      <c r="N1141" s="197"/>
      <c r="O1141" s="197"/>
      <c r="P1141" s="197"/>
      <c r="Q1141" s="197"/>
      <c r="R1141" s="197"/>
      <c r="S1141" s="197"/>
      <c r="T1141" s="197"/>
      <c r="U1141" s="197"/>
      <c r="V1141" s="197"/>
      <c r="W1141" s="197"/>
      <c r="X1141" s="197"/>
      <c r="Y1141" s="197"/>
    </row>
    <row r="1142" spans="1:25" x14ac:dyDescent="0.25">
      <c r="A1142" s="197">
        <v>3341</v>
      </c>
      <c r="B1142" s="372" t="s">
        <v>227</v>
      </c>
      <c r="C1142" s="197" t="s">
        <v>223</v>
      </c>
      <c r="D1142" s="197"/>
      <c r="E1142" s="372">
        <v>14030414</v>
      </c>
      <c r="F1142" s="197"/>
      <c r="G1142" s="197"/>
      <c r="H1142" s="197"/>
      <c r="I1142" s="197">
        <v>1</v>
      </c>
      <c r="J1142" s="197"/>
      <c r="K1142" s="197">
        <v>180</v>
      </c>
      <c r="L1142" s="197">
        <f t="shared" si="16"/>
        <v>14030414</v>
      </c>
      <c r="M1142" s="197"/>
      <c r="N1142" s="197"/>
      <c r="O1142" s="197"/>
      <c r="P1142" s="197"/>
      <c r="Q1142" s="197"/>
      <c r="R1142" s="197"/>
      <c r="S1142" s="197"/>
      <c r="T1142" s="197"/>
      <c r="U1142" s="197"/>
      <c r="V1142" s="197"/>
      <c r="W1142" s="197"/>
      <c r="X1142" s="197"/>
      <c r="Y1142" s="197"/>
    </row>
    <row r="1143" spans="1:25" x14ac:dyDescent="0.25">
      <c r="A1143" s="197">
        <v>3340</v>
      </c>
      <c r="B1143" s="372" t="s">
        <v>227</v>
      </c>
      <c r="C1143" s="197" t="s">
        <v>223</v>
      </c>
      <c r="D1143" s="197"/>
      <c r="E1143" s="372">
        <v>14030414</v>
      </c>
      <c r="F1143" s="197"/>
      <c r="G1143" s="197"/>
      <c r="H1143" s="197"/>
      <c r="I1143" s="197">
        <v>1</v>
      </c>
      <c r="J1143" s="197"/>
      <c r="K1143" s="197">
        <v>120</v>
      </c>
      <c r="L1143" s="197">
        <f t="shared" si="16"/>
        <v>14030414</v>
      </c>
      <c r="M1143" s="197"/>
      <c r="N1143" s="197"/>
      <c r="O1143" s="197"/>
      <c r="P1143" s="197"/>
      <c r="Q1143" s="197"/>
      <c r="R1143" s="197"/>
      <c r="S1143" s="197"/>
      <c r="T1143" s="197"/>
      <c r="U1143" s="197"/>
      <c r="V1143" s="197"/>
      <c r="W1143" s="197"/>
      <c r="X1143" s="197"/>
      <c r="Y1143" s="197"/>
    </row>
    <row r="1144" spans="1:25" x14ac:dyDescent="0.25">
      <c r="A1144" s="197">
        <v>642</v>
      </c>
      <c r="B1144" s="372" t="s">
        <v>227</v>
      </c>
      <c r="C1144" s="197" t="s">
        <v>494</v>
      </c>
      <c r="D1144" s="197"/>
      <c r="E1144" s="372">
        <v>14030414</v>
      </c>
      <c r="F1144" s="197"/>
      <c r="G1144" s="197"/>
      <c r="H1144" s="197"/>
      <c r="I1144" s="197">
        <v>1</v>
      </c>
      <c r="J1144" s="197"/>
      <c r="K1144" s="197">
        <v>180</v>
      </c>
      <c r="L1144" s="197">
        <f t="shared" si="16"/>
        <v>14030414</v>
      </c>
      <c r="M1144" s="197"/>
      <c r="N1144" s="197"/>
      <c r="O1144" s="197"/>
      <c r="P1144" s="197"/>
      <c r="Q1144" s="197"/>
      <c r="R1144" s="197"/>
      <c r="S1144" s="197"/>
      <c r="T1144" s="197"/>
      <c r="U1144" s="197"/>
      <c r="V1144" s="197"/>
      <c r="W1144" s="197"/>
      <c r="X1144" s="197"/>
      <c r="Y1144" s="197"/>
    </row>
    <row r="1145" spans="1:25" x14ac:dyDescent="0.25">
      <c r="A1145" s="197">
        <v>3337</v>
      </c>
      <c r="B1145" s="197" t="s">
        <v>228</v>
      </c>
      <c r="C1145" s="197" t="s">
        <v>218</v>
      </c>
      <c r="D1145" s="197"/>
      <c r="E1145" s="373">
        <v>14030414</v>
      </c>
      <c r="F1145" s="197"/>
      <c r="G1145" s="197"/>
      <c r="H1145" s="197"/>
      <c r="I1145" s="197">
        <v>1</v>
      </c>
      <c r="J1145" s="197"/>
      <c r="K1145" s="197">
        <v>60</v>
      </c>
      <c r="L1145" s="197">
        <f t="shared" si="16"/>
        <v>14030414</v>
      </c>
      <c r="M1145" s="197"/>
      <c r="N1145" s="197"/>
      <c r="O1145" s="197"/>
      <c r="P1145" s="197"/>
      <c r="Q1145" s="197"/>
      <c r="R1145" s="197"/>
      <c r="S1145" s="197"/>
      <c r="T1145" s="197"/>
      <c r="U1145" s="197"/>
      <c r="V1145" s="197"/>
      <c r="W1145" s="197"/>
      <c r="X1145" s="197"/>
      <c r="Y1145" s="197"/>
    </row>
    <row r="1146" spans="1:25" x14ac:dyDescent="0.25">
      <c r="A1146" s="197">
        <v>153</v>
      </c>
      <c r="B1146" s="197" t="s">
        <v>228</v>
      </c>
      <c r="C1146" s="197" t="s">
        <v>236</v>
      </c>
      <c r="D1146" s="197"/>
      <c r="E1146" s="373">
        <v>14030414</v>
      </c>
      <c r="F1146" s="197"/>
      <c r="G1146" s="197"/>
      <c r="H1146" s="197"/>
      <c r="I1146" s="197">
        <v>1</v>
      </c>
      <c r="J1146" s="197"/>
      <c r="K1146" s="197">
        <v>180</v>
      </c>
      <c r="L1146" s="197">
        <f t="shared" si="16"/>
        <v>14030414</v>
      </c>
      <c r="M1146" s="197"/>
      <c r="N1146" s="197"/>
      <c r="O1146" s="197"/>
      <c r="P1146" s="197"/>
      <c r="Q1146" s="197"/>
      <c r="R1146" s="197"/>
      <c r="S1146" s="197"/>
      <c r="T1146" s="197"/>
      <c r="U1146" s="197"/>
      <c r="V1146" s="197"/>
      <c r="W1146" s="197"/>
      <c r="X1146" s="197"/>
      <c r="Y1146" s="197"/>
    </row>
    <row r="1147" spans="1:25" x14ac:dyDescent="0.25">
      <c r="A1147" s="197">
        <v>3312</v>
      </c>
      <c r="B1147" s="197" t="s">
        <v>228</v>
      </c>
      <c r="C1147" s="197" t="s">
        <v>506</v>
      </c>
      <c r="D1147" s="197"/>
      <c r="E1147" s="373">
        <v>14030414</v>
      </c>
      <c r="F1147" s="197"/>
      <c r="G1147" s="197"/>
      <c r="H1147" s="197"/>
      <c r="I1147" s="197">
        <v>1</v>
      </c>
      <c r="J1147" s="197"/>
      <c r="K1147" s="197">
        <v>180</v>
      </c>
      <c r="L1147" s="197">
        <f t="shared" si="16"/>
        <v>14030414</v>
      </c>
      <c r="M1147" s="197"/>
      <c r="N1147" s="197"/>
      <c r="O1147" s="197"/>
      <c r="P1147" s="197"/>
      <c r="Q1147" s="197"/>
      <c r="R1147" s="197"/>
      <c r="S1147" s="197"/>
      <c r="T1147" s="197"/>
      <c r="U1147" s="197"/>
      <c r="V1147" s="197"/>
      <c r="W1147" s="197"/>
      <c r="X1147" s="197"/>
      <c r="Y1147" s="197"/>
    </row>
    <row r="1148" spans="1:25" x14ac:dyDescent="0.25">
      <c r="A1148" s="197">
        <v>3338</v>
      </c>
      <c r="B1148" s="197" t="s">
        <v>228</v>
      </c>
      <c r="C1148" s="197" t="s">
        <v>218</v>
      </c>
      <c r="D1148" s="197"/>
      <c r="E1148" s="373">
        <v>14030414</v>
      </c>
      <c r="F1148" s="197"/>
      <c r="G1148" s="197"/>
      <c r="H1148" s="197"/>
      <c r="I1148" s="197">
        <v>1</v>
      </c>
      <c r="J1148" s="197"/>
      <c r="K1148" s="197">
        <v>60</v>
      </c>
      <c r="L1148" s="197">
        <f t="shared" si="16"/>
        <v>14030414</v>
      </c>
      <c r="M1148" s="197"/>
      <c r="N1148" s="197"/>
      <c r="O1148" s="197"/>
      <c r="P1148" s="197"/>
      <c r="Q1148" s="197"/>
      <c r="R1148" s="197"/>
      <c r="S1148" s="197"/>
      <c r="T1148" s="197"/>
      <c r="U1148" s="197"/>
      <c r="V1148" s="197"/>
      <c r="W1148" s="197"/>
      <c r="X1148" s="197"/>
      <c r="Y1148" s="197"/>
    </row>
    <row r="1149" spans="1:25" x14ac:dyDescent="0.25">
      <c r="A1149" s="197">
        <v>3307</v>
      </c>
      <c r="B1149" s="197" t="s">
        <v>228</v>
      </c>
      <c r="C1149" s="197" t="s">
        <v>506</v>
      </c>
      <c r="D1149" s="197"/>
      <c r="E1149" s="373">
        <v>14030414</v>
      </c>
      <c r="F1149" s="197"/>
      <c r="G1149" s="197"/>
      <c r="H1149" s="197"/>
      <c r="I1149" s="197">
        <v>1</v>
      </c>
      <c r="J1149" s="197"/>
      <c r="K1149" s="197">
        <v>240</v>
      </c>
      <c r="L1149" s="197">
        <f t="shared" si="16"/>
        <v>14030414</v>
      </c>
      <c r="M1149" s="197"/>
      <c r="N1149" s="197"/>
      <c r="O1149" s="197"/>
      <c r="P1149" s="197"/>
      <c r="Q1149" s="197"/>
      <c r="R1149" s="197"/>
      <c r="S1149" s="197"/>
      <c r="T1149" s="197"/>
      <c r="U1149" s="197"/>
      <c r="V1149" s="197"/>
      <c r="W1149" s="197"/>
      <c r="X1149" s="197"/>
      <c r="Y1149" s="197"/>
    </row>
    <row r="1150" spans="1:25" x14ac:dyDescent="0.25">
      <c r="A1150" s="197">
        <v>3309</v>
      </c>
      <c r="B1150" s="197" t="s">
        <v>228</v>
      </c>
      <c r="C1150" s="197" t="s">
        <v>506</v>
      </c>
      <c r="D1150" s="197"/>
      <c r="E1150" s="373">
        <v>14030414</v>
      </c>
      <c r="F1150" s="197"/>
      <c r="G1150" s="197"/>
      <c r="H1150" s="197"/>
      <c r="I1150" s="197">
        <v>1</v>
      </c>
      <c r="J1150" s="197"/>
      <c r="K1150" s="197">
        <v>240</v>
      </c>
      <c r="L1150" s="197">
        <f t="shared" si="16"/>
        <v>14030414</v>
      </c>
      <c r="M1150" s="197"/>
      <c r="N1150" s="197"/>
      <c r="O1150" s="197"/>
      <c r="P1150" s="197"/>
      <c r="Q1150" s="197"/>
      <c r="R1150" s="197"/>
      <c r="S1150" s="197"/>
      <c r="T1150" s="197"/>
      <c r="U1150" s="197"/>
      <c r="V1150" s="197"/>
      <c r="W1150" s="197"/>
      <c r="X1150" s="197"/>
      <c r="Y1150" s="197"/>
    </row>
    <row r="1151" spans="1:25" x14ac:dyDescent="0.25">
      <c r="A1151" s="197">
        <v>3335</v>
      </c>
      <c r="B1151" s="197" t="s">
        <v>228</v>
      </c>
      <c r="C1151" s="197" t="s">
        <v>218</v>
      </c>
      <c r="D1151" s="197"/>
      <c r="E1151" s="373">
        <v>14030414</v>
      </c>
      <c r="F1151" s="197"/>
      <c r="G1151" s="197"/>
      <c r="H1151" s="197"/>
      <c r="I1151" s="197">
        <v>1</v>
      </c>
      <c r="J1151" s="197"/>
      <c r="K1151" s="197">
        <v>60</v>
      </c>
      <c r="L1151" s="197">
        <f t="shared" si="16"/>
        <v>14030414</v>
      </c>
      <c r="M1151" s="197"/>
      <c r="N1151" s="197"/>
      <c r="O1151" s="197"/>
      <c r="P1151" s="197"/>
      <c r="Q1151" s="197"/>
      <c r="R1151" s="197"/>
      <c r="S1151" s="197"/>
      <c r="T1151" s="197"/>
      <c r="U1151" s="197"/>
      <c r="V1151" s="197"/>
      <c r="W1151" s="197"/>
      <c r="X1151" s="197"/>
      <c r="Y1151" s="197"/>
    </row>
    <row r="1152" spans="1:25" x14ac:dyDescent="0.25">
      <c r="A1152" s="197">
        <v>3310</v>
      </c>
      <c r="B1152" s="197" t="s">
        <v>228</v>
      </c>
      <c r="C1152" s="197" t="s">
        <v>506</v>
      </c>
      <c r="D1152" s="197"/>
      <c r="E1152" s="373">
        <v>14030414</v>
      </c>
      <c r="F1152" s="197"/>
      <c r="G1152" s="197"/>
      <c r="H1152" s="197"/>
      <c r="I1152" s="197">
        <v>1</v>
      </c>
      <c r="J1152" s="197"/>
      <c r="K1152" s="197">
        <v>240</v>
      </c>
      <c r="L1152" s="197">
        <f t="shared" si="16"/>
        <v>14030414</v>
      </c>
      <c r="M1152" s="197"/>
      <c r="N1152" s="197"/>
      <c r="O1152" s="197"/>
      <c r="P1152" s="197"/>
      <c r="Q1152" s="197"/>
      <c r="R1152" s="197"/>
      <c r="S1152" s="197"/>
      <c r="T1152" s="197"/>
      <c r="U1152" s="197"/>
      <c r="V1152" s="197"/>
      <c r="W1152" s="197"/>
      <c r="X1152" s="197"/>
      <c r="Y1152" s="197"/>
    </row>
    <row r="1153" spans="1:25" x14ac:dyDescent="0.25">
      <c r="A1153" s="197">
        <v>26</v>
      </c>
      <c r="B1153" s="197" t="s">
        <v>228</v>
      </c>
      <c r="C1153" s="197" t="s">
        <v>473</v>
      </c>
      <c r="D1153" s="197"/>
      <c r="E1153" s="373">
        <v>14030414</v>
      </c>
      <c r="F1153" s="197"/>
      <c r="G1153" s="197"/>
      <c r="H1153" s="197"/>
      <c r="I1153" s="197">
        <v>1</v>
      </c>
      <c r="J1153" s="197"/>
      <c r="K1153" s="197">
        <v>120</v>
      </c>
      <c r="L1153" s="197">
        <f t="shared" si="16"/>
        <v>14030414</v>
      </c>
      <c r="M1153" s="197"/>
      <c r="N1153" s="197"/>
      <c r="O1153" s="197"/>
      <c r="P1153" s="197"/>
      <c r="Q1153" s="197"/>
      <c r="R1153" s="197"/>
      <c r="S1153" s="197"/>
      <c r="T1153" s="197"/>
      <c r="U1153" s="197"/>
      <c r="V1153" s="197"/>
      <c r="W1153" s="197"/>
      <c r="X1153" s="197"/>
      <c r="Y1153" s="197"/>
    </row>
    <row r="1154" spans="1:25" x14ac:dyDescent="0.25">
      <c r="A1154" s="197">
        <v>468</v>
      </c>
      <c r="B1154" s="197" t="s">
        <v>228</v>
      </c>
      <c r="C1154" s="197" t="s">
        <v>503</v>
      </c>
      <c r="D1154" s="197"/>
      <c r="E1154" s="197">
        <v>14030413</v>
      </c>
      <c r="F1154" s="197"/>
      <c r="G1154" s="197"/>
      <c r="H1154" s="197"/>
      <c r="I1154" s="561">
        <v>1</v>
      </c>
      <c r="J1154" s="197"/>
      <c r="K1154" s="197">
        <v>120</v>
      </c>
      <c r="L1154" s="197">
        <f t="shared" si="16"/>
        <v>14030413</v>
      </c>
      <c r="M1154" s="197"/>
      <c r="N1154" s="197"/>
      <c r="O1154" s="197"/>
      <c r="P1154" s="197"/>
      <c r="Q1154" s="197"/>
      <c r="R1154" s="197"/>
      <c r="S1154" s="197"/>
      <c r="T1154" s="197"/>
      <c r="U1154" s="197"/>
      <c r="V1154" s="197"/>
      <c r="W1154" s="197"/>
      <c r="X1154" s="197"/>
      <c r="Y1154" s="197"/>
    </row>
    <row r="1155" spans="1:25" x14ac:dyDescent="0.25">
      <c r="A1155" s="197">
        <v>469</v>
      </c>
      <c r="B1155" s="197" t="s">
        <v>228</v>
      </c>
      <c r="C1155" s="197" t="s">
        <v>503</v>
      </c>
      <c r="D1155" s="197"/>
      <c r="E1155" s="373">
        <v>14030413</v>
      </c>
      <c r="F1155" s="197"/>
      <c r="G1155" s="197"/>
      <c r="H1155" s="197"/>
      <c r="I1155" s="561">
        <v>1</v>
      </c>
      <c r="J1155" s="197"/>
      <c r="K1155" s="197">
        <v>120</v>
      </c>
      <c r="L1155" s="197">
        <f t="shared" si="16"/>
        <v>14030413</v>
      </c>
      <c r="M1155" s="197"/>
      <c r="N1155" s="197"/>
      <c r="O1155" s="197"/>
      <c r="P1155" s="197"/>
      <c r="Q1155" s="197"/>
      <c r="R1155" s="197"/>
      <c r="S1155" s="197"/>
      <c r="T1155" s="197"/>
      <c r="U1155" s="197"/>
      <c r="V1155" s="197"/>
      <c r="W1155" s="197"/>
      <c r="X1155" s="197"/>
      <c r="Y1155" s="197"/>
    </row>
    <row r="1156" spans="1:25" x14ac:dyDescent="0.25">
      <c r="A1156" s="197">
        <v>470</v>
      </c>
      <c r="B1156" s="197" t="s">
        <v>228</v>
      </c>
      <c r="C1156" s="197" t="s">
        <v>503</v>
      </c>
      <c r="D1156" s="197"/>
      <c r="E1156" s="373">
        <v>14030413</v>
      </c>
      <c r="F1156" s="197"/>
      <c r="G1156" s="197"/>
      <c r="H1156" s="197"/>
      <c r="I1156" s="561">
        <v>1</v>
      </c>
      <c r="J1156" s="197"/>
      <c r="K1156" s="197">
        <v>120</v>
      </c>
      <c r="L1156" s="197">
        <f t="shared" si="16"/>
        <v>14030413</v>
      </c>
      <c r="M1156" s="197"/>
      <c r="N1156" s="197"/>
      <c r="O1156" s="197"/>
      <c r="P1156" s="197"/>
      <c r="Q1156" s="197"/>
      <c r="R1156" s="197"/>
      <c r="S1156" s="197"/>
      <c r="T1156" s="197"/>
      <c r="U1156" s="197"/>
      <c r="V1156" s="197"/>
      <c r="W1156" s="197"/>
      <c r="X1156" s="197"/>
      <c r="Y1156" s="197"/>
    </row>
    <row r="1157" spans="1:25" x14ac:dyDescent="0.25">
      <c r="A1157" s="197">
        <v>471</v>
      </c>
      <c r="B1157" s="197" t="s">
        <v>228</v>
      </c>
      <c r="C1157" s="197" t="s">
        <v>503</v>
      </c>
      <c r="D1157" s="197"/>
      <c r="E1157" s="373">
        <v>14030413</v>
      </c>
      <c r="F1157" s="197"/>
      <c r="G1157" s="197"/>
      <c r="H1157" s="197"/>
      <c r="I1157" s="561">
        <v>1</v>
      </c>
      <c r="J1157" s="197"/>
      <c r="K1157" s="197">
        <v>120</v>
      </c>
      <c r="L1157" s="197">
        <f t="shared" si="16"/>
        <v>14030413</v>
      </c>
      <c r="M1157" s="197"/>
      <c r="N1157" s="197"/>
      <c r="O1157" s="197"/>
      <c r="P1157" s="197"/>
      <c r="Q1157" s="197"/>
      <c r="R1157" s="197"/>
      <c r="S1157" s="197"/>
      <c r="T1157" s="197"/>
      <c r="U1157" s="197"/>
      <c r="V1157" s="197"/>
      <c r="W1157" s="197"/>
      <c r="X1157" s="197"/>
      <c r="Y1157" s="197"/>
    </row>
    <row r="1158" spans="1:25" x14ac:dyDescent="0.25">
      <c r="A1158" s="197">
        <v>3302</v>
      </c>
      <c r="B1158" s="197" t="s">
        <v>228</v>
      </c>
      <c r="C1158" s="197" t="s">
        <v>506</v>
      </c>
      <c r="D1158" s="197"/>
      <c r="E1158" s="373">
        <v>14030413</v>
      </c>
      <c r="F1158" s="197"/>
      <c r="G1158" s="197"/>
      <c r="H1158" s="197"/>
      <c r="I1158" s="561">
        <v>1</v>
      </c>
      <c r="J1158" s="197"/>
      <c r="K1158" s="197">
        <v>240</v>
      </c>
      <c r="L1158" s="197">
        <f t="shared" si="16"/>
        <v>14030413</v>
      </c>
      <c r="M1158" s="197"/>
      <c r="N1158" s="197"/>
      <c r="O1158" s="197"/>
      <c r="P1158" s="197"/>
      <c r="Q1158" s="197"/>
      <c r="R1158" s="197"/>
      <c r="S1158" s="197"/>
      <c r="T1158" s="197"/>
      <c r="U1158" s="197"/>
      <c r="V1158" s="197"/>
      <c r="W1158" s="197"/>
      <c r="X1158" s="197"/>
      <c r="Y1158" s="197"/>
    </row>
    <row r="1159" spans="1:25" x14ac:dyDescent="0.25">
      <c r="A1159" s="197">
        <v>135</v>
      </c>
      <c r="B1159" s="197" t="s">
        <v>228</v>
      </c>
      <c r="C1159" s="197" t="s">
        <v>213</v>
      </c>
      <c r="D1159" s="197"/>
      <c r="E1159" s="373">
        <v>14030413</v>
      </c>
      <c r="F1159" s="197"/>
      <c r="G1159" s="197"/>
      <c r="H1159" s="197"/>
      <c r="I1159" s="561">
        <v>1</v>
      </c>
      <c r="J1159" s="197"/>
      <c r="K1159" s="197">
        <v>120</v>
      </c>
      <c r="L1159" s="197">
        <f t="shared" si="16"/>
        <v>14030413</v>
      </c>
      <c r="M1159" s="197"/>
      <c r="N1159" s="197"/>
      <c r="O1159" s="197"/>
      <c r="P1159" s="197"/>
      <c r="Q1159" s="197"/>
      <c r="R1159" s="197"/>
      <c r="S1159" s="197"/>
      <c r="T1159" s="197"/>
      <c r="U1159" s="197"/>
      <c r="V1159" s="197"/>
      <c r="W1159" s="197"/>
      <c r="X1159" s="197"/>
      <c r="Y1159" s="197"/>
    </row>
    <row r="1160" spans="1:25" x14ac:dyDescent="0.25">
      <c r="A1160" s="197">
        <v>11</v>
      </c>
      <c r="B1160" s="197" t="s">
        <v>228</v>
      </c>
      <c r="C1160" s="197" t="s">
        <v>235</v>
      </c>
      <c r="D1160" s="197"/>
      <c r="E1160" s="373">
        <v>14030413</v>
      </c>
      <c r="F1160" s="197"/>
      <c r="G1160" s="197"/>
      <c r="H1160" s="197"/>
      <c r="I1160" s="561">
        <v>1</v>
      </c>
      <c r="J1160" s="197"/>
      <c r="K1160" s="197">
        <v>12</v>
      </c>
      <c r="L1160" s="197">
        <f t="shared" si="16"/>
        <v>14030413</v>
      </c>
      <c r="M1160" s="197"/>
      <c r="N1160" s="197"/>
      <c r="O1160" s="197"/>
      <c r="P1160" s="197"/>
      <c r="Q1160" s="197"/>
      <c r="R1160" s="197"/>
      <c r="S1160" s="197"/>
      <c r="T1160" s="197"/>
      <c r="U1160" s="197"/>
      <c r="V1160" s="197"/>
      <c r="W1160" s="197"/>
      <c r="X1160" s="197"/>
      <c r="Y1160" s="197"/>
    </row>
    <row r="1161" spans="1:25" x14ac:dyDescent="0.25">
      <c r="A1161" s="197">
        <v>10</v>
      </c>
      <c r="B1161" s="197" t="s">
        <v>228</v>
      </c>
      <c r="C1161" s="197" t="s">
        <v>235</v>
      </c>
      <c r="D1161" s="197"/>
      <c r="E1161" s="373">
        <v>14030413</v>
      </c>
      <c r="F1161" s="197"/>
      <c r="G1161" s="197"/>
      <c r="H1161" s="197"/>
      <c r="I1161" s="561">
        <v>1</v>
      </c>
      <c r="J1161" s="197"/>
      <c r="K1161" s="197">
        <v>120</v>
      </c>
      <c r="L1161" s="197">
        <f t="shared" si="16"/>
        <v>14030413</v>
      </c>
      <c r="M1161" s="197"/>
      <c r="N1161" s="197"/>
      <c r="O1161" s="197"/>
      <c r="P1161" s="197"/>
      <c r="Q1161" s="197"/>
      <c r="R1161" s="197"/>
      <c r="S1161" s="197"/>
      <c r="T1161" s="197"/>
      <c r="U1161" s="197"/>
      <c r="V1161" s="197"/>
      <c r="W1161" s="197"/>
      <c r="X1161" s="197"/>
      <c r="Y1161" s="197"/>
    </row>
    <row r="1162" spans="1:25" x14ac:dyDescent="0.25">
      <c r="A1162" s="197">
        <v>38</v>
      </c>
      <c r="B1162" s="197" t="s">
        <v>228</v>
      </c>
      <c r="C1162" s="197" t="s">
        <v>424</v>
      </c>
      <c r="D1162" s="197"/>
      <c r="E1162" s="373">
        <v>14030413</v>
      </c>
      <c r="F1162" s="197"/>
      <c r="G1162" s="197"/>
      <c r="H1162" s="197"/>
      <c r="I1162" s="561">
        <v>1</v>
      </c>
      <c r="J1162" s="197"/>
      <c r="K1162" s="197">
        <v>120</v>
      </c>
      <c r="L1162" s="197">
        <f t="shared" si="16"/>
        <v>14030413</v>
      </c>
      <c r="M1162" s="197"/>
      <c r="N1162" s="197"/>
      <c r="O1162" s="197"/>
      <c r="P1162" s="197"/>
      <c r="Q1162" s="197"/>
      <c r="R1162" s="197"/>
      <c r="S1162" s="197"/>
      <c r="T1162" s="197"/>
      <c r="U1162" s="197"/>
      <c r="V1162" s="197"/>
      <c r="W1162" s="197"/>
      <c r="X1162" s="197"/>
      <c r="Y1162" s="197"/>
    </row>
    <row r="1163" spans="1:25" x14ac:dyDescent="0.25">
      <c r="A1163" s="197">
        <v>30</v>
      </c>
      <c r="B1163" s="197" t="s">
        <v>228</v>
      </c>
      <c r="C1163" s="197" t="s">
        <v>475</v>
      </c>
      <c r="D1163" s="197"/>
      <c r="E1163" s="373">
        <v>14030413</v>
      </c>
      <c r="F1163" s="197"/>
      <c r="G1163" s="197"/>
      <c r="H1163" s="197"/>
      <c r="I1163" s="561">
        <v>1</v>
      </c>
      <c r="J1163" s="197"/>
      <c r="K1163" s="197">
        <v>120</v>
      </c>
      <c r="L1163" s="197">
        <f t="shared" si="16"/>
        <v>14030413</v>
      </c>
      <c r="M1163" s="197"/>
      <c r="N1163" s="197"/>
      <c r="O1163" s="197"/>
      <c r="P1163" s="197"/>
      <c r="Q1163" s="197"/>
      <c r="R1163" s="197"/>
      <c r="S1163" s="197"/>
      <c r="T1163" s="197"/>
      <c r="U1163" s="197"/>
      <c r="V1163" s="197"/>
      <c r="W1163" s="197"/>
      <c r="X1163" s="197"/>
      <c r="Y1163" s="197"/>
    </row>
    <row r="1164" spans="1:25" x14ac:dyDescent="0.25">
      <c r="A1164" s="197">
        <v>104</v>
      </c>
      <c r="B1164" s="197" t="s">
        <v>228</v>
      </c>
      <c r="C1164" s="197" t="s">
        <v>265</v>
      </c>
      <c r="D1164" s="197"/>
      <c r="E1164" s="373">
        <v>14030413</v>
      </c>
      <c r="F1164" s="197"/>
      <c r="G1164" s="197"/>
      <c r="H1164" s="197"/>
      <c r="I1164" s="561">
        <v>1</v>
      </c>
      <c r="J1164" s="197"/>
      <c r="K1164" s="197">
        <v>120</v>
      </c>
      <c r="L1164" s="197">
        <f t="shared" si="16"/>
        <v>14030413</v>
      </c>
      <c r="M1164" s="197"/>
      <c r="N1164" s="197"/>
      <c r="O1164" s="197"/>
      <c r="P1164" s="197"/>
      <c r="Q1164" s="197"/>
      <c r="R1164" s="197"/>
      <c r="S1164" s="197"/>
      <c r="T1164" s="197"/>
      <c r="U1164" s="197"/>
      <c r="V1164" s="197"/>
      <c r="W1164" s="197"/>
      <c r="X1164" s="197"/>
      <c r="Y1164" s="197"/>
    </row>
    <row r="1165" spans="1:25" x14ac:dyDescent="0.25">
      <c r="A1165" s="197">
        <v>466</v>
      </c>
      <c r="B1165" s="197" t="s">
        <v>228</v>
      </c>
      <c r="C1165" s="197" t="s">
        <v>503</v>
      </c>
      <c r="D1165" s="197"/>
      <c r="E1165" s="373">
        <v>14030413</v>
      </c>
      <c r="F1165" s="197"/>
      <c r="G1165" s="197"/>
      <c r="H1165" s="197"/>
      <c r="I1165" s="561">
        <v>1</v>
      </c>
      <c r="J1165" s="197"/>
      <c r="K1165" s="197">
        <v>120</v>
      </c>
      <c r="L1165" s="197">
        <f t="shared" si="16"/>
        <v>14030413</v>
      </c>
      <c r="M1165" s="197"/>
      <c r="N1165" s="197"/>
      <c r="O1165" s="197"/>
      <c r="P1165" s="197"/>
      <c r="Q1165" s="197"/>
      <c r="R1165" s="197"/>
      <c r="S1165" s="197"/>
      <c r="T1165" s="197"/>
      <c r="U1165" s="197"/>
      <c r="V1165" s="197"/>
      <c r="W1165" s="197"/>
      <c r="X1165" s="197"/>
      <c r="Y1165" s="197"/>
    </row>
    <row r="1166" spans="1:25" x14ac:dyDescent="0.25">
      <c r="A1166" s="197">
        <v>587</v>
      </c>
      <c r="B1166" s="197" t="s">
        <v>227</v>
      </c>
      <c r="C1166" s="197" t="s">
        <v>118</v>
      </c>
      <c r="D1166" s="197"/>
      <c r="E1166" s="373">
        <v>14030413</v>
      </c>
      <c r="F1166" s="197"/>
      <c r="G1166" s="197"/>
      <c r="H1166" s="197"/>
      <c r="I1166" s="561">
        <v>1</v>
      </c>
      <c r="J1166" s="197"/>
      <c r="K1166" s="197">
        <v>180</v>
      </c>
      <c r="L1166" s="197">
        <f t="shared" si="16"/>
        <v>14030413</v>
      </c>
      <c r="M1166" s="197"/>
      <c r="N1166" s="197"/>
      <c r="O1166" s="197"/>
      <c r="P1166" s="197"/>
      <c r="Q1166" s="197"/>
      <c r="R1166" s="197"/>
      <c r="S1166" s="197"/>
      <c r="T1166" s="197"/>
      <c r="U1166" s="197"/>
      <c r="V1166" s="197"/>
      <c r="W1166" s="197"/>
      <c r="X1166" s="197"/>
      <c r="Y1166" s="197"/>
    </row>
    <row r="1167" spans="1:25" x14ac:dyDescent="0.25">
      <c r="A1167" s="197">
        <v>572</v>
      </c>
      <c r="B1167" s="197" t="s">
        <v>227</v>
      </c>
      <c r="C1167" s="197" t="s">
        <v>118</v>
      </c>
      <c r="D1167" s="197"/>
      <c r="E1167" s="373">
        <v>14030413</v>
      </c>
      <c r="F1167" s="197"/>
      <c r="G1167" s="197"/>
      <c r="H1167" s="197"/>
      <c r="I1167" s="561">
        <v>1</v>
      </c>
      <c r="J1167" s="197"/>
      <c r="K1167" s="197">
        <v>1802</v>
      </c>
      <c r="L1167" s="197">
        <f t="shared" si="16"/>
        <v>14030413</v>
      </c>
      <c r="M1167" s="197"/>
      <c r="N1167" s="197"/>
      <c r="O1167" s="197"/>
      <c r="P1167" s="197"/>
      <c r="Q1167" s="197"/>
      <c r="R1167" s="197"/>
      <c r="S1167" s="197"/>
      <c r="T1167" s="197"/>
      <c r="U1167" s="197"/>
      <c r="V1167" s="197"/>
      <c r="W1167" s="197"/>
      <c r="X1167" s="197"/>
      <c r="Y1167" s="197"/>
    </row>
    <row r="1168" spans="1:25" x14ac:dyDescent="0.25">
      <c r="A1168" s="197">
        <v>574</v>
      </c>
      <c r="B1168" s="197" t="s">
        <v>227</v>
      </c>
      <c r="C1168" s="197" t="s">
        <v>118</v>
      </c>
      <c r="D1168" s="197"/>
      <c r="E1168" s="373">
        <v>14030413</v>
      </c>
      <c r="F1168" s="197"/>
      <c r="G1168" s="197"/>
      <c r="H1168" s="197"/>
      <c r="I1168" s="561">
        <v>1</v>
      </c>
      <c r="J1168" s="197"/>
      <c r="K1168" s="197">
        <v>180</v>
      </c>
      <c r="L1168" s="197">
        <f t="shared" si="16"/>
        <v>14030413</v>
      </c>
      <c r="M1168" s="197"/>
      <c r="N1168" s="197"/>
      <c r="O1168" s="197"/>
      <c r="P1168" s="197"/>
      <c r="Q1168" s="197"/>
      <c r="R1168" s="197"/>
      <c r="S1168" s="197"/>
      <c r="T1168" s="197"/>
      <c r="U1168" s="197"/>
      <c r="V1168" s="197"/>
      <c r="W1168" s="197"/>
      <c r="X1168" s="197"/>
      <c r="Y1168" s="197"/>
    </row>
    <row r="1169" spans="1:25" x14ac:dyDescent="0.25">
      <c r="A1169" s="197">
        <v>575</v>
      </c>
      <c r="B1169" s="197" t="s">
        <v>227</v>
      </c>
      <c r="C1169" s="197" t="s">
        <v>118</v>
      </c>
      <c r="D1169" s="197"/>
      <c r="E1169" s="373">
        <v>14030413</v>
      </c>
      <c r="F1169" s="197"/>
      <c r="G1169" s="197"/>
      <c r="H1169" s="197"/>
      <c r="I1169" s="561">
        <v>1</v>
      </c>
      <c r="J1169" s="197"/>
      <c r="K1169" s="197">
        <v>180</v>
      </c>
      <c r="L1169" s="197">
        <f t="shared" si="16"/>
        <v>14030413</v>
      </c>
      <c r="M1169" s="197"/>
      <c r="N1169" s="197"/>
      <c r="O1169" s="197"/>
      <c r="P1169" s="197"/>
      <c r="Q1169" s="197"/>
      <c r="R1169" s="197"/>
      <c r="S1169" s="197"/>
      <c r="T1169" s="197"/>
      <c r="U1169" s="197"/>
      <c r="V1169" s="197"/>
      <c r="W1169" s="197"/>
      <c r="X1169" s="197"/>
      <c r="Y1169" s="197"/>
    </row>
    <row r="1170" spans="1:25" x14ac:dyDescent="0.25">
      <c r="A1170" s="197">
        <v>578</v>
      </c>
      <c r="B1170" s="197" t="s">
        <v>227</v>
      </c>
      <c r="C1170" s="197" t="s">
        <v>118</v>
      </c>
      <c r="D1170" s="197"/>
      <c r="E1170" s="373">
        <v>14030413</v>
      </c>
      <c r="F1170" s="197"/>
      <c r="G1170" s="197"/>
      <c r="H1170" s="197"/>
      <c r="I1170" s="561">
        <v>1</v>
      </c>
      <c r="J1170" s="197"/>
      <c r="K1170" s="197">
        <v>180</v>
      </c>
      <c r="L1170" s="197">
        <f t="shared" si="16"/>
        <v>14030413</v>
      </c>
      <c r="M1170" s="197"/>
      <c r="N1170" s="197"/>
      <c r="O1170" s="197"/>
      <c r="P1170" s="197"/>
      <c r="Q1170" s="197"/>
      <c r="R1170" s="197"/>
      <c r="S1170" s="197"/>
      <c r="T1170" s="197"/>
      <c r="U1170" s="197"/>
      <c r="V1170" s="197"/>
      <c r="W1170" s="197"/>
      <c r="X1170" s="197"/>
      <c r="Y1170" s="197"/>
    </row>
    <row r="1171" spans="1:25" x14ac:dyDescent="0.25">
      <c r="A1171" s="197">
        <v>579</v>
      </c>
      <c r="B1171" s="197" t="s">
        <v>227</v>
      </c>
      <c r="C1171" s="197" t="s">
        <v>118</v>
      </c>
      <c r="D1171" s="197"/>
      <c r="E1171" s="373">
        <v>14030413</v>
      </c>
      <c r="F1171" s="197"/>
      <c r="G1171" s="197"/>
      <c r="H1171" s="197"/>
      <c r="I1171" s="561">
        <v>1</v>
      </c>
      <c r="J1171" s="197"/>
      <c r="K1171" s="197">
        <v>180</v>
      </c>
      <c r="L1171" s="197">
        <f t="shared" si="16"/>
        <v>14030413</v>
      </c>
      <c r="M1171" s="197"/>
      <c r="N1171" s="197"/>
      <c r="O1171" s="197"/>
      <c r="P1171" s="197"/>
      <c r="Q1171" s="197"/>
      <c r="R1171" s="197"/>
      <c r="S1171" s="197"/>
      <c r="T1171" s="197"/>
      <c r="U1171" s="197"/>
      <c r="V1171" s="197"/>
      <c r="W1171" s="197"/>
      <c r="X1171" s="197"/>
      <c r="Y1171" s="197"/>
    </row>
    <row r="1172" spans="1:25" x14ac:dyDescent="0.25">
      <c r="A1172" s="197">
        <v>15</v>
      </c>
      <c r="B1172" s="197" t="s">
        <v>227</v>
      </c>
      <c r="C1172" s="197" t="s">
        <v>235</v>
      </c>
      <c r="D1172" s="197"/>
      <c r="E1172" s="373">
        <v>14030413</v>
      </c>
      <c r="F1172" s="197"/>
      <c r="G1172" s="197"/>
      <c r="H1172" s="197"/>
      <c r="I1172" s="561">
        <v>1</v>
      </c>
      <c r="J1172" s="197"/>
      <c r="K1172" s="197">
        <v>120</v>
      </c>
      <c r="L1172" s="197">
        <f t="shared" si="16"/>
        <v>14030413</v>
      </c>
      <c r="M1172" s="197"/>
      <c r="N1172" s="197"/>
      <c r="O1172" s="197"/>
      <c r="P1172" s="197"/>
      <c r="Q1172" s="197"/>
      <c r="R1172" s="197"/>
      <c r="S1172" s="197"/>
      <c r="T1172" s="197"/>
      <c r="U1172" s="197"/>
      <c r="V1172" s="197"/>
      <c r="W1172" s="197"/>
      <c r="X1172" s="197"/>
      <c r="Y1172" s="197"/>
    </row>
    <row r="1173" spans="1:25" x14ac:dyDescent="0.25">
      <c r="A1173" s="197">
        <v>16</v>
      </c>
      <c r="B1173" s="197" t="s">
        <v>227</v>
      </c>
      <c r="C1173" s="197" t="s">
        <v>235</v>
      </c>
      <c r="D1173" s="197"/>
      <c r="E1173" s="373">
        <v>14030413</v>
      </c>
      <c r="F1173" s="197"/>
      <c r="G1173" s="197"/>
      <c r="H1173" s="197"/>
      <c r="I1173" s="561">
        <v>1</v>
      </c>
      <c r="J1173" s="197"/>
      <c r="K1173" s="197">
        <v>120</v>
      </c>
      <c r="L1173" s="197">
        <f t="shared" si="16"/>
        <v>14030413</v>
      </c>
      <c r="M1173" s="197"/>
      <c r="N1173" s="197"/>
      <c r="O1173" s="197"/>
      <c r="P1173" s="197"/>
      <c r="Q1173" s="197"/>
      <c r="R1173" s="197"/>
      <c r="S1173" s="197"/>
      <c r="T1173" s="197"/>
      <c r="U1173" s="197"/>
      <c r="V1173" s="197"/>
      <c r="W1173" s="197"/>
      <c r="X1173" s="197"/>
      <c r="Y1173" s="197"/>
    </row>
    <row r="1174" spans="1:25" x14ac:dyDescent="0.25">
      <c r="A1174" s="197">
        <v>562</v>
      </c>
      <c r="B1174" s="197" t="s">
        <v>227</v>
      </c>
      <c r="C1174" s="197" t="s">
        <v>118</v>
      </c>
      <c r="D1174" s="197"/>
      <c r="E1174" s="373">
        <v>14030413</v>
      </c>
      <c r="F1174" s="197"/>
      <c r="G1174" s="197"/>
      <c r="H1174" s="197"/>
      <c r="I1174" s="561">
        <v>1</v>
      </c>
      <c r="J1174" s="197"/>
      <c r="K1174" s="197">
        <v>180</v>
      </c>
      <c r="L1174" s="197">
        <f t="shared" si="16"/>
        <v>14030413</v>
      </c>
      <c r="M1174" s="197"/>
      <c r="N1174" s="197"/>
      <c r="O1174" s="197"/>
      <c r="P1174" s="197"/>
      <c r="Q1174" s="197"/>
      <c r="R1174" s="197"/>
      <c r="S1174" s="197"/>
      <c r="T1174" s="197"/>
      <c r="U1174" s="197"/>
      <c r="V1174" s="197"/>
      <c r="W1174" s="197"/>
      <c r="X1174" s="197"/>
      <c r="Y1174" s="197"/>
    </row>
    <row r="1175" spans="1:25" x14ac:dyDescent="0.25">
      <c r="A1175" s="197">
        <v>3338</v>
      </c>
      <c r="B1175" s="197" t="s">
        <v>227</v>
      </c>
      <c r="C1175" s="197" t="s">
        <v>218</v>
      </c>
      <c r="D1175" s="197"/>
      <c r="E1175" s="373">
        <v>14030413</v>
      </c>
      <c r="F1175" s="197"/>
      <c r="G1175" s="197"/>
      <c r="H1175" s="197"/>
      <c r="I1175" s="561">
        <v>1</v>
      </c>
      <c r="J1175" s="197"/>
      <c r="K1175" s="197">
        <v>60</v>
      </c>
      <c r="L1175" s="197">
        <f t="shared" si="16"/>
        <v>14030413</v>
      </c>
      <c r="M1175" s="197"/>
      <c r="N1175" s="197"/>
      <c r="O1175" s="197"/>
      <c r="P1175" s="197"/>
      <c r="Q1175" s="197"/>
      <c r="R1175" s="197"/>
      <c r="S1175" s="197"/>
      <c r="T1175" s="197"/>
      <c r="U1175" s="197"/>
      <c r="V1175" s="197"/>
      <c r="W1175" s="197"/>
      <c r="X1175" s="197"/>
      <c r="Y1175" s="197"/>
    </row>
    <row r="1176" spans="1:25" x14ac:dyDescent="0.25">
      <c r="A1176" s="197">
        <v>3334</v>
      </c>
      <c r="B1176" s="373" t="s">
        <v>227</v>
      </c>
      <c r="C1176" s="197" t="s">
        <v>218</v>
      </c>
      <c r="D1176" s="197"/>
      <c r="E1176" s="197">
        <v>14030413</v>
      </c>
      <c r="F1176" s="197"/>
      <c r="G1176" s="197"/>
      <c r="H1176" s="197"/>
      <c r="I1176" s="561">
        <v>1</v>
      </c>
      <c r="J1176" s="197"/>
      <c r="K1176" s="197">
        <v>120</v>
      </c>
      <c r="L1176" s="197">
        <f t="shared" si="16"/>
        <v>14030413</v>
      </c>
      <c r="M1176" s="197"/>
      <c r="N1176" s="197"/>
      <c r="O1176" s="197"/>
      <c r="P1176" s="197"/>
      <c r="Q1176" s="197"/>
      <c r="R1176" s="197"/>
      <c r="S1176" s="197"/>
      <c r="T1176" s="197"/>
      <c r="U1176" s="197"/>
      <c r="V1176" s="197"/>
      <c r="W1176" s="197"/>
      <c r="X1176" s="197"/>
      <c r="Y1176" s="197"/>
    </row>
    <row r="1177" spans="1:25" x14ac:dyDescent="0.25">
      <c r="A1177" s="197">
        <v>3337</v>
      </c>
      <c r="B1177" s="373" t="s">
        <v>227</v>
      </c>
      <c r="C1177" s="197" t="s">
        <v>218</v>
      </c>
      <c r="D1177" s="197"/>
      <c r="E1177" s="373">
        <v>14030413</v>
      </c>
      <c r="F1177" s="197"/>
      <c r="G1177" s="197"/>
      <c r="H1177" s="197"/>
      <c r="I1177" s="561">
        <v>1</v>
      </c>
      <c r="J1177" s="197"/>
      <c r="K1177" s="197">
        <v>60</v>
      </c>
      <c r="L1177" s="197">
        <f t="shared" si="16"/>
        <v>14030413</v>
      </c>
      <c r="M1177" s="197"/>
      <c r="N1177" s="197"/>
      <c r="O1177" s="197"/>
      <c r="P1177" s="197"/>
      <c r="Q1177" s="197"/>
      <c r="R1177" s="197"/>
      <c r="S1177" s="197"/>
      <c r="T1177" s="197"/>
      <c r="U1177" s="197"/>
      <c r="V1177" s="197"/>
      <c r="W1177" s="197"/>
      <c r="X1177" s="197"/>
      <c r="Y1177" s="197"/>
    </row>
    <row r="1178" spans="1:25" x14ac:dyDescent="0.25">
      <c r="A1178" s="197">
        <v>3335</v>
      </c>
      <c r="B1178" s="373" t="s">
        <v>227</v>
      </c>
      <c r="C1178" s="197" t="s">
        <v>218</v>
      </c>
      <c r="D1178" s="197"/>
      <c r="E1178" s="373">
        <v>14030413</v>
      </c>
      <c r="F1178" s="197"/>
      <c r="G1178" s="197"/>
      <c r="H1178" s="197"/>
      <c r="I1178" s="561">
        <v>1</v>
      </c>
      <c r="J1178" s="197"/>
      <c r="K1178" s="197">
        <v>60</v>
      </c>
      <c r="L1178" s="197">
        <f t="shared" si="16"/>
        <v>14030413</v>
      </c>
      <c r="M1178" s="197"/>
      <c r="N1178" s="197"/>
      <c r="O1178" s="197"/>
      <c r="P1178" s="197"/>
      <c r="Q1178" s="197"/>
      <c r="R1178" s="197"/>
      <c r="S1178" s="197"/>
      <c r="T1178" s="197"/>
      <c r="U1178" s="197"/>
      <c r="V1178" s="197"/>
      <c r="W1178" s="197"/>
      <c r="X1178" s="197"/>
      <c r="Y1178" s="197"/>
    </row>
    <row r="1179" spans="1:25" x14ac:dyDescent="0.25">
      <c r="A1179" s="197">
        <v>3336</v>
      </c>
      <c r="B1179" s="373" t="s">
        <v>227</v>
      </c>
      <c r="C1179" s="197" t="s">
        <v>218</v>
      </c>
      <c r="D1179" s="197"/>
      <c r="E1179" s="373">
        <v>14030413</v>
      </c>
      <c r="F1179" s="197"/>
      <c r="G1179" s="197"/>
      <c r="H1179" s="197"/>
      <c r="I1179" s="561">
        <v>1</v>
      </c>
      <c r="J1179" s="197"/>
      <c r="K1179" s="197">
        <v>60</v>
      </c>
      <c r="L1179" s="197">
        <f t="shared" si="16"/>
        <v>14030413</v>
      </c>
      <c r="M1179" s="197"/>
      <c r="N1179" s="197"/>
      <c r="O1179" s="197"/>
      <c r="P1179" s="197"/>
      <c r="Q1179" s="197"/>
      <c r="R1179" s="197"/>
      <c r="S1179" s="197"/>
      <c r="T1179" s="197"/>
      <c r="U1179" s="197"/>
      <c r="V1179" s="197"/>
      <c r="W1179" s="197"/>
      <c r="X1179" s="197"/>
      <c r="Y1179" s="197"/>
    </row>
    <row r="1180" spans="1:25" x14ac:dyDescent="0.25">
      <c r="A1180" s="197">
        <v>571</v>
      </c>
      <c r="B1180" s="373" t="s">
        <v>227</v>
      </c>
      <c r="C1180" s="197" t="s">
        <v>118</v>
      </c>
      <c r="D1180" s="197"/>
      <c r="E1180" s="373">
        <v>14030413</v>
      </c>
      <c r="F1180" s="197"/>
      <c r="G1180" s="197"/>
      <c r="H1180" s="197"/>
      <c r="I1180" s="561">
        <v>1</v>
      </c>
      <c r="J1180" s="197"/>
      <c r="K1180" s="197">
        <v>180</v>
      </c>
      <c r="L1180" s="197">
        <f t="shared" si="16"/>
        <v>14030413</v>
      </c>
      <c r="M1180" s="197"/>
      <c r="N1180" s="197"/>
      <c r="O1180" s="197"/>
      <c r="P1180" s="197"/>
      <c r="Q1180" s="197"/>
      <c r="R1180" s="197"/>
      <c r="S1180" s="197"/>
      <c r="T1180" s="197"/>
      <c r="U1180" s="197"/>
      <c r="V1180" s="197"/>
      <c r="W1180" s="197"/>
      <c r="X1180" s="197"/>
      <c r="Y1180" s="197"/>
    </row>
    <row r="1181" spans="1:25" x14ac:dyDescent="0.25">
      <c r="A1181" s="197">
        <v>576</v>
      </c>
      <c r="B1181" s="373" t="s">
        <v>227</v>
      </c>
      <c r="C1181" s="197" t="s">
        <v>118</v>
      </c>
      <c r="D1181" s="197"/>
      <c r="E1181" s="373">
        <v>14030413</v>
      </c>
      <c r="F1181" s="197"/>
      <c r="G1181" s="197"/>
      <c r="H1181" s="197"/>
      <c r="I1181" s="561">
        <v>1</v>
      </c>
      <c r="J1181" s="197"/>
      <c r="K1181" s="197">
        <v>180</v>
      </c>
      <c r="L1181" s="197">
        <f t="shared" si="16"/>
        <v>14030413</v>
      </c>
      <c r="M1181" s="197"/>
      <c r="N1181" s="197"/>
      <c r="O1181" s="197"/>
      <c r="P1181" s="197"/>
      <c r="Q1181" s="197"/>
      <c r="R1181" s="197"/>
      <c r="S1181" s="197"/>
      <c r="T1181" s="197"/>
      <c r="U1181" s="197"/>
      <c r="V1181" s="197"/>
      <c r="W1181" s="197"/>
      <c r="X1181" s="197"/>
      <c r="Y1181" s="197"/>
    </row>
    <row r="1182" spans="1:25" x14ac:dyDescent="0.25">
      <c r="A1182" s="197">
        <v>573</v>
      </c>
      <c r="B1182" s="373" t="s">
        <v>227</v>
      </c>
      <c r="C1182" s="197" t="s">
        <v>118</v>
      </c>
      <c r="D1182" s="197"/>
      <c r="E1182" s="373">
        <v>14030413</v>
      </c>
      <c r="F1182" s="197"/>
      <c r="G1182" s="197"/>
      <c r="H1182" s="197"/>
      <c r="I1182" s="561">
        <v>1</v>
      </c>
      <c r="J1182" s="197"/>
      <c r="K1182" s="197">
        <v>180</v>
      </c>
      <c r="L1182" s="197">
        <f t="shared" si="16"/>
        <v>14030413</v>
      </c>
      <c r="M1182" s="197"/>
      <c r="N1182" s="197"/>
      <c r="O1182" s="197"/>
      <c r="P1182" s="197"/>
      <c r="Q1182" s="197"/>
      <c r="R1182" s="197"/>
      <c r="S1182" s="197"/>
      <c r="T1182" s="197"/>
      <c r="U1182" s="197"/>
      <c r="V1182" s="197"/>
      <c r="W1182" s="197"/>
      <c r="X1182" s="197"/>
      <c r="Y1182" s="197"/>
    </row>
    <row r="1183" spans="1:25" x14ac:dyDescent="0.25">
      <c r="A1183" s="197">
        <v>34</v>
      </c>
      <c r="B1183" s="197" t="s">
        <v>228</v>
      </c>
      <c r="C1183" s="197" t="s">
        <v>473</v>
      </c>
      <c r="D1183" s="197"/>
      <c r="E1183" s="197">
        <v>14030416</v>
      </c>
      <c r="F1183" s="197"/>
      <c r="G1183" s="197"/>
      <c r="H1183" s="197"/>
      <c r="I1183" s="561">
        <v>1</v>
      </c>
      <c r="J1183" s="197"/>
      <c r="K1183" s="197">
        <v>120</v>
      </c>
      <c r="L1183" s="197">
        <f t="shared" si="16"/>
        <v>14030416</v>
      </c>
      <c r="M1183" s="197"/>
      <c r="N1183" s="197"/>
      <c r="O1183" s="197"/>
      <c r="P1183" s="197"/>
      <c r="Q1183" s="197"/>
      <c r="R1183" s="197"/>
      <c r="S1183" s="197"/>
      <c r="T1183" s="197"/>
      <c r="U1183" s="197"/>
      <c r="V1183" s="197"/>
      <c r="W1183" s="197"/>
      <c r="X1183" s="197"/>
      <c r="Y1183" s="197"/>
    </row>
    <row r="1184" spans="1:25" x14ac:dyDescent="0.25">
      <c r="A1184" s="197">
        <v>584</v>
      </c>
      <c r="B1184" s="197" t="s">
        <v>228</v>
      </c>
      <c r="C1184" s="197" t="s">
        <v>118</v>
      </c>
      <c r="D1184" s="197"/>
      <c r="E1184" s="396">
        <v>14030416</v>
      </c>
      <c r="F1184" s="197"/>
      <c r="G1184" s="197"/>
      <c r="H1184" s="197"/>
      <c r="I1184" s="561">
        <v>1</v>
      </c>
      <c r="J1184" s="197"/>
      <c r="K1184" s="197">
        <v>180</v>
      </c>
      <c r="L1184" s="197">
        <f t="shared" si="16"/>
        <v>14030416</v>
      </c>
      <c r="M1184" s="197"/>
      <c r="N1184" s="197"/>
      <c r="O1184" s="197"/>
      <c r="P1184" s="197"/>
      <c r="Q1184" s="197"/>
      <c r="R1184" s="197"/>
      <c r="S1184" s="197"/>
      <c r="T1184" s="197"/>
      <c r="U1184" s="197"/>
      <c r="V1184" s="197"/>
      <c r="W1184" s="197"/>
      <c r="X1184" s="197"/>
      <c r="Y1184" s="197"/>
    </row>
    <row r="1185" spans="1:25" x14ac:dyDescent="0.25">
      <c r="A1185" s="197">
        <v>569</v>
      </c>
      <c r="B1185" s="197" t="s">
        <v>228</v>
      </c>
      <c r="C1185" s="197" t="s">
        <v>118</v>
      </c>
      <c r="D1185" s="197"/>
      <c r="E1185" s="396">
        <v>14030416</v>
      </c>
      <c r="F1185" s="197"/>
      <c r="G1185" s="197"/>
      <c r="H1185" s="197"/>
      <c r="I1185" s="561">
        <v>1</v>
      </c>
      <c r="J1185" s="197"/>
      <c r="K1185" s="197">
        <v>180</v>
      </c>
      <c r="L1185" s="197">
        <f t="shared" si="16"/>
        <v>14030416</v>
      </c>
      <c r="M1185" s="197"/>
      <c r="N1185" s="197"/>
      <c r="O1185" s="197"/>
      <c r="P1185" s="197"/>
      <c r="Q1185" s="197"/>
      <c r="R1185" s="197"/>
      <c r="S1185" s="197"/>
      <c r="T1185" s="197"/>
      <c r="U1185" s="197"/>
      <c r="V1185" s="197"/>
      <c r="W1185" s="197"/>
      <c r="X1185" s="197"/>
      <c r="Y1185" s="197"/>
    </row>
    <row r="1186" spans="1:25" x14ac:dyDescent="0.25">
      <c r="A1186" s="197">
        <v>563</v>
      </c>
      <c r="B1186" s="197" t="s">
        <v>228</v>
      </c>
      <c r="C1186" s="197" t="s">
        <v>118</v>
      </c>
      <c r="D1186" s="197"/>
      <c r="E1186" s="396">
        <v>14030416</v>
      </c>
      <c r="F1186" s="197"/>
      <c r="G1186" s="197"/>
      <c r="H1186" s="197"/>
      <c r="I1186" s="561">
        <v>1</v>
      </c>
      <c r="J1186" s="197"/>
      <c r="K1186" s="197">
        <v>180</v>
      </c>
      <c r="L1186" s="197">
        <f t="shared" si="16"/>
        <v>14030416</v>
      </c>
      <c r="M1186" s="197"/>
      <c r="N1186" s="197"/>
      <c r="O1186" s="197"/>
      <c r="P1186" s="197"/>
      <c r="Q1186" s="197"/>
      <c r="R1186" s="197"/>
      <c r="S1186" s="197"/>
      <c r="T1186" s="197"/>
      <c r="U1186" s="197"/>
      <c r="V1186" s="197"/>
      <c r="W1186" s="197"/>
      <c r="X1186" s="197"/>
      <c r="Y1186" s="197"/>
    </row>
    <row r="1187" spans="1:25" x14ac:dyDescent="0.25">
      <c r="A1187" s="197">
        <v>570</v>
      </c>
      <c r="B1187" s="197" t="s">
        <v>228</v>
      </c>
      <c r="C1187" s="197" t="s">
        <v>118</v>
      </c>
      <c r="D1187" s="197"/>
      <c r="E1187" s="396">
        <v>14030416</v>
      </c>
      <c r="F1187" s="197"/>
      <c r="G1187" s="197"/>
      <c r="H1187" s="197"/>
      <c r="I1187" s="561">
        <v>1</v>
      </c>
      <c r="J1187" s="197"/>
      <c r="K1187" s="197">
        <v>180</v>
      </c>
      <c r="L1187" s="197">
        <f t="shared" si="16"/>
        <v>14030416</v>
      </c>
      <c r="M1187" s="197"/>
      <c r="N1187" s="197"/>
      <c r="O1187" s="197"/>
      <c r="P1187" s="197"/>
      <c r="Q1187" s="197"/>
      <c r="R1187" s="197"/>
      <c r="S1187" s="197"/>
      <c r="T1187" s="197"/>
      <c r="U1187" s="197"/>
      <c r="V1187" s="197"/>
      <c r="W1187" s="197"/>
      <c r="X1187" s="197"/>
      <c r="Y1187" s="197"/>
    </row>
    <row r="1188" spans="1:25" x14ac:dyDescent="0.25">
      <c r="A1188" s="197">
        <v>129</v>
      </c>
      <c r="B1188" s="197" t="s">
        <v>228</v>
      </c>
      <c r="C1188" s="197" t="s">
        <v>137</v>
      </c>
      <c r="D1188" s="197"/>
      <c r="E1188" s="396">
        <v>14030416</v>
      </c>
      <c r="F1188" s="197"/>
      <c r="G1188" s="197"/>
      <c r="H1188" s="197"/>
      <c r="I1188" s="561">
        <v>1</v>
      </c>
      <c r="J1188" s="197"/>
      <c r="K1188" s="197">
        <v>180</v>
      </c>
      <c r="L1188" s="197">
        <f t="shared" si="16"/>
        <v>14030416</v>
      </c>
      <c r="M1188" s="197"/>
      <c r="N1188" s="197"/>
      <c r="O1188" s="197"/>
      <c r="P1188" s="197"/>
      <c r="Q1188" s="197"/>
      <c r="R1188" s="197"/>
      <c r="S1188" s="197"/>
      <c r="T1188" s="197"/>
      <c r="U1188" s="197"/>
      <c r="V1188" s="197"/>
      <c r="W1188" s="197"/>
      <c r="X1188" s="197"/>
      <c r="Y1188" s="197"/>
    </row>
    <row r="1189" spans="1:25" x14ac:dyDescent="0.25">
      <c r="A1189" s="197">
        <v>862</v>
      </c>
      <c r="B1189" s="197" t="s">
        <v>228</v>
      </c>
      <c r="C1189" s="197" t="s">
        <v>524</v>
      </c>
      <c r="D1189" s="197"/>
      <c r="E1189" s="396">
        <v>14030416</v>
      </c>
      <c r="F1189" s="197"/>
      <c r="G1189" s="197"/>
      <c r="H1189" s="197"/>
      <c r="I1189" s="561">
        <v>1</v>
      </c>
      <c r="J1189" s="197"/>
      <c r="K1189" s="197">
        <v>120</v>
      </c>
      <c r="L1189" s="197">
        <f t="shared" si="16"/>
        <v>14030416</v>
      </c>
      <c r="M1189" s="197"/>
      <c r="N1189" s="197"/>
      <c r="O1189" s="197"/>
      <c r="P1189" s="197"/>
      <c r="Q1189" s="197"/>
      <c r="R1189" s="197"/>
      <c r="S1189" s="197"/>
      <c r="T1189" s="197"/>
      <c r="U1189" s="197"/>
      <c r="V1189" s="197"/>
      <c r="W1189" s="197"/>
      <c r="X1189" s="197"/>
      <c r="Y1189" s="197"/>
    </row>
    <row r="1190" spans="1:25" x14ac:dyDescent="0.25">
      <c r="A1190" s="197">
        <v>566</v>
      </c>
      <c r="B1190" s="197" t="s">
        <v>228</v>
      </c>
      <c r="C1190" s="197" t="s">
        <v>118</v>
      </c>
      <c r="D1190" s="197"/>
      <c r="E1190" s="396">
        <v>14030416</v>
      </c>
      <c r="F1190" s="197"/>
      <c r="G1190" s="197"/>
      <c r="H1190" s="197"/>
      <c r="I1190" s="561">
        <v>1</v>
      </c>
      <c r="J1190" s="197"/>
      <c r="K1190" s="197">
        <v>180</v>
      </c>
      <c r="L1190" s="197">
        <f t="shared" si="16"/>
        <v>14030416</v>
      </c>
      <c r="M1190" s="197"/>
      <c r="N1190" s="197"/>
      <c r="O1190" s="197"/>
      <c r="P1190" s="197"/>
      <c r="Q1190" s="197"/>
      <c r="R1190" s="197"/>
      <c r="S1190" s="197"/>
      <c r="T1190" s="197"/>
      <c r="U1190" s="197"/>
      <c r="V1190" s="197"/>
      <c r="W1190" s="197"/>
      <c r="X1190" s="197"/>
      <c r="Y1190" s="197"/>
    </row>
    <row r="1191" spans="1:25" x14ac:dyDescent="0.25">
      <c r="A1191" s="197">
        <v>588</v>
      </c>
      <c r="B1191" s="197" t="s">
        <v>228</v>
      </c>
      <c r="C1191" s="197" t="s">
        <v>118</v>
      </c>
      <c r="D1191" s="197"/>
      <c r="E1191" s="396">
        <v>14030416</v>
      </c>
      <c r="F1191" s="197"/>
      <c r="G1191" s="197"/>
      <c r="H1191" s="197"/>
      <c r="I1191" s="561">
        <v>1</v>
      </c>
      <c r="J1191" s="197"/>
      <c r="K1191" s="197">
        <v>180</v>
      </c>
      <c r="L1191" s="197">
        <f t="shared" si="16"/>
        <v>14030416</v>
      </c>
      <c r="M1191" s="197"/>
      <c r="N1191" s="197"/>
      <c r="O1191" s="197"/>
      <c r="P1191" s="197"/>
      <c r="Q1191" s="197"/>
      <c r="R1191" s="197"/>
      <c r="S1191" s="197"/>
      <c r="T1191" s="197"/>
      <c r="U1191" s="197"/>
      <c r="V1191" s="197"/>
      <c r="W1191" s="197"/>
      <c r="X1191" s="197"/>
      <c r="Y1191" s="197"/>
    </row>
    <row r="1192" spans="1:25" x14ac:dyDescent="0.25">
      <c r="A1192" s="197">
        <v>565</v>
      </c>
      <c r="B1192" s="197" t="s">
        <v>228</v>
      </c>
      <c r="C1192" s="197" t="s">
        <v>118</v>
      </c>
      <c r="D1192" s="197"/>
      <c r="E1192" s="396">
        <v>14030416</v>
      </c>
      <c r="F1192" s="197"/>
      <c r="G1192" s="197"/>
      <c r="H1192" s="197"/>
      <c r="I1192" s="561">
        <v>1</v>
      </c>
      <c r="J1192" s="197"/>
      <c r="K1192" s="197">
        <v>180</v>
      </c>
      <c r="L1192" s="197">
        <f t="shared" si="16"/>
        <v>14030416</v>
      </c>
      <c r="M1192" s="197"/>
      <c r="N1192" s="197"/>
      <c r="O1192" s="197"/>
      <c r="P1192" s="197"/>
      <c r="Q1192" s="197"/>
      <c r="R1192" s="197"/>
      <c r="S1192" s="197"/>
      <c r="T1192" s="197"/>
      <c r="U1192" s="197"/>
      <c r="V1192" s="197"/>
      <c r="W1192" s="197"/>
      <c r="X1192" s="197"/>
      <c r="Y1192" s="197"/>
    </row>
    <row r="1193" spans="1:25" x14ac:dyDescent="0.25">
      <c r="A1193" s="197">
        <v>3299</v>
      </c>
      <c r="B1193" s="197" t="s">
        <v>228</v>
      </c>
      <c r="C1193" s="197" t="s">
        <v>506</v>
      </c>
      <c r="D1193" s="197"/>
      <c r="E1193" s="197">
        <v>14030416</v>
      </c>
      <c r="F1193" s="197"/>
      <c r="G1193" s="197"/>
      <c r="H1193" s="197"/>
      <c r="I1193" s="561">
        <v>1</v>
      </c>
      <c r="J1193" s="197"/>
      <c r="K1193" s="197">
        <v>240</v>
      </c>
      <c r="L1193" s="197">
        <f t="shared" ref="L1193:L1256" si="17">E1193</f>
        <v>14030416</v>
      </c>
      <c r="M1193" s="197"/>
      <c r="N1193" s="197"/>
      <c r="O1193" s="197"/>
      <c r="P1193" s="197"/>
      <c r="Q1193" s="197"/>
      <c r="R1193" s="197"/>
      <c r="S1193" s="197"/>
      <c r="T1193" s="197"/>
      <c r="U1193" s="197"/>
      <c r="V1193" s="197"/>
      <c r="W1193" s="197"/>
      <c r="X1193" s="197"/>
      <c r="Y1193" s="197"/>
    </row>
    <row r="1194" spans="1:25" x14ac:dyDescent="0.25">
      <c r="A1194" s="197">
        <v>561</v>
      </c>
      <c r="B1194" s="197" t="s">
        <v>228</v>
      </c>
      <c r="C1194" s="197" t="s">
        <v>118</v>
      </c>
      <c r="D1194" s="197"/>
      <c r="E1194" s="396">
        <v>14030416</v>
      </c>
      <c r="F1194" s="197"/>
      <c r="G1194" s="197"/>
      <c r="H1194" s="197"/>
      <c r="I1194" s="561">
        <v>1</v>
      </c>
      <c r="J1194" s="197"/>
      <c r="K1194" s="197">
        <v>180</v>
      </c>
      <c r="L1194" s="197">
        <f t="shared" si="17"/>
        <v>14030416</v>
      </c>
      <c r="M1194" s="197"/>
      <c r="N1194" s="197"/>
      <c r="O1194" s="197"/>
      <c r="P1194" s="197"/>
      <c r="Q1194" s="197"/>
      <c r="R1194" s="197"/>
      <c r="S1194" s="197"/>
      <c r="T1194" s="197"/>
      <c r="U1194" s="197"/>
      <c r="V1194" s="197"/>
      <c r="W1194" s="197"/>
      <c r="X1194" s="197"/>
      <c r="Y1194" s="197"/>
    </row>
    <row r="1195" spans="1:25" x14ac:dyDescent="0.25">
      <c r="A1195" s="197">
        <v>587</v>
      </c>
      <c r="B1195" s="197" t="s">
        <v>228</v>
      </c>
      <c r="C1195" s="197" t="s">
        <v>118</v>
      </c>
      <c r="D1195" s="197"/>
      <c r="E1195" s="396">
        <v>14030416</v>
      </c>
      <c r="F1195" s="197"/>
      <c r="G1195" s="197"/>
      <c r="H1195" s="197"/>
      <c r="I1195" s="561">
        <v>1</v>
      </c>
      <c r="J1195" s="197"/>
      <c r="K1195" s="197">
        <v>180</v>
      </c>
      <c r="L1195" s="197">
        <f t="shared" si="17"/>
        <v>14030416</v>
      </c>
      <c r="M1195" s="197"/>
      <c r="N1195" s="197"/>
      <c r="O1195" s="197"/>
      <c r="P1195" s="197"/>
      <c r="Q1195" s="197"/>
      <c r="R1195" s="197"/>
      <c r="S1195" s="197"/>
      <c r="T1195" s="197"/>
      <c r="U1195" s="197"/>
      <c r="V1195" s="197"/>
      <c r="W1195" s="197"/>
      <c r="X1195" s="197"/>
      <c r="Y1195" s="197"/>
    </row>
    <row r="1196" spans="1:25" x14ac:dyDescent="0.25">
      <c r="A1196" s="197">
        <v>3243</v>
      </c>
      <c r="B1196" s="197" t="s">
        <v>228</v>
      </c>
      <c r="C1196" s="197" t="s">
        <v>223</v>
      </c>
      <c r="D1196" s="197"/>
      <c r="E1196" s="396">
        <v>14030416</v>
      </c>
      <c r="F1196" s="197"/>
      <c r="G1196" s="197"/>
      <c r="H1196" s="197"/>
      <c r="I1196" s="561">
        <v>1</v>
      </c>
      <c r="J1196" s="197"/>
      <c r="K1196" s="197">
        <v>180</v>
      </c>
      <c r="L1196" s="197">
        <f t="shared" si="17"/>
        <v>14030416</v>
      </c>
      <c r="M1196" s="197"/>
      <c r="N1196" s="197"/>
      <c r="O1196" s="197"/>
      <c r="P1196" s="197"/>
      <c r="Q1196" s="197"/>
      <c r="R1196" s="197"/>
      <c r="S1196" s="197"/>
      <c r="T1196" s="197"/>
      <c r="U1196" s="197"/>
      <c r="V1196" s="197"/>
      <c r="W1196" s="197"/>
      <c r="X1196" s="197"/>
      <c r="Y1196" s="197"/>
    </row>
    <row r="1197" spans="1:25" x14ac:dyDescent="0.25">
      <c r="A1197" s="197">
        <v>3340</v>
      </c>
      <c r="B1197" s="197" t="s">
        <v>227</v>
      </c>
      <c r="C1197" s="197" t="s">
        <v>223</v>
      </c>
      <c r="D1197" s="197"/>
      <c r="E1197" s="197">
        <v>14030416</v>
      </c>
      <c r="F1197" s="197"/>
      <c r="G1197" s="197"/>
      <c r="H1197" s="197"/>
      <c r="I1197" s="561">
        <v>1</v>
      </c>
      <c r="J1197" s="197"/>
      <c r="K1197" s="197">
        <v>180</v>
      </c>
      <c r="L1197" s="197">
        <f t="shared" si="17"/>
        <v>14030416</v>
      </c>
      <c r="M1197" s="197"/>
      <c r="N1197" s="197"/>
      <c r="O1197" s="197"/>
      <c r="P1197" s="197"/>
      <c r="Q1197" s="197"/>
      <c r="R1197" s="197"/>
      <c r="S1197" s="197"/>
      <c r="T1197" s="197"/>
      <c r="U1197" s="197"/>
      <c r="V1197" s="197"/>
      <c r="W1197" s="197"/>
      <c r="X1197" s="197"/>
      <c r="Y1197" s="197"/>
    </row>
    <row r="1198" spans="1:25" x14ac:dyDescent="0.25">
      <c r="A1198" s="197">
        <v>3339</v>
      </c>
      <c r="B1198" s="197" t="s">
        <v>227</v>
      </c>
      <c r="C1198" s="197" t="s">
        <v>223</v>
      </c>
      <c r="D1198" s="197"/>
      <c r="E1198" s="396">
        <v>14030416</v>
      </c>
      <c r="F1198" s="197"/>
      <c r="G1198" s="197"/>
      <c r="H1198" s="197"/>
      <c r="I1198" s="561">
        <v>1</v>
      </c>
      <c r="J1198" s="197"/>
      <c r="K1198" s="197">
        <v>180</v>
      </c>
      <c r="L1198" s="197">
        <f t="shared" si="17"/>
        <v>14030416</v>
      </c>
      <c r="M1198" s="197"/>
      <c r="N1198" s="197"/>
      <c r="O1198" s="197"/>
      <c r="P1198" s="197"/>
      <c r="Q1198" s="197"/>
      <c r="R1198" s="197"/>
      <c r="S1198" s="197"/>
      <c r="T1198" s="197"/>
      <c r="U1198" s="197"/>
      <c r="V1198" s="197"/>
      <c r="W1198" s="197"/>
      <c r="X1198" s="197"/>
      <c r="Y1198" s="197"/>
    </row>
    <row r="1199" spans="1:25" x14ac:dyDescent="0.25">
      <c r="A1199" s="197">
        <v>49</v>
      </c>
      <c r="B1199" s="197" t="s">
        <v>227</v>
      </c>
      <c r="C1199" s="197" t="s">
        <v>424</v>
      </c>
      <c r="D1199" s="197"/>
      <c r="E1199" s="396">
        <v>14030416</v>
      </c>
      <c r="F1199" s="197"/>
      <c r="G1199" s="197"/>
      <c r="H1199" s="197"/>
      <c r="I1199" s="561">
        <v>1</v>
      </c>
      <c r="J1199" s="197"/>
      <c r="K1199" s="197">
        <v>120</v>
      </c>
      <c r="L1199" s="197">
        <f t="shared" si="17"/>
        <v>14030416</v>
      </c>
      <c r="M1199" s="197"/>
      <c r="N1199" s="197"/>
      <c r="O1199" s="197"/>
      <c r="P1199" s="197"/>
      <c r="Q1199" s="197"/>
      <c r="R1199" s="197"/>
      <c r="S1199" s="197"/>
      <c r="T1199" s="197"/>
      <c r="U1199" s="197"/>
      <c r="V1199" s="197"/>
      <c r="W1199" s="197"/>
      <c r="X1199" s="197"/>
      <c r="Y1199" s="197"/>
    </row>
    <row r="1200" spans="1:25" x14ac:dyDescent="0.25">
      <c r="A1200" s="197">
        <v>50</v>
      </c>
      <c r="B1200" s="197" t="s">
        <v>227</v>
      </c>
      <c r="C1200" s="197" t="s">
        <v>424</v>
      </c>
      <c r="D1200" s="197"/>
      <c r="E1200" s="396">
        <v>14030416</v>
      </c>
      <c r="F1200" s="197"/>
      <c r="G1200" s="197"/>
      <c r="H1200" s="197"/>
      <c r="I1200" s="561">
        <v>1</v>
      </c>
      <c r="J1200" s="197"/>
      <c r="K1200" s="197">
        <v>120</v>
      </c>
      <c r="L1200" s="197">
        <f t="shared" si="17"/>
        <v>14030416</v>
      </c>
      <c r="M1200" s="197"/>
      <c r="N1200" s="197"/>
      <c r="O1200" s="197"/>
      <c r="P1200" s="197"/>
      <c r="Q1200" s="197"/>
      <c r="R1200" s="197"/>
      <c r="S1200" s="197"/>
      <c r="T1200" s="197"/>
      <c r="U1200" s="197"/>
      <c r="V1200" s="197"/>
      <c r="W1200" s="197"/>
      <c r="X1200" s="197"/>
      <c r="Y1200" s="197"/>
    </row>
    <row r="1201" spans="1:25" x14ac:dyDescent="0.25">
      <c r="A1201" s="197">
        <v>1</v>
      </c>
      <c r="B1201" s="197" t="s">
        <v>227</v>
      </c>
      <c r="C1201" s="197" t="s">
        <v>544</v>
      </c>
      <c r="D1201" s="197"/>
      <c r="E1201" s="396">
        <v>14030416</v>
      </c>
      <c r="F1201" s="197"/>
      <c r="G1201" s="197"/>
      <c r="H1201" s="197"/>
      <c r="I1201" s="561">
        <v>1</v>
      </c>
      <c r="J1201" s="197"/>
      <c r="K1201" s="197">
        <v>180</v>
      </c>
      <c r="L1201" s="197">
        <f t="shared" si="17"/>
        <v>14030416</v>
      </c>
      <c r="M1201" s="197"/>
      <c r="N1201" s="197"/>
      <c r="O1201" s="197"/>
      <c r="P1201" s="197"/>
      <c r="Q1201" s="197"/>
      <c r="R1201" s="197"/>
      <c r="S1201" s="197"/>
      <c r="T1201" s="197"/>
      <c r="U1201" s="197"/>
      <c r="V1201" s="197"/>
      <c r="W1201" s="197"/>
      <c r="X1201" s="197"/>
      <c r="Y1201" s="197"/>
    </row>
    <row r="1202" spans="1:25" x14ac:dyDescent="0.25">
      <c r="A1202" s="197">
        <v>560</v>
      </c>
      <c r="B1202" s="197" t="s">
        <v>228</v>
      </c>
      <c r="C1202" s="197" t="s">
        <v>118</v>
      </c>
      <c r="D1202" s="197"/>
      <c r="E1202" s="197">
        <v>14030417</v>
      </c>
      <c r="F1202" s="197"/>
      <c r="G1202" s="197"/>
      <c r="H1202" s="197"/>
      <c r="I1202" s="561">
        <v>1</v>
      </c>
      <c r="J1202" s="197"/>
      <c r="K1202" s="197">
        <v>180</v>
      </c>
      <c r="L1202" s="197">
        <f t="shared" si="17"/>
        <v>14030417</v>
      </c>
      <c r="M1202" s="197"/>
      <c r="N1202" s="197"/>
      <c r="O1202" s="197"/>
      <c r="P1202" s="197"/>
      <c r="Q1202" s="197"/>
      <c r="R1202" s="197"/>
      <c r="S1202" s="197"/>
      <c r="T1202" s="197"/>
      <c r="U1202" s="197"/>
      <c r="V1202" s="197"/>
      <c r="W1202" s="197"/>
      <c r="X1202" s="197"/>
      <c r="Y1202" s="197"/>
    </row>
    <row r="1203" spans="1:25" x14ac:dyDescent="0.25">
      <c r="A1203" s="197">
        <v>581</v>
      </c>
      <c r="B1203" s="197" t="s">
        <v>228</v>
      </c>
      <c r="C1203" s="197" t="s">
        <v>118</v>
      </c>
      <c r="D1203" s="197"/>
      <c r="E1203" s="396">
        <v>14030417</v>
      </c>
      <c r="F1203" s="197"/>
      <c r="G1203" s="197"/>
      <c r="H1203" s="197"/>
      <c r="I1203" s="561">
        <v>1</v>
      </c>
      <c r="J1203" s="197"/>
      <c r="K1203" s="197">
        <v>180</v>
      </c>
      <c r="L1203" s="197">
        <f t="shared" si="17"/>
        <v>14030417</v>
      </c>
      <c r="M1203" s="197"/>
      <c r="N1203" s="197"/>
      <c r="O1203" s="197"/>
      <c r="P1203" s="197"/>
      <c r="Q1203" s="197"/>
      <c r="R1203" s="197"/>
      <c r="S1203" s="197"/>
      <c r="T1203" s="197"/>
      <c r="U1203" s="197"/>
      <c r="V1203" s="197"/>
      <c r="W1203" s="197"/>
      <c r="X1203" s="197"/>
      <c r="Y1203" s="197"/>
    </row>
    <row r="1204" spans="1:25" x14ac:dyDescent="0.25">
      <c r="A1204" s="197">
        <v>576</v>
      </c>
      <c r="B1204" s="197" t="s">
        <v>228</v>
      </c>
      <c r="C1204" s="197" t="s">
        <v>118</v>
      </c>
      <c r="D1204" s="197"/>
      <c r="E1204" s="396">
        <v>14030417</v>
      </c>
      <c r="F1204" s="197"/>
      <c r="G1204" s="197"/>
      <c r="H1204" s="197"/>
      <c r="I1204" s="561">
        <v>1</v>
      </c>
      <c r="J1204" s="197"/>
      <c r="K1204" s="197">
        <v>180</v>
      </c>
      <c r="L1204" s="197">
        <f t="shared" si="17"/>
        <v>14030417</v>
      </c>
      <c r="M1204" s="197"/>
      <c r="N1204" s="197"/>
      <c r="O1204" s="197"/>
      <c r="P1204" s="197"/>
      <c r="Q1204" s="197"/>
      <c r="R1204" s="197"/>
      <c r="S1204" s="197"/>
      <c r="T1204" s="197"/>
      <c r="U1204" s="197"/>
      <c r="V1204" s="197"/>
      <c r="W1204" s="197"/>
      <c r="X1204" s="197"/>
      <c r="Y1204" s="197"/>
    </row>
    <row r="1205" spans="1:25" x14ac:dyDescent="0.25">
      <c r="A1205" s="197">
        <v>3298</v>
      </c>
      <c r="B1205" s="197" t="s">
        <v>228</v>
      </c>
      <c r="C1205" s="197" t="s">
        <v>506</v>
      </c>
      <c r="D1205" s="197"/>
      <c r="E1205" s="396">
        <v>14030417</v>
      </c>
      <c r="F1205" s="197"/>
      <c r="G1205" s="197"/>
      <c r="H1205" s="197"/>
      <c r="I1205" s="561">
        <v>1</v>
      </c>
      <c r="J1205" s="197"/>
      <c r="K1205" s="197">
        <v>240</v>
      </c>
      <c r="L1205" s="197">
        <f t="shared" si="17"/>
        <v>14030417</v>
      </c>
      <c r="M1205" s="197"/>
      <c r="N1205" s="197"/>
      <c r="O1205" s="197"/>
      <c r="P1205" s="197"/>
      <c r="Q1205" s="197"/>
      <c r="R1205" s="197"/>
      <c r="S1205" s="197"/>
      <c r="T1205" s="197"/>
      <c r="U1205" s="197"/>
      <c r="V1205" s="197"/>
      <c r="W1205" s="197"/>
      <c r="X1205" s="197"/>
      <c r="Y1205" s="197"/>
    </row>
    <row r="1206" spans="1:25" x14ac:dyDescent="0.25">
      <c r="A1206" s="197">
        <v>3334</v>
      </c>
      <c r="B1206" s="197" t="s">
        <v>228</v>
      </c>
      <c r="C1206" s="197" t="s">
        <v>218</v>
      </c>
      <c r="D1206" s="197"/>
      <c r="E1206" s="396">
        <v>14030417</v>
      </c>
      <c r="F1206" s="197"/>
      <c r="G1206" s="197"/>
      <c r="H1206" s="197"/>
      <c r="I1206" s="561">
        <v>1</v>
      </c>
      <c r="J1206" s="197"/>
      <c r="K1206" s="197">
        <v>120</v>
      </c>
      <c r="L1206" s="197">
        <f t="shared" si="17"/>
        <v>14030417</v>
      </c>
      <c r="M1206" s="197"/>
      <c r="N1206" s="197"/>
      <c r="O1206" s="197"/>
      <c r="P1206" s="197"/>
      <c r="Q1206" s="197"/>
      <c r="R1206" s="197"/>
      <c r="S1206" s="197"/>
      <c r="T1206" s="197"/>
      <c r="U1206" s="197"/>
      <c r="V1206" s="197"/>
      <c r="W1206" s="197"/>
      <c r="X1206" s="197"/>
      <c r="Y1206" s="197"/>
    </row>
    <row r="1207" spans="1:25" x14ac:dyDescent="0.25">
      <c r="A1207" s="197">
        <v>579</v>
      </c>
      <c r="B1207" s="197" t="s">
        <v>228</v>
      </c>
      <c r="C1207" s="197" t="s">
        <v>118</v>
      </c>
      <c r="D1207" s="197"/>
      <c r="E1207" s="396">
        <v>14030417</v>
      </c>
      <c r="F1207" s="197"/>
      <c r="G1207" s="197"/>
      <c r="H1207" s="197"/>
      <c r="I1207" s="561">
        <v>1</v>
      </c>
      <c r="J1207" s="197"/>
      <c r="K1207" s="197">
        <v>180</v>
      </c>
      <c r="L1207" s="197">
        <f t="shared" si="17"/>
        <v>14030417</v>
      </c>
      <c r="M1207" s="197"/>
      <c r="N1207" s="197"/>
      <c r="O1207" s="197"/>
      <c r="P1207" s="197"/>
      <c r="Q1207" s="197"/>
      <c r="R1207" s="197"/>
      <c r="S1207" s="197"/>
      <c r="T1207" s="197"/>
      <c r="U1207" s="197"/>
      <c r="V1207" s="197"/>
      <c r="W1207" s="197"/>
      <c r="X1207" s="197"/>
      <c r="Y1207" s="197"/>
    </row>
    <row r="1208" spans="1:25" x14ac:dyDescent="0.25">
      <c r="A1208" s="197">
        <v>29</v>
      </c>
      <c r="B1208" s="197" t="s">
        <v>228</v>
      </c>
      <c r="C1208" s="197" t="s">
        <v>475</v>
      </c>
      <c r="D1208" s="197"/>
      <c r="E1208" s="396">
        <v>14030417</v>
      </c>
      <c r="F1208" s="197"/>
      <c r="G1208" s="197"/>
      <c r="H1208" s="197"/>
      <c r="I1208" s="561">
        <v>1</v>
      </c>
      <c r="J1208" s="197"/>
      <c r="K1208" s="197">
        <v>120</v>
      </c>
      <c r="L1208" s="197">
        <f t="shared" si="17"/>
        <v>14030417</v>
      </c>
      <c r="M1208" s="197"/>
      <c r="N1208" s="197"/>
      <c r="O1208" s="197"/>
      <c r="P1208" s="197"/>
      <c r="Q1208" s="197"/>
      <c r="R1208" s="197"/>
      <c r="S1208" s="197"/>
      <c r="T1208" s="197"/>
      <c r="U1208" s="197"/>
      <c r="V1208" s="197"/>
      <c r="W1208" s="197"/>
      <c r="X1208" s="197"/>
      <c r="Y1208" s="197"/>
    </row>
    <row r="1209" spans="1:25" x14ac:dyDescent="0.25">
      <c r="A1209" s="197">
        <v>3327</v>
      </c>
      <c r="B1209" s="197" t="s">
        <v>228</v>
      </c>
      <c r="C1209" s="197" t="s">
        <v>218</v>
      </c>
      <c r="D1209" s="197"/>
      <c r="E1209" s="396">
        <v>14030417</v>
      </c>
      <c r="F1209" s="197"/>
      <c r="G1209" s="197"/>
      <c r="H1209" s="197"/>
      <c r="I1209" s="561">
        <v>1</v>
      </c>
      <c r="J1209" s="197"/>
      <c r="K1209" s="197">
        <v>180</v>
      </c>
      <c r="L1209" s="197">
        <f t="shared" si="17"/>
        <v>14030417</v>
      </c>
      <c r="M1209" s="197"/>
      <c r="N1209" s="197"/>
      <c r="O1209" s="197"/>
      <c r="P1209" s="197"/>
      <c r="Q1209" s="197"/>
      <c r="R1209" s="197"/>
      <c r="S1209" s="197"/>
      <c r="T1209" s="197"/>
      <c r="U1209" s="197"/>
      <c r="V1209" s="197"/>
      <c r="W1209" s="197"/>
      <c r="X1209" s="197"/>
      <c r="Y1209" s="197"/>
    </row>
    <row r="1210" spans="1:25" x14ac:dyDescent="0.25">
      <c r="A1210" s="197">
        <v>3339</v>
      </c>
      <c r="B1210" s="197" t="s">
        <v>228</v>
      </c>
      <c r="C1210" s="197" t="s">
        <v>223</v>
      </c>
      <c r="D1210" s="197"/>
      <c r="E1210" s="396">
        <v>14030417</v>
      </c>
      <c r="F1210" s="197"/>
      <c r="G1210" s="197"/>
      <c r="H1210" s="197"/>
      <c r="I1210" s="561">
        <v>1</v>
      </c>
      <c r="J1210" s="197"/>
      <c r="K1210" s="197">
        <v>180</v>
      </c>
      <c r="L1210" s="197">
        <f t="shared" si="17"/>
        <v>14030417</v>
      </c>
      <c r="M1210" s="197"/>
      <c r="N1210" s="197"/>
      <c r="O1210" s="197"/>
      <c r="P1210" s="197"/>
      <c r="Q1210" s="197"/>
      <c r="R1210" s="197"/>
      <c r="S1210" s="197"/>
      <c r="T1210" s="197"/>
      <c r="U1210" s="197"/>
      <c r="V1210" s="197"/>
      <c r="W1210" s="197"/>
      <c r="X1210" s="197"/>
      <c r="Y1210" s="197"/>
    </row>
    <row r="1211" spans="1:25" x14ac:dyDescent="0.25">
      <c r="A1211" s="197">
        <v>3341</v>
      </c>
      <c r="B1211" s="197" t="s">
        <v>228</v>
      </c>
      <c r="C1211" s="197" t="s">
        <v>223</v>
      </c>
      <c r="D1211" s="197"/>
      <c r="E1211" s="396">
        <v>14030417</v>
      </c>
      <c r="F1211" s="197"/>
      <c r="G1211" s="197"/>
      <c r="H1211" s="197"/>
      <c r="I1211" s="561">
        <v>1</v>
      </c>
      <c r="J1211" s="197"/>
      <c r="K1211" s="197">
        <v>180</v>
      </c>
      <c r="L1211" s="197">
        <f t="shared" si="17"/>
        <v>14030417</v>
      </c>
      <c r="M1211" s="197"/>
      <c r="N1211" s="197"/>
      <c r="O1211" s="197"/>
      <c r="P1211" s="197"/>
      <c r="Q1211" s="197"/>
      <c r="R1211" s="197"/>
      <c r="S1211" s="197"/>
      <c r="T1211" s="197"/>
      <c r="U1211" s="197"/>
      <c r="V1211" s="197"/>
      <c r="W1211" s="197"/>
      <c r="X1211" s="197"/>
      <c r="Y1211" s="197"/>
    </row>
    <row r="1212" spans="1:25" x14ac:dyDescent="0.25">
      <c r="A1212" s="197">
        <v>3340</v>
      </c>
      <c r="B1212" s="197" t="s">
        <v>228</v>
      </c>
      <c r="C1212" s="197" t="s">
        <v>223</v>
      </c>
      <c r="D1212" s="197"/>
      <c r="E1212" s="396">
        <v>14030417</v>
      </c>
      <c r="F1212" s="197"/>
      <c r="G1212" s="197"/>
      <c r="H1212" s="197"/>
      <c r="I1212" s="561">
        <v>1</v>
      </c>
      <c r="J1212" s="197"/>
      <c r="K1212" s="197">
        <v>180</v>
      </c>
      <c r="L1212" s="197">
        <f t="shared" si="17"/>
        <v>14030417</v>
      </c>
      <c r="M1212" s="197"/>
      <c r="N1212" s="197"/>
      <c r="O1212" s="197"/>
      <c r="P1212" s="197"/>
      <c r="Q1212" s="197"/>
      <c r="R1212" s="197"/>
      <c r="S1212" s="197"/>
      <c r="T1212" s="197"/>
      <c r="U1212" s="197"/>
      <c r="V1212" s="197"/>
      <c r="W1212" s="197"/>
      <c r="X1212" s="197"/>
      <c r="Y1212" s="197"/>
    </row>
    <row r="1213" spans="1:25" x14ac:dyDescent="0.25">
      <c r="A1213" s="197">
        <v>3293</v>
      </c>
      <c r="B1213" s="197" t="s">
        <v>228</v>
      </c>
      <c r="C1213" s="197" t="s">
        <v>223</v>
      </c>
      <c r="D1213" s="197"/>
      <c r="E1213" s="396">
        <v>14030417</v>
      </c>
      <c r="F1213" s="197"/>
      <c r="G1213" s="197"/>
      <c r="H1213" s="197"/>
      <c r="I1213" s="561">
        <v>1</v>
      </c>
      <c r="J1213" s="197"/>
      <c r="K1213" s="197">
        <v>180</v>
      </c>
      <c r="L1213" s="197">
        <f t="shared" si="17"/>
        <v>14030417</v>
      </c>
      <c r="M1213" s="197"/>
      <c r="N1213" s="197"/>
      <c r="O1213" s="197"/>
      <c r="P1213" s="197"/>
      <c r="Q1213" s="197"/>
      <c r="R1213" s="197"/>
      <c r="S1213" s="197"/>
      <c r="T1213" s="197"/>
      <c r="U1213" s="197"/>
      <c r="V1213" s="197"/>
      <c r="W1213" s="197"/>
      <c r="X1213" s="197"/>
      <c r="Y1213" s="197"/>
    </row>
    <row r="1214" spans="1:25" x14ac:dyDescent="0.25">
      <c r="A1214" s="197">
        <v>15</v>
      </c>
      <c r="B1214" s="197" t="s">
        <v>228</v>
      </c>
      <c r="C1214" s="197" t="s">
        <v>235</v>
      </c>
      <c r="D1214" s="197"/>
      <c r="E1214" s="396">
        <v>14030417</v>
      </c>
      <c r="F1214" s="197"/>
      <c r="G1214" s="197"/>
      <c r="H1214" s="197"/>
      <c r="I1214" s="561">
        <v>1</v>
      </c>
      <c r="J1214" s="197"/>
      <c r="K1214" s="197">
        <v>120</v>
      </c>
      <c r="L1214" s="197">
        <f t="shared" si="17"/>
        <v>14030417</v>
      </c>
      <c r="M1214" s="197"/>
      <c r="N1214" s="197"/>
      <c r="O1214" s="197"/>
      <c r="P1214" s="197"/>
      <c r="Q1214" s="197"/>
      <c r="R1214" s="197"/>
      <c r="S1214" s="197"/>
      <c r="T1214" s="197"/>
      <c r="U1214" s="197"/>
      <c r="V1214" s="197"/>
      <c r="W1214" s="197"/>
      <c r="X1214" s="197"/>
      <c r="Y1214" s="197"/>
    </row>
    <row r="1215" spans="1:25" x14ac:dyDescent="0.25">
      <c r="A1215" s="197">
        <v>2</v>
      </c>
      <c r="B1215" s="197" t="s">
        <v>227</v>
      </c>
      <c r="C1215" s="197" t="s">
        <v>544</v>
      </c>
      <c r="D1215" s="197"/>
      <c r="E1215" s="197">
        <v>14030417</v>
      </c>
      <c r="F1215" s="197"/>
      <c r="G1215" s="197"/>
      <c r="H1215" s="197"/>
      <c r="I1215" s="561">
        <v>1</v>
      </c>
      <c r="J1215" s="197"/>
      <c r="K1215" s="197">
        <v>180</v>
      </c>
      <c r="L1215" s="197">
        <f t="shared" si="17"/>
        <v>14030417</v>
      </c>
      <c r="M1215" s="197"/>
      <c r="N1215" s="197"/>
      <c r="O1215" s="197"/>
      <c r="P1215" s="197"/>
      <c r="Q1215" s="197"/>
      <c r="R1215" s="197"/>
      <c r="S1215" s="197"/>
      <c r="T1215" s="197"/>
      <c r="U1215" s="197"/>
      <c r="V1215" s="197"/>
      <c r="W1215" s="197"/>
      <c r="X1215" s="197"/>
      <c r="Y1215" s="197"/>
    </row>
    <row r="1216" spans="1:25" x14ac:dyDescent="0.25">
      <c r="A1216" s="197">
        <v>330</v>
      </c>
      <c r="B1216" s="197" t="s">
        <v>227</v>
      </c>
      <c r="C1216" s="197" t="s">
        <v>483</v>
      </c>
      <c r="D1216" s="197"/>
      <c r="E1216" s="396">
        <v>14030417</v>
      </c>
      <c r="F1216" s="197"/>
      <c r="G1216" s="197"/>
      <c r="H1216" s="197"/>
      <c r="I1216" s="561">
        <v>1</v>
      </c>
      <c r="J1216" s="197"/>
      <c r="K1216" s="197">
        <v>180</v>
      </c>
      <c r="L1216" s="197">
        <f t="shared" si="17"/>
        <v>14030417</v>
      </c>
      <c r="M1216" s="197"/>
      <c r="N1216" s="197"/>
      <c r="O1216" s="197"/>
      <c r="P1216" s="197"/>
      <c r="Q1216" s="197"/>
      <c r="R1216" s="197"/>
      <c r="S1216" s="197"/>
      <c r="T1216" s="197"/>
      <c r="U1216" s="197"/>
      <c r="V1216" s="197"/>
      <c r="W1216" s="197"/>
      <c r="X1216" s="197"/>
      <c r="Y1216" s="197"/>
    </row>
    <row r="1217" spans="1:25" x14ac:dyDescent="0.25">
      <c r="A1217" s="197">
        <v>329</v>
      </c>
      <c r="B1217" s="197" t="s">
        <v>227</v>
      </c>
      <c r="C1217" s="197" t="s">
        <v>483</v>
      </c>
      <c r="D1217" s="197"/>
      <c r="E1217" s="396">
        <v>14030417</v>
      </c>
      <c r="F1217" s="197"/>
      <c r="G1217" s="197"/>
      <c r="H1217" s="197"/>
      <c r="I1217" s="561">
        <v>1</v>
      </c>
      <c r="J1217" s="197"/>
      <c r="K1217" s="197">
        <v>180</v>
      </c>
      <c r="L1217" s="197">
        <f t="shared" si="17"/>
        <v>14030417</v>
      </c>
      <c r="M1217" s="197"/>
      <c r="N1217" s="197"/>
      <c r="O1217" s="197"/>
      <c r="P1217" s="197"/>
      <c r="Q1217" s="197"/>
      <c r="R1217" s="197"/>
      <c r="S1217" s="197"/>
      <c r="T1217" s="197"/>
      <c r="U1217" s="197"/>
      <c r="V1217" s="197"/>
      <c r="W1217" s="197"/>
      <c r="X1217" s="197"/>
      <c r="Y1217" s="197"/>
    </row>
    <row r="1218" spans="1:25" x14ac:dyDescent="0.25">
      <c r="A1218" s="197">
        <v>267</v>
      </c>
      <c r="B1218" s="197" t="s">
        <v>227</v>
      </c>
      <c r="C1218" s="197" t="s">
        <v>493</v>
      </c>
      <c r="D1218" s="197"/>
      <c r="E1218" s="396">
        <v>14030417</v>
      </c>
      <c r="F1218" s="197"/>
      <c r="G1218" s="197"/>
      <c r="H1218" s="197"/>
      <c r="I1218" s="561">
        <v>1</v>
      </c>
      <c r="J1218" s="197"/>
      <c r="K1218" s="197">
        <v>180</v>
      </c>
      <c r="L1218" s="197">
        <f t="shared" si="17"/>
        <v>14030417</v>
      </c>
      <c r="M1218" s="197"/>
      <c r="N1218" s="197"/>
      <c r="O1218" s="197"/>
      <c r="P1218" s="197"/>
      <c r="Q1218" s="197"/>
      <c r="R1218" s="197"/>
      <c r="S1218" s="197"/>
      <c r="T1218" s="197"/>
      <c r="U1218" s="197"/>
      <c r="V1218" s="197"/>
      <c r="W1218" s="197"/>
      <c r="X1218" s="197"/>
      <c r="Y1218" s="197"/>
    </row>
    <row r="1219" spans="1:25" x14ac:dyDescent="0.25">
      <c r="A1219" s="197">
        <v>51</v>
      </c>
      <c r="B1219" s="197" t="s">
        <v>227</v>
      </c>
      <c r="C1219" s="197" t="s">
        <v>424</v>
      </c>
      <c r="D1219" s="197"/>
      <c r="E1219" s="396">
        <v>14030417</v>
      </c>
      <c r="F1219" s="197"/>
      <c r="G1219" s="197"/>
      <c r="H1219" s="197"/>
      <c r="I1219" s="561">
        <v>1</v>
      </c>
      <c r="J1219" s="197"/>
      <c r="K1219" s="197">
        <v>120</v>
      </c>
      <c r="L1219" s="197">
        <f t="shared" si="17"/>
        <v>14030417</v>
      </c>
      <c r="M1219" s="197"/>
      <c r="N1219" s="197"/>
      <c r="O1219" s="197"/>
      <c r="P1219" s="197"/>
      <c r="Q1219" s="197"/>
      <c r="R1219" s="197"/>
      <c r="S1219" s="197"/>
      <c r="T1219" s="197"/>
      <c r="U1219" s="197"/>
      <c r="V1219" s="197"/>
      <c r="W1219" s="197"/>
      <c r="X1219" s="197"/>
      <c r="Y1219" s="197"/>
    </row>
    <row r="1220" spans="1:25" x14ac:dyDescent="0.25">
      <c r="A1220" s="197">
        <v>3345</v>
      </c>
      <c r="B1220" s="197" t="s">
        <v>228</v>
      </c>
      <c r="C1220" s="197" t="s">
        <v>392</v>
      </c>
      <c r="D1220" s="197"/>
      <c r="E1220" s="197">
        <v>14030420</v>
      </c>
      <c r="F1220" s="197"/>
      <c r="G1220" s="197"/>
      <c r="H1220" s="197"/>
      <c r="I1220" s="561">
        <v>1</v>
      </c>
      <c r="J1220" s="197"/>
      <c r="K1220" s="197">
        <v>180</v>
      </c>
      <c r="L1220" s="197">
        <f t="shared" si="17"/>
        <v>14030420</v>
      </c>
      <c r="M1220" s="197"/>
      <c r="N1220" s="197"/>
      <c r="O1220" s="197"/>
      <c r="P1220" s="197"/>
      <c r="Q1220" s="197"/>
      <c r="R1220" s="197"/>
      <c r="S1220" s="197"/>
      <c r="T1220" s="197"/>
      <c r="U1220" s="197"/>
      <c r="V1220" s="197"/>
      <c r="W1220" s="197"/>
      <c r="X1220" s="197"/>
      <c r="Y1220" s="197"/>
    </row>
    <row r="1221" spans="1:25" x14ac:dyDescent="0.25">
      <c r="A1221" s="197">
        <v>43</v>
      </c>
      <c r="B1221" s="197" t="s">
        <v>228</v>
      </c>
      <c r="C1221" s="197" t="s">
        <v>424</v>
      </c>
      <c r="D1221" s="197"/>
      <c r="E1221" s="411">
        <v>14030420</v>
      </c>
      <c r="F1221" s="197"/>
      <c r="G1221" s="197"/>
      <c r="H1221" s="197"/>
      <c r="I1221" s="561">
        <v>1</v>
      </c>
      <c r="J1221" s="197"/>
      <c r="K1221" s="197">
        <v>120</v>
      </c>
      <c r="L1221" s="197">
        <f t="shared" si="17"/>
        <v>14030420</v>
      </c>
      <c r="M1221" s="197"/>
      <c r="N1221" s="197"/>
      <c r="O1221" s="197"/>
      <c r="P1221" s="197"/>
      <c r="Q1221" s="197"/>
      <c r="R1221" s="197"/>
      <c r="S1221" s="197"/>
      <c r="T1221" s="197"/>
      <c r="U1221" s="197"/>
      <c r="V1221" s="197"/>
      <c r="W1221" s="197"/>
      <c r="X1221" s="197"/>
      <c r="Y1221" s="197"/>
    </row>
    <row r="1222" spans="1:25" x14ac:dyDescent="0.25">
      <c r="A1222" s="197">
        <v>224</v>
      </c>
      <c r="B1222" s="197" t="s">
        <v>228</v>
      </c>
      <c r="C1222" s="197" t="s">
        <v>517</v>
      </c>
      <c r="D1222" s="197"/>
      <c r="E1222" s="411">
        <v>14030420</v>
      </c>
      <c r="F1222" s="197"/>
      <c r="G1222" s="197"/>
      <c r="H1222" s="197"/>
      <c r="I1222" s="561">
        <v>1</v>
      </c>
      <c r="J1222" s="197"/>
      <c r="K1222" s="197">
        <v>180</v>
      </c>
      <c r="L1222" s="197">
        <f t="shared" si="17"/>
        <v>14030420</v>
      </c>
      <c r="M1222" s="197"/>
      <c r="N1222" s="197"/>
      <c r="O1222" s="197"/>
      <c r="P1222" s="197"/>
      <c r="Q1222" s="197"/>
      <c r="R1222" s="197"/>
      <c r="S1222" s="197"/>
      <c r="T1222" s="197"/>
      <c r="U1222" s="197"/>
      <c r="V1222" s="197"/>
      <c r="W1222" s="197"/>
      <c r="X1222" s="197"/>
      <c r="Y1222" s="197"/>
    </row>
    <row r="1223" spans="1:25" x14ac:dyDescent="0.25">
      <c r="A1223" s="197">
        <v>225</v>
      </c>
      <c r="B1223" s="197" t="s">
        <v>228</v>
      </c>
      <c r="C1223" s="197" t="s">
        <v>517</v>
      </c>
      <c r="D1223" s="197"/>
      <c r="E1223" s="411">
        <v>14030420</v>
      </c>
      <c r="F1223" s="197"/>
      <c r="G1223" s="197"/>
      <c r="H1223" s="197"/>
      <c r="I1223" s="561">
        <v>1</v>
      </c>
      <c r="J1223" s="197"/>
      <c r="K1223" s="197">
        <v>180</v>
      </c>
      <c r="L1223" s="197">
        <f t="shared" si="17"/>
        <v>14030420</v>
      </c>
      <c r="M1223" s="197"/>
      <c r="N1223" s="197"/>
      <c r="O1223" s="197"/>
      <c r="P1223" s="197"/>
      <c r="Q1223" s="197"/>
      <c r="R1223" s="197"/>
      <c r="S1223" s="197"/>
      <c r="T1223" s="197"/>
      <c r="U1223" s="197"/>
      <c r="V1223" s="197"/>
      <c r="W1223" s="197"/>
      <c r="X1223" s="197"/>
      <c r="Y1223" s="197"/>
    </row>
    <row r="1224" spans="1:25" x14ac:dyDescent="0.25">
      <c r="A1224" s="197">
        <v>267</v>
      </c>
      <c r="B1224" s="197" t="s">
        <v>228</v>
      </c>
      <c r="C1224" s="197" t="s">
        <v>493</v>
      </c>
      <c r="D1224" s="197"/>
      <c r="E1224" s="411">
        <v>14030420</v>
      </c>
      <c r="F1224" s="197"/>
      <c r="G1224" s="197"/>
      <c r="H1224" s="197"/>
      <c r="I1224" s="561">
        <v>1</v>
      </c>
      <c r="J1224" s="197"/>
      <c r="K1224" s="197">
        <v>180</v>
      </c>
      <c r="L1224" s="197">
        <f t="shared" si="17"/>
        <v>14030420</v>
      </c>
      <c r="M1224" s="197"/>
      <c r="N1224" s="197"/>
      <c r="O1224" s="197"/>
      <c r="P1224" s="197"/>
      <c r="Q1224" s="197"/>
      <c r="R1224" s="197"/>
      <c r="S1224" s="197"/>
      <c r="T1224" s="197"/>
      <c r="U1224" s="197"/>
      <c r="V1224" s="197"/>
      <c r="W1224" s="197"/>
      <c r="X1224" s="197"/>
      <c r="Y1224" s="197"/>
    </row>
    <row r="1225" spans="1:25" x14ac:dyDescent="0.25">
      <c r="A1225" s="197">
        <v>1522</v>
      </c>
      <c r="B1225" s="197" t="s">
        <v>228</v>
      </c>
      <c r="C1225" s="197" t="s">
        <v>107</v>
      </c>
      <c r="D1225" s="197"/>
      <c r="E1225" s="411">
        <v>14030420</v>
      </c>
      <c r="F1225" s="197"/>
      <c r="G1225" s="197"/>
      <c r="H1225" s="197"/>
      <c r="I1225" s="561">
        <v>1</v>
      </c>
      <c r="J1225" s="197"/>
      <c r="K1225" s="197">
        <v>180</v>
      </c>
      <c r="L1225" s="197">
        <f t="shared" si="17"/>
        <v>14030420</v>
      </c>
      <c r="M1225" s="197"/>
      <c r="N1225" s="197"/>
      <c r="O1225" s="197"/>
      <c r="P1225" s="197"/>
      <c r="Q1225" s="197"/>
      <c r="R1225" s="197"/>
      <c r="S1225" s="197"/>
      <c r="T1225" s="197"/>
      <c r="U1225" s="197"/>
      <c r="V1225" s="197"/>
      <c r="W1225" s="197"/>
      <c r="X1225" s="197"/>
      <c r="Y1225" s="197"/>
    </row>
    <row r="1226" spans="1:25" x14ac:dyDescent="0.25">
      <c r="A1226" s="197">
        <v>18</v>
      </c>
      <c r="B1226" s="197" t="s">
        <v>228</v>
      </c>
      <c r="C1226" s="197" t="s">
        <v>137</v>
      </c>
      <c r="D1226" s="197"/>
      <c r="E1226" s="411">
        <v>14030420</v>
      </c>
      <c r="F1226" s="197"/>
      <c r="G1226" s="197"/>
      <c r="H1226" s="197"/>
      <c r="I1226" s="561">
        <v>1</v>
      </c>
      <c r="J1226" s="197"/>
      <c r="K1226" s="197">
        <v>240</v>
      </c>
      <c r="L1226" s="197">
        <f t="shared" si="17"/>
        <v>14030420</v>
      </c>
      <c r="M1226" s="197"/>
      <c r="N1226" s="197"/>
      <c r="O1226" s="197"/>
      <c r="P1226" s="197"/>
      <c r="Q1226" s="197"/>
      <c r="R1226" s="197"/>
      <c r="S1226" s="197"/>
      <c r="T1226" s="197"/>
      <c r="U1226" s="197"/>
      <c r="V1226" s="197"/>
      <c r="W1226" s="197"/>
      <c r="X1226" s="197"/>
      <c r="Y1226" s="197"/>
    </row>
    <row r="1227" spans="1:25" x14ac:dyDescent="0.25">
      <c r="A1227" s="197">
        <v>329</v>
      </c>
      <c r="B1227" s="197" t="s">
        <v>228</v>
      </c>
      <c r="C1227" s="197" t="s">
        <v>483</v>
      </c>
      <c r="D1227" s="197"/>
      <c r="E1227" s="411">
        <v>14030420</v>
      </c>
      <c r="F1227" s="197"/>
      <c r="G1227" s="197"/>
      <c r="H1227" s="197"/>
      <c r="I1227" s="561">
        <v>1</v>
      </c>
      <c r="J1227" s="197"/>
      <c r="K1227" s="197">
        <v>180</v>
      </c>
      <c r="L1227" s="197">
        <f t="shared" si="17"/>
        <v>14030420</v>
      </c>
      <c r="M1227" s="197"/>
      <c r="N1227" s="197"/>
      <c r="O1227" s="197"/>
      <c r="P1227" s="197"/>
      <c r="Q1227" s="197"/>
      <c r="R1227" s="197"/>
      <c r="S1227" s="197"/>
      <c r="T1227" s="197"/>
      <c r="U1227" s="197"/>
      <c r="V1227" s="197"/>
      <c r="W1227" s="197"/>
      <c r="X1227" s="197"/>
      <c r="Y1227" s="197"/>
    </row>
    <row r="1228" spans="1:25" x14ac:dyDescent="0.25">
      <c r="A1228" s="197">
        <v>1724</v>
      </c>
      <c r="B1228" s="197" t="s">
        <v>228</v>
      </c>
      <c r="C1228" s="197" t="s">
        <v>540</v>
      </c>
      <c r="D1228" s="197"/>
      <c r="E1228" s="411">
        <v>14030420</v>
      </c>
      <c r="F1228" s="197"/>
      <c r="G1228" s="197"/>
      <c r="H1228" s="197"/>
      <c r="I1228" s="561">
        <v>1</v>
      </c>
      <c r="J1228" s="197"/>
      <c r="K1228" s="197">
        <v>60</v>
      </c>
      <c r="L1228" s="197">
        <f t="shared" si="17"/>
        <v>14030420</v>
      </c>
      <c r="M1228" s="197"/>
      <c r="N1228" s="197"/>
      <c r="O1228" s="197"/>
      <c r="P1228" s="197"/>
      <c r="Q1228" s="197"/>
      <c r="R1228" s="197"/>
      <c r="S1228" s="197"/>
      <c r="T1228" s="197"/>
      <c r="U1228" s="197"/>
      <c r="V1228" s="197"/>
      <c r="W1228" s="197"/>
      <c r="X1228" s="197"/>
      <c r="Y1228" s="197"/>
    </row>
    <row r="1229" spans="1:25" x14ac:dyDescent="0.25">
      <c r="A1229" s="197">
        <v>474</v>
      </c>
      <c r="B1229" s="197" t="s">
        <v>228</v>
      </c>
      <c r="C1229" s="197" t="s">
        <v>503</v>
      </c>
      <c r="D1229" s="197"/>
      <c r="E1229" s="411">
        <v>14030420</v>
      </c>
      <c r="F1229" s="197"/>
      <c r="G1229" s="197"/>
      <c r="H1229" s="197"/>
      <c r="I1229" s="561">
        <v>1</v>
      </c>
      <c r="J1229" s="197"/>
      <c r="K1229" s="197">
        <v>120</v>
      </c>
      <c r="L1229" s="197">
        <f t="shared" si="17"/>
        <v>14030420</v>
      </c>
      <c r="M1229" s="197"/>
      <c r="N1229" s="197"/>
      <c r="O1229" s="197"/>
      <c r="P1229" s="197"/>
      <c r="Q1229" s="197"/>
      <c r="R1229" s="197"/>
      <c r="S1229" s="197"/>
      <c r="T1229" s="197"/>
      <c r="U1229" s="197"/>
      <c r="V1229" s="197"/>
      <c r="W1229" s="197"/>
      <c r="X1229" s="197"/>
      <c r="Y1229" s="197"/>
    </row>
    <row r="1230" spans="1:25" x14ac:dyDescent="0.25">
      <c r="A1230" s="197">
        <v>475</v>
      </c>
      <c r="B1230" s="197" t="s">
        <v>228</v>
      </c>
      <c r="C1230" s="197" t="s">
        <v>503</v>
      </c>
      <c r="D1230" s="197"/>
      <c r="E1230" s="411">
        <v>14030420</v>
      </c>
      <c r="F1230" s="197"/>
      <c r="G1230" s="197"/>
      <c r="H1230" s="197"/>
      <c r="I1230" s="561">
        <v>1</v>
      </c>
      <c r="J1230" s="197"/>
      <c r="K1230" s="197">
        <v>120</v>
      </c>
      <c r="L1230" s="197">
        <f t="shared" si="17"/>
        <v>14030420</v>
      </c>
      <c r="M1230" s="197"/>
      <c r="N1230" s="197"/>
      <c r="O1230" s="197"/>
      <c r="P1230" s="197"/>
      <c r="Q1230" s="197"/>
      <c r="R1230" s="197"/>
      <c r="S1230" s="197"/>
      <c r="T1230" s="197"/>
      <c r="U1230" s="197"/>
      <c r="V1230" s="197"/>
      <c r="W1230" s="197"/>
      <c r="X1230" s="197"/>
      <c r="Y1230" s="197"/>
    </row>
    <row r="1231" spans="1:25" ht="15.75" thickBot="1" x14ac:dyDescent="0.3">
      <c r="A1231" s="418">
        <v>473</v>
      </c>
      <c r="B1231" s="418" t="s">
        <v>228</v>
      </c>
      <c r="C1231" s="418" t="s">
        <v>503</v>
      </c>
      <c r="D1231" s="418"/>
      <c r="E1231" s="418">
        <v>14030420</v>
      </c>
      <c r="F1231" s="418"/>
      <c r="G1231" s="418"/>
      <c r="H1231" s="418"/>
      <c r="I1231" s="561">
        <v>1</v>
      </c>
      <c r="J1231" s="418"/>
      <c r="K1231" s="418">
        <v>210</v>
      </c>
      <c r="L1231" s="418">
        <f t="shared" si="17"/>
        <v>14030420</v>
      </c>
      <c r="M1231" s="197"/>
      <c r="N1231" s="197"/>
      <c r="O1231" s="197"/>
      <c r="P1231" s="197"/>
      <c r="Q1231" s="197"/>
      <c r="R1231" s="197"/>
      <c r="S1231" s="197"/>
      <c r="T1231" s="197"/>
      <c r="U1231" s="197"/>
      <c r="V1231" s="197"/>
      <c r="W1231" s="197"/>
      <c r="X1231" s="197"/>
      <c r="Y1231" s="197"/>
    </row>
    <row r="1232" spans="1:25" x14ac:dyDescent="0.25">
      <c r="A1232" s="409">
        <v>19</v>
      </c>
      <c r="B1232" s="409" t="s">
        <v>228</v>
      </c>
      <c r="C1232" s="409" t="s">
        <v>235</v>
      </c>
      <c r="D1232" s="409"/>
      <c r="E1232" s="409">
        <v>14030418</v>
      </c>
      <c r="F1232" s="409"/>
      <c r="G1232" s="409"/>
      <c r="H1232" s="409"/>
      <c r="I1232" s="561">
        <v>1</v>
      </c>
      <c r="J1232" s="409"/>
      <c r="K1232" s="409">
        <v>120</v>
      </c>
      <c r="L1232" s="409">
        <f t="shared" si="17"/>
        <v>14030418</v>
      </c>
      <c r="M1232" s="197"/>
      <c r="N1232" s="197"/>
      <c r="O1232" s="197"/>
      <c r="P1232" s="197"/>
      <c r="Q1232" s="197"/>
      <c r="R1232" s="197"/>
      <c r="S1232" s="197"/>
      <c r="T1232" s="197"/>
      <c r="U1232" s="197"/>
      <c r="V1232" s="197"/>
      <c r="W1232" s="197"/>
      <c r="X1232" s="197"/>
      <c r="Y1232" s="197"/>
    </row>
    <row r="1233" spans="1:25" x14ac:dyDescent="0.25">
      <c r="A1233" s="197">
        <v>20</v>
      </c>
      <c r="B1233" s="197" t="s">
        <v>228</v>
      </c>
      <c r="C1233" s="197" t="s">
        <v>235</v>
      </c>
      <c r="D1233" s="197"/>
      <c r="E1233" s="409">
        <v>14030418</v>
      </c>
      <c r="F1233" s="197"/>
      <c r="G1233" s="197"/>
      <c r="H1233" s="197"/>
      <c r="I1233" s="561">
        <v>1</v>
      </c>
      <c r="J1233" s="197"/>
      <c r="K1233" s="197">
        <v>120</v>
      </c>
      <c r="L1233" s="197">
        <f t="shared" si="17"/>
        <v>14030418</v>
      </c>
      <c r="M1233" s="197"/>
      <c r="N1233" s="197"/>
      <c r="O1233" s="197"/>
      <c r="P1233" s="197"/>
      <c r="Q1233" s="197"/>
      <c r="R1233" s="197"/>
      <c r="S1233" s="197"/>
      <c r="T1233" s="197"/>
      <c r="U1233" s="197"/>
      <c r="V1233" s="197"/>
      <c r="W1233" s="197"/>
      <c r="X1233" s="197"/>
      <c r="Y1233" s="197"/>
    </row>
    <row r="1234" spans="1:25" x14ac:dyDescent="0.25">
      <c r="A1234" s="197">
        <v>583</v>
      </c>
      <c r="B1234" s="197" t="s">
        <v>228</v>
      </c>
      <c r="C1234" s="197" t="s">
        <v>118</v>
      </c>
      <c r="D1234" s="197"/>
      <c r="E1234" s="409">
        <v>14030418</v>
      </c>
      <c r="F1234" s="197"/>
      <c r="G1234" s="197"/>
      <c r="H1234" s="197"/>
      <c r="I1234" s="561">
        <v>1</v>
      </c>
      <c r="J1234" s="197"/>
      <c r="K1234" s="197">
        <v>180</v>
      </c>
      <c r="L1234" s="197">
        <f t="shared" si="17"/>
        <v>14030418</v>
      </c>
      <c r="M1234" s="197"/>
      <c r="N1234" s="197"/>
      <c r="O1234" s="197"/>
      <c r="P1234" s="197"/>
      <c r="Q1234" s="197"/>
      <c r="R1234" s="197"/>
      <c r="S1234" s="197"/>
      <c r="T1234" s="197"/>
      <c r="U1234" s="197"/>
      <c r="V1234" s="197"/>
      <c r="W1234" s="197"/>
      <c r="X1234" s="197"/>
      <c r="Y1234" s="197"/>
    </row>
    <row r="1235" spans="1:25" x14ac:dyDescent="0.25">
      <c r="A1235" s="197">
        <v>15</v>
      </c>
      <c r="B1235" s="197" t="s">
        <v>228</v>
      </c>
      <c r="C1235" s="197" t="s">
        <v>235</v>
      </c>
      <c r="D1235" s="197"/>
      <c r="E1235" s="409">
        <v>14030418</v>
      </c>
      <c r="F1235" s="197"/>
      <c r="G1235" s="197"/>
      <c r="H1235" s="197"/>
      <c r="I1235" s="561">
        <v>1</v>
      </c>
      <c r="J1235" s="197"/>
      <c r="K1235" s="197">
        <v>120</v>
      </c>
      <c r="L1235" s="197">
        <f t="shared" si="17"/>
        <v>14030418</v>
      </c>
      <c r="M1235" s="197"/>
      <c r="N1235" s="197"/>
      <c r="O1235" s="197"/>
      <c r="P1235" s="197"/>
      <c r="Q1235" s="197"/>
      <c r="R1235" s="197"/>
      <c r="S1235" s="197"/>
      <c r="T1235" s="197"/>
      <c r="U1235" s="197"/>
      <c r="V1235" s="197"/>
      <c r="W1235" s="197"/>
      <c r="X1235" s="197"/>
      <c r="Y1235" s="197"/>
    </row>
    <row r="1236" spans="1:25" x14ac:dyDescent="0.25">
      <c r="A1236" s="197">
        <v>50</v>
      </c>
      <c r="B1236" s="197" t="s">
        <v>228</v>
      </c>
      <c r="C1236" s="197" t="s">
        <v>424</v>
      </c>
      <c r="D1236" s="197"/>
      <c r="E1236" s="409">
        <v>14030418</v>
      </c>
      <c r="F1236" s="197"/>
      <c r="G1236" s="197"/>
      <c r="H1236" s="197"/>
      <c r="I1236" s="561">
        <v>1</v>
      </c>
      <c r="J1236" s="197"/>
      <c r="K1236" s="197">
        <v>120</v>
      </c>
      <c r="L1236" s="197">
        <f t="shared" si="17"/>
        <v>14030418</v>
      </c>
      <c r="M1236" s="197"/>
      <c r="N1236" s="197"/>
      <c r="O1236" s="197"/>
      <c r="P1236" s="197"/>
      <c r="Q1236" s="197"/>
      <c r="R1236" s="197"/>
      <c r="S1236" s="197"/>
      <c r="T1236" s="197"/>
      <c r="U1236" s="197"/>
      <c r="V1236" s="197"/>
      <c r="W1236" s="197"/>
      <c r="X1236" s="197"/>
      <c r="Y1236" s="197"/>
    </row>
    <row r="1237" spans="1:25" x14ac:dyDescent="0.25">
      <c r="A1237" s="197">
        <v>51</v>
      </c>
      <c r="B1237" s="197" t="s">
        <v>228</v>
      </c>
      <c r="C1237" s="197" t="s">
        <v>424</v>
      </c>
      <c r="D1237" s="197"/>
      <c r="E1237" s="409">
        <v>14030418</v>
      </c>
      <c r="F1237" s="197"/>
      <c r="G1237" s="197"/>
      <c r="H1237" s="197"/>
      <c r="I1237" s="561">
        <v>1</v>
      </c>
      <c r="J1237" s="197"/>
      <c r="K1237" s="197">
        <v>120</v>
      </c>
      <c r="L1237" s="197">
        <f t="shared" si="17"/>
        <v>14030418</v>
      </c>
      <c r="M1237" s="197"/>
      <c r="N1237" s="197"/>
      <c r="O1237" s="197"/>
      <c r="P1237" s="197"/>
      <c r="Q1237" s="197"/>
      <c r="R1237" s="197"/>
      <c r="S1237" s="197"/>
      <c r="T1237" s="197"/>
      <c r="U1237" s="197"/>
      <c r="V1237" s="197"/>
      <c r="W1237" s="197"/>
      <c r="X1237" s="197"/>
      <c r="Y1237" s="197"/>
    </row>
    <row r="1238" spans="1:25" x14ac:dyDescent="0.25">
      <c r="A1238" s="197">
        <v>49</v>
      </c>
      <c r="B1238" s="197" t="s">
        <v>228</v>
      </c>
      <c r="C1238" s="197" t="s">
        <v>424</v>
      </c>
      <c r="D1238" s="197"/>
      <c r="E1238" s="409">
        <v>14030418</v>
      </c>
      <c r="F1238" s="197"/>
      <c r="G1238" s="197"/>
      <c r="H1238" s="197"/>
      <c r="I1238" s="561">
        <v>1</v>
      </c>
      <c r="J1238" s="197"/>
      <c r="K1238" s="197">
        <v>120</v>
      </c>
      <c r="L1238" s="197">
        <f t="shared" si="17"/>
        <v>14030418</v>
      </c>
      <c r="M1238" s="197"/>
      <c r="N1238" s="197"/>
      <c r="O1238" s="197"/>
      <c r="P1238" s="197"/>
      <c r="Q1238" s="197"/>
      <c r="R1238" s="197"/>
      <c r="S1238" s="197"/>
      <c r="T1238" s="197"/>
      <c r="U1238" s="197"/>
      <c r="V1238" s="197"/>
      <c r="W1238" s="197"/>
      <c r="X1238" s="197"/>
      <c r="Y1238" s="197"/>
    </row>
    <row r="1239" spans="1:25" x14ac:dyDescent="0.25">
      <c r="A1239" s="197">
        <v>641</v>
      </c>
      <c r="B1239" s="197" t="s">
        <v>228</v>
      </c>
      <c r="C1239" s="197" t="s">
        <v>494</v>
      </c>
      <c r="D1239" s="197"/>
      <c r="E1239" s="409">
        <v>14030418</v>
      </c>
      <c r="F1239" s="197"/>
      <c r="G1239" s="197"/>
      <c r="H1239" s="197"/>
      <c r="I1239" s="561">
        <v>1</v>
      </c>
      <c r="J1239" s="197"/>
      <c r="K1239" s="197">
        <v>180</v>
      </c>
      <c r="L1239" s="197">
        <f t="shared" si="17"/>
        <v>14030418</v>
      </c>
      <c r="M1239" s="197"/>
      <c r="N1239" s="197"/>
      <c r="O1239" s="197"/>
      <c r="P1239" s="197"/>
      <c r="Q1239" s="197"/>
      <c r="R1239" s="197"/>
      <c r="S1239" s="197"/>
      <c r="T1239" s="197"/>
      <c r="U1239" s="197"/>
      <c r="V1239" s="197"/>
      <c r="W1239" s="197"/>
      <c r="X1239" s="197"/>
      <c r="Y1239" s="197"/>
    </row>
    <row r="1240" spans="1:25" x14ac:dyDescent="0.25">
      <c r="A1240" s="197">
        <v>564</v>
      </c>
      <c r="B1240" s="197" t="s">
        <v>228</v>
      </c>
      <c r="C1240" s="197" t="s">
        <v>118</v>
      </c>
      <c r="D1240" s="197"/>
      <c r="E1240" s="409">
        <v>14030418</v>
      </c>
      <c r="F1240" s="197"/>
      <c r="G1240" s="197"/>
      <c r="H1240" s="197"/>
      <c r="I1240" s="561">
        <v>1</v>
      </c>
      <c r="J1240" s="197"/>
      <c r="K1240" s="197">
        <v>180</v>
      </c>
      <c r="L1240" s="197">
        <f t="shared" si="17"/>
        <v>14030418</v>
      </c>
      <c r="M1240" s="197"/>
      <c r="N1240" s="197"/>
      <c r="O1240" s="197"/>
      <c r="P1240" s="197"/>
      <c r="Q1240" s="197"/>
      <c r="R1240" s="197"/>
      <c r="S1240" s="197"/>
      <c r="T1240" s="197"/>
      <c r="U1240" s="197"/>
      <c r="V1240" s="197"/>
      <c r="W1240" s="197"/>
      <c r="X1240" s="197"/>
      <c r="Y1240" s="197"/>
    </row>
    <row r="1241" spans="1:25" ht="15.75" thickBot="1" x14ac:dyDescent="0.3">
      <c r="A1241" s="418">
        <v>3304</v>
      </c>
      <c r="B1241" s="418" t="s">
        <v>228</v>
      </c>
      <c r="C1241" s="418" t="s">
        <v>506</v>
      </c>
      <c r="D1241" s="418"/>
      <c r="E1241" s="418">
        <v>14030418</v>
      </c>
      <c r="F1241" s="418"/>
      <c r="G1241" s="418"/>
      <c r="H1241" s="418"/>
      <c r="I1241" s="561">
        <v>1</v>
      </c>
      <c r="J1241" s="418"/>
      <c r="K1241" s="418">
        <v>240</v>
      </c>
      <c r="L1241" s="418">
        <f t="shared" si="17"/>
        <v>14030418</v>
      </c>
      <c r="M1241" s="197"/>
      <c r="N1241" s="197"/>
      <c r="O1241" s="197"/>
      <c r="P1241" s="197"/>
      <c r="Q1241" s="197"/>
      <c r="R1241" s="197"/>
      <c r="S1241" s="197"/>
      <c r="T1241" s="197"/>
      <c r="U1241" s="197"/>
      <c r="V1241" s="197"/>
      <c r="W1241" s="197"/>
      <c r="X1241" s="197"/>
      <c r="Y1241" s="197"/>
    </row>
    <row r="1242" spans="1:25" x14ac:dyDescent="0.25">
      <c r="A1242" s="409">
        <v>642</v>
      </c>
      <c r="B1242" s="409" t="s">
        <v>228</v>
      </c>
      <c r="C1242" s="409" t="s">
        <v>494</v>
      </c>
      <c r="D1242" s="409"/>
      <c r="E1242" s="409">
        <v>14030419</v>
      </c>
      <c r="F1242" s="409"/>
      <c r="G1242" s="409"/>
      <c r="H1242" s="409"/>
      <c r="I1242" s="561">
        <v>1</v>
      </c>
      <c r="J1242" s="409"/>
      <c r="K1242" s="409">
        <v>180</v>
      </c>
      <c r="L1242" s="409">
        <f t="shared" si="17"/>
        <v>14030419</v>
      </c>
      <c r="M1242" s="197"/>
      <c r="N1242" s="197"/>
      <c r="O1242" s="197"/>
      <c r="P1242" s="197"/>
      <c r="Q1242" s="197"/>
      <c r="R1242" s="197"/>
      <c r="S1242" s="197"/>
      <c r="T1242" s="197"/>
      <c r="U1242" s="197"/>
      <c r="V1242" s="197"/>
      <c r="W1242" s="197"/>
      <c r="X1242" s="197"/>
      <c r="Y1242" s="197"/>
    </row>
    <row r="1243" spans="1:25" x14ac:dyDescent="0.25">
      <c r="A1243" s="197">
        <v>139</v>
      </c>
      <c r="B1243" s="197" t="s">
        <v>228</v>
      </c>
      <c r="C1243" s="197" t="s">
        <v>213</v>
      </c>
      <c r="D1243" s="197"/>
      <c r="E1243" s="409">
        <v>14030419</v>
      </c>
      <c r="F1243" s="197"/>
      <c r="G1243" s="197"/>
      <c r="H1243" s="197"/>
      <c r="I1243" s="561">
        <v>1</v>
      </c>
      <c r="J1243" s="197"/>
      <c r="K1243" s="197">
        <v>120</v>
      </c>
      <c r="L1243" s="197">
        <f t="shared" si="17"/>
        <v>14030419</v>
      </c>
      <c r="M1243" s="197"/>
      <c r="N1243" s="197"/>
      <c r="O1243" s="197"/>
      <c r="P1243" s="197"/>
      <c r="Q1243" s="197"/>
      <c r="R1243" s="197"/>
      <c r="S1243" s="197"/>
      <c r="T1243" s="197"/>
      <c r="U1243" s="197"/>
      <c r="V1243" s="197"/>
      <c r="W1243" s="197"/>
      <c r="X1243" s="197"/>
      <c r="Y1243" s="197"/>
    </row>
    <row r="1244" spans="1:25" x14ac:dyDescent="0.25">
      <c r="A1244" s="197">
        <v>572</v>
      </c>
      <c r="B1244" s="197" t="s">
        <v>228</v>
      </c>
      <c r="C1244" s="197" t="s">
        <v>118</v>
      </c>
      <c r="D1244" s="197"/>
      <c r="E1244" s="409">
        <v>14030419</v>
      </c>
      <c r="F1244" s="197"/>
      <c r="G1244" s="197"/>
      <c r="H1244" s="197"/>
      <c r="I1244" s="561">
        <v>1</v>
      </c>
      <c r="J1244" s="197"/>
      <c r="K1244" s="197">
        <v>180</v>
      </c>
      <c r="L1244" s="197">
        <f t="shared" si="17"/>
        <v>14030419</v>
      </c>
      <c r="M1244" s="197"/>
      <c r="N1244" s="197"/>
      <c r="O1244" s="197"/>
      <c r="P1244" s="197"/>
      <c r="Q1244" s="197"/>
      <c r="R1244" s="197"/>
      <c r="S1244" s="197"/>
      <c r="T1244" s="197"/>
      <c r="U1244" s="197"/>
      <c r="V1244" s="197"/>
      <c r="W1244" s="197"/>
      <c r="X1244" s="197"/>
      <c r="Y1244" s="197"/>
    </row>
    <row r="1245" spans="1:25" x14ac:dyDescent="0.25">
      <c r="A1245" s="197">
        <v>567</v>
      </c>
      <c r="B1245" s="197" t="s">
        <v>228</v>
      </c>
      <c r="C1245" s="197" t="s">
        <v>118</v>
      </c>
      <c r="D1245" s="197"/>
      <c r="E1245" s="409">
        <v>14030419</v>
      </c>
      <c r="F1245" s="197"/>
      <c r="G1245" s="197"/>
      <c r="H1245" s="197"/>
      <c r="I1245" s="561">
        <v>1</v>
      </c>
      <c r="J1245" s="197"/>
      <c r="K1245" s="197">
        <v>180</v>
      </c>
      <c r="L1245" s="197">
        <f t="shared" si="17"/>
        <v>14030419</v>
      </c>
      <c r="M1245" s="197"/>
      <c r="N1245" s="197"/>
      <c r="O1245" s="197"/>
      <c r="P1245" s="197"/>
      <c r="Q1245" s="197"/>
      <c r="R1245" s="197"/>
      <c r="S1245" s="197"/>
      <c r="T1245" s="197"/>
      <c r="U1245" s="197"/>
      <c r="V1245" s="197"/>
      <c r="W1245" s="197"/>
      <c r="X1245" s="197"/>
      <c r="Y1245" s="197"/>
    </row>
    <row r="1246" spans="1:25" x14ac:dyDescent="0.25">
      <c r="A1246" s="197">
        <v>586</v>
      </c>
      <c r="B1246" s="197" t="s">
        <v>228</v>
      </c>
      <c r="C1246" s="197" t="s">
        <v>118</v>
      </c>
      <c r="D1246" s="197"/>
      <c r="E1246" s="409">
        <v>14030419</v>
      </c>
      <c r="F1246" s="197"/>
      <c r="G1246" s="197"/>
      <c r="H1246" s="197"/>
      <c r="I1246" s="561">
        <v>1</v>
      </c>
      <c r="J1246" s="197"/>
      <c r="K1246" s="197">
        <v>180</v>
      </c>
      <c r="L1246" s="197">
        <f t="shared" si="17"/>
        <v>14030419</v>
      </c>
      <c r="M1246" s="197"/>
      <c r="N1246" s="197"/>
      <c r="O1246" s="197"/>
      <c r="P1246" s="197"/>
      <c r="Q1246" s="197"/>
      <c r="R1246" s="197"/>
      <c r="S1246" s="197"/>
      <c r="T1246" s="197"/>
      <c r="U1246" s="197"/>
      <c r="V1246" s="197"/>
      <c r="W1246" s="197"/>
      <c r="X1246" s="197"/>
      <c r="Y1246" s="197"/>
    </row>
    <row r="1247" spans="1:25" x14ac:dyDescent="0.25">
      <c r="A1247" s="197">
        <v>3303</v>
      </c>
      <c r="B1247" s="197" t="s">
        <v>228</v>
      </c>
      <c r="C1247" s="197" t="s">
        <v>506</v>
      </c>
      <c r="D1247" s="197"/>
      <c r="E1247" s="409">
        <v>14030419</v>
      </c>
      <c r="F1247" s="197"/>
      <c r="G1247" s="197"/>
      <c r="H1247" s="197"/>
      <c r="I1247" s="561">
        <v>1</v>
      </c>
      <c r="J1247" s="197"/>
      <c r="K1247" s="197">
        <v>240</v>
      </c>
      <c r="L1247" s="197">
        <f t="shared" si="17"/>
        <v>14030419</v>
      </c>
      <c r="M1247" s="197"/>
      <c r="N1247" s="197"/>
      <c r="O1247" s="197"/>
      <c r="P1247" s="197"/>
      <c r="Q1247" s="197"/>
      <c r="R1247" s="197"/>
      <c r="S1247" s="197"/>
      <c r="T1247" s="197"/>
      <c r="U1247" s="197"/>
      <c r="V1247" s="197"/>
      <c r="W1247" s="197"/>
      <c r="X1247" s="197"/>
      <c r="Y1247" s="197"/>
    </row>
    <row r="1248" spans="1:25" x14ac:dyDescent="0.25">
      <c r="A1248" s="197">
        <v>223</v>
      </c>
      <c r="B1248" s="197" t="s">
        <v>228</v>
      </c>
      <c r="C1248" s="197" t="s">
        <v>517</v>
      </c>
      <c r="D1248" s="197"/>
      <c r="E1248" s="409">
        <v>14030419</v>
      </c>
      <c r="F1248" s="197"/>
      <c r="G1248" s="197"/>
      <c r="H1248" s="197"/>
      <c r="I1248" s="561">
        <v>1</v>
      </c>
      <c r="J1248" s="197"/>
      <c r="K1248" s="197">
        <v>180</v>
      </c>
      <c r="L1248" s="197">
        <f t="shared" si="17"/>
        <v>14030419</v>
      </c>
      <c r="M1248" s="197"/>
      <c r="N1248" s="197"/>
      <c r="O1248" s="197"/>
      <c r="P1248" s="197"/>
      <c r="Q1248" s="197"/>
      <c r="R1248" s="197"/>
      <c r="S1248" s="197"/>
      <c r="T1248" s="197"/>
      <c r="U1248" s="197"/>
      <c r="V1248" s="197"/>
      <c r="W1248" s="197"/>
      <c r="X1248" s="197"/>
      <c r="Y1248" s="197"/>
    </row>
    <row r="1249" spans="1:25" x14ac:dyDescent="0.25">
      <c r="A1249" s="197">
        <v>222</v>
      </c>
      <c r="B1249" s="197" t="s">
        <v>228</v>
      </c>
      <c r="C1249" s="197" t="s">
        <v>517</v>
      </c>
      <c r="D1249" s="197"/>
      <c r="E1249" s="409">
        <v>14030419</v>
      </c>
      <c r="F1249" s="197"/>
      <c r="G1249" s="197"/>
      <c r="H1249" s="197"/>
      <c r="I1249" s="561">
        <v>1</v>
      </c>
      <c r="J1249" s="197"/>
      <c r="K1249" s="197">
        <v>180</v>
      </c>
      <c r="L1249" s="197">
        <f t="shared" si="17"/>
        <v>14030419</v>
      </c>
      <c r="M1249" s="197"/>
      <c r="N1249" s="197"/>
      <c r="O1249" s="197"/>
      <c r="P1249" s="197"/>
      <c r="Q1249" s="197"/>
      <c r="R1249" s="197"/>
      <c r="S1249" s="197"/>
      <c r="T1249" s="197"/>
      <c r="U1249" s="197"/>
      <c r="V1249" s="197"/>
      <c r="W1249" s="197"/>
      <c r="X1249" s="197"/>
      <c r="Y1249" s="197"/>
    </row>
    <row r="1250" spans="1:25" x14ac:dyDescent="0.25">
      <c r="A1250" s="197">
        <v>574</v>
      </c>
      <c r="B1250" s="197" t="s">
        <v>228</v>
      </c>
      <c r="C1250" s="197" t="s">
        <v>118</v>
      </c>
      <c r="D1250" s="197"/>
      <c r="E1250" s="409">
        <v>14030419</v>
      </c>
      <c r="F1250" s="197"/>
      <c r="G1250" s="197"/>
      <c r="H1250" s="197"/>
      <c r="I1250" s="561">
        <v>1</v>
      </c>
      <c r="J1250" s="197"/>
      <c r="K1250" s="197">
        <v>180</v>
      </c>
      <c r="L1250" s="197">
        <f t="shared" si="17"/>
        <v>14030419</v>
      </c>
      <c r="M1250" s="197"/>
      <c r="N1250" s="197"/>
      <c r="O1250" s="197"/>
      <c r="P1250" s="197"/>
      <c r="Q1250" s="197"/>
      <c r="R1250" s="197"/>
      <c r="S1250" s="197"/>
      <c r="T1250" s="197"/>
      <c r="U1250" s="197"/>
      <c r="V1250" s="197"/>
      <c r="W1250" s="197"/>
      <c r="X1250" s="197"/>
      <c r="Y1250" s="197"/>
    </row>
    <row r="1251" spans="1:25" x14ac:dyDescent="0.25">
      <c r="A1251" s="197">
        <v>226</v>
      </c>
      <c r="B1251" s="197" t="s">
        <v>228</v>
      </c>
      <c r="C1251" s="197" t="s">
        <v>517</v>
      </c>
      <c r="D1251" s="197"/>
      <c r="E1251" s="409">
        <v>14030419</v>
      </c>
      <c r="F1251" s="197"/>
      <c r="G1251" s="197"/>
      <c r="H1251" s="197"/>
      <c r="I1251" s="561">
        <v>1</v>
      </c>
      <c r="J1251" s="197"/>
      <c r="K1251" s="197">
        <v>180</v>
      </c>
      <c r="L1251" s="197">
        <f t="shared" si="17"/>
        <v>14030419</v>
      </c>
      <c r="M1251" s="197"/>
      <c r="N1251" s="197"/>
      <c r="O1251" s="197"/>
      <c r="P1251" s="197"/>
      <c r="Q1251" s="197"/>
      <c r="R1251" s="197"/>
      <c r="S1251" s="197"/>
      <c r="T1251" s="197"/>
      <c r="U1251" s="197"/>
      <c r="V1251" s="197"/>
      <c r="W1251" s="197"/>
      <c r="X1251" s="197"/>
      <c r="Y1251" s="197"/>
    </row>
    <row r="1252" spans="1:25" x14ac:dyDescent="0.25">
      <c r="A1252" s="197">
        <v>44</v>
      </c>
      <c r="B1252" s="197" t="s">
        <v>228</v>
      </c>
      <c r="C1252" s="197" t="s">
        <v>424</v>
      </c>
      <c r="D1252" s="197"/>
      <c r="E1252" s="409">
        <v>14030419</v>
      </c>
      <c r="F1252" s="197"/>
      <c r="G1252" s="197"/>
      <c r="H1252" s="197"/>
      <c r="I1252" s="561">
        <v>1</v>
      </c>
      <c r="J1252" s="197"/>
      <c r="K1252" s="197">
        <v>120</v>
      </c>
      <c r="L1252" s="197">
        <f t="shared" si="17"/>
        <v>14030419</v>
      </c>
      <c r="M1252" s="197"/>
      <c r="N1252" s="197"/>
      <c r="O1252" s="197"/>
      <c r="P1252" s="197"/>
      <c r="Q1252" s="197"/>
      <c r="R1252" s="197"/>
      <c r="S1252" s="197"/>
      <c r="T1252" s="197"/>
      <c r="U1252" s="197"/>
      <c r="V1252" s="197"/>
      <c r="W1252" s="197"/>
      <c r="X1252" s="197"/>
      <c r="Y1252" s="197"/>
    </row>
    <row r="1253" spans="1:25" ht="15.75" thickBot="1" x14ac:dyDescent="0.3">
      <c r="A1253" s="418">
        <v>16</v>
      </c>
      <c r="B1253" s="418" t="s">
        <v>228</v>
      </c>
      <c r="C1253" s="418" t="s">
        <v>235</v>
      </c>
      <c r="D1253" s="418"/>
      <c r="E1253" s="418">
        <v>14030419</v>
      </c>
      <c r="F1253" s="418"/>
      <c r="G1253" s="418"/>
      <c r="H1253" s="418"/>
      <c r="I1253" s="561">
        <v>1</v>
      </c>
      <c r="J1253" s="418"/>
      <c r="K1253" s="418">
        <v>120</v>
      </c>
      <c r="L1253" s="418">
        <f t="shared" si="17"/>
        <v>14030419</v>
      </c>
      <c r="M1253" s="197"/>
      <c r="N1253" s="197"/>
      <c r="O1253" s="197"/>
      <c r="P1253" s="197"/>
      <c r="Q1253" s="197"/>
      <c r="R1253" s="197"/>
      <c r="S1253" s="197"/>
      <c r="T1253" s="197"/>
      <c r="U1253" s="197"/>
      <c r="V1253" s="197"/>
      <c r="W1253" s="197"/>
      <c r="X1253" s="197"/>
      <c r="Y1253" s="197"/>
    </row>
    <row r="1254" spans="1:25" x14ac:dyDescent="0.25">
      <c r="A1254" s="409">
        <v>52</v>
      </c>
      <c r="B1254" s="409" t="s">
        <v>227</v>
      </c>
      <c r="C1254" s="409" t="s">
        <v>424</v>
      </c>
      <c r="D1254" s="409"/>
      <c r="E1254" s="409">
        <v>14030420</v>
      </c>
      <c r="F1254" s="409"/>
      <c r="G1254" s="409"/>
      <c r="H1254" s="409"/>
      <c r="I1254" s="561">
        <v>1</v>
      </c>
      <c r="J1254" s="409"/>
      <c r="K1254" s="409">
        <v>120</v>
      </c>
      <c r="L1254" s="409">
        <f t="shared" si="17"/>
        <v>14030420</v>
      </c>
      <c r="M1254" s="197"/>
      <c r="N1254" s="197"/>
      <c r="O1254" s="197"/>
      <c r="P1254" s="197"/>
      <c r="Q1254" s="197"/>
      <c r="R1254" s="197"/>
      <c r="S1254" s="197"/>
      <c r="T1254" s="197"/>
      <c r="U1254" s="197"/>
      <c r="V1254" s="197"/>
      <c r="W1254" s="197"/>
      <c r="X1254" s="197"/>
      <c r="Y1254" s="197"/>
    </row>
    <row r="1255" spans="1:25" x14ac:dyDescent="0.25">
      <c r="A1255" s="197">
        <v>53</v>
      </c>
      <c r="B1255" s="197" t="s">
        <v>227</v>
      </c>
      <c r="C1255" s="197" t="s">
        <v>424</v>
      </c>
      <c r="D1255" s="197"/>
      <c r="E1255" s="409">
        <v>14030420</v>
      </c>
      <c r="F1255" s="197"/>
      <c r="G1255" s="197"/>
      <c r="H1255" s="197"/>
      <c r="I1255" s="561">
        <v>1</v>
      </c>
      <c r="J1255" s="197"/>
      <c r="K1255" s="197">
        <v>120</v>
      </c>
      <c r="L1255" s="197">
        <f t="shared" si="17"/>
        <v>14030420</v>
      </c>
      <c r="M1255" s="197"/>
      <c r="N1255" s="197"/>
      <c r="O1255" s="197"/>
      <c r="P1255" s="197"/>
      <c r="Q1255" s="197"/>
      <c r="R1255" s="197"/>
      <c r="S1255" s="197"/>
      <c r="T1255" s="197"/>
      <c r="U1255" s="197"/>
      <c r="V1255" s="197"/>
      <c r="W1255" s="197"/>
      <c r="X1255" s="197"/>
      <c r="Y1255" s="197"/>
    </row>
    <row r="1256" spans="1:25" x14ac:dyDescent="0.25">
      <c r="A1256" s="197">
        <v>10</v>
      </c>
      <c r="B1256" s="197" t="s">
        <v>227</v>
      </c>
      <c r="C1256" s="197" t="s">
        <v>550</v>
      </c>
      <c r="D1256" s="197"/>
      <c r="E1256" s="409">
        <v>14030420</v>
      </c>
      <c r="F1256" s="197"/>
      <c r="G1256" s="197"/>
      <c r="H1256" s="197"/>
      <c r="I1256" s="561">
        <v>1</v>
      </c>
      <c r="J1256" s="197"/>
      <c r="K1256" s="197">
        <v>180</v>
      </c>
      <c r="L1256" s="197">
        <f t="shared" si="17"/>
        <v>14030420</v>
      </c>
      <c r="M1256" s="197"/>
      <c r="N1256" s="197"/>
      <c r="O1256" s="197"/>
      <c r="P1256" s="197"/>
      <c r="Q1256" s="197"/>
      <c r="R1256" s="197"/>
      <c r="S1256" s="197"/>
      <c r="T1256" s="197"/>
      <c r="U1256" s="197"/>
      <c r="V1256" s="197"/>
      <c r="W1256" s="197"/>
      <c r="X1256" s="197"/>
      <c r="Y1256" s="197"/>
    </row>
    <row r="1257" spans="1:25" x14ac:dyDescent="0.25">
      <c r="A1257" s="197">
        <v>11</v>
      </c>
      <c r="B1257" s="197" t="s">
        <v>227</v>
      </c>
      <c r="C1257" s="197" t="s">
        <v>550</v>
      </c>
      <c r="D1257" s="197"/>
      <c r="E1257" s="409">
        <v>14030420</v>
      </c>
      <c r="F1257" s="197"/>
      <c r="G1257" s="197"/>
      <c r="H1257" s="197"/>
      <c r="I1257" s="561">
        <v>1</v>
      </c>
      <c r="J1257" s="197"/>
      <c r="K1257" s="197">
        <v>180</v>
      </c>
      <c r="L1257" s="197">
        <f t="shared" ref="L1257:L1320" si="18">E1257</f>
        <v>14030420</v>
      </c>
      <c r="M1257" s="197"/>
      <c r="N1257" s="197"/>
      <c r="O1257" s="197"/>
      <c r="P1257" s="197"/>
      <c r="Q1257" s="197"/>
      <c r="R1257" s="197"/>
      <c r="S1257" s="197"/>
      <c r="T1257" s="197"/>
      <c r="U1257" s="197"/>
      <c r="V1257" s="197"/>
      <c r="W1257" s="197"/>
      <c r="X1257" s="197"/>
      <c r="Y1257" s="197"/>
    </row>
    <row r="1258" spans="1:25" x14ac:dyDescent="0.25">
      <c r="A1258" s="197">
        <v>9</v>
      </c>
      <c r="B1258" s="197" t="s">
        <v>227</v>
      </c>
      <c r="C1258" s="197" t="s">
        <v>550</v>
      </c>
      <c r="D1258" s="197"/>
      <c r="E1258" s="409">
        <v>14030420</v>
      </c>
      <c r="F1258" s="197"/>
      <c r="G1258" s="197"/>
      <c r="H1258" s="197"/>
      <c r="I1258" s="561">
        <v>1</v>
      </c>
      <c r="J1258" s="197"/>
      <c r="K1258" s="197">
        <v>180</v>
      </c>
      <c r="L1258" s="197">
        <f t="shared" si="18"/>
        <v>14030420</v>
      </c>
      <c r="M1258" s="197"/>
      <c r="N1258" s="197"/>
      <c r="O1258" s="197"/>
      <c r="P1258" s="197"/>
      <c r="Q1258" s="197"/>
      <c r="R1258" s="197"/>
      <c r="S1258" s="197"/>
      <c r="T1258" s="197"/>
      <c r="U1258" s="197"/>
      <c r="V1258" s="197"/>
      <c r="W1258" s="197"/>
      <c r="X1258" s="197"/>
      <c r="Y1258" s="197"/>
    </row>
    <row r="1259" spans="1:25" x14ac:dyDescent="0.25">
      <c r="A1259" s="197">
        <v>2</v>
      </c>
      <c r="B1259" s="197" t="s">
        <v>227</v>
      </c>
      <c r="C1259" s="197" t="s">
        <v>550</v>
      </c>
      <c r="D1259" s="197"/>
      <c r="E1259" s="409">
        <v>14030420</v>
      </c>
      <c r="F1259" s="197"/>
      <c r="G1259" s="197"/>
      <c r="H1259" s="197"/>
      <c r="I1259" s="561">
        <v>1</v>
      </c>
      <c r="J1259" s="197"/>
      <c r="K1259" s="197">
        <v>180</v>
      </c>
      <c r="L1259" s="197">
        <f t="shared" si="18"/>
        <v>14030420</v>
      </c>
      <c r="M1259" s="197"/>
      <c r="N1259" s="197"/>
      <c r="O1259" s="197"/>
      <c r="P1259" s="197"/>
      <c r="Q1259" s="197"/>
      <c r="R1259" s="197"/>
      <c r="S1259" s="197"/>
      <c r="T1259" s="197"/>
      <c r="U1259" s="197"/>
      <c r="V1259" s="197"/>
      <c r="W1259" s="197"/>
      <c r="X1259" s="197"/>
      <c r="Y1259" s="197"/>
    </row>
    <row r="1260" spans="1:25" x14ac:dyDescent="0.25">
      <c r="A1260" s="197">
        <v>6</v>
      </c>
      <c r="B1260" s="197" t="s">
        <v>227</v>
      </c>
      <c r="C1260" s="197" t="s">
        <v>550</v>
      </c>
      <c r="D1260" s="197"/>
      <c r="E1260" s="409">
        <v>14030420</v>
      </c>
      <c r="F1260" s="197"/>
      <c r="G1260" s="197"/>
      <c r="H1260" s="197"/>
      <c r="I1260" s="561">
        <v>1</v>
      </c>
      <c r="J1260" s="197"/>
      <c r="K1260" s="197">
        <v>180</v>
      </c>
      <c r="L1260" s="197">
        <f t="shared" si="18"/>
        <v>14030420</v>
      </c>
      <c r="M1260" s="197"/>
      <c r="N1260" s="197"/>
      <c r="O1260" s="197"/>
      <c r="P1260" s="197"/>
      <c r="Q1260" s="197"/>
      <c r="R1260" s="197"/>
      <c r="S1260" s="197"/>
      <c r="T1260" s="197"/>
      <c r="U1260" s="197"/>
      <c r="V1260" s="197"/>
      <c r="W1260" s="197"/>
      <c r="X1260" s="197"/>
      <c r="Y1260" s="197"/>
    </row>
    <row r="1261" spans="1:25" x14ac:dyDescent="0.25">
      <c r="A1261" s="197">
        <v>5</v>
      </c>
      <c r="B1261" s="197" t="s">
        <v>227</v>
      </c>
      <c r="C1261" s="197" t="s">
        <v>550</v>
      </c>
      <c r="D1261" s="197"/>
      <c r="E1261" s="409">
        <v>14030420</v>
      </c>
      <c r="F1261" s="197"/>
      <c r="G1261" s="197"/>
      <c r="H1261" s="197"/>
      <c r="I1261" s="561">
        <v>1</v>
      </c>
      <c r="J1261" s="197"/>
      <c r="K1261" s="197">
        <v>180</v>
      </c>
      <c r="L1261" s="197">
        <f t="shared" si="18"/>
        <v>14030420</v>
      </c>
      <c r="M1261" s="197"/>
      <c r="N1261" s="197"/>
      <c r="O1261" s="197"/>
      <c r="P1261" s="197"/>
      <c r="Q1261" s="197"/>
      <c r="R1261" s="197"/>
      <c r="S1261" s="197"/>
      <c r="T1261" s="197"/>
      <c r="U1261" s="197"/>
      <c r="V1261" s="197"/>
      <c r="W1261" s="197"/>
      <c r="X1261" s="197"/>
      <c r="Y1261" s="197"/>
    </row>
    <row r="1262" spans="1:25" x14ac:dyDescent="0.25">
      <c r="A1262" s="197">
        <v>18</v>
      </c>
      <c r="B1262" s="197" t="s">
        <v>227</v>
      </c>
      <c r="C1262" s="197" t="s">
        <v>235</v>
      </c>
      <c r="D1262" s="197"/>
      <c r="E1262" s="409">
        <v>14030420</v>
      </c>
      <c r="F1262" s="197"/>
      <c r="G1262" s="197"/>
      <c r="H1262" s="197"/>
      <c r="I1262" s="561">
        <v>1</v>
      </c>
      <c r="J1262" s="197"/>
      <c r="K1262" s="197">
        <v>180</v>
      </c>
      <c r="L1262" s="197">
        <f t="shared" si="18"/>
        <v>14030420</v>
      </c>
      <c r="M1262" s="197"/>
      <c r="N1262" s="197"/>
      <c r="O1262" s="197"/>
      <c r="P1262" s="197"/>
      <c r="Q1262" s="197"/>
      <c r="R1262" s="197"/>
      <c r="S1262" s="197"/>
      <c r="T1262" s="197"/>
      <c r="U1262" s="197"/>
      <c r="V1262" s="197"/>
      <c r="W1262" s="197"/>
      <c r="X1262" s="197"/>
      <c r="Y1262" s="197"/>
    </row>
    <row r="1263" spans="1:25" ht="15.75" thickBot="1" x14ac:dyDescent="0.3">
      <c r="A1263" s="418">
        <v>1724</v>
      </c>
      <c r="B1263" s="418" t="s">
        <v>227</v>
      </c>
      <c r="C1263" s="418" t="s">
        <v>540</v>
      </c>
      <c r="D1263" s="418"/>
      <c r="E1263" s="418">
        <v>14030420</v>
      </c>
      <c r="F1263" s="418"/>
      <c r="G1263" s="418"/>
      <c r="H1263" s="418"/>
      <c r="I1263" s="561">
        <v>1</v>
      </c>
      <c r="J1263" s="418"/>
      <c r="K1263" s="418">
        <v>60</v>
      </c>
      <c r="L1263" s="418">
        <f t="shared" si="18"/>
        <v>14030420</v>
      </c>
      <c r="M1263" s="197"/>
      <c r="N1263" s="197"/>
      <c r="O1263" s="197"/>
      <c r="P1263" s="197"/>
      <c r="Q1263" s="197"/>
      <c r="R1263" s="197"/>
      <c r="S1263" s="197"/>
      <c r="T1263" s="197"/>
      <c r="U1263" s="197"/>
      <c r="V1263" s="197"/>
      <c r="W1263" s="197"/>
      <c r="X1263" s="197"/>
      <c r="Y1263" s="197"/>
    </row>
    <row r="1264" spans="1:25" x14ac:dyDescent="0.25">
      <c r="A1264" s="409">
        <v>46</v>
      </c>
      <c r="B1264" s="409" t="s">
        <v>227</v>
      </c>
      <c r="C1264" s="409" t="s">
        <v>424</v>
      </c>
      <c r="D1264" s="409"/>
      <c r="E1264" s="409">
        <v>14030419</v>
      </c>
      <c r="F1264" s="409"/>
      <c r="G1264" s="409"/>
      <c r="H1264" s="409"/>
      <c r="I1264" s="561">
        <v>1</v>
      </c>
      <c r="J1264" s="409"/>
      <c r="K1264" s="409">
        <v>120</v>
      </c>
      <c r="L1264" s="409">
        <f t="shared" si="18"/>
        <v>14030419</v>
      </c>
      <c r="M1264" s="197"/>
      <c r="N1264" s="197"/>
      <c r="O1264" s="197"/>
      <c r="P1264" s="197"/>
      <c r="Q1264" s="197"/>
      <c r="R1264" s="197"/>
      <c r="S1264" s="197"/>
      <c r="T1264" s="197"/>
      <c r="U1264" s="197"/>
      <c r="V1264" s="197"/>
      <c r="W1264" s="197"/>
      <c r="X1264" s="197"/>
      <c r="Y1264" s="197"/>
    </row>
    <row r="1265" spans="1:25" x14ac:dyDescent="0.25">
      <c r="A1265" s="197">
        <v>48</v>
      </c>
      <c r="B1265" s="197" t="s">
        <v>227</v>
      </c>
      <c r="C1265" s="197" t="s">
        <v>424</v>
      </c>
      <c r="D1265" s="197"/>
      <c r="E1265" s="409">
        <v>14030419</v>
      </c>
      <c r="F1265" s="197"/>
      <c r="G1265" s="197"/>
      <c r="H1265" s="197"/>
      <c r="I1265" s="561">
        <v>1</v>
      </c>
      <c r="J1265" s="197"/>
      <c r="K1265" s="197">
        <v>120</v>
      </c>
      <c r="L1265" s="197">
        <f t="shared" si="18"/>
        <v>14030419</v>
      </c>
      <c r="M1265" s="197"/>
      <c r="N1265" s="197"/>
      <c r="O1265" s="197"/>
      <c r="P1265" s="197"/>
      <c r="Q1265" s="197"/>
      <c r="R1265" s="197"/>
      <c r="S1265" s="197"/>
      <c r="T1265" s="197"/>
      <c r="U1265" s="197"/>
      <c r="V1265" s="197"/>
      <c r="W1265" s="197"/>
      <c r="X1265" s="197"/>
      <c r="Y1265" s="197"/>
    </row>
    <row r="1266" spans="1:25" x14ac:dyDescent="0.25">
      <c r="A1266" s="197">
        <v>8</v>
      </c>
      <c r="B1266" s="197" t="s">
        <v>227</v>
      </c>
      <c r="C1266" s="197" t="s">
        <v>550</v>
      </c>
      <c r="D1266" s="197"/>
      <c r="E1266" s="409">
        <v>14030419</v>
      </c>
      <c r="F1266" s="197"/>
      <c r="G1266" s="197"/>
      <c r="H1266" s="197"/>
      <c r="I1266" s="561">
        <v>1</v>
      </c>
      <c r="J1266" s="197"/>
      <c r="K1266" s="197">
        <v>180</v>
      </c>
      <c r="L1266" s="197">
        <f t="shared" si="18"/>
        <v>14030419</v>
      </c>
      <c r="M1266" s="197"/>
      <c r="N1266" s="197"/>
      <c r="O1266" s="197"/>
      <c r="P1266" s="197"/>
      <c r="Q1266" s="197"/>
      <c r="R1266" s="197"/>
      <c r="S1266" s="197"/>
      <c r="T1266" s="197"/>
      <c r="U1266" s="197"/>
      <c r="V1266" s="197"/>
      <c r="W1266" s="197"/>
      <c r="X1266" s="197"/>
      <c r="Y1266" s="197"/>
    </row>
    <row r="1267" spans="1:25" x14ac:dyDescent="0.25">
      <c r="A1267" s="197">
        <v>3</v>
      </c>
      <c r="B1267" s="197" t="s">
        <v>227</v>
      </c>
      <c r="C1267" s="197" t="s">
        <v>550</v>
      </c>
      <c r="D1267" s="197"/>
      <c r="E1267" s="409">
        <v>14030419</v>
      </c>
      <c r="F1267" s="197"/>
      <c r="G1267" s="197"/>
      <c r="H1267" s="197"/>
      <c r="I1267" s="561">
        <v>1</v>
      </c>
      <c r="J1267" s="197"/>
      <c r="K1267" s="197">
        <v>180</v>
      </c>
      <c r="L1267" s="197">
        <f t="shared" si="18"/>
        <v>14030419</v>
      </c>
      <c r="M1267" s="197"/>
      <c r="N1267" s="197"/>
      <c r="O1267" s="197"/>
      <c r="P1267" s="197"/>
      <c r="Q1267" s="197"/>
      <c r="R1267" s="197"/>
      <c r="S1267" s="197"/>
      <c r="T1267" s="197"/>
      <c r="U1267" s="197"/>
      <c r="V1267" s="197"/>
      <c r="W1267" s="197"/>
      <c r="X1267" s="197"/>
      <c r="Y1267" s="197"/>
    </row>
    <row r="1268" spans="1:25" x14ac:dyDescent="0.25">
      <c r="A1268" s="197">
        <v>4</v>
      </c>
      <c r="B1268" s="197" t="s">
        <v>227</v>
      </c>
      <c r="C1268" s="197" t="s">
        <v>550</v>
      </c>
      <c r="D1268" s="197"/>
      <c r="E1268" s="409">
        <v>14030419</v>
      </c>
      <c r="F1268" s="197"/>
      <c r="G1268" s="197"/>
      <c r="H1268" s="197"/>
      <c r="I1268" s="561">
        <v>1</v>
      </c>
      <c r="J1268" s="197"/>
      <c r="K1268" s="197">
        <v>180</v>
      </c>
      <c r="L1268" s="197">
        <f t="shared" si="18"/>
        <v>14030419</v>
      </c>
      <c r="M1268" s="197"/>
      <c r="N1268" s="197"/>
      <c r="O1268" s="197"/>
      <c r="P1268" s="197"/>
      <c r="Q1268" s="197"/>
      <c r="R1268" s="197"/>
      <c r="S1268" s="197"/>
      <c r="T1268" s="197"/>
      <c r="U1268" s="197"/>
      <c r="V1268" s="197"/>
      <c r="W1268" s="197"/>
      <c r="X1268" s="197"/>
      <c r="Y1268" s="197"/>
    </row>
    <row r="1269" spans="1:25" x14ac:dyDescent="0.25">
      <c r="A1269" s="197">
        <v>1</v>
      </c>
      <c r="B1269" s="197" t="s">
        <v>227</v>
      </c>
      <c r="C1269" s="197" t="s">
        <v>550</v>
      </c>
      <c r="D1269" s="197"/>
      <c r="E1269" s="409">
        <v>14030419</v>
      </c>
      <c r="F1269" s="197"/>
      <c r="G1269" s="197"/>
      <c r="H1269" s="197"/>
      <c r="I1269" s="561">
        <v>1</v>
      </c>
      <c r="J1269" s="197"/>
      <c r="K1269" s="197">
        <v>180</v>
      </c>
      <c r="L1269" s="197">
        <f t="shared" si="18"/>
        <v>14030419</v>
      </c>
      <c r="M1269" s="197"/>
      <c r="N1269" s="197"/>
      <c r="O1269" s="197"/>
      <c r="P1269" s="197"/>
      <c r="Q1269" s="197"/>
      <c r="R1269" s="197"/>
      <c r="S1269" s="197"/>
      <c r="T1269" s="197"/>
      <c r="U1269" s="197"/>
      <c r="V1269" s="197"/>
      <c r="W1269" s="197"/>
      <c r="X1269" s="197"/>
      <c r="Y1269" s="197"/>
    </row>
    <row r="1270" spans="1:25" x14ac:dyDescent="0.25">
      <c r="A1270" s="197">
        <v>17</v>
      </c>
      <c r="B1270" s="197" t="s">
        <v>227</v>
      </c>
      <c r="C1270" s="197" t="s">
        <v>235</v>
      </c>
      <c r="D1270" s="197"/>
      <c r="E1270" s="409">
        <v>14030419</v>
      </c>
      <c r="F1270" s="197"/>
      <c r="G1270" s="197"/>
      <c r="H1270" s="197"/>
      <c r="I1270" s="561">
        <v>1</v>
      </c>
      <c r="J1270" s="197"/>
      <c r="K1270" s="197">
        <v>120</v>
      </c>
      <c r="L1270" s="197">
        <f t="shared" si="18"/>
        <v>14030419</v>
      </c>
      <c r="M1270" s="197"/>
      <c r="N1270" s="197"/>
      <c r="O1270" s="197"/>
      <c r="P1270" s="197"/>
      <c r="Q1270" s="197"/>
      <c r="R1270" s="197"/>
      <c r="S1270" s="197"/>
      <c r="T1270" s="197"/>
      <c r="U1270" s="197"/>
      <c r="V1270" s="197"/>
      <c r="W1270" s="197"/>
      <c r="X1270" s="197"/>
      <c r="Y1270" s="197"/>
    </row>
    <row r="1271" spans="1:25" ht="15.75" thickBot="1" x14ac:dyDescent="0.3">
      <c r="A1271" s="418">
        <v>2</v>
      </c>
      <c r="B1271" s="418" t="s">
        <v>227</v>
      </c>
      <c r="C1271" s="418" t="s">
        <v>541</v>
      </c>
      <c r="D1271" s="418"/>
      <c r="E1271" s="418">
        <v>14030419</v>
      </c>
      <c r="F1271" s="418"/>
      <c r="G1271" s="418"/>
      <c r="H1271" s="418"/>
      <c r="I1271" s="561">
        <v>1</v>
      </c>
      <c r="J1271" s="418"/>
      <c r="K1271" s="418">
        <v>180</v>
      </c>
      <c r="L1271" s="418">
        <f t="shared" si="18"/>
        <v>14030419</v>
      </c>
      <c r="M1271" s="197"/>
      <c r="N1271" s="197"/>
      <c r="O1271" s="197"/>
      <c r="P1271" s="197"/>
      <c r="Q1271" s="197"/>
      <c r="R1271" s="197"/>
      <c r="S1271" s="197"/>
      <c r="T1271" s="197"/>
      <c r="U1271" s="197"/>
      <c r="V1271" s="197"/>
      <c r="W1271" s="197"/>
      <c r="X1271" s="197"/>
      <c r="Y1271" s="197"/>
    </row>
    <row r="1272" spans="1:25" x14ac:dyDescent="0.25">
      <c r="A1272" s="409">
        <v>45</v>
      </c>
      <c r="B1272" s="409" t="s">
        <v>227</v>
      </c>
      <c r="C1272" s="409" t="s">
        <v>424</v>
      </c>
      <c r="D1272" s="409"/>
      <c r="E1272" s="409">
        <v>14030418</v>
      </c>
      <c r="F1272" s="409"/>
      <c r="G1272" s="409"/>
      <c r="H1272" s="409"/>
      <c r="I1272" s="561">
        <v>1</v>
      </c>
      <c r="J1272" s="409"/>
      <c r="K1272" s="409">
        <v>120</v>
      </c>
      <c r="L1272" s="409">
        <f t="shared" si="18"/>
        <v>14030418</v>
      </c>
      <c r="M1272" s="197"/>
      <c r="N1272" s="197"/>
      <c r="O1272" s="197"/>
      <c r="P1272" s="197"/>
      <c r="Q1272" s="197"/>
      <c r="R1272" s="197"/>
      <c r="S1272" s="197"/>
      <c r="T1272" s="197"/>
      <c r="U1272" s="197"/>
      <c r="V1272" s="197"/>
      <c r="W1272" s="197"/>
      <c r="X1272" s="197"/>
      <c r="Y1272" s="197"/>
    </row>
    <row r="1273" spans="1:25" x14ac:dyDescent="0.25">
      <c r="A1273" s="197">
        <v>268</v>
      </c>
      <c r="B1273" s="197" t="s">
        <v>227</v>
      </c>
      <c r="C1273" s="197" t="s">
        <v>493</v>
      </c>
      <c r="D1273" s="197"/>
      <c r="E1273" s="409">
        <v>14030418</v>
      </c>
      <c r="F1273" s="197"/>
      <c r="G1273" s="197"/>
      <c r="H1273" s="197"/>
      <c r="I1273" s="561">
        <v>1</v>
      </c>
      <c r="J1273" s="197"/>
      <c r="K1273" s="197">
        <v>180</v>
      </c>
      <c r="L1273" s="197">
        <f t="shared" si="18"/>
        <v>14030418</v>
      </c>
      <c r="M1273" s="197"/>
      <c r="N1273" s="197"/>
      <c r="O1273" s="197"/>
      <c r="P1273" s="197"/>
      <c r="Q1273" s="197"/>
      <c r="R1273" s="197"/>
      <c r="S1273" s="197"/>
      <c r="T1273" s="197"/>
      <c r="U1273" s="197"/>
      <c r="V1273" s="197"/>
      <c r="W1273" s="197"/>
      <c r="X1273" s="197"/>
      <c r="Y1273" s="197"/>
    </row>
    <row r="1274" spans="1:25" x14ac:dyDescent="0.25">
      <c r="A1274" s="197">
        <v>269</v>
      </c>
      <c r="B1274" s="197" t="s">
        <v>227</v>
      </c>
      <c r="C1274" s="197" t="s">
        <v>493</v>
      </c>
      <c r="D1274" s="197"/>
      <c r="E1274" s="409">
        <v>14030418</v>
      </c>
      <c r="F1274" s="197"/>
      <c r="G1274" s="197"/>
      <c r="H1274" s="197"/>
      <c r="I1274" s="561">
        <v>1</v>
      </c>
      <c r="J1274" s="197"/>
      <c r="K1274" s="197">
        <v>180</v>
      </c>
      <c r="L1274" s="197">
        <f t="shared" si="18"/>
        <v>14030418</v>
      </c>
      <c r="M1274" s="197"/>
      <c r="N1274" s="197"/>
      <c r="O1274" s="197"/>
      <c r="P1274" s="197"/>
      <c r="Q1274" s="197"/>
      <c r="R1274" s="197"/>
      <c r="S1274" s="197"/>
      <c r="T1274" s="197"/>
      <c r="U1274" s="197"/>
      <c r="V1274" s="197"/>
      <c r="W1274" s="197"/>
      <c r="X1274" s="197"/>
      <c r="Y1274" s="197"/>
    </row>
    <row r="1275" spans="1:25" x14ac:dyDescent="0.25">
      <c r="A1275" s="197">
        <v>266</v>
      </c>
      <c r="B1275" s="197" t="s">
        <v>227</v>
      </c>
      <c r="C1275" s="197" t="s">
        <v>493</v>
      </c>
      <c r="D1275" s="197"/>
      <c r="E1275" s="409">
        <v>14030418</v>
      </c>
      <c r="F1275" s="197"/>
      <c r="G1275" s="197"/>
      <c r="H1275" s="197"/>
      <c r="I1275" s="561">
        <v>1</v>
      </c>
      <c r="J1275" s="197"/>
      <c r="K1275" s="197">
        <v>180</v>
      </c>
      <c r="L1275" s="197">
        <f t="shared" si="18"/>
        <v>14030418</v>
      </c>
      <c r="M1275" s="197"/>
      <c r="N1275" s="197"/>
      <c r="O1275" s="197"/>
      <c r="P1275" s="197"/>
      <c r="Q1275" s="197"/>
      <c r="R1275" s="197"/>
      <c r="S1275" s="197"/>
      <c r="T1275" s="197"/>
      <c r="U1275" s="197"/>
      <c r="V1275" s="197"/>
      <c r="W1275" s="197"/>
      <c r="X1275" s="197"/>
      <c r="Y1275" s="197"/>
    </row>
    <row r="1276" spans="1:25" x14ac:dyDescent="0.25">
      <c r="A1276" s="197">
        <v>222</v>
      </c>
      <c r="B1276" s="197" t="s">
        <v>227</v>
      </c>
      <c r="C1276" s="197" t="s">
        <v>517</v>
      </c>
      <c r="D1276" s="197"/>
      <c r="E1276" s="409">
        <v>14030418</v>
      </c>
      <c r="F1276" s="197"/>
      <c r="G1276" s="197"/>
      <c r="H1276" s="197"/>
      <c r="I1276" s="561">
        <v>1</v>
      </c>
      <c r="J1276" s="197"/>
      <c r="K1276" s="197">
        <v>180</v>
      </c>
      <c r="L1276" s="197">
        <f t="shared" si="18"/>
        <v>14030418</v>
      </c>
      <c r="M1276" s="197"/>
      <c r="N1276" s="197"/>
      <c r="O1276" s="197"/>
      <c r="P1276" s="197"/>
      <c r="Q1276" s="197"/>
      <c r="R1276" s="197"/>
      <c r="S1276" s="197"/>
      <c r="T1276" s="197"/>
      <c r="U1276" s="197"/>
      <c r="V1276" s="197"/>
      <c r="W1276" s="197"/>
      <c r="X1276" s="197"/>
      <c r="Y1276" s="197"/>
    </row>
    <row r="1277" spans="1:25" x14ac:dyDescent="0.25">
      <c r="A1277" s="197">
        <v>223</v>
      </c>
      <c r="B1277" s="197" t="s">
        <v>227</v>
      </c>
      <c r="C1277" s="197" t="s">
        <v>517</v>
      </c>
      <c r="D1277" s="197"/>
      <c r="E1277" s="409">
        <v>14030418</v>
      </c>
      <c r="F1277" s="197"/>
      <c r="G1277" s="197"/>
      <c r="H1277" s="197"/>
      <c r="I1277" s="561">
        <v>1</v>
      </c>
      <c r="J1277" s="197"/>
      <c r="K1277" s="197">
        <v>180</v>
      </c>
      <c r="L1277" s="197">
        <f t="shared" si="18"/>
        <v>14030418</v>
      </c>
      <c r="M1277" s="197"/>
      <c r="N1277" s="197"/>
      <c r="O1277" s="197"/>
      <c r="P1277" s="197"/>
      <c r="Q1277" s="197"/>
      <c r="R1277" s="197"/>
      <c r="S1277" s="197"/>
      <c r="T1277" s="197"/>
      <c r="U1277" s="197"/>
      <c r="V1277" s="197"/>
      <c r="W1277" s="197"/>
      <c r="X1277" s="197"/>
      <c r="Y1277" s="197"/>
    </row>
    <row r="1278" spans="1:25" x14ac:dyDescent="0.25">
      <c r="A1278" s="197">
        <v>224</v>
      </c>
      <c r="B1278" s="197" t="s">
        <v>227</v>
      </c>
      <c r="C1278" s="197" t="s">
        <v>517</v>
      </c>
      <c r="D1278" s="197"/>
      <c r="E1278" s="409">
        <v>14030418</v>
      </c>
      <c r="F1278" s="197"/>
      <c r="G1278" s="197"/>
      <c r="H1278" s="197"/>
      <c r="I1278" s="561">
        <v>1</v>
      </c>
      <c r="J1278" s="197"/>
      <c r="K1278" s="197">
        <v>180</v>
      </c>
      <c r="L1278" s="197">
        <f t="shared" si="18"/>
        <v>14030418</v>
      </c>
      <c r="M1278" s="197"/>
      <c r="N1278" s="197"/>
      <c r="O1278" s="197"/>
      <c r="P1278" s="197"/>
      <c r="Q1278" s="197"/>
      <c r="R1278" s="197"/>
      <c r="S1278" s="197"/>
      <c r="T1278" s="197"/>
      <c r="U1278" s="197"/>
      <c r="V1278" s="197"/>
      <c r="W1278" s="197"/>
      <c r="X1278" s="197"/>
      <c r="Y1278" s="197"/>
    </row>
    <row r="1279" spans="1:25" x14ac:dyDescent="0.25">
      <c r="A1279" s="197">
        <v>225</v>
      </c>
      <c r="B1279" s="197" t="s">
        <v>227</v>
      </c>
      <c r="C1279" s="197" t="s">
        <v>517</v>
      </c>
      <c r="D1279" s="197"/>
      <c r="E1279" s="409">
        <v>14030418</v>
      </c>
      <c r="F1279" s="197"/>
      <c r="G1279" s="197"/>
      <c r="H1279" s="197"/>
      <c r="I1279" s="561">
        <v>1</v>
      </c>
      <c r="J1279" s="197"/>
      <c r="K1279" s="197">
        <v>180</v>
      </c>
      <c r="L1279" s="197">
        <f t="shared" si="18"/>
        <v>14030418</v>
      </c>
      <c r="M1279" s="197"/>
      <c r="N1279" s="197"/>
      <c r="O1279" s="197"/>
      <c r="P1279" s="197"/>
      <c r="Q1279" s="197"/>
      <c r="R1279" s="197"/>
      <c r="S1279" s="197"/>
      <c r="T1279" s="197"/>
      <c r="U1279" s="197"/>
      <c r="V1279" s="197"/>
      <c r="W1279" s="197"/>
      <c r="X1279" s="197"/>
      <c r="Y1279" s="197"/>
    </row>
    <row r="1280" spans="1:25" x14ac:dyDescent="0.25">
      <c r="A1280" s="197">
        <v>226</v>
      </c>
      <c r="B1280" s="197" t="s">
        <v>227</v>
      </c>
      <c r="C1280" s="197" t="s">
        <v>517</v>
      </c>
      <c r="D1280" s="197"/>
      <c r="E1280" s="409">
        <v>14030418</v>
      </c>
      <c r="F1280" s="197"/>
      <c r="G1280" s="197"/>
      <c r="H1280" s="197"/>
      <c r="I1280" s="561">
        <v>1</v>
      </c>
      <c r="J1280" s="197"/>
      <c r="K1280" s="197">
        <v>180</v>
      </c>
      <c r="L1280" s="197">
        <f t="shared" si="18"/>
        <v>14030418</v>
      </c>
      <c r="M1280" s="197"/>
      <c r="N1280" s="197"/>
      <c r="O1280" s="197"/>
      <c r="P1280" s="197"/>
      <c r="Q1280" s="197"/>
      <c r="R1280" s="197"/>
      <c r="S1280" s="197"/>
      <c r="T1280" s="197"/>
      <c r="U1280" s="197"/>
      <c r="V1280" s="197"/>
      <c r="W1280" s="197"/>
      <c r="X1280" s="197"/>
      <c r="Y1280" s="197"/>
    </row>
    <row r="1281" spans="1:25" x14ac:dyDescent="0.25">
      <c r="A1281" s="197">
        <v>3344</v>
      </c>
      <c r="B1281" s="197" t="s">
        <v>227</v>
      </c>
      <c r="C1281" s="197" t="s">
        <v>218</v>
      </c>
      <c r="D1281" s="197"/>
      <c r="E1281" s="409">
        <v>14030418</v>
      </c>
      <c r="F1281" s="197"/>
      <c r="G1281" s="197"/>
      <c r="H1281" s="197"/>
      <c r="I1281" s="561">
        <v>1</v>
      </c>
      <c r="J1281" s="197"/>
      <c r="K1281" s="197">
        <v>180</v>
      </c>
      <c r="L1281" s="197">
        <f t="shared" si="18"/>
        <v>14030418</v>
      </c>
      <c r="M1281" s="197"/>
      <c r="N1281" s="197"/>
      <c r="O1281" s="197"/>
      <c r="P1281" s="197"/>
      <c r="Q1281" s="197"/>
      <c r="R1281" s="197"/>
      <c r="S1281" s="197"/>
      <c r="T1281" s="197"/>
      <c r="U1281" s="197"/>
      <c r="V1281" s="197"/>
      <c r="W1281" s="197"/>
      <c r="X1281" s="197"/>
      <c r="Y1281" s="197"/>
    </row>
    <row r="1282" spans="1:25" ht="15.75" thickBot="1" x14ac:dyDescent="0.3">
      <c r="A1282" s="418">
        <v>3345</v>
      </c>
      <c r="B1282" s="418" t="s">
        <v>227</v>
      </c>
      <c r="C1282" s="418" t="s">
        <v>218</v>
      </c>
      <c r="D1282" s="418"/>
      <c r="E1282" s="418">
        <v>14030418</v>
      </c>
      <c r="F1282" s="418"/>
      <c r="G1282" s="418"/>
      <c r="H1282" s="418"/>
      <c r="I1282" s="561">
        <v>1</v>
      </c>
      <c r="J1282" s="418"/>
      <c r="K1282" s="418">
        <v>180</v>
      </c>
      <c r="L1282" s="418">
        <f t="shared" si="18"/>
        <v>14030418</v>
      </c>
      <c r="M1282" s="197"/>
      <c r="N1282" s="197"/>
      <c r="O1282" s="197"/>
      <c r="P1282" s="197"/>
      <c r="Q1282" s="197"/>
      <c r="R1282" s="197"/>
      <c r="S1282" s="197"/>
      <c r="T1282" s="197"/>
      <c r="U1282" s="197"/>
      <c r="V1282" s="197"/>
      <c r="W1282" s="197"/>
      <c r="X1282" s="197"/>
      <c r="Y1282" s="197"/>
    </row>
    <row r="1283" spans="1:25" x14ac:dyDescent="0.25">
      <c r="A1283" s="192">
        <v>55</v>
      </c>
      <c r="B1283" s="468" t="s">
        <v>227</v>
      </c>
      <c r="C1283" s="468" t="s">
        <v>424</v>
      </c>
      <c r="D1283" s="468"/>
      <c r="E1283" s="468">
        <v>14030424</v>
      </c>
      <c r="F1283" s="468"/>
      <c r="G1283" s="468"/>
      <c r="H1283" s="468"/>
      <c r="I1283" s="561">
        <v>1</v>
      </c>
      <c r="J1283" s="468"/>
      <c r="K1283" s="468">
        <v>120</v>
      </c>
      <c r="L1283" s="465">
        <f t="shared" si="18"/>
        <v>14030424</v>
      </c>
      <c r="M1283" s="96"/>
      <c r="N1283" s="197"/>
      <c r="O1283" s="197"/>
      <c r="P1283" s="197"/>
      <c r="Q1283" s="197"/>
      <c r="R1283" s="197"/>
      <c r="S1283" s="197"/>
      <c r="T1283" s="197"/>
      <c r="U1283" s="197"/>
      <c r="V1283" s="197"/>
      <c r="W1283" s="197"/>
      <c r="X1283" s="197"/>
      <c r="Y1283" s="197"/>
    </row>
    <row r="1284" spans="1:25" x14ac:dyDescent="0.25">
      <c r="A1284" s="270">
        <v>3353</v>
      </c>
      <c r="B1284" s="469" t="s">
        <v>227</v>
      </c>
      <c r="C1284" s="469" t="s">
        <v>223</v>
      </c>
      <c r="D1284" s="469"/>
      <c r="E1284" s="463">
        <v>14030424</v>
      </c>
      <c r="F1284" s="469"/>
      <c r="G1284" s="469"/>
      <c r="H1284" s="469"/>
      <c r="I1284" s="561">
        <v>1</v>
      </c>
      <c r="J1284" s="469"/>
      <c r="K1284" s="469">
        <v>180</v>
      </c>
      <c r="L1284" s="466">
        <f t="shared" si="18"/>
        <v>14030424</v>
      </c>
      <c r="M1284" s="96"/>
      <c r="N1284" s="197"/>
      <c r="O1284" s="197"/>
      <c r="P1284" s="197"/>
      <c r="Q1284" s="197"/>
      <c r="R1284" s="197"/>
      <c r="S1284" s="197"/>
      <c r="T1284" s="197"/>
      <c r="U1284" s="197"/>
      <c r="V1284" s="197"/>
      <c r="W1284" s="197"/>
      <c r="X1284" s="197"/>
      <c r="Y1284" s="197"/>
    </row>
    <row r="1285" spans="1:25" x14ac:dyDescent="0.25">
      <c r="A1285" s="270">
        <v>3355</v>
      </c>
      <c r="B1285" s="469" t="s">
        <v>227</v>
      </c>
      <c r="C1285" s="469" t="s">
        <v>223</v>
      </c>
      <c r="D1285" s="469"/>
      <c r="E1285" s="463">
        <v>14030424</v>
      </c>
      <c r="F1285" s="469"/>
      <c r="G1285" s="469"/>
      <c r="H1285" s="469"/>
      <c r="I1285" s="561">
        <v>1</v>
      </c>
      <c r="J1285" s="469"/>
      <c r="K1285" s="469">
        <v>180</v>
      </c>
      <c r="L1285" s="466">
        <f t="shared" si="18"/>
        <v>14030424</v>
      </c>
      <c r="M1285" s="96"/>
      <c r="N1285" s="197"/>
      <c r="O1285" s="197"/>
      <c r="P1285" s="197"/>
      <c r="Q1285" s="197"/>
      <c r="R1285" s="197"/>
      <c r="S1285" s="197"/>
      <c r="T1285" s="197"/>
      <c r="U1285" s="197"/>
      <c r="V1285" s="197"/>
      <c r="W1285" s="197"/>
      <c r="X1285" s="197"/>
      <c r="Y1285" s="197"/>
    </row>
    <row r="1286" spans="1:25" x14ac:dyDescent="0.25">
      <c r="A1286" s="270">
        <v>9</v>
      </c>
      <c r="B1286" s="469" t="s">
        <v>227</v>
      </c>
      <c r="C1286" s="469" t="s">
        <v>415</v>
      </c>
      <c r="D1286" s="469"/>
      <c r="E1286" s="463">
        <v>14030424</v>
      </c>
      <c r="F1286" s="469"/>
      <c r="G1286" s="469"/>
      <c r="H1286" s="469"/>
      <c r="I1286" s="561">
        <v>1</v>
      </c>
      <c r="J1286" s="469"/>
      <c r="K1286" s="469">
        <v>120</v>
      </c>
      <c r="L1286" s="466">
        <f t="shared" si="18"/>
        <v>14030424</v>
      </c>
      <c r="M1286" s="96"/>
      <c r="N1286" s="197"/>
      <c r="O1286" s="197"/>
      <c r="P1286" s="197"/>
      <c r="Q1286" s="197"/>
      <c r="R1286" s="197"/>
      <c r="S1286" s="197"/>
      <c r="T1286" s="197"/>
      <c r="U1286" s="197"/>
      <c r="V1286" s="197"/>
      <c r="W1286" s="197"/>
      <c r="X1286" s="197"/>
      <c r="Y1286" s="197"/>
    </row>
    <row r="1287" spans="1:25" x14ac:dyDescent="0.25">
      <c r="A1287" s="270">
        <v>2</v>
      </c>
      <c r="B1287" s="469" t="s">
        <v>227</v>
      </c>
      <c r="C1287" s="469" t="s">
        <v>575</v>
      </c>
      <c r="D1287" s="469"/>
      <c r="E1287" s="463">
        <v>14030424</v>
      </c>
      <c r="F1287" s="469"/>
      <c r="G1287" s="469"/>
      <c r="H1287" s="469"/>
      <c r="I1287" s="561">
        <v>1</v>
      </c>
      <c r="J1287" s="469"/>
      <c r="K1287" s="469">
        <v>180</v>
      </c>
      <c r="L1287" s="466">
        <f t="shared" si="18"/>
        <v>14030424</v>
      </c>
      <c r="M1287" s="96"/>
      <c r="N1287" s="197"/>
      <c r="O1287" s="197"/>
      <c r="P1287" s="197"/>
      <c r="Q1287" s="197"/>
      <c r="R1287" s="197"/>
      <c r="S1287" s="197"/>
      <c r="T1287" s="197"/>
      <c r="U1287" s="197"/>
      <c r="V1287" s="197"/>
      <c r="W1287" s="197"/>
      <c r="X1287" s="197"/>
      <c r="Y1287" s="197"/>
    </row>
    <row r="1288" spans="1:25" ht="15.75" thickBot="1" x14ac:dyDescent="0.3">
      <c r="A1288" s="271">
        <v>3</v>
      </c>
      <c r="B1288" s="470" t="s">
        <v>227</v>
      </c>
      <c r="C1288" s="470" t="s">
        <v>575</v>
      </c>
      <c r="D1288" s="470"/>
      <c r="E1288" s="464">
        <v>14030424</v>
      </c>
      <c r="F1288" s="470"/>
      <c r="G1288" s="470"/>
      <c r="H1288" s="470"/>
      <c r="I1288" s="561">
        <v>1</v>
      </c>
      <c r="J1288" s="470"/>
      <c r="K1288" s="470">
        <v>180</v>
      </c>
      <c r="L1288" s="467">
        <f t="shared" si="18"/>
        <v>14030424</v>
      </c>
      <c r="M1288" s="96"/>
      <c r="N1288" s="197"/>
      <c r="O1288" s="197"/>
      <c r="P1288" s="197"/>
      <c r="Q1288" s="197"/>
      <c r="R1288" s="197"/>
      <c r="S1288" s="197"/>
      <c r="T1288" s="197"/>
      <c r="U1288" s="197"/>
      <c r="V1288" s="197"/>
      <c r="W1288" s="197"/>
      <c r="X1288" s="197"/>
      <c r="Y1288" s="197"/>
    </row>
    <row r="1289" spans="1:25" x14ac:dyDescent="0.25">
      <c r="A1289" s="192">
        <v>568</v>
      </c>
      <c r="B1289" s="468" t="s">
        <v>228</v>
      </c>
      <c r="C1289" s="468" t="s">
        <v>118</v>
      </c>
      <c r="D1289" s="468"/>
      <c r="E1289" s="468">
        <v>14030424</v>
      </c>
      <c r="F1289" s="468"/>
      <c r="G1289" s="468"/>
      <c r="H1289" s="468"/>
      <c r="I1289" s="561">
        <v>1</v>
      </c>
      <c r="J1289" s="468"/>
      <c r="K1289" s="468">
        <v>180</v>
      </c>
      <c r="L1289" s="465">
        <f t="shared" si="18"/>
        <v>14030424</v>
      </c>
      <c r="M1289" s="96"/>
      <c r="N1289" s="197"/>
      <c r="O1289" s="197"/>
      <c r="P1289" s="197"/>
      <c r="Q1289" s="197"/>
      <c r="R1289" s="197"/>
      <c r="S1289" s="197"/>
      <c r="T1289" s="197"/>
      <c r="U1289" s="197"/>
      <c r="V1289" s="197"/>
      <c r="W1289" s="197"/>
      <c r="X1289" s="197"/>
      <c r="Y1289" s="197"/>
    </row>
    <row r="1290" spans="1:25" x14ac:dyDescent="0.25">
      <c r="A1290" s="270">
        <v>189</v>
      </c>
      <c r="B1290" s="469" t="s">
        <v>228</v>
      </c>
      <c r="C1290" s="469" t="s">
        <v>137</v>
      </c>
      <c r="D1290" s="469"/>
      <c r="E1290" s="463">
        <v>14030424</v>
      </c>
      <c r="F1290" s="469"/>
      <c r="G1290" s="469"/>
      <c r="H1290" s="469"/>
      <c r="I1290" s="561">
        <v>1</v>
      </c>
      <c r="J1290" s="469"/>
      <c r="K1290" s="469">
        <v>240</v>
      </c>
      <c r="L1290" s="466">
        <f t="shared" si="18"/>
        <v>14030424</v>
      </c>
      <c r="M1290" s="96"/>
      <c r="N1290" s="197"/>
      <c r="O1290" s="197"/>
      <c r="P1290" s="197"/>
      <c r="Q1290" s="197"/>
      <c r="R1290" s="197"/>
      <c r="S1290" s="197"/>
      <c r="T1290" s="197"/>
      <c r="U1290" s="197"/>
      <c r="V1290" s="197"/>
      <c r="W1290" s="197"/>
      <c r="X1290" s="197"/>
      <c r="Y1290" s="197"/>
    </row>
    <row r="1291" spans="1:25" x14ac:dyDescent="0.25">
      <c r="A1291" s="270">
        <v>122</v>
      </c>
      <c r="B1291" s="469" t="s">
        <v>228</v>
      </c>
      <c r="C1291" s="469" t="s">
        <v>137</v>
      </c>
      <c r="D1291" s="469"/>
      <c r="E1291" s="463">
        <v>14030424</v>
      </c>
      <c r="F1291" s="469"/>
      <c r="G1291" s="469"/>
      <c r="H1291" s="469"/>
      <c r="I1291" s="561">
        <v>1</v>
      </c>
      <c r="J1291" s="469"/>
      <c r="K1291" s="469">
        <v>180</v>
      </c>
      <c r="L1291" s="466">
        <f t="shared" si="18"/>
        <v>14030424</v>
      </c>
      <c r="M1291" s="96"/>
      <c r="N1291" s="197"/>
      <c r="O1291" s="197"/>
      <c r="P1291" s="197"/>
      <c r="Q1291" s="197"/>
      <c r="R1291" s="197"/>
      <c r="S1291" s="197"/>
      <c r="T1291" s="197"/>
      <c r="U1291" s="197"/>
      <c r="V1291" s="197"/>
      <c r="W1291" s="197"/>
      <c r="X1291" s="197"/>
      <c r="Y1291" s="197"/>
    </row>
    <row r="1292" spans="1:25" x14ac:dyDescent="0.25">
      <c r="A1292" s="270">
        <v>79</v>
      </c>
      <c r="B1292" s="469" t="s">
        <v>228</v>
      </c>
      <c r="C1292" s="469" t="s">
        <v>137</v>
      </c>
      <c r="D1292" s="469"/>
      <c r="E1292" s="463">
        <v>14030424</v>
      </c>
      <c r="F1292" s="469"/>
      <c r="G1292" s="469"/>
      <c r="H1292" s="469"/>
      <c r="I1292" s="561">
        <v>1</v>
      </c>
      <c r="J1292" s="469"/>
      <c r="K1292" s="469">
        <v>120</v>
      </c>
      <c r="L1292" s="466">
        <f t="shared" si="18"/>
        <v>14030424</v>
      </c>
      <c r="M1292" s="96"/>
      <c r="N1292" s="197"/>
      <c r="O1292" s="197"/>
      <c r="P1292" s="197"/>
      <c r="Q1292" s="197"/>
      <c r="R1292" s="197"/>
      <c r="S1292" s="197"/>
      <c r="T1292" s="197"/>
      <c r="U1292" s="197"/>
      <c r="V1292" s="197"/>
      <c r="W1292" s="197"/>
      <c r="X1292" s="197"/>
      <c r="Y1292" s="197"/>
    </row>
    <row r="1293" spans="1:25" x14ac:dyDescent="0.25">
      <c r="A1293" s="270">
        <v>5</v>
      </c>
      <c r="B1293" s="469" t="s">
        <v>228</v>
      </c>
      <c r="C1293" s="469" t="s">
        <v>415</v>
      </c>
      <c r="D1293" s="469"/>
      <c r="E1293" s="463">
        <v>14030424</v>
      </c>
      <c r="F1293" s="469"/>
      <c r="G1293" s="469"/>
      <c r="H1293" s="469"/>
      <c r="I1293" s="561">
        <v>1</v>
      </c>
      <c r="J1293" s="469"/>
      <c r="K1293" s="469">
        <v>120</v>
      </c>
      <c r="L1293" s="466">
        <f t="shared" si="18"/>
        <v>14030424</v>
      </c>
      <c r="M1293" s="96"/>
      <c r="N1293" s="197"/>
      <c r="O1293" s="197"/>
      <c r="P1293" s="197"/>
      <c r="Q1293" s="197"/>
      <c r="R1293" s="197"/>
      <c r="S1293" s="197"/>
      <c r="T1293" s="197"/>
      <c r="U1293" s="197"/>
      <c r="V1293" s="197"/>
      <c r="W1293" s="197"/>
      <c r="X1293" s="197"/>
      <c r="Y1293" s="197"/>
    </row>
    <row r="1294" spans="1:25" x14ac:dyDescent="0.25">
      <c r="A1294" s="270">
        <v>25</v>
      </c>
      <c r="B1294" s="469" t="s">
        <v>228</v>
      </c>
      <c r="C1294" s="469" t="s">
        <v>473</v>
      </c>
      <c r="D1294" s="469"/>
      <c r="E1294" s="463">
        <v>14030424</v>
      </c>
      <c r="F1294" s="469"/>
      <c r="G1294" s="469"/>
      <c r="H1294" s="469"/>
      <c r="I1294" s="561">
        <v>1</v>
      </c>
      <c r="J1294" s="469"/>
      <c r="K1294" s="469">
        <v>120</v>
      </c>
      <c r="L1294" s="466">
        <f t="shared" si="18"/>
        <v>14030424</v>
      </c>
      <c r="M1294" s="96"/>
      <c r="N1294" s="197"/>
      <c r="O1294" s="197"/>
      <c r="P1294" s="197"/>
      <c r="Q1294" s="197"/>
      <c r="R1294" s="197"/>
      <c r="S1294" s="197"/>
      <c r="T1294" s="197"/>
      <c r="U1294" s="197"/>
      <c r="V1294" s="197"/>
      <c r="W1294" s="197"/>
      <c r="X1294" s="197"/>
      <c r="Y1294" s="197"/>
    </row>
    <row r="1295" spans="1:25" x14ac:dyDescent="0.25">
      <c r="A1295" s="270">
        <v>1678</v>
      </c>
      <c r="B1295" s="469" t="s">
        <v>228</v>
      </c>
      <c r="C1295" s="469" t="s">
        <v>540</v>
      </c>
      <c r="D1295" s="469"/>
      <c r="E1295" s="463">
        <v>14030424</v>
      </c>
      <c r="F1295" s="469"/>
      <c r="G1295" s="469"/>
      <c r="H1295" s="469"/>
      <c r="I1295" s="561">
        <v>1</v>
      </c>
      <c r="J1295" s="469"/>
      <c r="K1295" s="469">
        <v>180</v>
      </c>
      <c r="L1295" s="466">
        <f t="shared" si="18"/>
        <v>14030424</v>
      </c>
      <c r="M1295" s="96"/>
      <c r="N1295" s="197"/>
      <c r="O1295" s="197"/>
      <c r="P1295" s="197"/>
      <c r="Q1295" s="197"/>
      <c r="R1295" s="197"/>
      <c r="S1295" s="197"/>
      <c r="T1295" s="197"/>
      <c r="U1295" s="197"/>
      <c r="V1295" s="197"/>
      <c r="W1295" s="197"/>
      <c r="X1295" s="197"/>
      <c r="Y1295" s="197"/>
    </row>
    <row r="1296" spans="1:25" x14ac:dyDescent="0.25">
      <c r="A1296" s="270">
        <v>35</v>
      </c>
      <c r="B1296" s="469" t="s">
        <v>228</v>
      </c>
      <c r="C1296" s="469" t="s">
        <v>473</v>
      </c>
      <c r="D1296" s="469"/>
      <c r="E1296" s="463">
        <v>14030424</v>
      </c>
      <c r="F1296" s="469"/>
      <c r="G1296" s="469"/>
      <c r="H1296" s="469"/>
      <c r="I1296" s="561">
        <v>1</v>
      </c>
      <c r="J1296" s="469"/>
      <c r="K1296" s="469">
        <v>120</v>
      </c>
      <c r="L1296" s="466">
        <f t="shared" si="18"/>
        <v>14030424</v>
      </c>
      <c r="M1296" s="96"/>
      <c r="N1296" s="197"/>
      <c r="O1296" s="197"/>
      <c r="P1296" s="197"/>
      <c r="Q1296" s="197"/>
      <c r="R1296" s="197"/>
      <c r="S1296" s="197"/>
      <c r="T1296" s="197"/>
      <c r="U1296" s="197"/>
      <c r="V1296" s="197"/>
      <c r="W1296" s="197"/>
      <c r="X1296" s="197"/>
      <c r="Y1296" s="197"/>
    </row>
    <row r="1297" spans="1:25" x14ac:dyDescent="0.25">
      <c r="A1297" s="270">
        <v>42</v>
      </c>
      <c r="B1297" s="469" t="s">
        <v>228</v>
      </c>
      <c r="C1297" s="469" t="s">
        <v>475</v>
      </c>
      <c r="D1297" s="469"/>
      <c r="E1297" s="463">
        <v>14030424</v>
      </c>
      <c r="F1297" s="469"/>
      <c r="G1297" s="469"/>
      <c r="H1297" s="469"/>
      <c r="I1297" s="561">
        <v>1</v>
      </c>
      <c r="J1297" s="469"/>
      <c r="K1297" s="469">
        <v>120</v>
      </c>
      <c r="L1297" s="466">
        <f t="shared" si="18"/>
        <v>14030424</v>
      </c>
      <c r="M1297" s="96"/>
      <c r="N1297" s="197"/>
      <c r="O1297" s="197"/>
      <c r="P1297" s="197"/>
      <c r="Q1297" s="197"/>
      <c r="R1297" s="197"/>
      <c r="S1297" s="197"/>
      <c r="T1297" s="197"/>
      <c r="U1297" s="197"/>
      <c r="V1297" s="197"/>
      <c r="W1297" s="197"/>
      <c r="X1297" s="197"/>
      <c r="Y1297" s="197"/>
    </row>
    <row r="1298" spans="1:25" x14ac:dyDescent="0.25">
      <c r="A1298" s="270">
        <v>299</v>
      </c>
      <c r="B1298" s="469" t="s">
        <v>228</v>
      </c>
      <c r="C1298" s="469" t="s">
        <v>483</v>
      </c>
      <c r="D1298" s="469"/>
      <c r="E1298" s="463">
        <v>14030424</v>
      </c>
      <c r="F1298" s="469"/>
      <c r="G1298" s="469"/>
      <c r="H1298" s="469"/>
      <c r="I1298" s="561">
        <v>1</v>
      </c>
      <c r="J1298" s="469"/>
      <c r="K1298" s="469">
        <v>180</v>
      </c>
      <c r="L1298" s="466">
        <f t="shared" si="18"/>
        <v>14030424</v>
      </c>
      <c r="M1298" s="96"/>
      <c r="N1298" s="197"/>
      <c r="O1298" s="197"/>
      <c r="P1298" s="197"/>
      <c r="Q1298" s="197"/>
      <c r="R1298" s="197"/>
      <c r="S1298" s="197"/>
      <c r="T1298" s="197"/>
      <c r="U1298" s="197"/>
      <c r="V1298" s="197"/>
      <c r="W1298" s="197"/>
      <c r="X1298" s="197"/>
      <c r="Y1298" s="197"/>
    </row>
    <row r="1299" spans="1:25" x14ac:dyDescent="0.25">
      <c r="A1299" s="270">
        <v>151</v>
      </c>
      <c r="B1299" s="469" t="s">
        <v>228</v>
      </c>
      <c r="C1299" s="469" t="s">
        <v>236</v>
      </c>
      <c r="D1299" s="469"/>
      <c r="E1299" s="463">
        <v>14030424</v>
      </c>
      <c r="F1299" s="469"/>
      <c r="G1299" s="469"/>
      <c r="H1299" s="469"/>
      <c r="I1299" s="561">
        <v>1</v>
      </c>
      <c r="J1299" s="469"/>
      <c r="K1299" s="469">
        <v>180</v>
      </c>
      <c r="L1299" s="466">
        <f t="shared" si="18"/>
        <v>14030424</v>
      </c>
      <c r="M1299" s="96"/>
      <c r="N1299" s="197"/>
      <c r="O1299" s="197"/>
      <c r="P1299" s="197"/>
      <c r="Q1299" s="197"/>
      <c r="R1299" s="197"/>
      <c r="S1299" s="197"/>
      <c r="T1299" s="197"/>
      <c r="U1299" s="197"/>
      <c r="V1299" s="197"/>
      <c r="W1299" s="197"/>
      <c r="X1299" s="197"/>
      <c r="Y1299" s="197"/>
    </row>
    <row r="1300" spans="1:25" ht="15.75" thickBot="1" x14ac:dyDescent="0.3">
      <c r="A1300" s="271">
        <v>2</v>
      </c>
      <c r="B1300" s="470" t="s">
        <v>228</v>
      </c>
      <c r="C1300" s="470" t="s">
        <v>575</v>
      </c>
      <c r="D1300" s="470"/>
      <c r="E1300" s="464">
        <v>14030424</v>
      </c>
      <c r="F1300" s="470"/>
      <c r="G1300" s="470"/>
      <c r="H1300" s="470"/>
      <c r="I1300" s="561">
        <v>1</v>
      </c>
      <c r="J1300" s="470"/>
      <c r="K1300" s="470">
        <v>180</v>
      </c>
      <c r="L1300" s="467">
        <f t="shared" si="18"/>
        <v>14030424</v>
      </c>
      <c r="M1300" s="96"/>
      <c r="N1300" s="197"/>
      <c r="O1300" s="197"/>
      <c r="P1300" s="197"/>
      <c r="Q1300" s="197"/>
      <c r="R1300" s="197"/>
      <c r="S1300" s="197"/>
      <c r="T1300" s="197"/>
      <c r="U1300" s="197"/>
      <c r="V1300" s="197"/>
      <c r="W1300" s="197"/>
      <c r="X1300" s="197"/>
      <c r="Y1300" s="197"/>
    </row>
    <row r="1301" spans="1:25" x14ac:dyDescent="0.25">
      <c r="A1301" s="192">
        <v>1</v>
      </c>
      <c r="B1301" s="468" t="s">
        <v>228</v>
      </c>
      <c r="C1301" s="468" t="s">
        <v>550</v>
      </c>
      <c r="D1301" s="468"/>
      <c r="E1301" s="468">
        <v>14030420</v>
      </c>
      <c r="F1301" s="468"/>
      <c r="G1301" s="468"/>
      <c r="H1301" s="468"/>
      <c r="I1301" s="561">
        <v>1</v>
      </c>
      <c r="J1301" s="468"/>
      <c r="K1301" s="468">
        <v>180</v>
      </c>
      <c r="L1301" s="465">
        <f t="shared" si="18"/>
        <v>14030420</v>
      </c>
      <c r="M1301" s="96"/>
      <c r="N1301" s="197"/>
      <c r="O1301" s="197"/>
      <c r="P1301" s="197"/>
      <c r="Q1301" s="197"/>
      <c r="R1301" s="197"/>
      <c r="S1301" s="197"/>
      <c r="T1301" s="197"/>
      <c r="U1301" s="197"/>
      <c r="V1301" s="197"/>
      <c r="W1301" s="197"/>
      <c r="X1301" s="197"/>
      <c r="Y1301" s="197"/>
    </row>
    <row r="1302" spans="1:25" x14ac:dyDescent="0.25">
      <c r="A1302" s="270">
        <v>266</v>
      </c>
      <c r="B1302" s="469" t="s">
        <v>228</v>
      </c>
      <c r="C1302" s="469" t="s">
        <v>493</v>
      </c>
      <c r="D1302" s="469"/>
      <c r="E1302" s="463">
        <v>14030420</v>
      </c>
      <c r="F1302" s="469"/>
      <c r="G1302" s="469"/>
      <c r="H1302" s="469"/>
      <c r="I1302" s="561">
        <v>1</v>
      </c>
      <c r="J1302" s="469"/>
      <c r="K1302" s="469">
        <v>180</v>
      </c>
      <c r="L1302" s="466">
        <f t="shared" si="18"/>
        <v>14030420</v>
      </c>
      <c r="M1302" s="96"/>
      <c r="N1302" s="197"/>
      <c r="O1302" s="197"/>
      <c r="P1302" s="197"/>
      <c r="Q1302" s="197"/>
      <c r="R1302" s="197"/>
      <c r="S1302" s="197"/>
      <c r="T1302" s="197"/>
      <c r="U1302" s="197"/>
      <c r="V1302" s="197"/>
      <c r="W1302" s="197"/>
      <c r="X1302" s="197"/>
      <c r="Y1302" s="197"/>
    </row>
    <row r="1303" spans="1:25" x14ac:dyDescent="0.25">
      <c r="A1303" s="270">
        <v>575</v>
      </c>
      <c r="B1303" s="469" t="s">
        <v>228</v>
      </c>
      <c r="C1303" s="469" t="s">
        <v>118</v>
      </c>
      <c r="D1303" s="469"/>
      <c r="E1303" s="463">
        <v>14030420</v>
      </c>
      <c r="F1303" s="469"/>
      <c r="G1303" s="469"/>
      <c r="H1303" s="469"/>
      <c r="I1303" s="561">
        <v>1</v>
      </c>
      <c r="J1303" s="469"/>
      <c r="K1303" s="469">
        <v>180</v>
      </c>
      <c r="L1303" s="466">
        <f t="shared" si="18"/>
        <v>14030420</v>
      </c>
      <c r="M1303" s="96"/>
      <c r="N1303" s="197"/>
      <c r="O1303" s="197"/>
      <c r="P1303" s="197"/>
      <c r="Q1303" s="197"/>
      <c r="R1303" s="197"/>
      <c r="S1303" s="197"/>
      <c r="T1303" s="197"/>
      <c r="U1303" s="197"/>
      <c r="V1303" s="197"/>
      <c r="W1303" s="197"/>
      <c r="X1303" s="197"/>
      <c r="Y1303" s="197"/>
    </row>
    <row r="1304" spans="1:25" x14ac:dyDescent="0.25">
      <c r="A1304" s="270">
        <v>562</v>
      </c>
      <c r="B1304" s="469" t="s">
        <v>228</v>
      </c>
      <c r="C1304" s="469" t="s">
        <v>118</v>
      </c>
      <c r="D1304" s="469"/>
      <c r="E1304" s="463">
        <v>14030420</v>
      </c>
      <c r="F1304" s="469"/>
      <c r="G1304" s="469"/>
      <c r="H1304" s="469"/>
      <c r="I1304" s="561">
        <v>1</v>
      </c>
      <c r="J1304" s="469"/>
      <c r="K1304" s="469">
        <v>180</v>
      </c>
      <c r="L1304" s="466">
        <f t="shared" si="18"/>
        <v>14030420</v>
      </c>
      <c r="M1304" s="96"/>
      <c r="N1304" s="197"/>
      <c r="O1304" s="197"/>
      <c r="P1304" s="197"/>
      <c r="Q1304" s="197"/>
      <c r="R1304" s="197"/>
      <c r="S1304" s="197"/>
      <c r="T1304" s="197"/>
      <c r="U1304" s="197"/>
      <c r="V1304" s="197"/>
      <c r="W1304" s="197"/>
      <c r="X1304" s="197"/>
      <c r="Y1304" s="197"/>
    </row>
    <row r="1305" spans="1:25" x14ac:dyDescent="0.25">
      <c r="A1305" s="270">
        <v>14</v>
      </c>
      <c r="B1305" s="469" t="s">
        <v>228</v>
      </c>
      <c r="C1305" s="469" t="s">
        <v>235</v>
      </c>
      <c r="D1305" s="469"/>
      <c r="E1305" s="463">
        <v>14030420</v>
      </c>
      <c r="F1305" s="469"/>
      <c r="G1305" s="469"/>
      <c r="H1305" s="469"/>
      <c r="I1305" s="561">
        <v>1</v>
      </c>
      <c r="J1305" s="469"/>
      <c r="K1305" s="469">
        <v>60</v>
      </c>
      <c r="L1305" s="466">
        <f t="shared" si="18"/>
        <v>14030420</v>
      </c>
      <c r="M1305" s="96"/>
      <c r="N1305" s="197"/>
      <c r="O1305" s="197"/>
      <c r="P1305" s="197"/>
      <c r="Q1305" s="197"/>
      <c r="R1305" s="197"/>
      <c r="S1305" s="197"/>
      <c r="T1305" s="197"/>
      <c r="U1305" s="197"/>
      <c r="V1305" s="197"/>
      <c r="W1305" s="197"/>
      <c r="X1305" s="197"/>
      <c r="Y1305" s="197"/>
    </row>
    <row r="1306" spans="1:25" x14ac:dyDescent="0.25">
      <c r="A1306" s="270">
        <v>13</v>
      </c>
      <c r="B1306" s="469" t="s">
        <v>228</v>
      </c>
      <c r="C1306" s="469" t="s">
        <v>235</v>
      </c>
      <c r="D1306" s="469"/>
      <c r="E1306" s="463">
        <v>14030420</v>
      </c>
      <c r="F1306" s="469"/>
      <c r="G1306" s="469"/>
      <c r="H1306" s="469"/>
      <c r="I1306" s="561">
        <v>1</v>
      </c>
      <c r="J1306" s="469"/>
      <c r="K1306" s="469">
        <v>60</v>
      </c>
      <c r="L1306" s="466">
        <f t="shared" si="18"/>
        <v>14030420</v>
      </c>
      <c r="M1306" s="96"/>
      <c r="N1306" s="197"/>
      <c r="O1306" s="197"/>
      <c r="P1306" s="197"/>
      <c r="Q1306" s="197"/>
      <c r="R1306" s="197"/>
      <c r="S1306" s="197"/>
      <c r="T1306" s="197"/>
      <c r="U1306" s="197"/>
      <c r="V1306" s="197"/>
      <c r="W1306" s="197"/>
      <c r="X1306" s="197"/>
      <c r="Y1306" s="197"/>
    </row>
    <row r="1307" spans="1:25" x14ac:dyDescent="0.25">
      <c r="A1307" s="270">
        <v>4</v>
      </c>
      <c r="B1307" s="469" t="s">
        <v>228</v>
      </c>
      <c r="C1307" s="469" t="s">
        <v>550</v>
      </c>
      <c r="D1307" s="469"/>
      <c r="E1307" s="463">
        <v>14030420</v>
      </c>
      <c r="F1307" s="469"/>
      <c r="G1307" s="469"/>
      <c r="H1307" s="469"/>
      <c r="I1307" s="561">
        <v>1</v>
      </c>
      <c r="J1307" s="469"/>
      <c r="K1307" s="469">
        <v>180</v>
      </c>
      <c r="L1307" s="466">
        <f t="shared" si="18"/>
        <v>14030420</v>
      </c>
      <c r="M1307" s="96"/>
      <c r="N1307" s="197"/>
      <c r="O1307" s="197"/>
      <c r="P1307" s="197"/>
      <c r="Q1307" s="197"/>
      <c r="R1307" s="197"/>
      <c r="S1307" s="197"/>
      <c r="T1307" s="197"/>
      <c r="U1307" s="197"/>
      <c r="V1307" s="197"/>
      <c r="W1307" s="197"/>
      <c r="X1307" s="197"/>
      <c r="Y1307" s="197"/>
    </row>
    <row r="1308" spans="1:25" x14ac:dyDescent="0.25">
      <c r="A1308" s="270">
        <v>864</v>
      </c>
      <c r="B1308" s="469" t="s">
        <v>228</v>
      </c>
      <c r="C1308" s="469" t="s">
        <v>142</v>
      </c>
      <c r="D1308" s="469"/>
      <c r="E1308" s="463">
        <v>14030420</v>
      </c>
      <c r="F1308" s="469"/>
      <c r="G1308" s="469"/>
      <c r="H1308" s="469"/>
      <c r="I1308" s="561">
        <v>1</v>
      </c>
      <c r="J1308" s="469"/>
      <c r="K1308" s="469">
        <v>120</v>
      </c>
      <c r="L1308" s="466">
        <f t="shared" si="18"/>
        <v>14030420</v>
      </c>
      <c r="M1308" s="96"/>
      <c r="N1308" s="197"/>
      <c r="O1308" s="197"/>
      <c r="P1308" s="197"/>
      <c r="Q1308" s="197"/>
      <c r="R1308" s="197"/>
      <c r="S1308" s="197"/>
      <c r="T1308" s="197"/>
      <c r="U1308" s="197"/>
      <c r="V1308" s="197"/>
      <c r="W1308" s="197"/>
      <c r="X1308" s="197"/>
      <c r="Y1308" s="197"/>
    </row>
    <row r="1309" spans="1:25" x14ac:dyDescent="0.25">
      <c r="A1309" s="270">
        <v>585</v>
      </c>
      <c r="B1309" s="469" t="s">
        <v>228</v>
      </c>
      <c r="C1309" s="469" t="s">
        <v>118</v>
      </c>
      <c r="D1309" s="469"/>
      <c r="E1309" s="463">
        <v>14030420</v>
      </c>
      <c r="F1309" s="469"/>
      <c r="G1309" s="469"/>
      <c r="H1309" s="469"/>
      <c r="I1309" s="561">
        <v>1</v>
      </c>
      <c r="J1309" s="469"/>
      <c r="K1309" s="469">
        <v>180</v>
      </c>
      <c r="L1309" s="466">
        <f t="shared" si="18"/>
        <v>14030420</v>
      </c>
      <c r="M1309" s="96"/>
      <c r="N1309" s="197"/>
      <c r="O1309" s="197"/>
      <c r="P1309" s="197"/>
      <c r="Q1309" s="197"/>
      <c r="R1309" s="197"/>
      <c r="S1309" s="197"/>
      <c r="T1309" s="197"/>
      <c r="U1309" s="197"/>
      <c r="V1309" s="197"/>
      <c r="W1309" s="197"/>
      <c r="X1309" s="197"/>
      <c r="Y1309" s="197"/>
    </row>
    <row r="1310" spans="1:25" x14ac:dyDescent="0.25">
      <c r="A1310" s="270">
        <v>578</v>
      </c>
      <c r="B1310" s="469" t="s">
        <v>228</v>
      </c>
      <c r="C1310" s="469" t="s">
        <v>118</v>
      </c>
      <c r="D1310" s="469"/>
      <c r="E1310" s="463">
        <v>14030420</v>
      </c>
      <c r="F1310" s="469"/>
      <c r="G1310" s="469"/>
      <c r="H1310" s="469"/>
      <c r="I1310" s="561">
        <v>1</v>
      </c>
      <c r="J1310" s="469"/>
      <c r="K1310" s="469">
        <v>180</v>
      </c>
      <c r="L1310" s="466">
        <f t="shared" si="18"/>
        <v>14030420</v>
      </c>
      <c r="M1310" s="96"/>
      <c r="N1310" s="197"/>
      <c r="O1310" s="197"/>
      <c r="P1310" s="197"/>
      <c r="Q1310" s="197"/>
      <c r="R1310" s="197"/>
      <c r="S1310" s="197"/>
      <c r="T1310" s="197"/>
      <c r="U1310" s="197"/>
      <c r="V1310" s="197"/>
      <c r="W1310" s="197"/>
      <c r="X1310" s="197"/>
      <c r="Y1310" s="197"/>
    </row>
    <row r="1311" spans="1:25" x14ac:dyDescent="0.25">
      <c r="A1311" s="270">
        <v>3301</v>
      </c>
      <c r="B1311" s="469" t="s">
        <v>228</v>
      </c>
      <c r="C1311" s="469" t="s">
        <v>506</v>
      </c>
      <c r="D1311" s="469"/>
      <c r="E1311" s="463">
        <v>14030420</v>
      </c>
      <c r="F1311" s="469"/>
      <c r="G1311" s="469"/>
      <c r="H1311" s="469"/>
      <c r="I1311" s="561">
        <v>1</v>
      </c>
      <c r="J1311" s="469"/>
      <c r="K1311" s="469">
        <v>240</v>
      </c>
      <c r="L1311" s="466">
        <f t="shared" si="18"/>
        <v>14030420</v>
      </c>
      <c r="M1311" s="96"/>
      <c r="N1311" s="197"/>
      <c r="O1311" s="197"/>
      <c r="P1311" s="197"/>
      <c r="Q1311" s="197"/>
      <c r="R1311" s="197"/>
      <c r="S1311" s="197"/>
      <c r="T1311" s="197"/>
      <c r="U1311" s="197"/>
      <c r="V1311" s="197"/>
      <c r="W1311" s="197"/>
      <c r="X1311" s="197"/>
      <c r="Y1311" s="197"/>
    </row>
    <row r="1312" spans="1:25" ht="15.75" thickBot="1" x14ac:dyDescent="0.3">
      <c r="A1312" s="271">
        <v>132</v>
      </c>
      <c r="B1312" s="470" t="s">
        <v>228</v>
      </c>
      <c r="C1312" s="470" t="s">
        <v>213</v>
      </c>
      <c r="D1312" s="470"/>
      <c r="E1312" s="464">
        <v>14030420</v>
      </c>
      <c r="F1312" s="470"/>
      <c r="G1312" s="470"/>
      <c r="H1312" s="470"/>
      <c r="I1312" s="561">
        <v>1</v>
      </c>
      <c r="J1312" s="470"/>
      <c r="K1312" s="470">
        <v>120</v>
      </c>
      <c r="L1312" s="467">
        <f t="shared" si="18"/>
        <v>14030420</v>
      </c>
      <c r="M1312" s="96"/>
      <c r="N1312" s="197"/>
      <c r="O1312" s="197"/>
      <c r="P1312" s="197"/>
      <c r="Q1312" s="197"/>
      <c r="R1312" s="197"/>
      <c r="S1312" s="197"/>
      <c r="T1312" s="197"/>
      <c r="U1312" s="197"/>
      <c r="V1312" s="197"/>
      <c r="W1312" s="197"/>
      <c r="X1312" s="197"/>
      <c r="Y1312" s="197"/>
    </row>
    <row r="1313" spans="1:25" x14ac:dyDescent="0.25">
      <c r="A1313" s="192">
        <v>3345</v>
      </c>
      <c r="B1313" s="468" t="s">
        <v>228</v>
      </c>
      <c r="C1313" s="468" t="s">
        <v>392</v>
      </c>
      <c r="D1313" s="468"/>
      <c r="E1313" s="468">
        <v>14030420</v>
      </c>
      <c r="F1313" s="468"/>
      <c r="G1313" s="468"/>
      <c r="H1313" s="468"/>
      <c r="I1313" s="561">
        <v>1</v>
      </c>
      <c r="J1313" s="468"/>
      <c r="K1313" s="468">
        <v>180</v>
      </c>
      <c r="L1313" s="465">
        <f t="shared" si="18"/>
        <v>14030420</v>
      </c>
      <c r="M1313" s="96"/>
      <c r="N1313" s="197"/>
      <c r="O1313" s="197"/>
      <c r="P1313" s="197"/>
      <c r="Q1313" s="197"/>
      <c r="R1313" s="197"/>
      <c r="S1313" s="197"/>
      <c r="T1313" s="197"/>
      <c r="U1313" s="197"/>
      <c r="V1313" s="197"/>
      <c r="W1313" s="197"/>
      <c r="X1313" s="197"/>
      <c r="Y1313" s="197"/>
    </row>
    <row r="1314" spans="1:25" x14ac:dyDescent="0.25">
      <c r="A1314" s="270">
        <v>43</v>
      </c>
      <c r="B1314" s="469" t="s">
        <v>228</v>
      </c>
      <c r="C1314" s="469" t="s">
        <v>424</v>
      </c>
      <c r="D1314" s="469"/>
      <c r="E1314" s="463">
        <v>14030420</v>
      </c>
      <c r="F1314" s="469"/>
      <c r="G1314" s="469"/>
      <c r="H1314" s="469"/>
      <c r="I1314" s="561">
        <v>1</v>
      </c>
      <c r="J1314" s="469"/>
      <c r="K1314" s="469">
        <v>120</v>
      </c>
      <c r="L1314" s="466">
        <f t="shared" si="18"/>
        <v>14030420</v>
      </c>
      <c r="M1314" s="96"/>
      <c r="N1314" s="197"/>
      <c r="O1314" s="197"/>
      <c r="P1314" s="197"/>
      <c r="Q1314" s="197"/>
      <c r="R1314" s="197"/>
      <c r="S1314" s="197"/>
      <c r="T1314" s="197"/>
      <c r="U1314" s="197"/>
      <c r="V1314" s="197"/>
      <c r="W1314" s="197"/>
      <c r="X1314" s="197"/>
      <c r="Y1314" s="197"/>
    </row>
    <row r="1315" spans="1:25" x14ac:dyDescent="0.25">
      <c r="A1315" s="270">
        <v>224</v>
      </c>
      <c r="B1315" s="469" t="s">
        <v>228</v>
      </c>
      <c r="C1315" s="469" t="s">
        <v>517</v>
      </c>
      <c r="D1315" s="469"/>
      <c r="E1315" s="463">
        <v>14030420</v>
      </c>
      <c r="F1315" s="469"/>
      <c r="G1315" s="469"/>
      <c r="H1315" s="469"/>
      <c r="I1315" s="561">
        <v>1</v>
      </c>
      <c r="J1315" s="469"/>
      <c r="K1315" s="469">
        <v>180</v>
      </c>
      <c r="L1315" s="466">
        <f t="shared" si="18"/>
        <v>14030420</v>
      </c>
      <c r="M1315" s="96"/>
      <c r="N1315" s="197"/>
      <c r="O1315" s="197"/>
      <c r="P1315" s="197"/>
      <c r="Q1315" s="197"/>
      <c r="R1315" s="197"/>
      <c r="S1315" s="197"/>
      <c r="T1315" s="197"/>
      <c r="U1315" s="197"/>
      <c r="V1315" s="197"/>
      <c r="W1315" s="197"/>
      <c r="X1315" s="197"/>
      <c r="Y1315" s="197"/>
    </row>
    <row r="1316" spans="1:25" x14ac:dyDescent="0.25">
      <c r="A1316" s="270">
        <v>225</v>
      </c>
      <c r="B1316" s="469" t="s">
        <v>228</v>
      </c>
      <c r="C1316" s="469" t="s">
        <v>517</v>
      </c>
      <c r="D1316" s="469"/>
      <c r="E1316" s="463">
        <v>14030420</v>
      </c>
      <c r="F1316" s="469"/>
      <c r="G1316" s="469"/>
      <c r="H1316" s="469"/>
      <c r="I1316" s="561">
        <v>1</v>
      </c>
      <c r="J1316" s="469"/>
      <c r="K1316" s="469">
        <v>180</v>
      </c>
      <c r="L1316" s="466">
        <f t="shared" si="18"/>
        <v>14030420</v>
      </c>
      <c r="M1316" s="96"/>
      <c r="N1316" s="197"/>
      <c r="O1316" s="197"/>
      <c r="P1316" s="197"/>
      <c r="Q1316" s="197"/>
      <c r="R1316" s="197"/>
      <c r="S1316" s="197"/>
      <c r="T1316" s="197"/>
      <c r="U1316" s="197"/>
      <c r="V1316" s="197"/>
      <c r="W1316" s="197"/>
      <c r="X1316" s="197"/>
      <c r="Y1316" s="197"/>
    </row>
    <row r="1317" spans="1:25" x14ac:dyDescent="0.25">
      <c r="A1317" s="270">
        <v>267</v>
      </c>
      <c r="B1317" s="469" t="s">
        <v>228</v>
      </c>
      <c r="C1317" s="469" t="s">
        <v>493</v>
      </c>
      <c r="D1317" s="469"/>
      <c r="E1317" s="463">
        <v>14030420</v>
      </c>
      <c r="F1317" s="469"/>
      <c r="G1317" s="469"/>
      <c r="H1317" s="469"/>
      <c r="I1317" s="561">
        <v>1</v>
      </c>
      <c r="J1317" s="469"/>
      <c r="K1317" s="469">
        <v>180</v>
      </c>
      <c r="L1317" s="466">
        <f t="shared" si="18"/>
        <v>14030420</v>
      </c>
      <c r="M1317" s="96"/>
      <c r="N1317" s="197"/>
      <c r="O1317" s="197"/>
      <c r="P1317" s="197"/>
      <c r="Q1317" s="197"/>
      <c r="R1317" s="197"/>
      <c r="S1317" s="197"/>
      <c r="T1317" s="197"/>
      <c r="U1317" s="197"/>
      <c r="V1317" s="197"/>
      <c r="W1317" s="197"/>
      <c r="X1317" s="197"/>
      <c r="Y1317" s="197"/>
    </row>
    <row r="1318" spans="1:25" x14ac:dyDescent="0.25">
      <c r="A1318" s="270">
        <v>1522</v>
      </c>
      <c r="B1318" s="469" t="s">
        <v>228</v>
      </c>
      <c r="C1318" s="469" t="s">
        <v>107</v>
      </c>
      <c r="D1318" s="469"/>
      <c r="E1318" s="463">
        <v>14030420</v>
      </c>
      <c r="F1318" s="469"/>
      <c r="G1318" s="469"/>
      <c r="H1318" s="469"/>
      <c r="I1318" s="561">
        <v>1</v>
      </c>
      <c r="J1318" s="469"/>
      <c r="K1318" s="469">
        <v>180</v>
      </c>
      <c r="L1318" s="466">
        <f t="shared" si="18"/>
        <v>14030420</v>
      </c>
      <c r="M1318" s="96"/>
      <c r="N1318" s="197"/>
      <c r="O1318" s="197"/>
      <c r="P1318" s="197"/>
      <c r="Q1318" s="197"/>
      <c r="R1318" s="197"/>
      <c r="S1318" s="197"/>
      <c r="T1318" s="197"/>
      <c r="U1318" s="197"/>
      <c r="V1318" s="197"/>
      <c r="W1318" s="197"/>
      <c r="X1318" s="197"/>
      <c r="Y1318" s="197"/>
    </row>
    <row r="1319" spans="1:25" x14ac:dyDescent="0.25">
      <c r="A1319" s="270">
        <v>180</v>
      </c>
      <c r="B1319" s="469" t="s">
        <v>228</v>
      </c>
      <c r="C1319" s="469" t="s">
        <v>137</v>
      </c>
      <c r="D1319" s="469"/>
      <c r="E1319" s="463">
        <v>14030420</v>
      </c>
      <c r="F1319" s="469"/>
      <c r="G1319" s="469"/>
      <c r="H1319" s="469"/>
      <c r="I1319" s="561">
        <v>1</v>
      </c>
      <c r="J1319" s="469"/>
      <c r="K1319" s="469">
        <v>240</v>
      </c>
      <c r="L1319" s="466">
        <f t="shared" si="18"/>
        <v>14030420</v>
      </c>
      <c r="M1319" s="96"/>
      <c r="N1319" s="197"/>
      <c r="O1319" s="197"/>
      <c r="P1319" s="197"/>
      <c r="Q1319" s="197"/>
      <c r="R1319" s="197"/>
      <c r="S1319" s="197"/>
      <c r="T1319" s="197"/>
      <c r="U1319" s="197"/>
      <c r="V1319" s="197"/>
      <c r="W1319" s="197"/>
      <c r="X1319" s="197"/>
      <c r="Y1319" s="197"/>
    </row>
    <row r="1320" spans="1:25" x14ac:dyDescent="0.25">
      <c r="A1320" s="270">
        <v>329</v>
      </c>
      <c r="B1320" s="469" t="s">
        <v>228</v>
      </c>
      <c r="C1320" s="469" t="s">
        <v>483</v>
      </c>
      <c r="D1320" s="469"/>
      <c r="E1320" s="463">
        <v>14030420</v>
      </c>
      <c r="F1320" s="469"/>
      <c r="G1320" s="469"/>
      <c r="H1320" s="469"/>
      <c r="I1320" s="561">
        <v>1</v>
      </c>
      <c r="J1320" s="469"/>
      <c r="K1320" s="469">
        <v>180</v>
      </c>
      <c r="L1320" s="466">
        <f t="shared" si="18"/>
        <v>14030420</v>
      </c>
      <c r="M1320" s="96"/>
      <c r="N1320" s="197"/>
      <c r="O1320" s="197"/>
      <c r="P1320" s="197"/>
      <c r="Q1320" s="197"/>
      <c r="R1320" s="197"/>
      <c r="S1320" s="197"/>
      <c r="T1320" s="197"/>
      <c r="U1320" s="197"/>
      <c r="V1320" s="197"/>
      <c r="W1320" s="197"/>
      <c r="X1320" s="197"/>
      <c r="Y1320" s="197"/>
    </row>
    <row r="1321" spans="1:25" x14ac:dyDescent="0.25">
      <c r="A1321" s="270">
        <v>1724</v>
      </c>
      <c r="B1321" s="469" t="s">
        <v>228</v>
      </c>
      <c r="C1321" s="469" t="s">
        <v>540</v>
      </c>
      <c r="D1321" s="469"/>
      <c r="E1321" s="463">
        <v>14030420</v>
      </c>
      <c r="F1321" s="469"/>
      <c r="G1321" s="469"/>
      <c r="H1321" s="469"/>
      <c r="I1321" s="561">
        <v>1</v>
      </c>
      <c r="J1321" s="469"/>
      <c r="K1321" s="469">
        <v>60</v>
      </c>
      <c r="L1321" s="466">
        <f t="shared" ref="L1321:L1384" si="19">E1321</f>
        <v>14030420</v>
      </c>
      <c r="M1321" s="96"/>
      <c r="N1321" s="197"/>
      <c r="O1321" s="197"/>
      <c r="P1321" s="197"/>
      <c r="Q1321" s="197"/>
      <c r="R1321" s="197"/>
      <c r="S1321" s="197"/>
      <c r="T1321" s="197"/>
      <c r="U1321" s="197"/>
      <c r="V1321" s="197"/>
      <c r="W1321" s="197"/>
      <c r="X1321" s="197"/>
      <c r="Y1321" s="197"/>
    </row>
    <row r="1322" spans="1:25" x14ac:dyDescent="0.25">
      <c r="A1322" s="270">
        <v>474</v>
      </c>
      <c r="B1322" s="469" t="s">
        <v>228</v>
      </c>
      <c r="C1322" s="469" t="s">
        <v>503</v>
      </c>
      <c r="D1322" s="469"/>
      <c r="E1322" s="463">
        <v>14030420</v>
      </c>
      <c r="F1322" s="469"/>
      <c r="G1322" s="469"/>
      <c r="H1322" s="469"/>
      <c r="I1322" s="561">
        <v>1</v>
      </c>
      <c r="J1322" s="469"/>
      <c r="K1322" s="469">
        <v>120</v>
      </c>
      <c r="L1322" s="466">
        <f t="shared" si="19"/>
        <v>14030420</v>
      </c>
      <c r="M1322" s="96"/>
      <c r="N1322" s="197"/>
      <c r="O1322" s="197"/>
      <c r="P1322" s="197"/>
      <c r="Q1322" s="197"/>
      <c r="R1322" s="197"/>
      <c r="S1322" s="197"/>
      <c r="T1322" s="197"/>
      <c r="U1322" s="197"/>
      <c r="V1322" s="197"/>
      <c r="W1322" s="197"/>
      <c r="X1322" s="197"/>
      <c r="Y1322" s="197"/>
    </row>
    <row r="1323" spans="1:25" x14ac:dyDescent="0.25">
      <c r="A1323" s="270">
        <v>475</v>
      </c>
      <c r="B1323" s="469" t="s">
        <v>228</v>
      </c>
      <c r="C1323" s="469" t="s">
        <v>503</v>
      </c>
      <c r="D1323" s="469"/>
      <c r="E1323" s="463">
        <v>14030420</v>
      </c>
      <c r="F1323" s="469"/>
      <c r="G1323" s="469"/>
      <c r="H1323" s="469"/>
      <c r="I1323" s="561">
        <v>1</v>
      </c>
      <c r="J1323" s="469"/>
      <c r="K1323" s="469">
        <v>120</v>
      </c>
      <c r="L1323" s="466">
        <f t="shared" si="19"/>
        <v>14030420</v>
      </c>
      <c r="M1323" s="96"/>
      <c r="N1323" s="197"/>
      <c r="O1323" s="197"/>
      <c r="P1323" s="197"/>
      <c r="Q1323" s="197"/>
      <c r="R1323" s="197"/>
      <c r="S1323" s="197"/>
      <c r="T1323" s="197"/>
      <c r="U1323" s="197"/>
      <c r="V1323" s="197"/>
      <c r="W1323" s="197"/>
      <c r="X1323" s="197"/>
      <c r="Y1323" s="197"/>
    </row>
    <row r="1324" spans="1:25" ht="15.75" thickBot="1" x14ac:dyDescent="0.3">
      <c r="A1324" s="271">
        <v>473</v>
      </c>
      <c r="B1324" s="470" t="s">
        <v>228</v>
      </c>
      <c r="C1324" s="470" t="s">
        <v>503</v>
      </c>
      <c r="D1324" s="470"/>
      <c r="E1324" s="464">
        <v>14030420</v>
      </c>
      <c r="F1324" s="470"/>
      <c r="G1324" s="470"/>
      <c r="H1324" s="470"/>
      <c r="I1324" s="561">
        <v>1</v>
      </c>
      <c r="J1324" s="470"/>
      <c r="K1324" s="470">
        <v>120</v>
      </c>
      <c r="L1324" s="467">
        <f t="shared" si="19"/>
        <v>14030420</v>
      </c>
      <c r="M1324" s="96"/>
      <c r="N1324" s="197"/>
      <c r="O1324" s="197"/>
      <c r="P1324" s="197"/>
      <c r="Q1324" s="197"/>
      <c r="R1324" s="197"/>
      <c r="S1324" s="197"/>
      <c r="T1324" s="197"/>
      <c r="U1324" s="197"/>
      <c r="V1324" s="197"/>
      <c r="W1324" s="197"/>
      <c r="X1324" s="197"/>
      <c r="Y1324" s="197"/>
    </row>
    <row r="1325" spans="1:25" x14ac:dyDescent="0.25">
      <c r="A1325" s="192">
        <v>14</v>
      </c>
      <c r="B1325" s="468" t="s">
        <v>227</v>
      </c>
      <c r="C1325" s="468" t="s">
        <v>415</v>
      </c>
      <c r="D1325" s="468"/>
      <c r="E1325" s="468">
        <v>14030423</v>
      </c>
      <c r="F1325" s="468"/>
      <c r="G1325" s="468"/>
      <c r="H1325" s="468"/>
      <c r="I1325" s="561">
        <v>1</v>
      </c>
      <c r="J1325" s="468"/>
      <c r="K1325" s="468">
        <v>180</v>
      </c>
      <c r="L1325" s="465">
        <f t="shared" si="19"/>
        <v>14030423</v>
      </c>
      <c r="M1325" s="96"/>
      <c r="N1325" s="197"/>
      <c r="O1325" s="197"/>
      <c r="P1325" s="197"/>
      <c r="Q1325" s="197"/>
      <c r="R1325" s="197"/>
      <c r="S1325" s="197"/>
      <c r="T1325" s="197"/>
      <c r="U1325" s="197"/>
      <c r="V1325" s="197"/>
      <c r="W1325" s="197"/>
      <c r="X1325" s="197"/>
      <c r="Y1325" s="197"/>
    </row>
    <row r="1326" spans="1:25" x14ac:dyDescent="0.25">
      <c r="A1326" s="270">
        <v>12</v>
      </c>
      <c r="B1326" s="469" t="s">
        <v>227</v>
      </c>
      <c r="C1326" s="469" t="s">
        <v>415</v>
      </c>
      <c r="D1326" s="469"/>
      <c r="E1326" s="463">
        <v>14030423</v>
      </c>
      <c r="F1326" s="469"/>
      <c r="G1326" s="469"/>
      <c r="H1326" s="469"/>
      <c r="I1326" s="561">
        <v>1</v>
      </c>
      <c r="J1326" s="469"/>
      <c r="K1326" s="469">
        <v>120</v>
      </c>
      <c r="L1326" s="466">
        <f t="shared" si="19"/>
        <v>14030423</v>
      </c>
      <c r="M1326" s="96"/>
      <c r="N1326" s="197"/>
      <c r="O1326" s="197"/>
      <c r="P1326" s="197"/>
      <c r="Q1326" s="197"/>
      <c r="R1326" s="197"/>
      <c r="S1326" s="197"/>
      <c r="T1326" s="197"/>
      <c r="U1326" s="197"/>
      <c r="V1326" s="197"/>
      <c r="W1326" s="197"/>
      <c r="X1326" s="197"/>
      <c r="Y1326" s="197"/>
    </row>
    <row r="1327" spans="1:25" x14ac:dyDescent="0.25">
      <c r="A1327" s="270">
        <v>6</v>
      </c>
      <c r="B1327" s="469" t="s">
        <v>227</v>
      </c>
      <c r="C1327" s="469" t="s">
        <v>496</v>
      </c>
      <c r="D1327" s="469"/>
      <c r="E1327" s="463">
        <v>14030423</v>
      </c>
      <c r="F1327" s="469"/>
      <c r="G1327" s="469"/>
      <c r="H1327" s="469"/>
      <c r="I1327" s="561">
        <v>1</v>
      </c>
      <c r="J1327" s="469"/>
      <c r="K1327" s="469">
        <v>120</v>
      </c>
      <c r="L1327" s="466">
        <f t="shared" si="19"/>
        <v>14030423</v>
      </c>
      <c r="M1327" s="96"/>
      <c r="N1327" s="197"/>
      <c r="O1327" s="197"/>
      <c r="P1327" s="197"/>
      <c r="Q1327" s="197"/>
      <c r="R1327" s="197"/>
      <c r="S1327" s="197"/>
      <c r="T1327" s="197"/>
      <c r="U1327" s="197"/>
      <c r="V1327" s="197"/>
      <c r="W1327" s="197"/>
      <c r="X1327" s="197"/>
      <c r="Y1327" s="197"/>
    </row>
    <row r="1328" spans="1:25" x14ac:dyDescent="0.25">
      <c r="A1328" s="270">
        <v>865</v>
      </c>
      <c r="B1328" s="469" t="s">
        <v>227</v>
      </c>
      <c r="C1328" s="469" t="s">
        <v>142</v>
      </c>
      <c r="D1328" s="469"/>
      <c r="E1328" s="463">
        <v>14030423</v>
      </c>
      <c r="F1328" s="469"/>
      <c r="G1328" s="469"/>
      <c r="H1328" s="469"/>
      <c r="I1328" s="561">
        <v>1</v>
      </c>
      <c r="J1328" s="469"/>
      <c r="K1328" s="469">
        <v>180</v>
      </c>
      <c r="L1328" s="466">
        <f t="shared" si="19"/>
        <v>14030423</v>
      </c>
      <c r="M1328" s="96"/>
      <c r="N1328" s="197"/>
      <c r="O1328" s="197"/>
      <c r="P1328" s="197"/>
      <c r="Q1328" s="197"/>
      <c r="R1328" s="197"/>
      <c r="S1328" s="197"/>
      <c r="T1328" s="197"/>
      <c r="U1328" s="197"/>
      <c r="V1328" s="197"/>
      <c r="W1328" s="197"/>
      <c r="X1328" s="197"/>
      <c r="Y1328" s="197"/>
    </row>
    <row r="1329" spans="1:25" x14ac:dyDescent="0.25">
      <c r="A1329" s="270">
        <v>3394</v>
      </c>
      <c r="B1329" s="469" t="s">
        <v>227</v>
      </c>
      <c r="C1329" s="469" t="s">
        <v>223</v>
      </c>
      <c r="D1329" s="469"/>
      <c r="E1329" s="463">
        <v>14030423</v>
      </c>
      <c r="F1329" s="469"/>
      <c r="G1329" s="469"/>
      <c r="H1329" s="469"/>
      <c r="I1329" s="561">
        <v>1</v>
      </c>
      <c r="J1329" s="469"/>
      <c r="K1329" s="469">
        <v>180</v>
      </c>
      <c r="L1329" s="466">
        <f t="shared" si="19"/>
        <v>14030423</v>
      </c>
      <c r="M1329" s="96"/>
      <c r="N1329" s="197"/>
      <c r="O1329" s="197"/>
      <c r="P1329" s="197"/>
      <c r="Q1329" s="197"/>
      <c r="R1329" s="197"/>
      <c r="S1329" s="197"/>
      <c r="T1329" s="197"/>
      <c r="U1329" s="197"/>
      <c r="V1329" s="197"/>
      <c r="W1329" s="197"/>
      <c r="X1329" s="197"/>
      <c r="Y1329" s="197"/>
    </row>
    <row r="1330" spans="1:25" x14ac:dyDescent="0.25">
      <c r="A1330" s="270">
        <v>1</v>
      </c>
      <c r="B1330" s="469" t="s">
        <v>227</v>
      </c>
      <c r="C1330" s="469" t="s">
        <v>575</v>
      </c>
      <c r="D1330" s="469"/>
      <c r="E1330" s="463">
        <v>14030423</v>
      </c>
      <c r="F1330" s="469"/>
      <c r="G1330" s="469"/>
      <c r="H1330" s="469"/>
      <c r="I1330" s="561">
        <v>1</v>
      </c>
      <c r="J1330" s="469"/>
      <c r="K1330" s="469">
        <v>180</v>
      </c>
      <c r="L1330" s="466">
        <f t="shared" si="19"/>
        <v>14030423</v>
      </c>
      <c r="M1330" s="96"/>
      <c r="N1330" s="197"/>
      <c r="O1330" s="197"/>
      <c r="P1330" s="197"/>
      <c r="Q1330" s="197"/>
      <c r="R1330" s="197"/>
      <c r="S1330" s="197"/>
      <c r="T1330" s="197"/>
      <c r="U1330" s="197"/>
      <c r="V1330" s="197"/>
      <c r="W1330" s="197"/>
      <c r="X1330" s="197"/>
      <c r="Y1330" s="197"/>
    </row>
    <row r="1331" spans="1:25" ht="15.75" thickBot="1" x14ac:dyDescent="0.3">
      <c r="A1331" s="271">
        <v>54</v>
      </c>
      <c r="B1331" s="470" t="s">
        <v>227</v>
      </c>
      <c r="C1331" s="470" t="s">
        <v>424</v>
      </c>
      <c r="D1331" s="470"/>
      <c r="E1331" s="464">
        <v>14030423</v>
      </c>
      <c r="F1331" s="470"/>
      <c r="G1331" s="470"/>
      <c r="H1331" s="470"/>
      <c r="I1331" s="561">
        <v>1</v>
      </c>
      <c r="J1331" s="470"/>
      <c r="K1331" s="470">
        <v>180</v>
      </c>
      <c r="L1331" s="467">
        <f t="shared" si="19"/>
        <v>14030423</v>
      </c>
      <c r="M1331" s="96"/>
      <c r="N1331" s="197"/>
      <c r="O1331" s="197"/>
      <c r="P1331" s="197"/>
      <c r="Q1331" s="197"/>
      <c r="R1331" s="197"/>
      <c r="S1331" s="197"/>
      <c r="T1331" s="197"/>
      <c r="U1331" s="197"/>
      <c r="V1331" s="197"/>
      <c r="W1331" s="197"/>
      <c r="X1331" s="197"/>
      <c r="Y1331" s="197"/>
    </row>
    <row r="1332" spans="1:25" x14ac:dyDescent="0.25">
      <c r="A1332" s="192">
        <v>10</v>
      </c>
      <c r="B1332" s="468" t="s">
        <v>227</v>
      </c>
      <c r="C1332" s="468" t="s">
        <v>415</v>
      </c>
      <c r="D1332" s="468"/>
      <c r="E1332" s="468">
        <v>14030421</v>
      </c>
      <c r="F1332" s="468"/>
      <c r="G1332" s="468"/>
      <c r="H1332" s="468"/>
      <c r="I1332" s="561">
        <v>1</v>
      </c>
      <c r="J1332" s="468"/>
      <c r="K1332" s="468">
        <v>120</v>
      </c>
      <c r="L1332" s="465">
        <f t="shared" si="19"/>
        <v>14030421</v>
      </c>
      <c r="M1332" s="96"/>
      <c r="N1332" s="197"/>
      <c r="O1332" s="197"/>
      <c r="P1332" s="197"/>
      <c r="Q1332" s="197"/>
      <c r="R1332" s="197"/>
      <c r="S1332" s="197"/>
      <c r="T1332" s="197"/>
      <c r="U1332" s="197"/>
      <c r="V1332" s="197"/>
      <c r="W1332" s="197"/>
      <c r="X1332" s="197"/>
      <c r="Y1332" s="197"/>
    </row>
    <row r="1333" spans="1:25" x14ac:dyDescent="0.25">
      <c r="A1333" s="270">
        <v>8</v>
      </c>
      <c r="B1333" s="469" t="s">
        <v>227</v>
      </c>
      <c r="C1333" s="469" t="s">
        <v>415</v>
      </c>
      <c r="D1333" s="469"/>
      <c r="E1333" s="463">
        <v>14030421</v>
      </c>
      <c r="F1333" s="469"/>
      <c r="G1333" s="469"/>
      <c r="H1333" s="469"/>
      <c r="I1333" s="561">
        <v>1</v>
      </c>
      <c r="J1333" s="469"/>
      <c r="K1333" s="469">
        <v>120</v>
      </c>
      <c r="L1333" s="466">
        <f t="shared" si="19"/>
        <v>14030421</v>
      </c>
      <c r="M1333" s="96"/>
      <c r="N1333" s="197"/>
      <c r="O1333" s="197"/>
      <c r="P1333" s="197"/>
      <c r="Q1333" s="197"/>
      <c r="R1333" s="197"/>
      <c r="S1333" s="197"/>
      <c r="T1333" s="197"/>
      <c r="U1333" s="197"/>
      <c r="V1333" s="197"/>
      <c r="W1333" s="197"/>
      <c r="X1333" s="197"/>
      <c r="Y1333" s="197"/>
    </row>
    <row r="1334" spans="1:25" x14ac:dyDescent="0.25">
      <c r="A1334" s="270">
        <v>9</v>
      </c>
      <c r="B1334" s="469" t="s">
        <v>227</v>
      </c>
      <c r="C1334" s="469" t="s">
        <v>496</v>
      </c>
      <c r="D1334" s="469"/>
      <c r="E1334" s="463">
        <v>14030421</v>
      </c>
      <c r="F1334" s="469"/>
      <c r="G1334" s="469"/>
      <c r="H1334" s="469"/>
      <c r="I1334" s="561">
        <v>1</v>
      </c>
      <c r="J1334" s="469"/>
      <c r="K1334" s="469">
        <v>120</v>
      </c>
      <c r="L1334" s="466">
        <f t="shared" si="19"/>
        <v>14030421</v>
      </c>
      <c r="M1334" s="96"/>
      <c r="N1334" s="197"/>
      <c r="O1334" s="197"/>
      <c r="P1334" s="197"/>
      <c r="Q1334" s="197"/>
      <c r="R1334" s="197"/>
      <c r="S1334" s="197"/>
      <c r="T1334" s="197"/>
      <c r="U1334" s="197"/>
      <c r="V1334" s="197"/>
      <c r="W1334" s="197"/>
      <c r="X1334" s="197"/>
      <c r="Y1334" s="197"/>
    </row>
    <row r="1335" spans="1:25" x14ac:dyDescent="0.25">
      <c r="A1335" s="270">
        <v>8</v>
      </c>
      <c r="B1335" s="469" t="s">
        <v>227</v>
      </c>
      <c r="C1335" s="469" t="s">
        <v>496</v>
      </c>
      <c r="D1335" s="469"/>
      <c r="E1335" s="463">
        <v>14030421</v>
      </c>
      <c r="F1335" s="469"/>
      <c r="G1335" s="469"/>
      <c r="H1335" s="469"/>
      <c r="I1335" s="561">
        <v>1</v>
      </c>
      <c r="J1335" s="469"/>
      <c r="K1335" s="469">
        <v>120</v>
      </c>
      <c r="L1335" s="466">
        <f t="shared" si="19"/>
        <v>14030421</v>
      </c>
      <c r="M1335" s="96"/>
      <c r="N1335" s="197"/>
      <c r="O1335" s="197"/>
      <c r="P1335" s="197"/>
      <c r="Q1335" s="197"/>
      <c r="R1335" s="197"/>
      <c r="S1335" s="197"/>
      <c r="T1335" s="197"/>
      <c r="U1335" s="197"/>
      <c r="V1335" s="197"/>
      <c r="W1335" s="197"/>
      <c r="X1335" s="197"/>
      <c r="Y1335" s="197"/>
    </row>
    <row r="1336" spans="1:25" x14ac:dyDescent="0.25">
      <c r="A1336" s="270">
        <v>11</v>
      </c>
      <c r="B1336" s="469" t="s">
        <v>227</v>
      </c>
      <c r="C1336" s="469" t="s">
        <v>415</v>
      </c>
      <c r="D1336" s="469"/>
      <c r="E1336" s="463">
        <v>14030421</v>
      </c>
      <c r="F1336" s="469"/>
      <c r="G1336" s="469"/>
      <c r="H1336" s="469"/>
      <c r="I1336" s="561">
        <v>1</v>
      </c>
      <c r="J1336" s="469"/>
      <c r="K1336" s="469">
        <v>120</v>
      </c>
      <c r="L1336" s="466">
        <f t="shared" si="19"/>
        <v>14030421</v>
      </c>
      <c r="M1336" s="96"/>
      <c r="N1336" s="197"/>
      <c r="O1336" s="197"/>
      <c r="P1336" s="197"/>
      <c r="Q1336" s="197"/>
      <c r="R1336" s="197"/>
      <c r="S1336" s="197"/>
      <c r="T1336" s="197"/>
      <c r="U1336" s="197"/>
      <c r="V1336" s="197"/>
      <c r="W1336" s="197"/>
      <c r="X1336" s="197"/>
      <c r="Y1336" s="197"/>
    </row>
    <row r="1337" spans="1:25" x14ac:dyDescent="0.25">
      <c r="A1337" s="270">
        <v>7</v>
      </c>
      <c r="B1337" s="469" t="s">
        <v>227</v>
      </c>
      <c r="C1337" s="469" t="s">
        <v>576</v>
      </c>
      <c r="D1337" s="469"/>
      <c r="E1337" s="463">
        <v>14030421</v>
      </c>
      <c r="F1337" s="469"/>
      <c r="G1337" s="469"/>
      <c r="H1337" s="469"/>
      <c r="I1337" s="561">
        <v>1</v>
      </c>
      <c r="J1337" s="469"/>
      <c r="K1337" s="469">
        <v>180</v>
      </c>
      <c r="L1337" s="466">
        <f t="shared" si="19"/>
        <v>14030421</v>
      </c>
      <c r="M1337" s="96"/>
      <c r="N1337" s="197"/>
      <c r="O1337" s="197"/>
      <c r="P1337" s="197"/>
      <c r="Q1337" s="197"/>
      <c r="R1337" s="197"/>
      <c r="S1337" s="197"/>
      <c r="T1337" s="197"/>
      <c r="U1337" s="197"/>
      <c r="V1337" s="197"/>
      <c r="W1337" s="197"/>
      <c r="X1337" s="197"/>
      <c r="Y1337" s="197"/>
    </row>
    <row r="1338" spans="1:25" ht="15.75" thickBot="1" x14ac:dyDescent="0.3">
      <c r="A1338" s="271">
        <v>13</v>
      </c>
      <c r="B1338" s="470" t="s">
        <v>227</v>
      </c>
      <c r="C1338" s="470" t="s">
        <v>415</v>
      </c>
      <c r="D1338" s="470"/>
      <c r="E1338" s="464">
        <v>14030421</v>
      </c>
      <c r="F1338" s="470"/>
      <c r="G1338" s="470"/>
      <c r="H1338" s="470"/>
      <c r="I1338" s="561">
        <v>1</v>
      </c>
      <c r="J1338" s="470"/>
      <c r="K1338" s="470">
        <v>120</v>
      </c>
      <c r="L1338" s="467">
        <f t="shared" si="19"/>
        <v>14030421</v>
      </c>
      <c r="M1338" s="96"/>
      <c r="N1338" s="197"/>
      <c r="O1338" s="197"/>
      <c r="P1338" s="197"/>
      <c r="Q1338" s="197"/>
      <c r="R1338" s="197"/>
      <c r="S1338" s="197"/>
      <c r="T1338" s="197"/>
      <c r="U1338" s="197"/>
      <c r="V1338" s="197"/>
      <c r="W1338" s="197"/>
      <c r="X1338" s="197"/>
      <c r="Y1338" s="197"/>
    </row>
    <row r="1339" spans="1:25" x14ac:dyDescent="0.25">
      <c r="A1339" s="192">
        <v>3349</v>
      </c>
      <c r="B1339" s="529" t="s">
        <v>228</v>
      </c>
      <c r="C1339" s="529" t="s">
        <v>223</v>
      </c>
      <c r="D1339" s="529"/>
      <c r="E1339" s="529">
        <v>14030503</v>
      </c>
      <c r="F1339" s="529"/>
      <c r="G1339" s="529"/>
      <c r="H1339" s="529"/>
      <c r="I1339" s="561">
        <v>1</v>
      </c>
      <c r="J1339" s="529"/>
      <c r="K1339" s="529">
        <v>180</v>
      </c>
      <c r="L1339" s="526">
        <f t="shared" si="19"/>
        <v>14030503</v>
      </c>
      <c r="M1339" s="96"/>
      <c r="N1339" s="197"/>
      <c r="O1339" s="197"/>
      <c r="P1339" s="197"/>
      <c r="Q1339" s="197"/>
      <c r="R1339" s="197"/>
      <c r="S1339" s="197"/>
      <c r="T1339" s="197"/>
      <c r="U1339" s="197"/>
      <c r="V1339" s="197"/>
      <c r="W1339" s="197"/>
      <c r="X1339" s="197"/>
      <c r="Y1339" s="197"/>
    </row>
    <row r="1340" spans="1:25" x14ac:dyDescent="0.25">
      <c r="A1340" s="270">
        <v>7</v>
      </c>
      <c r="B1340" s="530" t="s">
        <v>228</v>
      </c>
      <c r="C1340" s="530" t="s">
        <v>575</v>
      </c>
      <c r="D1340" s="530"/>
      <c r="E1340" s="524">
        <v>14030503</v>
      </c>
      <c r="F1340" s="530"/>
      <c r="G1340" s="530"/>
      <c r="H1340" s="530"/>
      <c r="I1340" s="561">
        <v>1</v>
      </c>
      <c r="J1340" s="530"/>
      <c r="K1340" s="530">
        <v>180</v>
      </c>
      <c r="L1340" s="527">
        <f t="shared" si="19"/>
        <v>14030503</v>
      </c>
      <c r="M1340" s="96"/>
      <c r="N1340" s="197"/>
      <c r="O1340" s="197"/>
      <c r="P1340" s="197"/>
      <c r="Q1340" s="197"/>
      <c r="R1340" s="197"/>
      <c r="S1340" s="197"/>
      <c r="T1340" s="197"/>
      <c r="U1340" s="197"/>
      <c r="V1340" s="197"/>
      <c r="W1340" s="197"/>
      <c r="X1340" s="197"/>
      <c r="Y1340" s="197"/>
    </row>
    <row r="1341" spans="1:25" x14ac:dyDescent="0.25">
      <c r="A1341" s="270">
        <v>55</v>
      </c>
      <c r="B1341" s="530" t="s">
        <v>228</v>
      </c>
      <c r="C1341" s="530" t="s">
        <v>424</v>
      </c>
      <c r="D1341" s="530"/>
      <c r="E1341" s="524">
        <v>14030503</v>
      </c>
      <c r="F1341" s="530"/>
      <c r="G1341" s="530"/>
      <c r="H1341" s="530"/>
      <c r="I1341" s="561">
        <v>1</v>
      </c>
      <c r="J1341" s="530"/>
      <c r="K1341" s="530">
        <v>120</v>
      </c>
      <c r="L1341" s="527">
        <f t="shared" si="19"/>
        <v>14030503</v>
      </c>
      <c r="M1341" s="96"/>
      <c r="N1341" s="197"/>
      <c r="O1341" s="197"/>
      <c r="P1341" s="197"/>
      <c r="Q1341" s="197"/>
      <c r="R1341" s="197"/>
      <c r="S1341" s="197"/>
      <c r="T1341" s="197"/>
      <c r="U1341" s="197"/>
      <c r="V1341" s="197"/>
      <c r="W1341" s="197"/>
      <c r="X1341" s="197"/>
      <c r="Y1341" s="197"/>
    </row>
    <row r="1342" spans="1:25" x14ac:dyDescent="0.25">
      <c r="A1342" s="270">
        <v>2</v>
      </c>
      <c r="B1342" s="530" t="s">
        <v>228</v>
      </c>
      <c r="C1342" s="530" t="s">
        <v>541</v>
      </c>
      <c r="D1342" s="530"/>
      <c r="E1342" s="524">
        <v>14030503</v>
      </c>
      <c r="F1342" s="530"/>
      <c r="G1342" s="530"/>
      <c r="H1342" s="530"/>
      <c r="I1342" s="561">
        <v>1</v>
      </c>
      <c r="J1342" s="530"/>
      <c r="K1342" s="530">
        <v>180</v>
      </c>
      <c r="L1342" s="527">
        <f t="shared" si="19"/>
        <v>14030503</v>
      </c>
      <c r="M1342" s="96"/>
      <c r="N1342" s="197"/>
      <c r="O1342" s="197"/>
      <c r="P1342" s="197"/>
      <c r="Q1342" s="197"/>
      <c r="R1342" s="197"/>
      <c r="S1342" s="197"/>
      <c r="T1342" s="197"/>
      <c r="U1342" s="197"/>
      <c r="V1342" s="197"/>
      <c r="W1342" s="197"/>
      <c r="X1342" s="197"/>
      <c r="Y1342" s="197"/>
    </row>
    <row r="1343" spans="1:25" x14ac:dyDescent="0.25">
      <c r="A1343" s="270">
        <v>2</v>
      </c>
      <c r="B1343" s="530" t="s">
        <v>228</v>
      </c>
      <c r="C1343" s="530" t="s">
        <v>544</v>
      </c>
      <c r="D1343" s="530"/>
      <c r="E1343" s="524">
        <v>14030503</v>
      </c>
      <c r="F1343" s="530"/>
      <c r="G1343" s="530"/>
      <c r="H1343" s="530"/>
      <c r="I1343" s="561">
        <v>1</v>
      </c>
      <c r="J1343" s="530"/>
      <c r="K1343" s="530">
        <v>180</v>
      </c>
      <c r="L1343" s="527">
        <f t="shared" si="19"/>
        <v>14030503</v>
      </c>
      <c r="M1343" s="96"/>
      <c r="N1343" s="197"/>
      <c r="O1343" s="197"/>
      <c r="P1343" s="197"/>
      <c r="Q1343" s="197"/>
      <c r="R1343" s="197"/>
      <c r="S1343" s="197"/>
      <c r="T1343" s="197"/>
      <c r="U1343" s="197"/>
      <c r="V1343" s="197"/>
      <c r="W1343" s="197"/>
      <c r="X1343" s="197"/>
      <c r="Y1343" s="197"/>
    </row>
    <row r="1344" spans="1:25" x14ac:dyDescent="0.25">
      <c r="A1344" s="270">
        <v>2</v>
      </c>
      <c r="B1344" s="530" t="s">
        <v>228</v>
      </c>
      <c r="C1344" s="530" t="s">
        <v>550</v>
      </c>
      <c r="D1344" s="530"/>
      <c r="E1344" s="524">
        <v>14030503</v>
      </c>
      <c r="F1344" s="530"/>
      <c r="G1344" s="530"/>
      <c r="H1344" s="530"/>
      <c r="I1344" s="561">
        <v>1</v>
      </c>
      <c r="J1344" s="530"/>
      <c r="K1344" s="530">
        <v>180</v>
      </c>
      <c r="L1344" s="527">
        <f t="shared" si="19"/>
        <v>14030503</v>
      </c>
      <c r="M1344" s="96"/>
      <c r="N1344" s="197"/>
      <c r="O1344" s="197"/>
      <c r="P1344" s="197"/>
      <c r="Q1344" s="197"/>
      <c r="R1344" s="197"/>
      <c r="S1344" s="197"/>
      <c r="T1344" s="197"/>
      <c r="U1344" s="197"/>
      <c r="V1344" s="197"/>
      <c r="W1344" s="197"/>
      <c r="X1344" s="197"/>
      <c r="Y1344" s="197"/>
    </row>
    <row r="1345" spans="1:25" x14ac:dyDescent="0.25">
      <c r="A1345" s="270">
        <v>3344</v>
      </c>
      <c r="B1345" s="530" t="s">
        <v>228</v>
      </c>
      <c r="C1345" s="530" t="s">
        <v>218</v>
      </c>
      <c r="D1345" s="530"/>
      <c r="E1345" s="524">
        <v>14030503</v>
      </c>
      <c r="F1345" s="530"/>
      <c r="G1345" s="530"/>
      <c r="H1345" s="530"/>
      <c r="I1345" s="561">
        <v>1</v>
      </c>
      <c r="J1345" s="530"/>
      <c r="K1345" s="530">
        <v>180</v>
      </c>
      <c r="L1345" s="527">
        <f t="shared" si="19"/>
        <v>14030503</v>
      </c>
      <c r="M1345" s="96"/>
      <c r="N1345" s="197"/>
      <c r="O1345" s="197"/>
      <c r="P1345" s="197"/>
      <c r="Q1345" s="197"/>
      <c r="R1345" s="197"/>
      <c r="S1345" s="197"/>
      <c r="T1345" s="197"/>
      <c r="U1345" s="197"/>
      <c r="V1345" s="197"/>
      <c r="W1345" s="197"/>
      <c r="X1345" s="197"/>
      <c r="Y1345" s="197"/>
    </row>
    <row r="1346" spans="1:25" x14ac:dyDescent="0.25">
      <c r="A1346" s="270">
        <v>634</v>
      </c>
      <c r="B1346" s="530" t="s">
        <v>228</v>
      </c>
      <c r="C1346" s="530" t="s">
        <v>277</v>
      </c>
      <c r="D1346" s="530"/>
      <c r="E1346" s="524">
        <v>14030503</v>
      </c>
      <c r="F1346" s="530"/>
      <c r="G1346" s="530"/>
      <c r="H1346" s="530"/>
      <c r="I1346" s="561">
        <v>1</v>
      </c>
      <c r="J1346" s="530"/>
      <c r="K1346" s="530">
        <v>180</v>
      </c>
      <c r="L1346" s="527">
        <f t="shared" si="19"/>
        <v>14030503</v>
      </c>
      <c r="M1346" s="96"/>
      <c r="N1346" s="197"/>
      <c r="O1346" s="197"/>
      <c r="P1346" s="197"/>
      <c r="Q1346" s="197"/>
      <c r="R1346" s="197"/>
      <c r="S1346" s="197"/>
      <c r="T1346" s="197"/>
      <c r="U1346" s="197"/>
      <c r="V1346" s="197"/>
      <c r="W1346" s="197"/>
      <c r="X1346" s="197"/>
      <c r="Y1346" s="197"/>
    </row>
    <row r="1347" spans="1:25" ht="15.75" thickBot="1" x14ac:dyDescent="0.3">
      <c r="A1347" s="271">
        <v>1</v>
      </c>
      <c r="B1347" s="531" t="s">
        <v>228</v>
      </c>
      <c r="C1347" s="531" t="s">
        <v>544</v>
      </c>
      <c r="D1347" s="531"/>
      <c r="E1347" s="520">
        <v>14030503</v>
      </c>
      <c r="F1347" s="531"/>
      <c r="G1347" s="531"/>
      <c r="H1347" s="531"/>
      <c r="I1347" s="561">
        <v>1</v>
      </c>
      <c r="J1347" s="531"/>
      <c r="K1347" s="531">
        <v>180</v>
      </c>
      <c r="L1347" s="528">
        <f t="shared" si="19"/>
        <v>14030503</v>
      </c>
      <c r="M1347" s="96"/>
      <c r="N1347" s="197"/>
      <c r="O1347" s="197"/>
      <c r="P1347" s="197"/>
      <c r="Q1347" s="197"/>
      <c r="R1347" s="197"/>
      <c r="S1347" s="197"/>
      <c r="T1347" s="197"/>
      <c r="U1347" s="197"/>
      <c r="V1347" s="197"/>
      <c r="W1347" s="197"/>
      <c r="X1347" s="197"/>
      <c r="Y1347" s="197"/>
    </row>
    <row r="1348" spans="1:25" x14ac:dyDescent="0.25">
      <c r="A1348" s="192">
        <v>5</v>
      </c>
      <c r="B1348" s="529" t="s">
        <v>228</v>
      </c>
      <c r="C1348" s="529" t="s">
        <v>550</v>
      </c>
      <c r="D1348" s="529"/>
      <c r="E1348" s="529">
        <v>14030502</v>
      </c>
      <c r="F1348" s="529"/>
      <c r="G1348" s="529"/>
      <c r="H1348" s="529"/>
      <c r="I1348" s="561">
        <v>1</v>
      </c>
      <c r="J1348" s="529"/>
      <c r="K1348" s="529">
        <v>180</v>
      </c>
      <c r="L1348" s="526">
        <f t="shared" si="19"/>
        <v>14030502</v>
      </c>
      <c r="M1348" s="96"/>
      <c r="N1348" s="197"/>
      <c r="O1348" s="197"/>
      <c r="P1348" s="197"/>
      <c r="Q1348" s="197"/>
      <c r="R1348" s="197"/>
      <c r="S1348" s="197"/>
      <c r="T1348" s="197"/>
      <c r="U1348" s="197"/>
      <c r="V1348" s="197"/>
      <c r="W1348" s="197"/>
      <c r="X1348" s="197"/>
      <c r="Y1348" s="197"/>
    </row>
    <row r="1349" spans="1:25" x14ac:dyDescent="0.25">
      <c r="A1349" s="270">
        <v>6</v>
      </c>
      <c r="B1349" s="530" t="s">
        <v>228</v>
      </c>
      <c r="C1349" s="530" t="s">
        <v>496</v>
      </c>
      <c r="D1349" s="530"/>
      <c r="E1349" s="524">
        <v>14030502</v>
      </c>
      <c r="F1349" s="530"/>
      <c r="G1349" s="530"/>
      <c r="H1349" s="530"/>
      <c r="I1349" s="561">
        <v>1</v>
      </c>
      <c r="J1349" s="530"/>
      <c r="K1349" s="530">
        <v>120</v>
      </c>
      <c r="L1349" s="527">
        <f t="shared" si="19"/>
        <v>14030502</v>
      </c>
      <c r="M1349" s="96"/>
      <c r="N1349" s="197"/>
      <c r="O1349" s="197"/>
      <c r="P1349" s="197"/>
      <c r="Q1349" s="197"/>
      <c r="R1349" s="197"/>
      <c r="S1349" s="197"/>
      <c r="T1349" s="197"/>
      <c r="U1349" s="197"/>
      <c r="V1349" s="197"/>
      <c r="W1349" s="197"/>
      <c r="X1349" s="197"/>
      <c r="Y1349" s="197"/>
    </row>
    <row r="1350" spans="1:25" x14ac:dyDescent="0.25">
      <c r="A1350" s="270">
        <v>3352</v>
      </c>
      <c r="B1350" s="530" t="s">
        <v>228</v>
      </c>
      <c r="C1350" s="530" t="s">
        <v>223</v>
      </c>
      <c r="D1350" s="530"/>
      <c r="E1350" s="524">
        <v>14030502</v>
      </c>
      <c r="F1350" s="530"/>
      <c r="G1350" s="530"/>
      <c r="H1350" s="530"/>
      <c r="I1350" s="561">
        <v>1</v>
      </c>
      <c r="J1350" s="530"/>
      <c r="K1350" s="530">
        <v>180</v>
      </c>
      <c r="L1350" s="527">
        <f t="shared" si="19"/>
        <v>14030502</v>
      </c>
      <c r="M1350" s="96"/>
      <c r="N1350" s="197"/>
      <c r="O1350" s="197"/>
      <c r="P1350" s="197"/>
      <c r="Q1350" s="197"/>
      <c r="R1350" s="197"/>
      <c r="S1350" s="197"/>
      <c r="T1350" s="197"/>
      <c r="U1350" s="197"/>
      <c r="V1350" s="197"/>
      <c r="W1350" s="197"/>
      <c r="X1350" s="197"/>
      <c r="Y1350" s="197"/>
    </row>
    <row r="1351" spans="1:25" x14ac:dyDescent="0.25">
      <c r="A1351" s="270">
        <v>54</v>
      </c>
      <c r="B1351" s="530" t="s">
        <v>228</v>
      </c>
      <c r="C1351" s="530" t="s">
        <v>424</v>
      </c>
      <c r="D1351" s="530"/>
      <c r="E1351" s="524">
        <v>14030502</v>
      </c>
      <c r="F1351" s="530"/>
      <c r="G1351" s="530"/>
      <c r="H1351" s="530"/>
      <c r="I1351" s="561">
        <v>1</v>
      </c>
      <c r="J1351" s="530"/>
      <c r="K1351" s="530">
        <v>120</v>
      </c>
      <c r="L1351" s="527">
        <f t="shared" si="19"/>
        <v>14030502</v>
      </c>
      <c r="M1351" s="96"/>
      <c r="N1351" s="197"/>
      <c r="O1351" s="197"/>
      <c r="P1351" s="197"/>
      <c r="Q1351" s="197"/>
      <c r="R1351" s="197"/>
      <c r="S1351" s="197"/>
      <c r="T1351" s="197"/>
      <c r="U1351" s="197"/>
      <c r="V1351" s="197"/>
      <c r="W1351" s="197"/>
      <c r="X1351" s="197"/>
      <c r="Y1351" s="197"/>
    </row>
    <row r="1352" spans="1:25" x14ac:dyDescent="0.25">
      <c r="A1352" s="270">
        <v>3354</v>
      </c>
      <c r="B1352" s="530" t="s">
        <v>228</v>
      </c>
      <c r="C1352" s="530" t="s">
        <v>223</v>
      </c>
      <c r="D1352" s="530"/>
      <c r="E1352" s="524">
        <v>14030502</v>
      </c>
      <c r="F1352" s="530"/>
      <c r="G1352" s="530"/>
      <c r="H1352" s="530"/>
      <c r="I1352" s="561">
        <v>1</v>
      </c>
      <c r="J1352" s="530"/>
      <c r="K1352" s="530">
        <v>180</v>
      </c>
      <c r="L1352" s="527">
        <f t="shared" si="19"/>
        <v>14030502</v>
      </c>
      <c r="M1352" s="96"/>
      <c r="N1352" s="197"/>
      <c r="O1352" s="197"/>
      <c r="P1352" s="197"/>
      <c r="Q1352" s="197"/>
      <c r="R1352" s="197"/>
      <c r="S1352" s="197"/>
      <c r="T1352" s="197"/>
      <c r="U1352" s="197"/>
      <c r="V1352" s="197"/>
      <c r="W1352" s="197"/>
      <c r="X1352" s="197"/>
      <c r="Y1352" s="197"/>
    </row>
    <row r="1353" spans="1:25" x14ac:dyDescent="0.25">
      <c r="A1353" s="270">
        <v>633</v>
      </c>
      <c r="B1353" s="530" t="s">
        <v>228</v>
      </c>
      <c r="C1353" s="530" t="s">
        <v>277</v>
      </c>
      <c r="D1353" s="530"/>
      <c r="E1353" s="524">
        <v>14030502</v>
      </c>
      <c r="F1353" s="530"/>
      <c r="G1353" s="530"/>
      <c r="H1353" s="530"/>
      <c r="I1353" s="561">
        <v>1</v>
      </c>
      <c r="J1353" s="530"/>
      <c r="K1353" s="530">
        <v>180</v>
      </c>
      <c r="L1353" s="527">
        <f t="shared" si="19"/>
        <v>14030502</v>
      </c>
      <c r="M1353" s="96"/>
      <c r="N1353" s="197"/>
      <c r="O1353" s="197"/>
      <c r="P1353" s="197"/>
      <c r="Q1353" s="197"/>
      <c r="R1353" s="197"/>
      <c r="S1353" s="197"/>
      <c r="T1353" s="197"/>
      <c r="U1353" s="197"/>
      <c r="V1353" s="197"/>
      <c r="W1353" s="197"/>
      <c r="X1353" s="197"/>
      <c r="Y1353" s="197"/>
    </row>
    <row r="1354" spans="1:25" ht="15.75" thickBot="1" x14ac:dyDescent="0.3">
      <c r="A1354" s="271">
        <v>3351</v>
      </c>
      <c r="B1354" s="531" t="s">
        <v>228</v>
      </c>
      <c r="C1354" s="531" t="s">
        <v>223</v>
      </c>
      <c r="D1354" s="531"/>
      <c r="E1354" s="520">
        <v>14030502</v>
      </c>
      <c r="F1354" s="531"/>
      <c r="G1354" s="531"/>
      <c r="H1354" s="531"/>
      <c r="I1354" s="561">
        <v>1</v>
      </c>
      <c r="J1354" s="531"/>
      <c r="K1354" s="531">
        <v>180</v>
      </c>
      <c r="L1354" s="528">
        <f t="shared" si="19"/>
        <v>14030502</v>
      </c>
      <c r="M1354" s="96"/>
      <c r="N1354" s="197"/>
      <c r="O1354" s="197"/>
      <c r="P1354" s="197"/>
      <c r="Q1354" s="197"/>
      <c r="R1354" s="197"/>
      <c r="S1354" s="197"/>
      <c r="T1354" s="197"/>
      <c r="U1354" s="197"/>
      <c r="V1354" s="197"/>
      <c r="W1354" s="197"/>
      <c r="X1354" s="197"/>
      <c r="Y1354" s="197"/>
    </row>
    <row r="1355" spans="1:25" x14ac:dyDescent="0.25">
      <c r="A1355" s="192">
        <v>7</v>
      </c>
      <c r="B1355" s="529" t="s">
        <v>228</v>
      </c>
      <c r="C1355" s="529" t="s">
        <v>550</v>
      </c>
      <c r="D1355" s="529"/>
      <c r="E1355" s="529">
        <v>14030501</v>
      </c>
      <c r="F1355" s="529"/>
      <c r="G1355" s="529"/>
      <c r="H1355" s="529"/>
      <c r="I1355" s="561">
        <v>1</v>
      </c>
      <c r="J1355" s="529"/>
      <c r="K1355" s="529">
        <v>180</v>
      </c>
      <c r="L1355" s="526">
        <f t="shared" si="19"/>
        <v>14030501</v>
      </c>
      <c r="M1355" s="96"/>
      <c r="N1355" s="197"/>
      <c r="O1355" s="197"/>
      <c r="P1355" s="197"/>
      <c r="Q1355" s="197"/>
      <c r="R1355" s="197"/>
      <c r="S1355" s="197"/>
      <c r="T1355" s="197"/>
      <c r="U1355" s="197"/>
      <c r="V1355" s="197"/>
      <c r="W1355" s="197"/>
      <c r="X1355" s="197"/>
      <c r="Y1355" s="197"/>
    </row>
    <row r="1356" spans="1:25" x14ac:dyDescent="0.25">
      <c r="A1356" s="270">
        <v>227</v>
      </c>
      <c r="B1356" s="530" t="s">
        <v>228</v>
      </c>
      <c r="C1356" s="530" t="s">
        <v>517</v>
      </c>
      <c r="D1356" s="530"/>
      <c r="E1356" s="524">
        <v>14030501</v>
      </c>
      <c r="F1356" s="530"/>
      <c r="G1356" s="530"/>
      <c r="H1356" s="530"/>
      <c r="I1356" s="561">
        <v>1</v>
      </c>
      <c r="J1356" s="530"/>
      <c r="K1356" s="530">
        <v>180</v>
      </c>
      <c r="L1356" s="527">
        <f t="shared" si="19"/>
        <v>14030501</v>
      </c>
      <c r="M1356" s="96"/>
      <c r="N1356" s="197"/>
      <c r="O1356" s="197"/>
      <c r="P1356" s="197"/>
      <c r="Q1356" s="197"/>
      <c r="R1356" s="197"/>
      <c r="S1356" s="197"/>
      <c r="T1356" s="197"/>
      <c r="U1356" s="197"/>
      <c r="V1356" s="197"/>
      <c r="W1356" s="197"/>
      <c r="X1356" s="197"/>
      <c r="Y1356" s="197"/>
    </row>
    <row r="1357" spans="1:25" x14ac:dyDescent="0.25">
      <c r="A1357" s="270">
        <v>33</v>
      </c>
      <c r="B1357" s="530" t="s">
        <v>228</v>
      </c>
      <c r="C1357" s="530" t="s">
        <v>473</v>
      </c>
      <c r="D1357" s="530"/>
      <c r="E1357" s="524">
        <v>14030501</v>
      </c>
      <c r="F1357" s="530"/>
      <c r="G1357" s="530"/>
      <c r="H1357" s="530"/>
      <c r="I1357" s="561">
        <v>1</v>
      </c>
      <c r="J1357" s="530"/>
      <c r="K1357" s="530">
        <v>120</v>
      </c>
      <c r="L1357" s="527">
        <f t="shared" si="19"/>
        <v>14030501</v>
      </c>
      <c r="M1357" s="96"/>
      <c r="N1357" s="197"/>
      <c r="O1357" s="197"/>
      <c r="P1357" s="197"/>
      <c r="Q1357" s="197"/>
      <c r="R1357" s="197"/>
      <c r="S1357" s="197"/>
      <c r="T1357" s="197"/>
      <c r="U1357" s="197"/>
      <c r="V1357" s="197"/>
      <c r="W1357" s="197"/>
      <c r="X1357" s="197"/>
      <c r="Y1357" s="197"/>
    </row>
    <row r="1358" spans="1:25" x14ac:dyDescent="0.25">
      <c r="A1358" s="270">
        <v>11</v>
      </c>
      <c r="B1358" s="530" t="s">
        <v>228</v>
      </c>
      <c r="C1358" s="530" t="s">
        <v>550</v>
      </c>
      <c r="D1358" s="530"/>
      <c r="E1358" s="524">
        <v>14030501</v>
      </c>
      <c r="F1358" s="530"/>
      <c r="G1358" s="530"/>
      <c r="H1358" s="530"/>
      <c r="I1358" s="561">
        <v>1</v>
      </c>
      <c r="J1358" s="530"/>
      <c r="K1358" s="530">
        <v>180</v>
      </c>
      <c r="L1358" s="527">
        <f t="shared" si="19"/>
        <v>14030501</v>
      </c>
      <c r="M1358" s="96"/>
      <c r="N1358" s="197"/>
      <c r="O1358" s="197"/>
      <c r="P1358" s="197"/>
      <c r="Q1358" s="197"/>
      <c r="R1358" s="197"/>
      <c r="S1358" s="197"/>
      <c r="T1358" s="197"/>
      <c r="U1358" s="197"/>
      <c r="V1358" s="197"/>
      <c r="W1358" s="197"/>
      <c r="X1358" s="197"/>
      <c r="Y1358" s="197"/>
    </row>
    <row r="1359" spans="1:25" x14ac:dyDescent="0.25">
      <c r="A1359" s="270">
        <v>6</v>
      </c>
      <c r="B1359" s="530" t="s">
        <v>228</v>
      </c>
      <c r="C1359" s="530" t="s">
        <v>550</v>
      </c>
      <c r="D1359" s="530"/>
      <c r="E1359" s="524">
        <v>14030501</v>
      </c>
      <c r="F1359" s="530"/>
      <c r="G1359" s="530"/>
      <c r="H1359" s="530"/>
      <c r="I1359" s="561">
        <v>1</v>
      </c>
      <c r="J1359" s="530"/>
      <c r="K1359" s="530">
        <v>180</v>
      </c>
      <c r="L1359" s="527">
        <f t="shared" si="19"/>
        <v>14030501</v>
      </c>
      <c r="M1359" s="96"/>
      <c r="N1359" s="197"/>
      <c r="O1359" s="197"/>
      <c r="P1359" s="197"/>
      <c r="Q1359" s="197"/>
      <c r="R1359" s="197"/>
      <c r="S1359" s="197"/>
      <c r="T1359" s="197"/>
      <c r="U1359" s="197"/>
      <c r="V1359" s="197"/>
      <c r="W1359" s="197"/>
      <c r="X1359" s="197"/>
      <c r="Y1359" s="197"/>
    </row>
    <row r="1360" spans="1:25" x14ac:dyDescent="0.25">
      <c r="A1360" s="270">
        <v>105</v>
      </c>
      <c r="B1360" s="530" t="s">
        <v>228</v>
      </c>
      <c r="C1360" s="530" t="s">
        <v>265</v>
      </c>
      <c r="D1360" s="530"/>
      <c r="E1360" s="524">
        <v>14030501</v>
      </c>
      <c r="F1360" s="530"/>
      <c r="G1360" s="530"/>
      <c r="H1360" s="530"/>
      <c r="I1360" s="561">
        <v>1</v>
      </c>
      <c r="J1360" s="530"/>
      <c r="K1360" s="530">
        <v>120</v>
      </c>
      <c r="L1360" s="527">
        <f t="shared" si="19"/>
        <v>14030501</v>
      </c>
      <c r="M1360" s="96"/>
      <c r="N1360" s="197"/>
      <c r="O1360" s="197"/>
      <c r="P1360" s="197"/>
      <c r="Q1360" s="197"/>
      <c r="R1360" s="197"/>
      <c r="S1360" s="197"/>
      <c r="T1360" s="197"/>
      <c r="U1360" s="197"/>
      <c r="V1360" s="197"/>
      <c r="W1360" s="197"/>
      <c r="X1360" s="197"/>
      <c r="Y1360" s="197"/>
    </row>
    <row r="1361" spans="1:25" x14ac:dyDescent="0.25">
      <c r="A1361" s="270">
        <v>1</v>
      </c>
      <c r="B1361" s="530" t="s">
        <v>228</v>
      </c>
      <c r="C1361" s="530" t="s">
        <v>575</v>
      </c>
      <c r="D1361" s="530"/>
      <c r="E1361" s="524">
        <v>14030501</v>
      </c>
      <c r="F1361" s="530"/>
      <c r="G1361" s="530"/>
      <c r="H1361" s="530"/>
      <c r="I1361" s="561">
        <v>1</v>
      </c>
      <c r="J1361" s="530"/>
      <c r="K1361" s="530">
        <v>180</v>
      </c>
      <c r="L1361" s="527">
        <f t="shared" si="19"/>
        <v>14030501</v>
      </c>
      <c r="M1361" s="96"/>
      <c r="N1361" s="197"/>
      <c r="O1361" s="197"/>
      <c r="P1361" s="197"/>
      <c r="Q1361" s="197"/>
      <c r="R1361" s="197"/>
      <c r="S1361" s="197"/>
      <c r="T1361" s="197"/>
      <c r="U1361" s="197"/>
      <c r="V1361" s="197"/>
      <c r="W1361" s="197"/>
      <c r="X1361" s="197"/>
      <c r="Y1361" s="197"/>
    </row>
    <row r="1362" spans="1:25" ht="15.75" thickBot="1" x14ac:dyDescent="0.3">
      <c r="A1362" s="271">
        <v>185</v>
      </c>
      <c r="B1362" s="531" t="s">
        <v>228</v>
      </c>
      <c r="C1362" s="531" t="s">
        <v>137</v>
      </c>
      <c r="D1362" s="531"/>
      <c r="E1362" s="520">
        <v>14030501</v>
      </c>
      <c r="F1362" s="531"/>
      <c r="G1362" s="531"/>
      <c r="H1362" s="531"/>
      <c r="I1362" s="561">
        <v>1</v>
      </c>
      <c r="J1362" s="531"/>
      <c r="K1362" s="531">
        <v>180</v>
      </c>
      <c r="L1362" s="528">
        <f t="shared" si="19"/>
        <v>14030501</v>
      </c>
      <c r="M1362" s="96"/>
      <c r="N1362" s="197"/>
      <c r="O1362" s="197"/>
      <c r="P1362" s="197"/>
      <c r="Q1362" s="197"/>
      <c r="R1362" s="197"/>
      <c r="S1362" s="197"/>
      <c r="T1362" s="197"/>
      <c r="U1362" s="197"/>
      <c r="V1362" s="197"/>
      <c r="W1362" s="197"/>
      <c r="X1362" s="197"/>
      <c r="Y1362" s="197"/>
    </row>
    <row r="1363" spans="1:25" x14ac:dyDescent="0.25">
      <c r="A1363" s="192">
        <v>863</v>
      </c>
      <c r="B1363" s="529" t="s">
        <v>228</v>
      </c>
      <c r="C1363" s="529" t="s">
        <v>142</v>
      </c>
      <c r="D1363" s="529"/>
      <c r="E1363" s="529">
        <v>14030423</v>
      </c>
      <c r="F1363" s="529"/>
      <c r="G1363" s="529"/>
      <c r="H1363" s="529"/>
      <c r="I1363" s="561">
        <v>1</v>
      </c>
      <c r="J1363" s="529"/>
      <c r="K1363" s="529">
        <v>120</v>
      </c>
      <c r="L1363" s="526">
        <f t="shared" si="19"/>
        <v>14030423</v>
      </c>
      <c r="M1363" s="96"/>
      <c r="N1363" s="197"/>
      <c r="O1363" s="197"/>
      <c r="P1363" s="197"/>
      <c r="Q1363" s="197"/>
      <c r="R1363" s="197"/>
      <c r="S1363" s="197"/>
      <c r="T1363" s="197"/>
      <c r="U1363" s="197"/>
      <c r="V1363" s="197"/>
      <c r="W1363" s="197"/>
      <c r="X1363" s="197"/>
      <c r="Y1363" s="197"/>
    </row>
    <row r="1364" spans="1:25" x14ac:dyDescent="0.25">
      <c r="A1364" s="270">
        <v>862</v>
      </c>
      <c r="B1364" s="530" t="s">
        <v>228</v>
      </c>
      <c r="C1364" s="530" t="s">
        <v>142</v>
      </c>
      <c r="D1364" s="530"/>
      <c r="E1364" s="524">
        <v>14030423</v>
      </c>
      <c r="F1364" s="530"/>
      <c r="G1364" s="530"/>
      <c r="H1364" s="530"/>
      <c r="I1364" s="561">
        <v>1</v>
      </c>
      <c r="J1364" s="530"/>
      <c r="K1364" s="530">
        <v>120</v>
      </c>
      <c r="L1364" s="527">
        <f t="shared" si="19"/>
        <v>14030423</v>
      </c>
      <c r="M1364" s="96"/>
      <c r="N1364" s="197"/>
      <c r="O1364" s="197"/>
      <c r="P1364" s="197"/>
      <c r="Q1364" s="197"/>
      <c r="R1364" s="197"/>
      <c r="S1364" s="197"/>
      <c r="T1364" s="197"/>
      <c r="U1364" s="197"/>
      <c r="V1364" s="197"/>
      <c r="W1364" s="197"/>
      <c r="X1364" s="197"/>
      <c r="Y1364" s="197"/>
    </row>
    <row r="1365" spans="1:25" x14ac:dyDescent="0.25">
      <c r="A1365" s="270">
        <v>330</v>
      </c>
      <c r="B1365" s="530" t="s">
        <v>228</v>
      </c>
      <c r="C1365" s="530" t="s">
        <v>483</v>
      </c>
      <c r="D1365" s="530"/>
      <c r="E1365" s="524">
        <v>14030423</v>
      </c>
      <c r="F1365" s="530"/>
      <c r="G1365" s="530"/>
      <c r="H1365" s="530"/>
      <c r="I1365" s="561">
        <v>1</v>
      </c>
      <c r="J1365" s="530"/>
      <c r="K1365" s="530">
        <v>180</v>
      </c>
      <c r="L1365" s="527">
        <f t="shared" si="19"/>
        <v>14030423</v>
      </c>
      <c r="M1365" s="96"/>
      <c r="N1365" s="197"/>
      <c r="O1365" s="197"/>
      <c r="P1365" s="197"/>
      <c r="Q1365" s="197"/>
      <c r="R1365" s="197"/>
      <c r="S1365" s="197"/>
      <c r="T1365" s="197"/>
      <c r="U1365" s="197"/>
      <c r="V1365" s="197"/>
      <c r="W1365" s="197"/>
      <c r="X1365" s="197"/>
      <c r="Y1365" s="197"/>
    </row>
    <row r="1366" spans="1:25" x14ac:dyDescent="0.25">
      <c r="A1366" s="270">
        <v>72</v>
      </c>
      <c r="B1366" s="530" t="s">
        <v>228</v>
      </c>
      <c r="C1366" s="530" t="s">
        <v>137</v>
      </c>
      <c r="D1366" s="530"/>
      <c r="E1366" s="524">
        <v>14030423</v>
      </c>
      <c r="F1366" s="530"/>
      <c r="G1366" s="530"/>
      <c r="H1366" s="530"/>
      <c r="I1366" s="561">
        <v>1</v>
      </c>
      <c r="J1366" s="530"/>
      <c r="K1366" s="530">
        <v>180</v>
      </c>
      <c r="L1366" s="527">
        <f t="shared" si="19"/>
        <v>14030423</v>
      </c>
      <c r="M1366" s="96"/>
      <c r="N1366" s="197"/>
      <c r="O1366" s="197"/>
      <c r="P1366" s="197"/>
      <c r="Q1366" s="197"/>
      <c r="R1366" s="197"/>
      <c r="S1366" s="197"/>
      <c r="T1366" s="197"/>
      <c r="U1366" s="197"/>
      <c r="V1366" s="197"/>
      <c r="W1366" s="197"/>
      <c r="X1366" s="197"/>
      <c r="Y1366" s="197"/>
    </row>
    <row r="1367" spans="1:25" x14ac:dyDescent="0.25">
      <c r="A1367" s="270">
        <v>582</v>
      </c>
      <c r="B1367" s="530" t="s">
        <v>228</v>
      </c>
      <c r="C1367" s="530" t="s">
        <v>118</v>
      </c>
      <c r="D1367" s="530"/>
      <c r="E1367" s="524">
        <v>14030423</v>
      </c>
      <c r="F1367" s="530"/>
      <c r="G1367" s="530"/>
      <c r="H1367" s="530"/>
      <c r="I1367" s="561">
        <v>1</v>
      </c>
      <c r="J1367" s="530"/>
      <c r="K1367" s="530">
        <v>180</v>
      </c>
      <c r="L1367" s="527">
        <f t="shared" si="19"/>
        <v>14030423</v>
      </c>
      <c r="M1367" s="96"/>
      <c r="N1367" s="197"/>
      <c r="O1367" s="197"/>
      <c r="P1367" s="197"/>
      <c r="Q1367" s="197"/>
      <c r="R1367" s="197"/>
      <c r="S1367" s="197"/>
      <c r="T1367" s="197"/>
      <c r="U1367" s="197"/>
      <c r="V1367" s="197"/>
      <c r="W1367" s="197"/>
      <c r="X1367" s="197"/>
      <c r="Y1367" s="197"/>
    </row>
    <row r="1368" spans="1:25" x14ac:dyDescent="0.25">
      <c r="A1368" s="270">
        <v>3342</v>
      </c>
      <c r="B1368" s="530" t="s">
        <v>228</v>
      </c>
      <c r="C1368" s="530" t="s">
        <v>218</v>
      </c>
      <c r="D1368" s="530"/>
      <c r="E1368" s="524">
        <v>14030423</v>
      </c>
      <c r="F1368" s="530"/>
      <c r="G1368" s="530"/>
      <c r="H1368" s="530"/>
      <c r="I1368" s="561">
        <v>1</v>
      </c>
      <c r="J1368" s="530"/>
      <c r="K1368" s="530">
        <v>180</v>
      </c>
      <c r="L1368" s="527">
        <f t="shared" si="19"/>
        <v>14030423</v>
      </c>
      <c r="M1368" s="96"/>
      <c r="N1368" s="197"/>
      <c r="O1368" s="197"/>
      <c r="P1368" s="197"/>
      <c r="Q1368" s="197"/>
      <c r="R1368" s="197"/>
      <c r="S1368" s="197"/>
      <c r="T1368" s="197"/>
      <c r="U1368" s="197"/>
      <c r="V1368" s="197"/>
      <c r="W1368" s="197"/>
      <c r="X1368" s="197"/>
      <c r="Y1368" s="197"/>
    </row>
    <row r="1369" spans="1:25" x14ac:dyDescent="0.25">
      <c r="A1369" s="270">
        <v>571</v>
      </c>
      <c r="B1369" s="530" t="s">
        <v>228</v>
      </c>
      <c r="C1369" s="530" t="s">
        <v>118</v>
      </c>
      <c r="D1369" s="530"/>
      <c r="E1369" s="524">
        <v>14030423</v>
      </c>
      <c r="F1369" s="530"/>
      <c r="G1369" s="530"/>
      <c r="H1369" s="530"/>
      <c r="I1369" s="561">
        <v>1</v>
      </c>
      <c r="J1369" s="530"/>
      <c r="K1369" s="530">
        <v>180</v>
      </c>
      <c r="L1369" s="527">
        <f t="shared" si="19"/>
        <v>14030423</v>
      </c>
      <c r="M1369" s="96"/>
      <c r="N1369" s="197"/>
      <c r="O1369" s="197"/>
      <c r="P1369" s="197"/>
      <c r="Q1369" s="197"/>
      <c r="R1369" s="197"/>
      <c r="S1369" s="197"/>
      <c r="T1369" s="197"/>
      <c r="U1369" s="197"/>
      <c r="V1369" s="197"/>
      <c r="W1369" s="197"/>
      <c r="X1369" s="197"/>
      <c r="Y1369" s="197"/>
    </row>
    <row r="1370" spans="1:25" x14ac:dyDescent="0.25">
      <c r="A1370" s="270">
        <v>27</v>
      </c>
      <c r="B1370" s="530" t="s">
        <v>228</v>
      </c>
      <c r="C1370" s="530" t="s">
        <v>475</v>
      </c>
      <c r="D1370" s="530"/>
      <c r="E1370" s="524">
        <v>14030423</v>
      </c>
      <c r="F1370" s="530"/>
      <c r="G1370" s="530"/>
      <c r="H1370" s="530"/>
      <c r="I1370" s="561">
        <v>1</v>
      </c>
      <c r="J1370" s="530"/>
      <c r="K1370" s="530">
        <v>120</v>
      </c>
      <c r="L1370" s="527">
        <f t="shared" si="19"/>
        <v>14030423</v>
      </c>
      <c r="M1370" s="96"/>
      <c r="N1370" s="197"/>
      <c r="O1370" s="197"/>
      <c r="P1370" s="197"/>
      <c r="Q1370" s="197"/>
      <c r="R1370" s="197"/>
      <c r="S1370" s="197"/>
      <c r="T1370" s="197"/>
      <c r="U1370" s="197"/>
      <c r="V1370" s="197"/>
      <c r="W1370" s="197"/>
      <c r="X1370" s="197"/>
      <c r="Y1370" s="197"/>
    </row>
    <row r="1371" spans="1:25" x14ac:dyDescent="0.25">
      <c r="A1371" s="270">
        <v>580</v>
      </c>
      <c r="B1371" s="530" t="s">
        <v>228</v>
      </c>
      <c r="C1371" s="530" t="s">
        <v>118</v>
      </c>
      <c r="D1371" s="530"/>
      <c r="E1371" s="524">
        <v>14030423</v>
      </c>
      <c r="F1371" s="530"/>
      <c r="G1371" s="530"/>
      <c r="H1371" s="530"/>
      <c r="I1371" s="561">
        <v>1</v>
      </c>
      <c r="J1371" s="530"/>
      <c r="K1371" s="530">
        <v>180</v>
      </c>
      <c r="L1371" s="527">
        <f t="shared" si="19"/>
        <v>14030423</v>
      </c>
      <c r="M1371" s="96"/>
      <c r="N1371" s="197"/>
      <c r="O1371" s="197"/>
      <c r="P1371" s="197"/>
      <c r="Q1371" s="197"/>
      <c r="R1371" s="197"/>
      <c r="S1371" s="197"/>
      <c r="T1371" s="197"/>
      <c r="U1371" s="197"/>
      <c r="V1371" s="197"/>
      <c r="W1371" s="197"/>
      <c r="X1371" s="197"/>
      <c r="Y1371" s="197"/>
    </row>
    <row r="1372" spans="1:25" ht="15.75" thickBot="1" x14ac:dyDescent="0.3">
      <c r="A1372" s="271">
        <v>196</v>
      </c>
      <c r="B1372" s="531" t="s">
        <v>228</v>
      </c>
      <c r="C1372" s="531" t="s">
        <v>137</v>
      </c>
      <c r="D1372" s="531"/>
      <c r="E1372" s="520">
        <v>14030423</v>
      </c>
      <c r="F1372" s="531"/>
      <c r="G1372" s="531"/>
      <c r="H1372" s="531"/>
      <c r="I1372" s="561">
        <v>1</v>
      </c>
      <c r="J1372" s="531"/>
      <c r="K1372" s="531">
        <v>180</v>
      </c>
      <c r="L1372" s="528">
        <f t="shared" si="19"/>
        <v>14030423</v>
      </c>
      <c r="M1372" s="96"/>
      <c r="N1372" s="197"/>
      <c r="O1372" s="197"/>
      <c r="P1372" s="197"/>
      <c r="Q1372" s="197"/>
      <c r="R1372" s="197"/>
      <c r="S1372" s="197"/>
      <c r="T1372" s="197"/>
      <c r="U1372" s="197"/>
      <c r="V1372" s="197"/>
      <c r="W1372" s="197"/>
      <c r="X1372" s="197"/>
      <c r="Y1372" s="197"/>
    </row>
    <row r="1373" spans="1:25" x14ac:dyDescent="0.25">
      <c r="A1373" s="192">
        <v>17</v>
      </c>
      <c r="B1373" s="254" t="s">
        <v>228</v>
      </c>
      <c r="C1373" s="529" t="s">
        <v>235</v>
      </c>
      <c r="D1373" s="529"/>
      <c r="E1373" s="529">
        <v>14030431</v>
      </c>
      <c r="F1373" s="529"/>
      <c r="G1373" s="529"/>
      <c r="H1373" s="529"/>
      <c r="I1373" s="561">
        <v>1</v>
      </c>
      <c r="J1373" s="529"/>
      <c r="K1373" s="529">
        <v>120</v>
      </c>
      <c r="L1373" s="526">
        <f t="shared" si="19"/>
        <v>14030431</v>
      </c>
      <c r="M1373" s="96"/>
      <c r="N1373" s="197"/>
      <c r="O1373" s="197"/>
      <c r="P1373" s="197"/>
      <c r="Q1373" s="197"/>
      <c r="R1373" s="197"/>
      <c r="S1373" s="197"/>
      <c r="T1373" s="197"/>
      <c r="U1373" s="197"/>
      <c r="V1373" s="197"/>
      <c r="W1373" s="197"/>
      <c r="X1373" s="197"/>
      <c r="Y1373" s="197"/>
    </row>
    <row r="1374" spans="1:25" x14ac:dyDescent="0.25">
      <c r="A1374" s="270">
        <v>18</v>
      </c>
      <c r="B1374" s="525" t="s">
        <v>228</v>
      </c>
      <c r="C1374" s="530" t="s">
        <v>235</v>
      </c>
      <c r="D1374" s="530"/>
      <c r="E1374" s="524">
        <v>14030431</v>
      </c>
      <c r="F1374" s="530"/>
      <c r="G1374" s="530"/>
      <c r="H1374" s="530"/>
      <c r="I1374" s="561">
        <v>1</v>
      </c>
      <c r="J1374" s="530"/>
      <c r="K1374" s="530">
        <v>120</v>
      </c>
      <c r="L1374" s="527">
        <f t="shared" si="19"/>
        <v>14030431</v>
      </c>
      <c r="M1374" s="96"/>
      <c r="N1374" s="197"/>
      <c r="O1374" s="197"/>
      <c r="P1374" s="197"/>
      <c r="Q1374" s="197"/>
      <c r="R1374" s="197"/>
      <c r="S1374" s="197"/>
      <c r="T1374" s="197"/>
      <c r="U1374" s="197"/>
      <c r="V1374" s="197"/>
      <c r="W1374" s="197"/>
      <c r="X1374" s="197"/>
      <c r="Y1374" s="197"/>
    </row>
    <row r="1375" spans="1:25" x14ac:dyDescent="0.25">
      <c r="A1375" s="270">
        <v>41</v>
      </c>
      <c r="B1375" s="525" t="s">
        <v>228</v>
      </c>
      <c r="C1375" s="530" t="s">
        <v>473</v>
      </c>
      <c r="D1375" s="530"/>
      <c r="E1375" s="524">
        <v>14030431</v>
      </c>
      <c r="F1375" s="530"/>
      <c r="G1375" s="530"/>
      <c r="H1375" s="530"/>
      <c r="I1375" s="561">
        <v>1</v>
      </c>
      <c r="J1375" s="530"/>
      <c r="K1375" s="530">
        <v>120</v>
      </c>
      <c r="L1375" s="527">
        <f t="shared" si="19"/>
        <v>14030431</v>
      </c>
      <c r="M1375" s="96"/>
      <c r="N1375" s="197"/>
      <c r="O1375" s="197"/>
      <c r="P1375" s="197"/>
      <c r="Q1375" s="197"/>
      <c r="R1375" s="197"/>
      <c r="S1375" s="197"/>
      <c r="T1375" s="197"/>
      <c r="U1375" s="197"/>
      <c r="V1375" s="197"/>
      <c r="W1375" s="197"/>
      <c r="X1375" s="197"/>
      <c r="Y1375" s="197"/>
    </row>
    <row r="1376" spans="1:25" x14ac:dyDescent="0.25">
      <c r="A1376" s="270">
        <v>573</v>
      </c>
      <c r="B1376" s="525" t="s">
        <v>228</v>
      </c>
      <c r="C1376" s="530" t="s">
        <v>118</v>
      </c>
      <c r="D1376" s="530"/>
      <c r="E1376" s="524">
        <v>14030431</v>
      </c>
      <c r="F1376" s="530"/>
      <c r="G1376" s="530"/>
      <c r="H1376" s="530"/>
      <c r="I1376" s="561">
        <v>1</v>
      </c>
      <c r="J1376" s="530"/>
      <c r="K1376" s="530">
        <v>180</v>
      </c>
      <c r="L1376" s="527">
        <f t="shared" si="19"/>
        <v>14030431</v>
      </c>
      <c r="M1376" s="96"/>
      <c r="N1376" s="197"/>
      <c r="O1376" s="197"/>
      <c r="P1376" s="197"/>
      <c r="Q1376" s="197"/>
      <c r="R1376" s="197"/>
      <c r="S1376" s="197"/>
      <c r="T1376" s="197"/>
      <c r="U1376" s="197"/>
      <c r="V1376" s="197"/>
      <c r="W1376" s="197"/>
      <c r="X1376" s="197"/>
      <c r="Y1376" s="197"/>
    </row>
    <row r="1377" spans="1:25" x14ac:dyDescent="0.25">
      <c r="A1377" s="270">
        <v>47</v>
      </c>
      <c r="B1377" s="525" t="s">
        <v>228</v>
      </c>
      <c r="C1377" s="530" t="s">
        <v>424</v>
      </c>
      <c r="D1377" s="530"/>
      <c r="E1377" s="524">
        <v>14030431</v>
      </c>
      <c r="F1377" s="530"/>
      <c r="G1377" s="530"/>
      <c r="H1377" s="530"/>
      <c r="I1377" s="561">
        <v>1</v>
      </c>
      <c r="J1377" s="530"/>
      <c r="K1377" s="530">
        <v>180</v>
      </c>
      <c r="L1377" s="527">
        <f t="shared" si="19"/>
        <v>14030431</v>
      </c>
      <c r="M1377" s="96"/>
      <c r="N1377" s="197"/>
      <c r="O1377" s="197"/>
      <c r="P1377" s="197"/>
      <c r="Q1377" s="197"/>
      <c r="R1377" s="197"/>
      <c r="S1377" s="197"/>
      <c r="T1377" s="197"/>
      <c r="U1377" s="197"/>
      <c r="V1377" s="197"/>
      <c r="W1377" s="197"/>
      <c r="X1377" s="197"/>
      <c r="Y1377" s="197"/>
    </row>
    <row r="1378" spans="1:25" x14ac:dyDescent="0.25">
      <c r="A1378" s="270">
        <v>52</v>
      </c>
      <c r="B1378" s="525" t="s">
        <v>228</v>
      </c>
      <c r="C1378" s="530" t="s">
        <v>424</v>
      </c>
      <c r="D1378" s="530"/>
      <c r="E1378" s="524">
        <v>14030431</v>
      </c>
      <c r="F1378" s="530"/>
      <c r="G1378" s="530"/>
      <c r="H1378" s="530"/>
      <c r="I1378" s="561">
        <v>1</v>
      </c>
      <c r="J1378" s="530"/>
      <c r="K1378" s="530">
        <v>120</v>
      </c>
      <c r="L1378" s="527">
        <f t="shared" si="19"/>
        <v>14030431</v>
      </c>
      <c r="M1378" s="96"/>
      <c r="N1378" s="197"/>
      <c r="O1378" s="197"/>
      <c r="P1378" s="197"/>
      <c r="Q1378" s="197"/>
      <c r="R1378" s="197"/>
      <c r="S1378" s="197"/>
      <c r="T1378" s="197"/>
      <c r="U1378" s="197"/>
      <c r="V1378" s="197"/>
      <c r="W1378" s="197"/>
      <c r="X1378" s="197"/>
      <c r="Y1378" s="197"/>
    </row>
    <row r="1379" spans="1:25" x14ac:dyDescent="0.25">
      <c r="A1379" s="270">
        <v>11</v>
      </c>
      <c r="B1379" s="525" t="s">
        <v>228</v>
      </c>
      <c r="C1379" s="530" t="s">
        <v>415</v>
      </c>
      <c r="D1379" s="530"/>
      <c r="E1379" s="524">
        <v>14030431</v>
      </c>
      <c r="F1379" s="530"/>
      <c r="G1379" s="530"/>
      <c r="H1379" s="530"/>
      <c r="I1379" s="561">
        <v>1</v>
      </c>
      <c r="J1379" s="530"/>
      <c r="K1379" s="530">
        <v>120</v>
      </c>
      <c r="L1379" s="527">
        <f t="shared" si="19"/>
        <v>14030431</v>
      </c>
      <c r="M1379" s="96"/>
      <c r="N1379" s="197"/>
      <c r="O1379" s="197"/>
      <c r="P1379" s="197"/>
      <c r="Q1379" s="197"/>
      <c r="R1379" s="197"/>
      <c r="S1379" s="197"/>
      <c r="T1379" s="197"/>
      <c r="U1379" s="197"/>
      <c r="V1379" s="197"/>
      <c r="W1379" s="197"/>
      <c r="X1379" s="197"/>
      <c r="Y1379" s="197"/>
    </row>
    <row r="1380" spans="1:25" x14ac:dyDescent="0.25">
      <c r="A1380" s="270">
        <v>3</v>
      </c>
      <c r="B1380" s="525" t="s">
        <v>228</v>
      </c>
      <c r="C1380" s="530" t="s">
        <v>575</v>
      </c>
      <c r="D1380" s="530"/>
      <c r="E1380" s="524">
        <v>14030431</v>
      </c>
      <c r="F1380" s="530"/>
      <c r="G1380" s="530"/>
      <c r="H1380" s="530"/>
      <c r="I1380" s="561">
        <v>1</v>
      </c>
      <c r="J1380" s="530"/>
      <c r="K1380" s="530">
        <v>180</v>
      </c>
      <c r="L1380" s="527">
        <f t="shared" si="19"/>
        <v>14030431</v>
      </c>
      <c r="M1380" s="96"/>
      <c r="N1380" s="197"/>
      <c r="O1380" s="197"/>
      <c r="P1380" s="197"/>
      <c r="Q1380" s="197"/>
      <c r="R1380" s="197"/>
      <c r="S1380" s="197"/>
      <c r="T1380" s="197"/>
      <c r="U1380" s="197"/>
      <c r="V1380" s="197"/>
      <c r="W1380" s="197"/>
      <c r="X1380" s="197"/>
      <c r="Y1380" s="197"/>
    </row>
    <row r="1381" spans="1:25" ht="15.75" thickBot="1" x14ac:dyDescent="0.3">
      <c r="A1381" s="271">
        <v>106</v>
      </c>
      <c r="B1381" s="540" t="s">
        <v>228</v>
      </c>
      <c r="C1381" s="531" t="s">
        <v>265</v>
      </c>
      <c r="D1381" s="531"/>
      <c r="E1381" s="520">
        <v>14030431</v>
      </c>
      <c r="F1381" s="531"/>
      <c r="G1381" s="531"/>
      <c r="H1381" s="531"/>
      <c r="I1381" s="561">
        <v>1</v>
      </c>
      <c r="J1381" s="531"/>
      <c r="K1381" s="531">
        <v>120</v>
      </c>
      <c r="L1381" s="528">
        <f t="shared" si="19"/>
        <v>14030431</v>
      </c>
      <c r="M1381" s="96"/>
      <c r="N1381" s="197"/>
      <c r="O1381" s="197"/>
      <c r="P1381" s="197"/>
      <c r="Q1381" s="197"/>
      <c r="R1381" s="197"/>
      <c r="S1381" s="197"/>
      <c r="T1381" s="197"/>
      <c r="U1381" s="197"/>
      <c r="V1381" s="197"/>
      <c r="W1381" s="197"/>
      <c r="X1381" s="197"/>
      <c r="Y1381" s="197"/>
    </row>
    <row r="1382" spans="1:25" x14ac:dyDescent="0.25">
      <c r="A1382" s="192">
        <v>71</v>
      </c>
      <c r="B1382" s="529" t="s">
        <v>228</v>
      </c>
      <c r="C1382" s="529" t="s">
        <v>137</v>
      </c>
      <c r="D1382" s="529"/>
      <c r="E1382" s="529">
        <v>14030430</v>
      </c>
      <c r="F1382" s="529"/>
      <c r="G1382" s="529"/>
      <c r="H1382" s="529"/>
      <c r="I1382" s="561">
        <v>1</v>
      </c>
      <c r="J1382" s="529"/>
      <c r="K1382" s="529">
        <v>180</v>
      </c>
      <c r="L1382" s="526">
        <f t="shared" si="19"/>
        <v>14030430</v>
      </c>
      <c r="M1382" s="96"/>
      <c r="N1382" s="197"/>
      <c r="O1382" s="197"/>
      <c r="P1382" s="197"/>
      <c r="Q1382" s="197"/>
      <c r="R1382" s="197"/>
      <c r="S1382" s="197"/>
      <c r="T1382" s="197"/>
      <c r="U1382" s="197"/>
      <c r="V1382" s="197"/>
      <c r="W1382" s="197"/>
      <c r="X1382" s="197"/>
      <c r="Y1382" s="197"/>
    </row>
    <row r="1383" spans="1:25" x14ac:dyDescent="0.25">
      <c r="A1383" s="270">
        <v>45</v>
      </c>
      <c r="B1383" s="530" t="s">
        <v>228</v>
      </c>
      <c r="C1383" s="530" t="s">
        <v>424</v>
      </c>
      <c r="D1383" s="530"/>
      <c r="E1383" s="524">
        <v>14030430</v>
      </c>
      <c r="F1383" s="530"/>
      <c r="G1383" s="530"/>
      <c r="H1383" s="530"/>
      <c r="I1383" s="561">
        <v>1</v>
      </c>
      <c r="J1383" s="530"/>
      <c r="K1383" s="530">
        <v>120</v>
      </c>
      <c r="L1383" s="527">
        <f t="shared" si="19"/>
        <v>14030430</v>
      </c>
      <c r="M1383" s="96"/>
      <c r="N1383" s="197"/>
      <c r="O1383" s="197"/>
      <c r="P1383" s="197"/>
      <c r="Q1383" s="197"/>
      <c r="R1383" s="197"/>
      <c r="S1383" s="197"/>
      <c r="T1383" s="197"/>
      <c r="U1383" s="197"/>
      <c r="V1383" s="197"/>
      <c r="W1383" s="197"/>
      <c r="X1383" s="197"/>
      <c r="Y1383" s="197"/>
    </row>
    <row r="1384" spans="1:25" x14ac:dyDescent="0.25">
      <c r="A1384" s="270">
        <v>302</v>
      </c>
      <c r="B1384" s="530" t="s">
        <v>228</v>
      </c>
      <c r="C1384" s="530" t="s">
        <v>453</v>
      </c>
      <c r="D1384" s="530"/>
      <c r="E1384" s="524">
        <v>14030430</v>
      </c>
      <c r="F1384" s="530"/>
      <c r="G1384" s="530"/>
      <c r="H1384" s="530"/>
      <c r="I1384" s="561">
        <v>1</v>
      </c>
      <c r="J1384" s="530"/>
      <c r="K1384" s="530">
        <v>180</v>
      </c>
      <c r="L1384" s="527">
        <f t="shared" si="19"/>
        <v>14030430</v>
      </c>
      <c r="M1384" s="96"/>
      <c r="N1384" s="197"/>
      <c r="O1384" s="197"/>
      <c r="P1384" s="197"/>
      <c r="Q1384" s="197"/>
      <c r="R1384" s="197"/>
      <c r="S1384" s="197"/>
      <c r="T1384" s="197"/>
      <c r="U1384" s="197"/>
      <c r="V1384" s="197"/>
      <c r="W1384" s="197"/>
      <c r="X1384" s="197"/>
      <c r="Y1384" s="197"/>
    </row>
    <row r="1385" spans="1:25" x14ac:dyDescent="0.25">
      <c r="A1385" s="270">
        <v>3336</v>
      </c>
      <c r="B1385" s="530" t="s">
        <v>228</v>
      </c>
      <c r="C1385" s="530" t="s">
        <v>218</v>
      </c>
      <c r="D1385" s="530"/>
      <c r="E1385" s="524">
        <v>14030430</v>
      </c>
      <c r="F1385" s="530"/>
      <c r="G1385" s="530"/>
      <c r="H1385" s="530"/>
      <c r="I1385" s="561">
        <v>1</v>
      </c>
      <c r="J1385" s="530"/>
      <c r="K1385" s="530">
        <v>60</v>
      </c>
      <c r="L1385" s="527">
        <f t="shared" ref="L1385:L1438" si="20">E1385</f>
        <v>14030430</v>
      </c>
      <c r="M1385" s="96"/>
      <c r="N1385" s="197"/>
      <c r="O1385" s="197"/>
      <c r="P1385" s="197"/>
      <c r="Q1385" s="197"/>
      <c r="R1385" s="197"/>
      <c r="S1385" s="197"/>
      <c r="T1385" s="197"/>
      <c r="U1385" s="197"/>
      <c r="V1385" s="197"/>
      <c r="W1385" s="197"/>
      <c r="X1385" s="197"/>
      <c r="Y1385" s="197"/>
    </row>
    <row r="1386" spans="1:25" x14ac:dyDescent="0.25">
      <c r="A1386" s="270">
        <v>268</v>
      </c>
      <c r="B1386" s="530" t="s">
        <v>228</v>
      </c>
      <c r="C1386" s="530" t="s">
        <v>493</v>
      </c>
      <c r="D1386" s="530"/>
      <c r="E1386" s="524">
        <v>14030430</v>
      </c>
      <c r="F1386" s="530"/>
      <c r="G1386" s="530"/>
      <c r="H1386" s="530"/>
      <c r="I1386" s="561">
        <v>1</v>
      </c>
      <c r="J1386" s="530"/>
      <c r="K1386" s="530">
        <v>180</v>
      </c>
      <c r="L1386" s="527">
        <f t="shared" si="20"/>
        <v>14030430</v>
      </c>
      <c r="M1386" s="96"/>
      <c r="N1386" s="197"/>
      <c r="O1386" s="197"/>
      <c r="P1386" s="197"/>
      <c r="Q1386" s="197"/>
      <c r="R1386" s="197"/>
      <c r="S1386" s="197"/>
      <c r="T1386" s="197"/>
      <c r="U1386" s="197"/>
      <c r="V1386" s="197"/>
      <c r="W1386" s="197"/>
      <c r="X1386" s="197"/>
      <c r="Y1386" s="197"/>
    </row>
    <row r="1387" spans="1:25" x14ac:dyDescent="0.25">
      <c r="A1387" s="270">
        <v>207</v>
      </c>
      <c r="B1387" s="530" t="s">
        <v>228</v>
      </c>
      <c r="C1387" s="530" t="s">
        <v>137</v>
      </c>
      <c r="D1387" s="530"/>
      <c r="E1387" s="524">
        <v>14030430</v>
      </c>
      <c r="F1387" s="530"/>
      <c r="G1387" s="530"/>
      <c r="H1387" s="530"/>
      <c r="I1387" s="561">
        <v>1</v>
      </c>
      <c r="J1387" s="530"/>
      <c r="K1387" s="530">
        <v>180</v>
      </c>
      <c r="L1387" s="527">
        <f t="shared" si="20"/>
        <v>14030430</v>
      </c>
      <c r="M1387" s="96"/>
      <c r="N1387" s="197"/>
      <c r="O1387" s="197"/>
      <c r="P1387" s="197"/>
      <c r="Q1387" s="197"/>
      <c r="R1387" s="197"/>
      <c r="S1387" s="197"/>
      <c r="T1387" s="197"/>
      <c r="U1387" s="197"/>
      <c r="V1387" s="197"/>
      <c r="W1387" s="197"/>
      <c r="X1387" s="197"/>
      <c r="Y1387" s="197"/>
    </row>
    <row r="1388" spans="1:25" x14ac:dyDescent="0.25">
      <c r="A1388" s="270">
        <v>48</v>
      </c>
      <c r="B1388" s="530" t="s">
        <v>228</v>
      </c>
      <c r="C1388" s="530" t="s">
        <v>424</v>
      </c>
      <c r="D1388" s="530"/>
      <c r="E1388" s="524">
        <v>14030430</v>
      </c>
      <c r="F1388" s="530"/>
      <c r="G1388" s="530"/>
      <c r="H1388" s="530"/>
      <c r="I1388" s="561">
        <v>1</v>
      </c>
      <c r="J1388" s="530"/>
      <c r="K1388" s="530">
        <v>120</v>
      </c>
      <c r="L1388" s="527">
        <f t="shared" si="20"/>
        <v>14030430</v>
      </c>
      <c r="M1388" s="96"/>
      <c r="N1388" s="197"/>
      <c r="O1388" s="197"/>
      <c r="P1388" s="197"/>
      <c r="Q1388" s="197"/>
      <c r="R1388" s="197"/>
      <c r="S1388" s="197"/>
      <c r="T1388" s="197"/>
      <c r="U1388" s="197"/>
      <c r="V1388" s="197"/>
      <c r="W1388" s="197"/>
      <c r="X1388" s="197"/>
      <c r="Y1388" s="197"/>
    </row>
    <row r="1389" spans="1:25" x14ac:dyDescent="0.25">
      <c r="A1389" s="270">
        <v>7</v>
      </c>
      <c r="B1389" s="530" t="s">
        <v>228</v>
      </c>
      <c r="C1389" s="530" t="s">
        <v>415</v>
      </c>
      <c r="D1389" s="530"/>
      <c r="E1389" s="524">
        <v>14030430</v>
      </c>
      <c r="F1389" s="530"/>
      <c r="G1389" s="530"/>
      <c r="H1389" s="530"/>
      <c r="I1389" s="561">
        <v>1</v>
      </c>
      <c r="J1389" s="530"/>
      <c r="K1389" s="530">
        <v>120</v>
      </c>
      <c r="L1389" s="527">
        <f t="shared" si="20"/>
        <v>14030430</v>
      </c>
      <c r="M1389" s="96"/>
      <c r="N1389" s="197"/>
      <c r="O1389" s="197"/>
      <c r="P1389" s="197"/>
      <c r="Q1389" s="197"/>
      <c r="R1389" s="197"/>
      <c r="S1389" s="197"/>
      <c r="T1389" s="197"/>
      <c r="U1389" s="197"/>
      <c r="V1389" s="197"/>
      <c r="W1389" s="197"/>
      <c r="X1389" s="197"/>
      <c r="Y1389" s="197"/>
    </row>
    <row r="1390" spans="1:25" x14ac:dyDescent="0.25">
      <c r="A1390" s="270">
        <v>3355</v>
      </c>
      <c r="B1390" s="530" t="s">
        <v>228</v>
      </c>
      <c r="C1390" s="530" t="s">
        <v>223</v>
      </c>
      <c r="D1390" s="530"/>
      <c r="E1390" s="524">
        <v>14030430</v>
      </c>
      <c r="F1390" s="530"/>
      <c r="G1390" s="530"/>
      <c r="H1390" s="530"/>
      <c r="I1390" s="561">
        <v>1</v>
      </c>
      <c r="J1390" s="530"/>
      <c r="K1390" s="530">
        <v>180</v>
      </c>
      <c r="L1390" s="527">
        <f t="shared" si="20"/>
        <v>14030430</v>
      </c>
      <c r="M1390" s="96"/>
      <c r="N1390" s="197"/>
      <c r="O1390" s="197"/>
      <c r="P1390" s="197"/>
      <c r="Q1390" s="197"/>
      <c r="R1390" s="197"/>
      <c r="S1390" s="197"/>
      <c r="T1390" s="197"/>
      <c r="U1390" s="197"/>
      <c r="V1390" s="197"/>
      <c r="W1390" s="197"/>
      <c r="X1390" s="197"/>
      <c r="Y1390" s="197"/>
    </row>
    <row r="1391" spans="1:25" x14ac:dyDescent="0.25">
      <c r="A1391" s="270">
        <v>269</v>
      </c>
      <c r="B1391" s="530" t="s">
        <v>228</v>
      </c>
      <c r="C1391" s="530" t="s">
        <v>493</v>
      </c>
      <c r="D1391" s="530"/>
      <c r="E1391" s="524">
        <v>14030430</v>
      </c>
      <c r="F1391" s="530"/>
      <c r="G1391" s="530"/>
      <c r="H1391" s="530"/>
      <c r="I1391" s="561">
        <v>1</v>
      </c>
      <c r="J1391" s="530"/>
      <c r="K1391" s="530">
        <v>180</v>
      </c>
      <c r="L1391" s="527">
        <f t="shared" si="20"/>
        <v>14030430</v>
      </c>
      <c r="M1391" s="96"/>
      <c r="N1391" s="197"/>
      <c r="O1391" s="197"/>
      <c r="P1391" s="197"/>
      <c r="Q1391" s="197"/>
      <c r="R1391" s="197"/>
      <c r="S1391" s="197"/>
      <c r="T1391" s="197"/>
      <c r="U1391" s="197"/>
      <c r="V1391" s="197"/>
      <c r="W1391" s="197"/>
      <c r="X1391" s="197"/>
      <c r="Y1391" s="197"/>
    </row>
    <row r="1392" spans="1:25" ht="15.75" thickBot="1" x14ac:dyDescent="0.3">
      <c r="A1392" s="271">
        <v>53</v>
      </c>
      <c r="B1392" s="531" t="s">
        <v>228</v>
      </c>
      <c r="C1392" s="531" t="s">
        <v>424</v>
      </c>
      <c r="D1392" s="531"/>
      <c r="E1392" s="520">
        <v>14030430</v>
      </c>
      <c r="F1392" s="531"/>
      <c r="G1392" s="531"/>
      <c r="H1392" s="531"/>
      <c r="I1392" s="561">
        <v>1</v>
      </c>
      <c r="J1392" s="531"/>
      <c r="K1392" s="531">
        <v>120</v>
      </c>
      <c r="L1392" s="528">
        <f t="shared" si="20"/>
        <v>14030430</v>
      </c>
      <c r="M1392" s="96"/>
      <c r="N1392" s="197"/>
      <c r="O1392" s="197"/>
      <c r="P1392" s="197"/>
      <c r="Q1392" s="197"/>
      <c r="R1392" s="197"/>
      <c r="S1392" s="197"/>
      <c r="T1392" s="197"/>
      <c r="U1392" s="197"/>
      <c r="V1392" s="197"/>
      <c r="W1392" s="197"/>
      <c r="X1392" s="197"/>
      <c r="Y1392" s="197"/>
    </row>
    <row r="1393" spans="1:25" x14ac:dyDescent="0.25">
      <c r="A1393" s="192">
        <v>16</v>
      </c>
      <c r="B1393" s="529" t="s">
        <v>227</v>
      </c>
      <c r="C1393" s="529" t="s">
        <v>415</v>
      </c>
      <c r="D1393" s="529"/>
      <c r="E1393" s="529">
        <v>14030503</v>
      </c>
      <c r="F1393" s="529"/>
      <c r="G1393" s="529"/>
      <c r="H1393" s="529"/>
      <c r="I1393" s="561">
        <v>1</v>
      </c>
      <c r="J1393" s="529"/>
      <c r="K1393" s="529">
        <v>120</v>
      </c>
      <c r="L1393" s="526">
        <f t="shared" si="20"/>
        <v>14030503</v>
      </c>
      <c r="M1393" s="96"/>
      <c r="N1393" s="197"/>
      <c r="O1393" s="197"/>
      <c r="P1393" s="197"/>
      <c r="Q1393" s="197"/>
      <c r="R1393" s="197"/>
      <c r="S1393" s="197"/>
      <c r="T1393" s="197"/>
      <c r="U1393" s="197"/>
      <c r="V1393" s="197"/>
      <c r="W1393" s="197"/>
      <c r="X1393" s="197"/>
      <c r="Y1393" s="197"/>
    </row>
    <row r="1394" spans="1:25" x14ac:dyDescent="0.25">
      <c r="A1394" s="270">
        <v>5</v>
      </c>
      <c r="B1394" s="530" t="s">
        <v>227</v>
      </c>
      <c r="C1394" s="530" t="s">
        <v>541</v>
      </c>
      <c r="D1394" s="530"/>
      <c r="E1394" s="524">
        <v>14030503</v>
      </c>
      <c r="F1394" s="530"/>
      <c r="G1394" s="530"/>
      <c r="H1394" s="530"/>
      <c r="I1394" s="561">
        <v>1</v>
      </c>
      <c r="J1394" s="530"/>
      <c r="K1394" s="530">
        <v>180</v>
      </c>
      <c r="L1394" s="527">
        <f t="shared" si="20"/>
        <v>14030503</v>
      </c>
      <c r="M1394" s="96"/>
      <c r="N1394" s="197"/>
      <c r="O1394" s="197"/>
      <c r="P1394" s="197"/>
      <c r="Q1394" s="197"/>
      <c r="R1394" s="197"/>
      <c r="S1394" s="197"/>
      <c r="T1394" s="197"/>
      <c r="U1394" s="197"/>
      <c r="V1394" s="197"/>
      <c r="W1394" s="197"/>
      <c r="X1394" s="197"/>
      <c r="Y1394" s="197"/>
    </row>
    <row r="1395" spans="1:25" x14ac:dyDescent="0.25">
      <c r="A1395" s="270">
        <v>7</v>
      </c>
      <c r="B1395" s="530" t="s">
        <v>227</v>
      </c>
      <c r="C1395" s="530" t="s">
        <v>575</v>
      </c>
      <c r="D1395" s="530"/>
      <c r="E1395" s="524">
        <v>14030503</v>
      </c>
      <c r="F1395" s="530"/>
      <c r="G1395" s="530"/>
      <c r="H1395" s="530"/>
      <c r="I1395" s="561">
        <v>1</v>
      </c>
      <c r="J1395" s="530"/>
      <c r="K1395" s="530">
        <v>180</v>
      </c>
      <c r="L1395" s="527">
        <f t="shared" si="20"/>
        <v>14030503</v>
      </c>
      <c r="M1395" s="96"/>
      <c r="N1395" s="197"/>
      <c r="O1395" s="197"/>
      <c r="P1395" s="197"/>
      <c r="Q1395" s="197"/>
      <c r="R1395" s="197"/>
      <c r="S1395" s="197"/>
      <c r="T1395" s="197"/>
      <c r="U1395" s="197"/>
      <c r="V1395" s="197"/>
      <c r="W1395" s="197"/>
      <c r="X1395" s="197"/>
      <c r="Y1395" s="197"/>
    </row>
    <row r="1396" spans="1:25" x14ac:dyDescent="0.25">
      <c r="A1396" s="270">
        <v>871</v>
      </c>
      <c r="B1396" s="530" t="s">
        <v>227</v>
      </c>
      <c r="C1396" s="530" t="s">
        <v>142</v>
      </c>
      <c r="D1396" s="530"/>
      <c r="E1396" s="524">
        <v>14030503</v>
      </c>
      <c r="F1396" s="530"/>
      <c r="G1396" s="530"/>
      <c r="H1396" s="530"/>
      <c r="I1396" s="561">
        <v>1</v>
      </c>
      <c r="J1396" s="530"/>
      <c r="K1396" s="530">
        <v>180</v>
      </c>
      <c r="L1396" s="527">
        <f t="shared" si="20"/>
        <v>14030503</v>
      </c>
      <c r="M1396" s="96"/>
      <c r="N1396" s="197"/>
      <c r="O1396" s="197"/>
      <c r="P1396" s="197"/>
      <c r="Q1396" s="197"/>
      <c r="R1396" s="197"/>
      <c r="S1396" s="197"/>
      <c r="T1396" s="197"/>
      <c r="U1396" s="197"/>
      <c r="V1396" s="197"/>
      <c r="W1396" s="197"/>
      <c r="X1396" s="197"/>
      <c r="Y1396" s="197"/>
    </row>
    <row r="1397" spans="1:25" x14ac:dyDescent="0.25">
      <c r="A1397" s="270">
        <v>636</v>
      </c>
      <c r="B1397" s="530" t="s">
        <v>227</v>
      </c>
      <c r="C1397" s="530" t="s">
        <v>277</v>
      </c>
      <c r="D1397" s="530"/>
      <c r="E1397" s="524">
        <v>14030503</v>
      </c>
      <c r="F1397" s="530"/>
      <c r="G1397" s="530"/>
      <c r="H1397" s="530"/>
      <c r="I1397" s="561">
        <v>1</v>
      </c>
      <c r="J1397" s="530"/>
      <c r="K1397" s="530">
        <v>180</v>
      </c>
      <c r="L1397" s="527">
        <f t="shared" si="20"/>
        <v>14030503</v>
      </c>
      <c r="M1397" s="96"/>
      <c r="N1397" s="197"/>
      <c r="O1397" s="197"/>
      <c r="P1397" s="197"/>
      <c r="Q1397" s="197"/>
      <c r="R1397" s="197"/>
      <c r="S1397" s="197"/>
      <c r="T1397" s="197"/>
      <c r="U1397" s="197"/>
      <c r="V1397" s="197"/>
      <c r="W1397" s="197"/>
      <c r="X1397" s="197"/>
      <c r="Y1397" s="197"/>
    </row>
    <row r="1398" spans="1:25" x14ac:dyDescent="0.25">
      <c r="A1398" s="270">
        <v>3358</v>
      </c>
      <c r="B1398" s="530" t="s">
        <v>227</v>
      </c>
      <c r="C1398" s="530" t="s">
        <v>223</v>
      </c>
      <c r="D1398" s="530"/>
      <c r="E1398" s="524">
        <v>14030503</v>
      </c>
      <c r="F1398" s="530"/>
      <c r="G1398" s="530"/>
      <c r="H1398" s="530"/>
      <c r="I1398" s="561">
        <v>1</v>
      </c>
      <c r="J1398" s="530"/>
      <c r="K1398" s="530">
        <v>180</v>
      </c>
      <c r="L1398" s="527">
        <f t="shared" si="20"/>
        <v>14030503</v>
      </c>
      <c r="M1398" s="96"/>
      <c r="N1398" s="197"/>
      <c r="O1398" s="197"/>
      <c r="P1398" s="197"/>
      <c r="Q1398" s="197"/>
      <c r="R1398" s="197"/>
      <c r="S1398" s="197"/>
      <c r="T1398" s="197"/>
      <c r="U1398" s="197"/>
      <c r="V1398" s="197"/>
      <c r="W1398" s="197"/>
      <c r="X1398" s="197"/>
      <c r="Y1398" s="197"/>
    </row>
    <row r="1399" spans="1:25" x14ac:dyDescent="0.25">
      <c r="A1399" s="270">
        <v>635</v>
      </c>
      <c r="B1399" s="530" t="s">
        <v>227</v>
      </c>
      <c r="C1399" s="530" t="s">
        <v>277</v>
      </c>
      <c r="D1399" s="530"/>
      <c r="E1399" s="524">
        <v>14030503</v>
      </c>
      <c r="F1399" s="530"/>
      <c r="G1399" s="530"/>
      <c r="H1399" s="530"/>
      <c r="I1399" s="561">
        <v>1</v>
      </c>
      <c r="J1399" s="530"/>
      <c r="K1399" s="530">
        <v>180</v>
      </c>
      <c r="L1399" s="527">
        <f t="shared" si="20"/>
        <v>14030503</v>
      </c>
      <c r="M1399" s="96"/>
      <c r="N1399" s="197"/>
      <c r="O1399" s="197"/>
      <c r="P1399" s="197"/>
      <c r="Q1399" s="197"/>
      <c r="R1399" s="197"/>
      <c r="S1399" s="197"/>
      <c r="T1399" s="197"/>
      <c r="U1399" s="197"/>
      <c r="V1399" s="197"/>
      <c r="W1399" s="197"/>
      <c r="X1399" s="197"/>
      <c r="Y1399" s="197"/>
    </row>
    <row r="1400" spans="1:25" x14ac:dyDescent="0.25">
      <c r="A1400" s="270">
        <v>228</v>
      </c>
      <c r="B1400" s="530" t="s">
        <v>227</v>
      </c>
      <c r="C1400" s="530" t="s">
        <v>517</v>
      </c>
      <c r="D1400" s="530"/>
      <c r="E1400" s="524">
        <v>14030503</v>
      </c>
      <c r="F1400" s="530"/>
      <c r="G1400" s="530"/>
      <c r="H1400" s="530"/>
      <c r="I1400" s="561">
        <v>1</v>
      </c>
      <c r="J1400" s="530"/>
      <c r="K1400" s="530">
        <v>180</v>
      </c>
      <c r="L1400" s="527">
        <f t="shared" si="20"/>
        <v>14030503</v>
      </c>
      <c r="M1400" s="96"/>
      <c r="N1400" s="197"/>
      <c r="O1400" s="197"/>
      <c r="P1400" s="197"/>
      <c r="Q1400" s="197"/>
      <c r="R1400" s="197"/>
      <c r="S1400" s="197"/>
      <c r="T1400" s="197"/>
      <c r="U1400" s="197"/>
      <c r="V1400" s="197"/>
      <c r="W1400" s="197"/>
      <c r="X1400" s="197"/>
      <c r="Y1400" s="197"/>
    </row>
    <row r="1401" spans="1:25" x14ac:dyDescent="0.25">
      <c r="A1401" s="270">
        <v>637</v>
      </c>
      <c r="B1401" s="530" t="s">
        <v>227</v>
      </c>
      <c r="C1401" s="530" t="s">
        <v>277</v>
      </c>
      <c r="D1401" s="530"/>
      <c r="E1401" s="524">
        <v>14030503</v>
      </c>
      <c r="F1401" s="530"/>
      <c r="G1401" s="530"/>
      <c r="H1401" s="530"/>
      <c r="I1401" s="561">
        <v>1</v>
      </c>
      <c r="J1401" s="530"/>
      <c r="K1401" s="530">
        <v>180</v>
      </c>
      <c r="L1401" s="527">
        <f t="shared" si="20"/>
        <v>14030503</v>
      </c>
      <c r="M1401" s="96"/>
      <c r="N1401" s="197"/>
      <c r="O1401" s="197"/>
      <c r="P1401" s="197"/>
      <c r="Q1401" s="197"/>
      <c r="R1401" s="197"/>
      <c r="S1401" s="197"/>
      <c r="T1401" s="197"/>
      <c r="U1401" s="197"/>
      <c r="V1401" s="197"/>
      <c r="W1401" s="197"/>
      <c r="X1401" s="197"/>
      <c r="Y1401" s="197"/>
    </row>
    <row r="1402" spans="1:25" ht="15.75" thickBot="1" x14ac:dyDescent="0.3">
      <c r="A1402" s="271">
        <v>6</v>
      </c>
      <c r="B1402" s="531" t="s">
        <v>227</v>
      </c>
      <c r="C1402" s="531" t="s">
        <v>575</v>
      </c>
      <c r="D1402" s="531"/>
      <c r="E1402" s="520">
        <v>14030503</v>
      </c>
      <c r="F1402" s="531"/>
      <c r="G1402" s="531"/>
      <c r="H1402" s="531"/>
      <c r="I1402" s="561">
        <v>1</v>
      </c>
      <c r="J1402" s="531"/>
      <c r="K1402" s="531">
        <v>180</v>
      </c>
      <c r="L1402" s="528">
        <f t="shared" si="20"/>
        <v>14030503</v>
      </c>
      <c r="M1402" s="96"/>
      <c r="N1402" s="197"/>
      <c r="O1402" s="197"/>
      <c r="P1402" s="197"/>
      <c r="Q1402" s="197"/>
      <c r="R1402" s="197"/>
      <c r="S1402" s="197"/>
      <c r="T1402" s="197"/>
      <c r="U1402" s="197"/>
      <c r="V1402" s="197"/>
      <c r="W1402" s="197"/>
      <c r="X1402" s="197"/>
      <c r="Y1402" s="197"/>
    </row>
    <row r="1403" spans="1:25" x14ac:dyDescent="0.25">
      <c r="A1403" s="192">
        <v>873</v>
      </c>
      <c r="B1403" s="529" t="s">
        <v>227</v>
      </c>
      <c r="C1403" s="529" t="s">
        <v>142</v>
      </c>
      <c r="D1403" s="529"/>
      <c r="E1403" s="529">
        <v>14030502</v>
      </c>
      <c r="F1403" s="529"/>
      <c r="G1403" s="529"/>
      <c r="H1403" s="529"/>
      <c r="I1403" s="561">
        <v>1</v>
      </c>
      <c r="J1403" s="529"/>
      <c r="K1403" s="529">
        <v>180</v>
      </c>
      <c r="L1403" s="526">
        <f t="shared" si="20"/>
        <v>14030502</v>
      </c>
      <c r="M1403" s="96"/>
      <c r="N1403" s="197"/>
      <c r="O1403" s="197"/>
      <c r="P1403" s="197"/>
      <c r="Q1403" s="197"/>
      <c r="R1403" s="197"/>
      <c r="S1403" s="197"/>
      <c r="T1403" s="197"/>
      <c r="U1403" s="197"/>
      <c r="V1403" s="197"/>
      <c r="W1403" s="197"/>
      <c r="X1403" s="197"/>
      <c r="Y1403" s="197"/>
    </row>
    <row r="1404" spans="1:25" x14ac:dyDescent="0.25">
      <c r="A1404" s="270">
        <v>870</v>
      </c>
      <c r="B1404" s="530" t="s">
        <v>227</v>
      </c>
      <c r="C1404" s="530" t="s">
        <v>142</v>
      </c>
      <c r="D1404" s="530"/>
      <c r="E1404" s="524">
        <v>14030502</v>
      </c>
      <c r="F1404" s="530"/>
      <c r="G1404" s="530"/>
      <c r="H1404" s="530"/>
      <c r="I1404" s="561">
        <v>1</v>
      </c>
      <c r="J1404" s="530"/>
      <c r="K1404" s="530">
        <v>180</v>
      </c>
      <c r="L1404" s="527">
        <f t="shared" si="20"/>
        <v>14030502</v>
      </c>
      <c r="M1404" s="96"/>
      <c r="N1404" s="197"/>
      <c r="O1404" s="197"/>
      <c r="P1404" s="197"/>
      <c r="Q1404" s="197"/>
      <c r="R1404" s="197"/>
      <c r="S1404" s="197"/>
      <c r="T1404" s="197"/>
      <c r="U1404" s="197"/>
      <c r="V1404" s="197"/>
      <c r="W1404" s="197"/>
      <c r="X1404" s="197"/>
      <c r="Y1404" s="197"/>
    </row>
    <row r="1405" spans="1:25" x14ac:dyDescent="0.25">
      <c r="A1405" s="270">
        <v>633</v>
      </c>
      <c r="B1405" s="530" t="s">
        <v>227</v>
      </c>
      <c r="C1405" s="530" t="s">
        <v>277</v>
      </c>
      <c r="D1405" s="530"/>
      <c r="E1405" s="524">
        <v>14030502</v>
      </c>
      <c r="F1405" s="530"/>
      <c r="G1405" s="530"/>
      <c r="H1405" s="530"/>
      <c r="I1405" s="561">
        <v>1</v>
      </c>
      <c r="J1405" s="530"/>
      <c r="K1405" s="530">
        <v>180</v>
      </c>
      <c r="L1405" s="527">
        <f t="shared" si="20"/>
        <v>14030502</v>
      </c>
      <c r="M1405" s="96"/>
      <c r="N1405" s="197"/>
      <c r="O1405" s="197"/>
      <c r="P1405" s="197"/>
      <c r="Q1405" s="197"/>
      <c r="R1405" s="197"/>
      <c r="S1405" s="197"/>
      <c r="T1405" s="197"/>
      <c r="U1405" s="197"/>
      <c r="V1405" s="197"/>
      <c r="W1405" s="197"/>
      <c r="X1405" s="197"/>
      <c r="Y1405" s="197"/>
    </row>
    <row r="1406" spans="1:25" x14ac:dyDescent="0.25">
      <c r="A1406" s="270">
        <v>638</v>
      </c>
      <c r="B1406" s="530" t="s">
        <v>227</v>
      </c>
      <c r="C1406" s="530" t="s">
        <v>277</v>
      </c>
      <c r="D1406" s="530"/>
      <c r="E1406" s="524">
        <v>14030502</v>
      </c>
      <c r="F1406" s="530"/>
      <c r="G1406" s="530"/>
      <c r="H1406" s="530"/>
      <c r="I1406" s="561">
        <v>1</v>
      </c>
      <c r="J1406" s="530"/>
      <c r="K1406" s="530">
        <v>180</v>
      </c>
      <c r="L1406" s="527">
        <f t="shared" si="20"/>
        <v>14030502</v>
      </c>
      <c r="M1406" s="96"/>
      <c r="N1406" s="197"/>
      <c r="O1406" s="197"/>
      <c r="P1406" s="197"/>
      <c r="Q1406" s="197"/>
      <c r="R1406" s="197"/>
      <c r="S1406" s="197"/>
      <c r="T1406" s="197"/>
      <c r="U1406" s="197"/>
      <c r="V1406" s="197"/>
      <c r="W1406" s="197"/>
      <c r="X1406" s="197"/>
      <c r="Y1406" s="197"/>
    </row>
    <row r="1407" spans="1:25" x14ac:dyDescent="0.25">
      <c r="A1407" s="270">
        <v>5</v>
      </c>
      <c r="B1407" s="530" t="s">
        <v>227</v>
      </c>
      <c r="C1407" s="530" t="s">
        <v>575</v>
      </c>
      <c r="D1407" s="530"/>
      <c r="E1407" s="524">
        <v>14030502</v>
      </c>
      <c r="F1407" s="530"/>
      <c r="G1407" s="530"/>
      <c r="H1407" s="530"/>
      <c r="I1407" s="561">
        <v>1</v>
      </c>
      <c r="J1407" s="530"/>
      <c r="K1407" s="530">
        <v>180</v>
      </c>
      <c r="L1407" s="527">
        <f t="shared" si="20"/>
        <v>14030502</v>
      </c>
      <c r="M1407" s="96"/>
      <c r="N1407" s="197"/>
      <c r="O1407" s="197"/>
      <c r="P1407" s="197"/>
      <c r="Q1407" s="197"/>
      <c r="R1407" s="197"/>
      <c r="S1407" s="197"/>
      <c r="T1407" s="197"/>
      <c r="U1407" s="197"/>
      <c r="V1407" s="197"/>
      <c r="W1407" s="197"/>
      <c r="X1407" s="197"/>
      <c r="Y1407" s="197"/>
    </row>
    <row r="1408" spans="1:25" x14ac:dyDescent="0.25">
      <c r="A1408" s="270">
        <v>229</v>
      </c>
      <c r="B1408" s="530" t="s">
        <v>227</v>
      </c>
      <c r="C1408" s="530" t="s">
        <v>517</v>
      </c>
      <c r="D1408" s="530"/>
      <c r="E1408" s="524">
        <v>14030502</v>
      </c>
      <c r="F1408" s="530"/>
      <c r="G1408" s="530"/>
      <c r="H1408" s="530"/>
      <c r="I1408" s="561">
        <v>1</v>
      </c>
      <c r="J1408" s="530"/>
      <c r="K1408" s="530">
        <v>180</v>
      </c>
      <c r="L1408" s="527">
        <f t="shared" si="20"/>
        <v>14030502</v>
      </c>
      <c r="M1408" s="96"/>
      <c r="N1408" s="197"/>
      <c r="O1408" s="197"/>
      <c r="P1408" s="197"/>
      <c r="Q1408" s="197"/>
      <c r="R1408" s="197"/>
      <c r="S1408" s="197"/>
      <c r="T1408" s="197"/>
      <c r="U1408" s="197"/>
      <c r="V1408" s="197"/>
      <c r="W1408" s="197"/>
      <c r="X1408" s="197"/>
      <c r="Y1408" s="197"/>
    </row>
    <row r="1409" spans="1:25" x14ac:dyDescent="0.25">
      <c r="A1409" s="270">
        <v>230</v>
      </c>
      <c r="B1409" s="530" t="s">
        <v>227</v>
      </c>
      <c r="C1409" s="530" t="s">
        <v>517</v>
      </c>
      <c r="D1409" s="530"/>
      <c r="E1409" s="524">
        <v>14030502</v>
      </c>
      <c r="F1409" s="530"/>
      <c r="G1409" s="530"/>
      <c r="H1409" s="530"/>
      <c r="I1409" s="561">
        <v>1</v>
      </c>
      <c r="J1409" s="530"/>
      <c r="K1409" s="530">
        <v>180</v>
      </c>
      <c r="L1409" s="527">
        <f t="shared" si="20"/>
        <v>14030502</v>
      </c>
      <c r="M1409" s="96"/>
      <c r="N1409" s="197"/>
      <c r="O1409" s="197"/>
      <c r="P1409" s="197"/>
      <c r="Q1409" s="197"/>
      <c r="R1409" s="197"/>
      <c r="S1409" s="197"/>
      <c r="T1409" s="197"/>
      <c r="U1409" s="197"/>
      <c r="V1409" s="197"/>
      <c r="W1409" s="197"/>
      <c r="X1409" s="197"/>
      <c r="Y1409" s="197"/>
    </row>
    <row r="1410" spans="1:25" ht="15.75" thickBot="1" x14ac:dyDescent="0.3">
      <c r="A1410" s="271">
        <v>15</v>
      </c>
      <c r="B1410" s="531" t="s">
        <v>227</v>
      </c>
      <c r="C1410" s="531" t="s">
        <v>415</v>
      </c>
      <c r="D1410" s="531"/>
      <c r="E1410" s="520">
        <v>14030502</v>
      </c>
      <c r="F1410" s="531"/>
      <c r="G1410" s="531"/>
      <c r="H1410" s="531"/>
      <c r="I1410" s="561">
        <v>1</v>
      </c>
      <c r="J1410" s="531"/>
      <c r="K1410" s="531">
        <v>120</v>
      </c>
      <c r="L1410" s="528">
        <f t="shared" si="20"/>
        <v>14030502</v>
      </c>
      <c r="M1410" s="96"/>
      <c r="N1410" s="197"/>
      <c r="O1410" s="197"/>
      <c r="P1410" s="197"/>
      <c r="Q1410" s="197"/>
      <c r="R1410" s="197"/>
      <c r="S1410" s="197"/>
      <c r="T1410" s="197"/>
      <c r="U1410" s="197"/>
      <c r="V1410" s="197"/>
      <c r="W1410" s="197"/>
      <c r="X1410" s="197"/>
      <c r="Y1410" s="197"/>
    </row>
    <row r="1411" spans="1:25" x14ac:dyDescent="0.25">
      <c r="A1411" s="192">
        <v>3</v>
      </c>
      <c r="B1411" s="529" t="s">
        <v>227</v>
      </c>
      <c r="C1411" s="529" t="s">
        <v>601</v>
      </c>
      <c r="D1411" s="529"/>
      <c r="E1411" s="529">
        <v>14030501</v>
      </c>
      <c r="F1411" s="529"/>
      <c r="G1411" s="529"/>
      <c r="H1411" s="529"/>
      <c r="I1411" s="561">
        <v>1</v>
      </c>
      <c r="J1411" s="529"/>
      <c r="K1411" s="529">
        <v>180</v>
      </c>
      <c r="L1411" s="526">
        <f t="shared" si="20"/>
        <v>14030501</v>
      </c>
      <c r="M1411" s="96"/>
      <c r="N1411" s="197"/>
      <c r="O1411" s="197"/>
      <c r="P1411" s="197"/>
      <c r="Q1411" s="197"/>
      <c r="R1411" s="197"/>
      <c r="S1411" s="197"/>
      <c r="T1411" s="197"/>
      <c r="U1411" s="197"/>
      <c r="V1411" s="197"/>
      <c r="W1411" s="197"/>
      <c r="X1411" s="197"/>
      <c r="Y1411" s="197"/>
    </row>
    <row r="1412" spans="1:25" x14ac:dyDescent="0.25">
      <c r="A1412" s="270">
        <v>2</v>
      </c>
      <c r="B1412" s="530" t="s">
        <v>227</v>
      </c>
      <c r="C1412" s="530" t="s">
        <v>601</v>
      </c>
      <c r="D1412" s="530"/>
      <c r="E1412" s="524">
        <v>14030501</v>
      </c>
      <c r="F1412" s="530"/>
      <c r="G1412" s="530"/>
      <c r="H1412" s="530"/>
      <c r="I1412" s="561">
        <v>1</v>
      </c>
      <c r="J1412" s="530"/>
      <c r="K1412" s="530">
        <v>180</v>
      </c>
      <c r="L1412" s="527">
        <f t="shared" si="20"/>
        <v>14030501</v>
      </c>
      <c r="M1412" s="96"/>
      <c r="N1412" s="197"/>
      <c r="O1412" s="197"/>
      <c r="P1412" s="197"/>
      <c r="Q1412" s="197"/>
      <c r="R1412" s="197"/>
      <c r="S1412" s="197"/>
      <c r="T1412" s="197"/>
      <c r="U1412" s="197"/>
      <c r="V1412" s="197"/>
      <c r="W1412" s="197"/>
      <c r="X1412" s="197"/>
      <c r="Y1412" s="197"/>
    </row>
    <row r="1413" spans="1:25" x14ac:dyDescent="0.25">
      <c r="A1413" s="270">
        <v>634</v>
      </c>
      <c r="B1413" s="530" t="s">
        <v>227</v>
      </c>
      <c r="C1413" s="530" t="s">
        <v>277</v>
      </c>
      <c r="D1413" s="530"/>
      <c r="E1413" s="524">
        <v>14030501</v>
      </c>
      <c r="F1413" s="530"/>
      <c r="G1413" s="530"/>
      <c r="H1413" s="530"/>
      <c r="I1413" s="561">
        <v>1</v>
      </c>
      <c r="J1413" s="530"/>
      <c r="K1413" s="530">
        <v>180</v>
      </c>
      <c r="L1413" s="527">
        <f t="shared" si="20"/>
        <v>14030501</v>
      </c>
      <c r="M1413" s="96"/>
      <c r="N1413" s="197"/>
      <c r="O1413" s="197"/>
      <c r="P1413" s="197"/>
      <c r="Q1413" s="197"/>
      <c r="R1413" s="197"/>
      <c r="S1413" s="197"/>
      <c r="T1413" s="197"/>
      <c r="U1413" s="197"/>
      <c r="V1413" s="197"/>
      <c r="W1413" s="197"/>
      <c r="X1413" s="197"/>
      <c r="Y1413" s="197"/>
    </row>
    <row r="1414" spans="1:25" x14ac:dyDescent="0.25">
      <c r="A1414" s="270">
        <v>591</v>
      </c>
      <c r="B1414" s="530" t="s">
        <v>227</v>
      </c>
      <c r="C1414" s="530" t="s">
        <v>118</v>
      </c>
      <c r="D1414" s="530"/>
      <c r="E1414" s="524">
        <v>14030501</v>
      </c>
      <c r="F1414" s="530"/>
      <c r="G1414" s="530"/>
      <c r="H1414" s="530"/>
      <c r="I1414" s="561">
        <v>1</v>
      </c>
      <c r="J1414" s="530"/>
      <c r="K1414" s="530">
        <v>180</v>
      </c>
      <c r="L1414" s="527">
        <f t="shared" si="20"/>
        <v>14030501</v>
      </c>
      <c r="M1414" s="96"/>
      <c r="N1414" s="197"/>
      <c r="O1414" s="197"/>
      <c r="P1414" s="197"/>
      <c r="Q1414" s="197"/>
      <c r="R1414" s="197"/>
      <c r="S1414" s="197"/>
      <c r="T1414" s="197"/>
      <c r="U1414" s="197"/>
      <c r="V1414" s="197"/>
      <c r="W1414" s="197"/>
      <c r="X1414" s="197"/>
      <c r="Y1414" s="197"/>
    </row>
    <row r="1415" spans="1:25" x14ac:dyDescent="0.25">
      <c r="A1415" s="270">
        <v>592</v>
      </c>
      <c r="B1415" s="530" t="s">
        <v>227</v>
      </c>
      <c r="C1415" s="530" t="s">
        <v>118</v>
      </c>
      <c r="D1415" s="530"/>
      <c r="E1415" s="524">
        <v>14030501</v>
      </c>
      <c r="F1415" s="530"/>
      <c r="G1415" s="530"/>
      <c r="H1415" s="530"/>
      <c r="I1415" s="561">
        <v>1</v>
      </c>
      <c r="J1415" s="530"/>
      <c r="K1415" s="530">
        <v>180</v>
      </c>
      <c r="L1415" s="527">
        <f t="shared" si="20"/>
        <v>14030501</v>
      </c>
      <c r="M1415" s="96"/>
      <c r="N1415" s="197"/>
      <c r="O1415" s="197"/>
      <c r="P1415" s="197"/>
      <c r="Q1415" s="197"/>
      <c r="R1415" s="197"/>
      <c r="S1415" s="197"/>
      <c r="T1415" s="197"/>
      <c r="U1415" s="197"/>
      <c r="V1415" s="197"/>
      <c r="W1415" s="197"/>
      <c r="X1415" s="197"/>
      <c r="Y1415" s="197"/>
    </row>
    <row r="1416" spans="1:25" x14ac:dyDescent="0.25">
      <c r="A1416" s="270">
        <v>227</v>
      </c>
      <c r="B1416" s="530" t="s">
        <v>227</v>
      </c>
      <c r="C1416" s="530" t="s">
        <v>517</v>
      </c>
      <c r="D1416" s="530"/>
      <c r="E1416" s="524">
        <v>14030501</v>
      </c>
      <c r="F1416" s="530"/>
      <c r="G1416" s="530"/>
      <c r="H1416" s="530"/>
      <c r="I1416" s="561">
        <v>1</v>
      </c>
      <c r="J1416" s="530"/>
      <c r="K1416" s="530">
        <v>180</v>
      </c>
      <c r="L1416" s="527">
        <f t="shared" si="20"/>
        <v>14030501</v>
      </c>
      <c r="M1416" s="96"/>
      <c r="N1416" s="197"/>
      <c r="O1416" s="197"/>
      <c r="P1416" s="197"/>
      <c r="Q1416" s="197"/>
      <c r="R1416" s="197"/>
      <c r="S1416" s="197"/>
      <c r="T1416" s="197"/>
      <c r="U1416" s="197"/>
      <c r="V1416" s="197"/>
      <c r="W1416" s="197"/>
      <c r="X1416" s="197"/>
      <c r="Y1416" s="197"/>
    </row>
    <row r="1417" spans="1:25" x14ac:dyDescent="0.25">
      <c r="A1417" s="270">
        <v>4</v>
      </c>
      <c r="B1417" s="530" t="s">
        <v>227</v>
      </c>
      <c r="C1417" s="530" t="s">
        <v>575</v>
      </c>
      <c r="D1417" s="530"/>
      <c r="E1417" s="524">
        <v>14030501</v>
      </c>
      <c r="F1417" s="530"/>
      <c r="G1417" s="530"/>
      <c r="H1417" s="530"/>
      <c r="I1417" s="561">
        <v>1</v>
      </c>
      <c r="J1417" s="530"/>
      <c r="K1417" s="530">
        <v>180</v>
      </c>
      <c r="L1417" s="527">
        <f t="shared" si="20"/>
        <v>14030501</v>
      </c>
      <c r="M1417" s="96"/>
      <c r="N1417" s="197"/>
      <c r="O1417" s="197"/>
      <c r="P1417" s="197"/>
      <c r="Q1417" s="197"/>
      <c r="R1417" s="197"/>
      <c r="S1417" s="197"/>
      <c r="T1417" s="197"/>
      <c r="U1417" s="197"/>
      <c r="V1417" s="197"/>
      <c r="W1417" s="197"/>
      <c r="X1417" s="197"/>
      <c r="Y1417" s="197"/>
    </row>
    <row r="1418" spans="1:25" x14ac:dyDescent="0.25">
      <c r="A1418" s="270">
        <v>1</v>
      </c>
      <c r="B1418" s="530" t="s">
        <v>227</v>
      </c>
      <c r="C1418" s="530" t="s">
        <v>541</v>
      </c>
      <c r="D1418" s="530"/>
      <c r="E1418" s="524">
        <v>14030501</v>
      </c>
      <c r="F1418" s="530"/>
      <c r="G1418" s="530"/>
      <c r="H1418" s="530"/>
      <c r="I1418" s="561">
        <v>1</v>
      </c>
      <c r="J1418" s="530"/>
      <c r="K1418" s="530">
        <v>180</v>
      </c>
      <c r="L1418" s="527">
        <f t="shared" si="20"/>
        <v>14030501</v>
      </c>
      <c r="M1418" s="96"/>
      <c r="N1418" s="197"/>
      <c r="O1418" s="197"/>
      <c r="P1418" s="197"/>
      <c r="Q1418" s="197"/>
      <c r="R1418" s="197"/>
      <c r="S1418" s="197"/>
      <c r="T1418" s="197"/>
      <c r="U1418" s="197"/>
      <c r="V1418" s="197"/>
      <c r="W1418" s="197"/>
      <c r="X1418" s="197"/>
      <c r="Y1418" s="197"/>
    </row>
    <row r="1419" spans="1:25" ht="15.75" thickBot="1" x14ac:dyDescent="0.3">
      <c r="A1419" s="271">
        <v>3</v>
      </c>
      <c r="B1419" s="531" t="s">
        <v>227</v>
      </c>
      <c r="C1419" s="531" t="s">
        <v>541</v>
      </c>
      <c r="D1419" s="531"/>
      <c r="E1419" s="520">
        <v>14030501</v>
      </c>
      <c r="F1419" s="531"/>
      <c r="G1419" s="531"/>
      <c r="H1419" s="531"/>
      <c r="I1419" s="561">
        <v>1</v>
      </c>
      <c r="J1419" s="531"/>
      <c r="K1419" s="531">
        <v>180</v>
      </c>
      <c r="L1419" s="528">
        <f t="shared" si="20"/>
        <v>14030501</v>
      </c>
      <c r="M1419" s="96"/>
      <c r="N1419" s="197"/>
      <c r="O1419" s="197"/>
      <c r="P1419" s="197"/>
      <c r="Q1419" s="197"/>
      <c r="R1419" s="197"/>
      <c r="S1419" s="197"/>
      <c r="T1419" s="197"/>
      <c r="U1419" s="197"/>
      <c r="V1419" s="197"/>
      <c r="W1419" s="197"/>
      <c r="X1419" s="197"/>
      <c r="Y1419" s="197"/>
    </row>
    <row r="1420" spans="1:25" x14ac:dyDescent="0.25">
      <c r="A1420" s="192">
        <v>3354</v>
      </c>
      <c r="B1420" s="529" t="s">
        <v>227</v>
      </c>
      <c r="C1420" s="529" t="s">
        <v>223</v>
      </c>
      <c r="D1420" s="529"/>
      <c r="E1420" s="529">
        <v>14030431</v>
      </c>
      <c r="F1420" s="529"/>
      <c r="G1420" s="529"/>
      <c r="H1420" s="529"/>
      <c r="I1420" s="561">
        <v>1</v>
      </c>
      <c r="J1420" s="529"/>
      <c r="K1420" s="529">
        <v>180</v>
      </c>
      <c r="L1420" s="526">
        <f t="shared" si="20"/>
        <v>14030431</v>
      </c>
      <c r="M1420" s="96"/>
      <c r="N1420" s="197"/>
      <c r="O1420" s="197"/>
      <c r="P1420" s="197"/>
      <c r="Q1420" s="197"/>
      <c r="R1420" s="197"/>
      <c r="S1420" s="197"/>
      <c r="T1420" s="197"/>
      <c r="U1420" s="197"/>
      <c r="V1420" s="197"/>
      <c r="W1420" s="197"/>
      <c r="X1420" s="197"/>
      <c r="Y1420" s="197"/>
    </row>
    <row r="1421" spans="1:25" x14ac:dyDescent="0.25">
      <c r="A1421" s="270">
        <v>7</v>
      </c>
      <c r="B1421" s="530" t="s">
        <v>227</v>
      </c>
      <c r="C1421" s="530" t="s">
        <v>415</v>
      </c>
      <c r="D1421" s="530"/>
      <c r="E1421" s="524">
        <v>14030431</v>
      </c>
      <c r="F1421" s="530"/>
      <c r="G1421" s="530"/>
      <c r="H1421" s="530"/>
      <c r="I1421" s="561">
        <v>1</v>
      </c>
      <c r="J1421" s="530"/>
      <c r="K1421" s="530">
        <v>180</v>
      </c>
      <c r="L1421" s="527">
        <f t="shared" si="20"/>
        <v>14030431</v>
      </c>
      <c r="M1421" s="96"/>
      <c r="N1421" s="197"/>
      <c r="O1421" s="197"/>
      <c r="P1421" s="197"/>
      <c r="Q1421" s="197"/>
      <c r="R1421" s="197"/>
      <c r="S1421" s="197"/>
      <c r="T1421" s="197"/>
      <c r="U1421" s="197"/>
      <c r="V1421" s="197"/>
      <c r="W1421" s="197"/>
      <c r="X1421" s="197"/>
      <c r="Y1421" s="197"/>
    </row>
    <row r="1422" spans="1:25" x14ac:dyDescent="0.25">
      <c r="A1422" s="270">
        <v>3348</v>
      </c>
      <c r="B1422" s="530" t="s">
        <v>227</v>
      </c>
      <c r="C1422" s="530" t="s">
        <v>117</v>
      </c>
      <c r="D1422" s="530"/>
      <c r="E1422" s="524">
        <v>14030431</v>
      </c>
      <c r="F1422" s="530"/>
      <c r="G1422" s="530"/>
      <c r="H1422" s="530"/>
      <c r="I1422" s="561">
        <v>1</v>
      </c>
      <c r="J1422" s="530"/>
      <c r="K1422" s="530">
        <v>180</v>
      </c>
      <c r="L1422" s="527">
        <f t="shared" si="20"/>
        <v>14030431</v>
      </c>
      <c r="M1422" s="96"/>
      <c r="N1422" s="197"/>
      <c r="O1422" s="197"/>
      <c r="P1422" s="197"/>
      <c r="Q1422" s="197"/>
      <c r="R1422" s="197"/>
      <c r="S1422" s="197"/>
      <c r="T1422" s="197"/>
      <c r="U1422" s="197"/>
      <c r="V1422" s="197"/>
      <c r="W1422" s="197"/>
      <c r="X1422" s="197"/>
      <c r="Y1422" s="197"/>
    </row>
    <row r="1423" spans="1:25" x14ac:dyDescent="0.25">
      <c r="A1423" s="270">
        <v>595</v>
      </c>
      <c r="B1423" s="530" t="s">
        <v>227</v>
      </c>
      <c r="C1423" s="530" t="s">
        <v>118</v>
      </c>
      <c r="D1423" s="530"/>
      <c r="E1423" s="524">
        <v>14030431</v>
      </c>
      <c r="F1423" s="530"/>
      <c r="G1423" s="530"/>
      <c r="H1423" s="530"/>
      <c r="I1423" s="561">
        <v>1</v>
      </c>
      <c r="J1423" s="530"/>
      <c r="K1423" s="530">
        <v>180</v>
      </c>
      <c r="L1423" s="527">
        <f t="shared" si="20"/>
        <v>14030431</v>
      </c>
      <c r="M1423" s="96"/>
      <c r="N1423" s="197"/>
      <c r="O1423" s="197"/>
      <c r="P1423" s="197"/>
      <c r="Q1423" s="197"/>
      <c r="R1423" s="197"/>
      <c r="S1423" s="197"/>
      <c r="T1423" s="197"/>
      <c r="U1423" s="197"/>
      <c r="V1423" s="197"/>
      <c r="W1423" s="197"/>
      <c r="X1423" s="197"/>
      <c r="Y1423" s="197"/>
    </row>
    <row r="1424" spans="1:25" ht="15.75" thickBot="1" x14ac:dyDescent="0.3">
      <c r="A1424" s="271">
        <v>869</v>
      </c>
      <c r="B1424" s="531" t="s">
        <v>227</v>
      </c>
      <c r="C1424" s="531" t="s">
        <v>142</v>
      </c>
      <c r="D1424" s="531"/>
      <c r="E1424" s="520">
        <v>14030431</v>
      </c>
      <c r="F1424" s="531"/>
      <c r="G1424" s="531"/>
      <c r="H1424" s="531"/>
      <c r="I1424" s="561">
        <v>1</v>
      </c>
      <c r="J1424" s="531"/>
      <c r="K1424" s="531">
        <v>180</v>
      </c>
      <c r="L1424" s="528">
        <f t="shared" si="20"/>
        <v>14030431</v>
      </c>
      <c r="M1424" s="96"/>
      <c r="N1424" s="197"/>
      <c r="O1424" s="197"/>
      <c r="P1424" s="197"/>
      <c r="Q1424" s="197"/>
      <c r="R1424" s="197"/>
      <c r="S1424" s="197"/>
      <c r="T1424" s="197"/>
      <c r="U1424" s="197"/>
      <c r="V1424" s="197"/>
      <c r="W1424" s="197"/>
      <c r="X1424" s="197"/>
      <c r="Y1424" s="197"/>
    </row>
    <row r="1425" spans="1:25" x14ac:dyDescent="0.25">
      <c r="A1425" s="192">
        <v>47</v>
      </c>
      <c r="B1425" s="529" t="s">
        <v>227</v>
      </c>
      <c r="C1425" s="529" t="s">
        <v>424</v>
      </c>
      <c r="D1425" s="529"/>
      <c r="E1425" s="529">
        <v>14030430</v>
      </c>
      <c r="F1425" s="529"/>
      <c r="G1425" s="529"/>
      <c r="H1425" s="529"/>
      <c r="I1425" s="561">
        <v>1</v>
      </c>
      <c r="J1425" s="529"/>
      <c r="K1425" s="529">
        <v>120</v>
      </c>
      <c r="L1425" s="526">
        <f t="shared" si="20"/>
        <v>14030430</v>
      </c>
      <c r="M1425" s="96"/>
      <c r="N1425" s="197"/>
      <c r="O1425" s="197"/>
      <c r="P1425" s="197"/>
      <c r="Q1425" s="197"/>
      <c r="R1425" s="197"/>
      <c r="S1425" s="197"/>
      <c r="T1425" s="197"/>
      <c r="U1425" s="197"/>
      <c r="V1425" s="197"/>
      <c r="W1425" s="197"/>
      <c r="X1425" s="197"/>
      <c r="Y1425" s="197"/>
    </row>
    <row r="1426" spans="1:25" x14ac:dyDescent="0.25">
      <c r="A1426" s="270">
        <v>3352</v>
      </c>
      <c r="B1426" s="530" t="s">
        <v>227</v>
      </c>
      <c r="C1426" s="530" t="s">
        <v>223</v>
      </c>
      <c r="D1426" s="530"/>
      <c r="E1426" s="524">
        <v>14030430</v>
      </c>
      <c r="F1426" s="530"/>
      <c r="G1426" s="530"/>
      <c r="H1426" s="530"/>
      <c r="I1426" s="561">
        <v>1</v>
      </c>
      <c r="J1426" s="530"/>
      <c r="K1426" s="530">
        <v>180</v>
      </c>
      <c r="L1426" s="527">
        <f t="shared" si="20"/>
        <v>14030430</v>
      </c>
      <c r="M1426" s="96"/>
      <c r="N1426" s="197"/>
      <c r="O1426" s="197"/>
      <c r="P1426" s="197"/>
      <c r="Q1426" s="197"/>
      <c r="R1426" s="197"/>
      <c r="S1426" s="197"/>
      <c r="T1426" s="197"/>
      <c r="U1426" s="197"/>
      <c r="V1426" s="197"/>
      <c r="W1426" s="197"/>
      <c r="X1426" s="197"/>
      <c r="Y1426" s="197"/>
    </row>
    <row r="1427" spans="1:25" x14ac:dyDescent="0.25">
      <c r="A1427" s="270">
        <v>3351</v>
      </c>
      <c r="B1427" s="530" t="s">
        <v>227</v>
      </c>
      <c r="C1427" s="530" t="s">
        <v>223</v>
      </c>
      <c r="D1427" s="530"/>
      <c r="E1427" s="524">
        <v>14030430</v>
      </c>
      <c r="F1427" s="530"/>
      <c r="G1427" s="530"/>
      <c r="H1427" s="530"/>
      <c r="I1427" s="561">
        <v>1</v>
      </c>
      <c r="J1427" s="530"/>
      <c r="K1427" s="530">
        <v>180</v>
      </c>
      <c r="L1427" s="527">
        <f t="shared" si="20"/>
        <v>14030430</v>
      </c>
      <c r="M1427" s="96"/>
      <c r="N1427" s="197"/>
      <c r="O1427" s="197"/>
      <c r="P1427" s="197"/>
      <c r="Q1427" s="197"/>
      <c r="R1427" s="197"/>
      <c r="S1427" s="197"/>
      <c r="T1427" s="197"/>
      <c r="U1427" s="197"/>
      <c r="V1427" s="197"/>
      <c r="W1427" s="197"/>
      <c r="X1427" s="197"/>
      <c r="Y1427" s="197"/>
    </row>
    <row r="1428" spans="1:25" x14ac:dyDescent="0.25">
      <c r="A1428" s="270">
        <v>590</v>
      </c>
      <c r="B1428" s="530" t="s">
        <v>227</v>
      </c>
      <c r="C1428" s="530" t="s">
        <v>118</v>
      </c>
      <c r="D1428" s="530"/>
      <c r="E1428" s="524">
        <v>14030430</v>
      </c>
      <c r="F1428" s="530"/>
      <c r="G1428" s="530"/>
      <c r="H1428" s="530"/>
      <c r="I1428" s="561">
        <v>1</v>
      </c>
      <c r="J1428" s="530"/>
      <c r="K1428" s="530">
        <v>180</v>
      </c>
      <c r="L1428" s="527">
        <f t="shared" si="20"/>
        <v>14030430</v>
      </c>
      <c r="M1428" s="96"/>
      <c r="N1428" s="197"/>
      <c r="O1428" s="197"/>
      <c r="P1428" s="197"/>
      <c r="Q1428" s="197"/>
      <c r="R1428" s="197"/>
      <c r="S1428" s="197"/>
      <c r="T1428" s="197"/>
      <c r="U1428" s="197"/>
      <c r="V1428" s="197"/>
      <c r="W1428" s="197"/>
      <c r="X1428" s="197"/>
      <c r="Y1428" s="197"/>
    </row>
    <row r="1429" spans="1:25" x14ac:dyDescent="0.25">
      <c r="A1429" s="270">
        <v>866</v>
      </c>
      <c r="B1429" s="530" t="s">
        <v>227</v>
      </c>
      <c r="C1429" s="530" t="s">
        <v>142</v>
      </c>
      <c r="D1429" s="530"/>
      <c r="E1429" s="524">
        <v>14030430</v>
      </c>
      <c r="F1429" s="530"/>
      <c r="G1429" s="530"/>
      <c r="H1429" s="530"/>
      <c r="I1429" s="561">
        <v>1</v>
      </c>
      <c r="J1429" s="530"/>
      <c r="K1429" s="530">
        <v>180</v>
      </c>
      <c r="L1429" s="527">
        <f t="shared" si="20"/>
        <v>14030430</v>
      </c>
      <c r="M1429" s="96"/>
      <c r="N1429" s="197"/>
      <c r="O1429" s="197"/>
      <c r="P1429" s="197"/>
      <c r="Q1429" s="197"/>
      <c r="R1429" s="197"/>
      <c r="S1429" s="197"/>
      <c r="T1429" s="197"/>
      <c r="U1429" s="197"/>
      <c r="V1429" s="197"/>
      <c r="W1429" s="197"/>
      <c r="X1429" s="197"/>
      <c r="Y1429" s="197"/>
    </row>
    <row r="1430" spans="1:25" x14ac:dyDescent="0.25">
      <c r="A1430" s="270">
        <v>3346</v>
      </c>
      <c r="B1430" s="530" t="s">
        <v>227</v>
      </c>
      <c r="C1430" s="530" t="s">
        <v>117</v>
      </c>
      <c r="D1430" s="530"/>
      <c r="E1430" s="524">
        <v>14030430</v>
      </c>
      <c r="F1430" s="530"/>
      <c r="G1430" s="530"/>
      <c r="H1430" s="530"/>
      <c r="I1430" s="561">
        <v>1</v>
      </c>
      <c r="J1430" s="530"/>
      <c r="K1430" s="530">
        <v>180</v>
      </c>
      <c r="L1430" s="527">
        <f t="shared" si="20"/>
        <v>14030430</v>
      </c>
      <c r="M1430" s="96"/>
      <c r="N1430" s="197"/>
      <c r="O1430" s="197"/>
      <c r="P1430" s="197"/>
      <c r="Q1430" s="197"/>
      <c r="R1430" s="197"/>
      <c r="S1430" s="197"/>
      <c r="T1430" s="197"/>
      <c r="U1430" s="197"/>
      <c r="V1430" s="197"/>
      <c r="W1430" s="197"/>
      <c r="X1430" s="197"/>
      <c r="Y1430" s="197"/>
    </row>
    <row r="1431" spans="1:25" ht="15.75" thickBot="1" x14ac:dyDescent="0.3">
      <c r="A1431" s="271">
        <v>3347</v>
      </c>
      <c r="B1431" s="531" t="s">
        <v>227</v>
      </c>
      <c r="C1431" s="531" t="s">
        <v>117</v>
      </c>
      <c r="D1431" s="531"/>
      <c r="E1431" s="520">
        <v>14030430</v>
      </c>
      <c r="F1431" s="531"/>
      <c r="G1431" s="531"/>
      <c r="H1431" s="531"/>
      <c r="I1431" s="561">
        <v>1</v>
      </c>
      <c r="J1431" s="531"/>
      <c r="K1431" s="531">
        <v>180</v>
      </c>
      <c r="L1431" s="528">
        <f t="shared" si="20"/>
        <v>14030430</v>
      </c>
      <c r="M1431" s="96"/>
      <c r="N1431" s="197"/>
      <c r="O1431" s="197"/>
      <c r="P1431" s="197"/>
      <c r="Q1431" s="197"/>
      <c r="R1431" s="197"/>
      <c r="S1431" s="197"/>
      <c r="T1431" s="197"/>
      <c r="U1431" s="197"/>
      <c r="V1431" s="197"/>
      <c r="W1431" s="197"/>
      <c r="X1431" s="197"/>
      <c r="Y1431" s="197"/>
    </row>
    <row r="1432" spans="1:25" x14ac:dyDescent="0.25">
      <c r="A1432" s="192">
        <v>47</v>
      </c>
      <c r="B1432" s="529" t="s">
        <v>227</v>
      </c>
      <c r="C1432" s="529" t="s">
        <v>424</v>
      </c>
      <c r="D1432" s="529"/>
      <c r="E1432" s="529">
        <v>14030430</v>
      </c>
      <c r="F1432" s="529"/>
      <c r="G1432" s="529"/>
      <c r="H1432" s="529"/>
      <c r="I1432" s="561">
        <v>1</v>
      </c>
      <c r="J1432" s="529"/>
      <c r="K1432" s="529">
        <v>120</v>
      </c>
      <c r="L1432" s="526">
        <f t="shared" si="20"/>
        <v>14030430</v>
      </c>
      <c r="M1432" s="96"/>
      <c r="N1432" s="197"/>
      <c r="O1432" s="197"/>
      <c r="P1432" s="197"/>
      <c r="Q1432" s="197"/>
      <c r="R1432" s="197"/>
      <c r="S1432" s="197"/>
      <c r="T1432" s="197"/>
      <c r="U1432" s="197"/>
      <c r="V1432" s="197"/>
      <c r="W1432" s="197"/>
      <c r="X1432" s="197"/>
      <c r="Y1432" s="197"/>
    </row>
    <row r="1433" spans="1:25" x14ac:dyDescent="0.25">
      <c r="A1433" s="270">
        <v>3352</v>
      </c>
      <c r="B1433" s="530" t="s">
        <v>227</v>
      </c>
      <c r="C1433" s="530" t="s">
        <v>223</v>
      </c>
      <c r="D1433" s="530"/>
      <c r="E1433" s="524">
        <v>14030430</v>
      </c>
      <c r="F1433" s="530"/>
      <c r="G1433" s="530"/>
      <c r="H1433" s="530"/>
      <c r="I1433" s="561">
        <v>1</v>
      </c>
      <c r="J1433" s="530"/>
      <c r="K1433" s="530">
        <v>180</v>
      </c>
      <c r="L1433" s="527">
        <f t="shared" si="20"/>
        <v>14030430</v>
      </c>
      <c r="M1433" s="96"/>
      <c r="N1433" s="197"/>
      <c r="O1433" s="197"/>
      <c r="P1433" s="197"/>
      <c r="Q1433" s="197"/>
      <c r="R1433" s="197"/>
      <c r="S1433" s="197"/>
      <c r="T1433" s="197"/>
      <c r="U1433" s="197"/>
      <c r="V1433" s="197"/>
      <c r="W1433" s="197"/>
      <c r="X1433" s="197"/>
      <c r="Y1433" s="197"/>
    </row>
    <row r="1434" spans="1:25" x14ac:dyDescent="0.25">
      <c r="A1434" s="270">
        <v>3351</v>
      </c>
      <c r="B1434" s="530" t="s">
        <v>227</v>
      </c>
      <c r="C1434" s="530" t="s">
        <v>223</v>
      </c>
      <c r="D1434" s="530"/>
      <c r="E1434" s="524">
        <v>14030430</v>
      </c>
      <c r="F1434" s="530"/>
      <c r="G1434" s="530"/>
      <c r="H1434" s="530"/>
      <c r="I1434" s="561">
        <v>1</v>
      </c>
      <c r="J1434" s="530"/>
      <c r="K1434" s="530">
        <v>180</v>
      </c>
      <c r="L1434" s="527">
        <f t="shared" si="20"/>
        <v>14030430</v>
      </c>
      <c r="M1434" s="96"/>
      <c r="N1434" s="197"/>
      <c r="O1434" s="197"/>
      <c r="P1434" s="197"/>
      <c r="Q1434" s="197"/>
      <c r="R1434" s="197"/>
      <c r="S1434" s="197"/>
      <c r="T1434" s="197"/>
      <c r="U1434" s="197"/>
      <c r="V1434" s="197"/>
      <c r="W1434" s="197"/>
      <c r="X1434" s="197"/>
      <c r="Y1434" s="197"/>
    </row>
    <row r="1435" spans="1:25" x14ac:dyDescent="0.25">
      <c r="A1435" s="270">
        <v>590</v>
      </c>
      <c r="B1435" s="530" t="s">
        <v>227</v>
      </c>
      <c r="C1435" s="530" t="s">
        <v>118</v>
      </c>
      <c r="D1435" s="530"/>
      <c r="E1435" s="524">
        <v>14030430</v>
      </c>
      <c r="F1435" s="530"/>
      <c r="G1435" s="530"/>
      <c r="H1435" s="530"/>
      <c r="I1435" s="561">
        <v>1</v>
      </c>
      <c r="J1435" s="530"/>
      <c r="K1435" s="530">
        <v>180</v>
      </c>
      <c r="L1435" s="527">
        <f t="shared" si="20"/>
        <v>14030430</v>
      </c>
      <c r="M1435" s="96"/>
      <c r="N1435" s="197"/>
      <c r="O1435" s="197"/>
      <c r="P1435" s="197"/>
      <c r="Q1435" s="197"/>
      <c r="R1435" s="197"/>
      <c r="S1435" s="197"/>
      <c r="T1435" s="197"/>
      <c r="U1435" s="197"/>
      <c r="V1435" s="197"/>
      <c r="W1435" s="197"/>
      <c r="X1435" s="197"/>
      <c r="Y1435" s="197"/>
    </row>
    <row r="1436" spans="1:25" x14ac:dyDescent="0.25">
      <c r="A1436" s="270">
        <v>866</v>
      </c>
      <c r="B1436" s="530" t="s">
        <v>227</v>
      </c>
      <c r="C1436" s="530" t="s">
        <v>142</v>
      </c>
      <c r="D1436" s="530"/>
      <c r="E1436" s="524">
        <v>14030430</v>
      </c>
      <c r="F1436" s="530"/>
      <c r="G1436" s="530"/>
      <c r="H1436" s="530"/>
      <c r="I1436" s="561">
        <v>1</v>
      </c>
      <c r="J1436" s="530"/>
      <c r="K1436" s="530">
        <v>180</v>
      </c>
      <c r="L1436" s="527">
        <f t="shared" si="20"/>
        <v>14030430</v>
      </c>
      <c r="M1436" s="96"/>
      <c r="N1436" s="197"/>
      <c r="O1436" s="197"/>
      <c r="P1436" s="197"/>
      <c r="Q1436" s="197"/>
      <c r="R1436" s="197"/>
      <c r="S1436" s="197"/>
      <c r="T1436" s="197"/>
      <c r="U1436" s="197"/>
      <c r="V1436" s="197"/>
      <c r="W1436" s="197"/>
      <c r="X1436" s="197"/>
      <c r="Y1436" s="197"/>
    </row>
    <row r="1437" spans="1:25" x14ac:dyDescent="0.25">
      <c r="A1437" s="270">
        <v>3346</v>
      </c>
      <c r="B1437" s="530" t="s">
        <v>227</v>
      </c>
      <c r="C1437" s="530" t="s">
        <v>117</v>
      </c>
      <c r="D1437" s="530"/>
      <c r="E1437" s="524">
        <v>14030430</v>
      </c>
      <c r="F1437" s="530"/>
      <c r="G1437" s="530"/>
      <c r="H1437" s="530"/>
      <c r="I1437" s="561">
        <v>1</v>
      </c>
      <c r="J1437" s="530"/>
      <c r="K1437" s="530">
        <v>180</v>
      </c>
      <c r="L1437" s="527">
        <f t="shared" si="20"/>
        <v>14030430</v>
      </c>
      <c r="M1437" s="96"/>
      <c r="N1437" s="197"/>
      <c r="O1437" s="197"/>
      <c r="P1437" s="197"/>
      <c r="Q1437" s="197"/>
      <c r="R1437" s="197"/>
      <c r="S1437" s="197"/>
      <c r="T1437" s="197"/>
      <c r="U1437" s="197"/>
      <c r="V1437" s="197"/>
      <c r="W1437" s="197"/>
      <c r="X1437" s="197"/>
      <c r="Y1437" s="197"/>
    </row>
    <row r="1438" spans="1:25" ht="15.75" thickBot="1" x14ac:dyDescent="0.3">
      <c r="A1438" s="271">
        <v>3347</v>
      </c>
      <c r="B1438" s="531" t="s">
        <v>227</v>
      </c>
      <c r="C1438" s="531" t="s">
        <v>117</v>
      </c>
      <c r="D1438" s="531"/>
      <c r="E1438" s="520">
        <v>14030430</v>
      </c>
      <c r="F1438" s="531"/>
      <c r="G1438" s="531"/>
      <c r="H1438" s="531"/>
      <c r="I1438" s="561">
        <v>1</v>
      </c>
      <c r="J1438" s="531"/>
      <c r="K1438" s="531">
        <v>180</v>
      </c>
      <c r="L1438" s="528">
        <f t="shared" si="20"/>
        <v>14030430</v>
      </c>
      <c r="M1438" s="96"/>
      <c r="N1438" s="197"/>
      <c r="O1438" s="197"/>
      <c r="P1438" s="197"/>
      <c r="Q1438" s="197"/>
      <c r="R1438" s="197"/>
      <c r="S1438" s="197"/>
      <c r="T1438" s="197"/>
      <c r="U1438" s="197"/>
      <c r="V1438" s="197"/>
      <c r="W1438" s="197"/>
      <c r="X1438" s="197"/>
      <c r="Y1438" s="197"/>
    </row>
    <row r="1439" spans="1:25" x14ac:dyDescent="0.25">
      <c r="A1439" s="192">
        <v>9</v>
      </c>
      <c r="B1439" s="545" t="s">
        <v>228</v>
      </c>
      <c r="C1439" s="545" t="s">
        <v>576</v>
      </c>
      <c r="D1439" s="545"/>
      <c r="E1439" s="545">
        <v>14030504</v>
      </c>
      <c r="F1439" s="545"/>
      <c r="G1439" s="545"/>
      <c r="H1439" s="545"/>
      <c r="I1439" s="561">
        <v>1</v>
      </c>
      <c r="J1439" s="545"/>
      <c r="K1439" s="545">
        <v>180</v>
      </c>
      <c r="L1439" s="546">
        <f t="shared" ref="L1439:L1502" si="21">E1439</f>
        <v>14030504</v>
      </c>
      <c r="M1439" s="96"/>
      <c r="N1439" s="530"/>
      <c r="O1439" s="530"/>
      <c r="P1439" s="530"/>
      <c r="Q1439" s="530"/>
      <c r="R1439" s="530"/>
      <c r="S1439" s="530"/>
      <c r="T1439" s="530"/>
      <c r="U1439" s="530"/>
      <c r="V1439" s="530"/>
      <c r="W1439" s="530"/>
      <c r="X1439" s="530"/>
      <c r="Y1439" s="530"/>
    </row>
    <row r="1440" spans="1:25" x14ac:dyDescent="0.25">
      <c r="A1440" s="270">
        <v>8</v>
      </c>
      <c r="B1440" s="543" t="s">
        <v>228</v>
      </c>
      <c r="C1440" s="543" t="s">
        <v>576</v>
      </c>
      <c r="D1440" s="543"/>
      <c r="E1440" s="541">
        <v>14030504</v>
      </c>
      <c r="F1440" s="543"/>
      <c r="G1440" s="543"/>
      <c r="H1440" s="543"/>
      <c r="I1440" s="561">
        <v>1</v>
      </c>
      <c r="J1440" s="543"/>
      <c r="K1440" s="543">
        <v>180</v>
      </c>
      <c r="L1440" s="547">
        <f t="shared" si="21"/>
        <v>14030504</v>
      </c>
      <c r="M1440" s="96"/>
      <c r="N1440" s="530"/>
      <c r="O1440" s="530"/>
      <c r="P1440" s="530"/>
      <c r="Q1440" s="530"/>
      <c r="R1440" s="530"/>
      <c r="S1440" s="530"/>
      <c r="T1440" s="530"/>
      <c r="U1440" s="530"/>
      <c r="V1440" s="530"/>
      <c r="W1440" s="530"/>
      <c r="X1440" s="530"/>
      <c r="Y1440" s="530"/>
    </row>
    <row r="1441" spans="1:25" x14ac:dyDescent="0.25">
      <c r="A1441" s="270">
        <v>3353</v>
      </c>
      <c r="B1441" s="543" t="s">
        <v>228</v>
      </c>
      <c r="C1441" s="543" t="s">
        <v>223</v>
      </c>
      <c r="D1441" s="543"/>
      <c r="E1441" s="541">
        <v>14030504</v>
      </c>
      <c r="F1441" s="543"/>
      <c r="G1441" s="543"/>
      <c r="H1441" s="543"/>
      <c r="I1441" s="561">
        <v>1</v>
      </c>
      <c r="J1441" s="543"/>
      <c r="K1441" s="543">
        <v>180</v>
      </c>
      <c r="L1441" s="547">
        <f t="shared" si="21"/>
        <v>14030504</v>
      </c>
      <c r="M1441" s="96"/>
      <c r="N1441" s="530"/>
      <c r="O1441" s="530"/>
      <c r="P1441" s="530"/>
      <c r="Q1441" s="530"/>
      <c r="R1441" s="530"/>
      <c r="S1441" s="530"/>
      <c r="T1441" s="530"/>
      <c r="U1441" s="530"/>
      <c r="V1441" s="530"/>
      <c r="W1441" s="530"/>
      <c r="X1441" s="530"/>
      <c r="Y1441" s="530"/>
    </row>
    <row r="1442" spans="1:25" x14ac:dyDescent="0.25">
      <c r="A1442" s="270">
        <v>3</v>
      </c>
      <c r="B1442" s="543" t="s">
        <v>228</v>
      </c>
      <c r="C1442" s="543" t="s">
        <v>576</v>
      </c>
      <c r="D1442" s="543"/>
      <c r="E1442" s="541">
        <v>14030504</v>
      </c>
      <c r="F1442" s="543"/>
      <c r="G1442" s="543"/>
      <c r="H1442" s="543"/>
      <c r="I1442" s="561">
        <v>1</v>
      </c>
      <c r="J1442" s="543"/>
      <c r="K1442" s="543">
        <v>180</v>
      </c>
      <c r="L1442" s="547">
        <f t="shared" si="21"/>
        <v>14030504</v>
      </c>
      <c r="M1442" s="96"/>
      <c r="N1442" s="530"/>
      <c r="O1442" s="530"/>
      <c r="P1442" s="530"/>
      <c r="Q1442" s="530"/>
      <c r="R1442" s="530"/>
      <c r="S1442" s="530"/>
      <c r="T1442" s="530"/>
      <c r="U1442" s="530"/>
      <c r="V1442" s="530"/>
      <c r="W1442" s="530"/>
      <c r="X1442" s="530"/>
      <c r="Y1442" s="530"/>
    </row>
    <row r="1443" spans="1:25" x14ac:dyDescent="0.25">
      <c r="A1443" s="270">
        <v>3089</v>
      </c>
      <c r="B1443" s="543" t="s">
        <v>228</v>
      </c>
      <c r="C1443" s="543" t="s">
        <v>218</v>
      </c>
      <c r="D1443" s="543"/>
      <c r="E1443" s="541">
        <v>14030504</v>
      </c>
      <c r="F1443" s="543"/>
      <c r="G1443" s="543"/>
      <c r="H1443" s="543"/>
      <c r="I1443" s="561">
        <v>1</v>
      </c>
      <c r="J1443" s="543"/>
      <c r="K1443" s="543">
        <v>180</v>
      </c>
      <c r="L1443" s="547">
        <f t="shared" si="21"/>
        <v>14030504</v>
      </c>
      <c r="M1443" s="96"/>
      <c r="N1443" s="530"/>
      <c r="O1443" s="530"/>
      <c r="P1443" s="530"/>
      <c r="Q1443" s="530"/>
      <c r="R1443" s="530"/>
      <c r="S1443" s="530"/>
      <c r="T1443" s="530"/>
      <c r="U1443" s="530"/>
      <c r="V1443" s="530"/>
      <c r="W1443" s="530"/>
      <c r="X1443" s="530"/>
      <c r="Y1443" s="530"/>
    </row>
    <row r="1444" spans="1:25" x14ac:dyDescent="0.25">
      <c r="A1444" s="270">
        <v>230</v>
      </c>
      <c r="B1444" s="543" t="s">
        <v>228</v>
      </c>
      <c r="C1444" s="543" t="s">
        <v>517</v>
      </c>
      <c r="D1444" s="543"/>
      <c r="E1444" s="541">
        <v>14030504</v>
      </c>
      <c r="F1444" s="543"/>
      <c r="G1444" s="543"/>
      <c r="H1444" s="543"/>
      <c r="I1444" s="561">
        <v>1</v>
      </c>
      <c r="J1444" s="543"/>
      <c r="K1444" s="543">
        <v>180</v>
      </c>
      <c r="L1444" s="547">
        <f t="shared" si="21"/>
        <v>14030504</v>
      </c>
      <c r="M1444" s="96"/>
      <c r="N1444" s="530"/>
      <c r="O1444" s="530"/>
      <c r="P1444" s="530"/>
      <c r="Q1444" s="530"/>
      <c r="R1444" s="530"/>
      <c r="S1444" s="530"/>
      <c r="T1444" s="530"/>
      <c r="U1444" s="530"/>
      <c r="V1444" s="530"/>
      <c r="W1444" s="530"/>
      <c r="X1444" s="530"/>
      <c r="Y1444" s="530"/>
    </row>
    <row r="1445" spans="1:25" x14ac:dyDescent="0.25">
      <c r="A1445" s="270">
        <v>638</v>
      </c>
      <c r="B1445" s="543" t="s">
        <v>228</v>
      </c>
      <c r="C1445" s="543" t="s">
        <v>277</v>
      </c>
      <c r="D1445" s="543"/>
      <c r="E1445" s="541">
        <v>14030504</v>
      </c>
      <c r="F1445" s="543"/>
      <c r="G1445" s="543"/>
      <c r="H1445" s="543"/>
      <c r="I1445" s="561">
        <v>1</v>
      </c>
      <c r="J1445" s="543"/>
      <c r="K1445" s="543">
        <v>180</v>
      </c>
      <c r="L1445" s="547">
        <f t="shared" si="21"/>
        <v>14030504</v>
      </c>
      <c r="M1445" s="96"/>
      <c r="N1445" s="530"/>
      <c r="O1445" s="530"/>
      <c r="P1445" s="530"/>
      <c r="Q1445" s="530"/>
      <c r="R1445" s="530"/>
      <c r="S1445" s="530"/>
      <c r="T1445" s="530"/>
      <c r="U1445" s="530"/>
      <c r="V1445" s="530"/>
      <c r="W1445" s="530"/>
      <c r="X1445" s="530"/>
      <c r="Y1445" s="530"/>
    </row>
    <row r="1446" spans="1:25" x14ac:dyDescent="0.25">
      <c r="A1446" s="270">
        <v>591</v>
      </c>
      <c r="B1446" s="543" t="s">
        <v>228</v>
      </c>
      <c r="C1446" s="543" t="s">
        <v>118</v>
      </c>
      <c r="D1446" s="543"/>
      <c r="E1446" s="541">
        <v>14030504</v>
      </c>
      <c r="F1446" s="543"/>
      <c r="G1446" s="543"/>
      <c r="H1446" s="543"/>
      <c r="I1446" s="561">
        <v>1</v>
      </c>
      <c r="J1446" s="543"/>
      <c r="K1446" s="543">
        <v>180</v>
      </c>
      <c r="L1446" s="547">
        <f t="shared" si="21"/>
        <v>14030504</v>
      </c>
      <c r="M1446" s="96"/>
      <c r="N1446" s="530"/>
      <c r="O1446" s="530"/>
      <c r="P1446" s="530"/>
      <c r="Q1446" s="530"/>
      <c r="R1446" s="530"/>
      <c r="S1446" s="530"/>
      <c r="T1446" s="530"/>
      <c r="U1446" s="530"/>
      <c r="V1446" s="530"/>
      <c r="W1446" s="530"/>
      <c r="X1446" s="530"/>
      <c r="Y1446" s="530"/>
    </row>
    <row r="1447" spans="1:25" x14ac:dyDescent="0.25">
      <c r="A1447" s="270">
        <v>10</v>
      </c>
      <c r="B1447" s="543" t="s">
        <v>228</v>
      </c>
      <c r="C1447" s="543" t="s">
        <v>415</v>
      </c>
      <c r="D1447" s="543"/>
      <c r="E1447" s="541">
        <v>14030504</v>
      </c>
      <c r="F1447" s="543"/>
      <c r="G1447" s="543"/>
      <c r="H1447" s="543"/>
      <c r="I1447" s="561">
        <v>1</v>
      </c>
      <c r="J1447" s="543"/>
      <c r="K1447" s="543">
        <v>120</v>
      </c>
      <c r="L1447" s="547">
        <f t="shared" si="21"/>
        <v>14030504</v>
      </c>
      <c r="M1447" s="96"/>
      <c r="N1447" s="530"/>
      <c r="O1447" s="530"/>
      <c r="P1447" s="530"/>
      <c r="Q1447" s="530"/>
      <c r="R1447" s="530"/>
      <c r="S1447" s="530"/>
      <c r="T1447" s="530"/>
      <c r="U1447" s="530"/>
      <c r="V1447" s="530"/>
      <c r="W1447" s="530"/>
      <c r="X1447" s="530"/>
      <c r="Y1447" s="530"/>
    </row>
    <row r="1448" spans="1:25" ht="15.75" thickBot="1" x14ac:dyDescent="0.3">
      <c r="A1448" s="271">
        <v>4</v>
      </c>
      <c r="B1448" s="544" t="s">
        <v>228</v>
      </c>
      <c r="C1448" s="544" t="s">
        <v>575</v>
      </c>
      <c r="D1448" s="544"/>
      <c r="E1448" s="542">
        <v>14030504</v>
      </c>
      <c r="F1448" s="544"/>
      <c r="G1448" s="544"/>
      <c r="H1448" s="544"/>
      <c r="I1448" s="561">
        <v>1</v>
      </c>
      <c r="J1448" s="544"/>
      <c r="K1448" s="544">
        <v>180</v>
      </c>
      <c r="L1448" s="548">
        <f t="shared" si="21"/>
        <v>14030504</v>
      </c>
      <c r="M1448" s="96"/>
      <c r="N1448" s="530"/>
      <c r="O1448" s="530"/>
      <c r="P1448" s="530"/>
      <c r="Q1448" s="530"/>
      <c r="R1448" s="530"/>
      <c r="S1448" s="530"/>
      <c r="T1448" s="530"/>
      <c r="U1448" s="530"/>
      <c r="V1448" s="530"/>
      <c r="W1448" s="530"/>
      <c r="X1448" s="530"/>
      <c r="Y1448" s="530"/>
    </row>
    <row r="1449" spans="1:25" x14ac:dyDescent="0.25">
      <c r="A1449" s="192">
        <v>3350</v>
      </c>
      <c r="B1449" s="545" t="s">
        <v>227</v>
      </c>
      <c r="C1449" s="545" t="s">
        <v>223</v>
      </c>
      <c r="D1449" s="545"/>
      <c r="E1449" s="545">
        <v>14030504</v>
      </c>
      <c r="F1449" s="545"/>
      <c r="G1449" s="545"/>
      <c r="H1449" s="545"/>
      <c r="I1449" s="561">
        <v>1</v>
      </c>
      <c r="J1449" s="545"/>
      <c r="K1449" s="545">
        <v>180</v>
      </c>
      <c r="L1449" s="546">
        <f t="shared" si="21"/>
        <v>14030504</v>
      </c>
      <c r="M1449" s="96"/>
      <c r="N1449" s="530"/>
      <c r="O1449" s="530"/>
      <c r="P1449" s="530"/>
      <c r="Q1449" s="530"/>
      <c r="R1449" s="530"/>
      <c r="S1449" s="530"/>
      <c r="T1449" s="530"/>
      <c r="U1449" s="530"/>
      <c r="V1449" s="530"/>
      <c r="W1449" s="530"/>
      <c r="X1449" s="530"/>
      <c r="Y1449" s="530"/>
    </row>
    <row r="1450" spans="1:25" x14ac:dyDescent="0.25">
      <c r="A1450" s="270">
        <v>3359</v>
      </c>
      <c r="B1450" s="543" t="s">
        <v>227</v>
      </c>
      <c r="C1450" s="543" t="s">
        <v>223</v>
      </c>
      <c r="D1450" s="543"/>
      <c r="E1450" s="541">
        <v>14030504</v>
      </c>
      <c r="F1450" s="543"/>
      <c r="G1450" s="543"/>
      <c r="H1450" s="543"/>
      <c r="I1450" s="561">
        <v>1</v>
      </c>
      <c r="J1450" s="543"/>
      <c r="K1450" s="543">
        <v>180</v>
      </c>
      <c r="L1450" s="547">
        <f t="shared" si="21"/>
        <v>14030504</v>
      </c>
      <c r="M1450" s="96"/>
      <c r="N1450" s="530"/>
      <c r="O1450" s="530"/>
      <c r="P1450" s="530"/>
      <c r="Q1450" s="530"/>
      <c r="R1450" s="530"/>
      <c r="S1450" s="530"/>
      <c r="T1450" s="530"/>
      <c r="U1450" s="530"/>
      <c r="V1450" s="530"/>
      <c r="W1450" s="530"/>
      <c r="X1450" s="530"/>
      <c r="Y1450" s="530"/>
    </row>
    <row r="1451" spans="1:25" x14ac:dyDescent="0.25">
      <c r="A1451" s="270">
        <v>596</v>
      </c>
      <c r="B1451" s="543" t="s">
        <v>227</v>
      </c>
      <c r="C1451" s="543" t="s">
        <v>118</v>
      </c>
      <c r="D1451" s="543"/>
      <c r="E1451" s="541">
        <v>14030504</v>
      </c>
      <c r="F1451" s="543"/>
      <c r="G1451" s="543"/>
      <c r="H1451" s="543"/>
      <c r="I1451" s="561">
        <v>1</v>
      </c>
      <c r="J1451" s="543"/>
      <c r="K1451" s="543">
        <v>180</v>
      </c>
      <c r="L1451" s="547">
        <f t="shared" si="21"/>
        <v>14030504</v>
      </c>
      <c r="M1451" s="96"/>
      <c r="N1451" s="530"/>
      <c r="O1451" s="530"/>
      <c r="P1451" s="530"/>
      <c r="Q1451" s="530"/>
      <c r="R1451" s="530"/>
      <c r="S1451" s="530"/>
      <c r="T1451" s="530"/>
      <c r="U1451" s="530"/>
      <c r="V1451" s="530"/>
      <c r="W1451" s="530"/>
      <c r="X1451" s="530"/>
      <c r="Y1451" s="530"/>
    </row>
    <row r="1452" spans="1:25" x14ac:dyDescent="0.25">
      <c r="A1452" s="270">
        <v>867</v>
      </c>
      <c r="B1452" s="543" t="s">
        <v>227</v>
      </c>
      <c r="C1452" s="543" t="s">
        <v>142</v>
      </c>
      <c r="D1452" s="543"/>
      <c r="E1452" s="541">
        <v>14030504</v>
      </c>
      <c r="F1452" s="543"/>
      <c r="G1452" s="543"/>
      <c r="H1452" s="543"/>
      <c r="I1452" s="561">
        <v>1</v>
      </c>
      <c r="J1452" s="543"/>
      <c r="K1452" s="543">
        <v>180</v>
      </c>
      <c r="L1452" s="547">
        <f t="shared" si="21"/>
        <v>14030504</v>
      </c>
      <c r="M1452" s="96"/>
      <c r="N1452" s="530"/>
      <c r="O1452" s="530"/>
      <c r="P1452" s="530"/>
      <c r="Q1452" s="530"/>
      <c r="R1452" s="530"/>
      <c r="S1452" s="530"/>
      <c r="T1452" s="530"/>
      <c r="U1452" s="530"/>
      <c r="V1452" s="530"/>
      <c r="W1452" s="530"/>
      <c r="X1452" s="530"/>
      <c r="Y1452" s="530"/>
    </row>
    <row r="1453" spans="1:25" x14ac:dyDescent="0.25">
      <c r="A1453" s="270">
        <v>589</v>
      </c>
      <c r="B1453" s="543" t="s">
        <v>227</v>
      </c>
      <c r="C1453" s="543" t="s">
        <v>118</v>
      </c>
      <c r="D1453" s="543"/>
      <c r="E1453" s="541">
        <v>14030504</v>
      </c>
      <c r="F1453" s="543"/>
      <c r="G1453" s="543"/>
      <c r="H1453" s="543"/>
      <c r="I1453" s="561">
        <v>1</v>
      </c>
      <c r="J1453" s="543"/>
      <c r="K1453" s="543">
        <v>180</v>
      </c>
      <c r="L1453" s="547">
        <f t="shared" si="21"/>
        <v>14030504</v>
      </c>
      <c r="M1453" s="96"/>
      <c r="N1453" s="530"/>
      <c r="O1453" s="530"/>
      <c r="P1453" s="530"/>
      <c r="Q1453" s="530"/>
      <c r="R1453" s="530"/>
      <c r="S1453" s="530"/>
      <c r="T1453" s="530"/>
      <c r="U1453" s="530"/>
      <c r="V1453" s="530"/>
      <c r="W1453" s="530"/>
      <c r="X1453" s="530"/>
      <c r="Y1453" s="530"/>
    </row>
    <row r="1454" spans="1:25" x14ac:dyDescent="0.25">
      <c r="A1454" s="270">
        <v>639</v>
      </c>
      <c r="B1454" s="543" t="s">
        <v>227</v>
      </c>
      <c r="C1454" s="543" t="s">
        <v>277</v>
      </c>
      <c r="D1454" s="543"/>
      <c r="E1454" s="541">
        <v>14030504</v>
      </c>
      <c r="F1454" s="543"/>
      <c r="G1454" s="543"/>
      <c r="H1454" s="543"/>
      <c r="I1454" s="561">
        <v>1</v>
      </c>
      <c r="J1454" s="543"/>
      <c r="K1454" s="543">
        <v>180</v>
      </c>
      <c r="L1454" s="547">
        <f t="shared" si="21"/>
        <v>14030504</v>
      </c>
      <c r="M1454" s="96"/>
      <c r="N1454" s="530"/>
      <c r="O1454" s="530"/>
      <c r="P1454" s="530"/>
      <c r="Q1454" s="530"/>
      <c r="R1454" s="530"/>
      <c r="S1454" s="530"/>
      <c r="T1454" s="530"/>
      <c r="U1454" s="530"/>
      <c r="V1454" s="530"/>
      <c r="W1454" s="530"/>
      <c r="X1454" s="530"/>
      <c r="Y1454" s="530"/>
    </row>
    <row r="1455" spans="1:25" x14ac:dyDescent="0.25">
      <c r="A1455" s="270">
        <v>5</v>
      </c>
      <c r="B1455" s="543" t="s">
        <v>227</v>
      </c>
      <c r="C1455" s="543" t="s">
        <v>601</v>
      </c>
      <c r="D1455" s="543"/>
      <c r="E1455" s="541">
        <v>14030504</v>
      </c>
      <c r="F1455" s="543"/>
      <c r="G1455" s="543"/>
      <c r="H1455" s="543"/>
      <c r="I1455" s="561">
        <v>1</v>
      </c>
      <c r="J1455" s="543"/>
      <c r="K1455" s="543">
        <v>180</v>
      </c>
      <c r="L1455" s="547">
        <f t="shared" si="21"/>
        <v>14030504</v>
      </c>
      <c r="M1455" s="96"/>
      <c r="N1455" s="530"/>
      <c r="O1455" s="530"/>
      <c r="P1455" s="530"/>
      <c r="Q1455" s="530"/>
      <c r="R1455" s="530"/>
      <c r="S1455" s="530"/>
      <c r="T1455" s="530"/>
      <c r="U1455" s="530"/>
      <c r="V1455" s="530"/>
      <c r="W1455" s="530"/>
      <c r="X1455" s="530"/>
      <c r="Y1455" s="530"/>
    </row>
    <row r="1456" spans="1:25" ht="15.75" thickBot="1" x14ac:dyDescent="0.3">
      <c r="A1456" s="271">
        <v>3356</v>
      </c>
      <c r="B1456" s="544" t="s">
        <v>227</v>
      </c>
      <c r="C1456" s="544" t="s">
        <v>223</v>
      </c>
      <c r="D1456" s="544"/>
      <c r="E1456" s="542">
        <v>14030504</v>
      </c>
      <c r="F1456" s="544"/>
      <c r="G1456" s="544"/>
      <c r="H1456" s="544"/>
      <c r="I1456" s="561">
        <v>1</v>
      </c>
      <c r="J1456" s="544"/>
      <c r="K1456" s="544">
        <v>180</v>
      </c>
      <c r="L1456" s="548">
        <f t="shared" si="21"/>
        <v>14030504</v>
      </c>
      <c r="M1456" s="96"/>
      <c r="N1456" s="530"/>
      <c r="O1456" s="530"/>
      <c r="P1456" s="530"/>
      <c r="Q1456" s="530"/>
      <c r="R1456" s="530"/>
      <c r="S1456" s="530"/>
      <c r="T1456" s="530"/>
      <c r="U1456" s="530"/>
      <c r="V1456" s="530"/>
      <c r="W1456" s="530"/>
      <c r="X1456" s="530"/>
      <c r="Y1456" s="530"/>
    </row>
    <row r="1457" spans="1:25" x14ac:dyDescent="0.25">
      <c r="A1457" s="541">
        <v>4</v>
      </c>
      <c r="B1457" s="541" t="s">
        <v>227</v>
      </c>
      <c r="C1457" s="541" t="s">
        <v>601</v>
      </c>
      <c r="D1457" s="541"/>
      <c r="E1457" s="541">
        <v>14030506</v>
      </c>
      <c r="F1457" s="541"/>
      <c r="G1457" s="541"/>
      <c r="H1457" s="541"/>
      <c r="I1457" s="561">
        <v>1</v>
      </c>
      <c r="J1457" s="541"/>
      <c r="K1457" s="541">
        <v>180</v>
      </c>
      <c r="L1457" s="541">
        <f t="shared" si="21"/>
        <v>14030506</v>
      </c>
      <c r="M1457" s="530"/>
      <c r="N1457" s="530"/>
      <c r="O1457" s="530"/>
      <c r="P1457" s="530"/>
      <c r="Q1457" s="530"/>
      <c r="R1457" s="530"/>
      <c r="S1457" s="530"/>
      <c r="T1457" s="530"/>
      <c r="U1457" s="530"/>
      <c r="V1457" s="530"/>
      <c r="W1457" s="530"/>
      <c r="X1457" s="530"/>
      <c r="Y1457" s="530"/>
    </row>
    <row r="1458" spans="1:25" x14ac:dyDescent="0.25">
      <c r="A1458" s="530">
        <v>232</v>
      </c>
      <c r="B1458" s="530" t="s">
        <v>227</v>
      </c>
      <c r="C1458" s="530" t="s">
        <v>517</v>
      </c>
      <c r="D1458" s="530"/>
      <c r="E1458" s="556">
        <v>14030506</v>
      </c>
      <c r="F1458" s="530"/>
      <c r="G1458" s="530"/>
      <c r="H1458" s="530"/>
      <c r="I1458" s="561">
        <v>1</v>
      </c>
      <c r="J1458" s="530"/>
      <c r="K1458" s="530">
        <v>180</v>
      </c>
      <c r="L1458" s="530">
        <f t="shared" si="21"/>
        <v>14030506</v>
      </c>
      <c r="M1458" s="530"/>
      <c r="N1458" s="530"/>
      <c r="O1458" s="530"/>
      <c r="P1458" s="530"/>
      <c r="Q1458" s="530"/>
      <c r="R1458" s="530"/>
      <c r="S1458" s="530"/>
      <c r="T1458" s="530"/>
      <c r="U1458" s="530"/>
      <c r="V1458" s="530"/>
      <c r="W1458" s="530"/>
      <c r="X1458" s="530"/>
      <c r="Y1458" s="530"/>
    </row>
    <row r="1459" spans="1:25" x14ac:dyDescent="0.25">
      <c r="A1459" s="530">
        <v>231</v>
      </c>
      <c r="B1459" s="530" t="s">
        <v>227</v>
      </c>
      <c r="C1459" s="530" t="s">
        <v>517</v>
      </c>
      <c r="D1459" s="530"/>
      <c r="E1459" s="556">
        <v>14030506</v>
      </c>
      <c r="F1459" s="530"/>
      <c r="G1459" s="530"/>
      <c r="H1459" s="530"/>
      <c r="I1459" s="561">
        <v>1</v>
      </c>
      <c r="J1459" s="530"/>
      <c r="K1459" s="530">
        <v>180</v>
      </c>
      <c r="L1459" s="530">
        <f t="shared" si="21"/>
        <v>14030506</v>
      </c>
      <c r="M1459" s="530"/>
      <c r="N1459" s="530"/>
      <c r="O1459" s="530"/>
      <c r="P1459" s="530"/>
      <c r="Q1459" s="530"/>
      <c r="R1459" s="530"/>
      <c r="S1459" s="530"/>
      <c r="T1459" s="530"/>
      <c r="U1459" s="530"/>
      <c r="V1459" s="530"/>
      <c r="W1459" s="530"/>
      <c r="X1459" s="530"/>
      <c r="Y1459" s="530"/>
    </row>
    <row r="1460" spans="1:25" x14ac:dyDescent="0.25">
      <c r="A1460" s="530">
        <v>3346</v>
      </c>
      <c r="B1460" s="530" t="s">
        <v>227</v>
      </c>
      <c r="C1460" s="530" t="s">
        <v>223</v>
      </c>
      <c r="D1460" s="530"/>
      <c r="E1460" s="556">
        <v>14030506</v>
      </c>
      <c r="F1460" s="530"/>
      <c r="G1460" s="530"/>
      <c r="H1460" s="530"/>
      <c r="I1460" s="561">
        <v>1</v>
      </c>
      <c r="J1460" s="530"/>
      <c r="K1460" s="530">
        <v>180</v>
      </c>
      <c r="L1460" s="530">
        <f t="shared" si="21"/>
        <v>14030506</v>
      </c>
      <c r="M1460" s="530"/>
      <c r="N1460" s="530"/>
      <c r="O1460" s="530"/>
      <c r="P1460" s="530"/>
      <c r="Q1460" s="530"/>
      <c r="R1460" s="530"/>
      <c r="S1460" s="530"/>
      <c r="T1460" s="530"/>
      <c r="U1460" s="530"/>
      <c r="V1460" s="530"/>
      <c r="W1460" s="530"/>
      <c r="X1460" s="530"/>
      <c r="Y1460" s="530"/>
    </row>
    <row r="1461" spans="1:25" x14ac:dyDescent="0.25">
      <c r="A1461" s="530">
        <v>874</v>
      </c>
      <c r="B1461" s="530" t="s">
        <v>227</v>
      </c>
      <c r="C1461" s="530" t="s">
        <v>142</v>
      </c>
      <c r="D1461" s="530"/>
      <c r="E1461" s="556">
        <v>14030506</v>
      </c>
      <c r="F1461" s="530"/>
      <c r="G1461" s="530"/>
      <c r="H1461" s="530"/>
      <c r="I1461" s="561">
        <v>1</v>
      </c>
      <c r="J1461" s="530"/>
      <c r="K1461" s="530">
        <v>180</v>
      </c>
      <c r="L1461" s="530">
        <f t="shared" si="21"/>
        <v>14030506</v>
      </c>
      <c r="M1461" s="530"/>
      <c r="N1461" s="530"/>
      <c r="O1461" s="530"/>
      <c r="P1461" s="530"/>
      <c r="Q1461" s="530"/>
      <c r="R1461" s="530"/>
      <c r="S1461" s="530"/>
      <c r="T1461" s="530"/>
      <c r="U1461" s="530"/>
      <c r="V1461" s="530"/>
      <c r="W1461" s="530"/>
      <c r="X1461" s="530"/>
      <c r="Y1461" s="530"/>
    </row>
    <row r="1462" spans="1:25" x14ac:dyDescent="0.25">
      <c r="A1462" s="530">
        <v>864</v>
      </c>
      <c r="B1462" s="530" t="s">
        <v>227</v>
      </c>
      <c r="C1462" s="530" t="s">
        <v>142</v>
      </c>
      <c r="D1462" s="530"/>
      <c r="E1462" s="556">
        <v>14030506</v>
      </c>
      <c r="F1462" s="530"/>
      <c r="G1462" s="530"/>
      <c r="H1462" s="530"/>
      <c r="I1462" s="561">
        <v>1</v>
      </c>
      <c r="J1462" s="530"/>
      <c r="K1462" s="530">
        <v>180</v>
      </c>
      <c r="L1462" s="530">
        <f t="shared" si="21"/>
        <v>14030506</v>
      </c>
      <c r="M1462" s="530"/>
      <c r="N1462" s="530"/>
      <c r="O1462" s="530"/>
      <c r="P1462" s="530"/>
      <c r="Q1462" s="530"/>
      <c r="R1462" s="530"/>
      <c r="S1462" s="530"/>
      <c r="T1462" s="530"/>
      <c r="U1462" s="530"/>
      <c r="V1462" s="530"/>
      <c r="W1462" s="530"/>
      <c r="X1462" s="530"/>
      <c r="Y1462" s="530"/>
    </row>
    <row r="1463" spans="1:25" ht="15.75" thickBot="1" x14ac:dyDescent="0.3">
      <c r="A1463" s="553">
        <v>18</v>
      </c>
      <c r="B1463" s="553" t="s">
        <v>227</v>
      </c>
      <c r="C1463" s="553" t="s">
        <v>415</v>
      </c>
      <c r="D1463" s="553"/>
      <c r="E1463" s="554">
        <v>14030506</v>
      </c>
      <c r="F1463" s="553"/>
      <c r="G1463" s="553"/>
      <c r="H1463" s="553"/>
      <c r="I1463" s="561">
        <v>1</v>
      </c>
      <c r="J1463" s="553"/>
      <c r="K1463" s="553">
        <v>120</v>
      </c>
      <c r="L1463" s="553">
        <f t="shared" si="21"/>
        <v>14030506</v>
      </c>
      <c r="M1463" s="530"/>
      <c r="N1463" s="530"/>
      <c r="O1463" s="530"/>
      <c r="P1463" s="530"/>
      <c r="Q1463" s="530"/>
      <c r="R1463" s="530"/>
      <c r="S1463" s="530"/>
      <c r="T1463" s="530"/>
      <c r="U1463" s="530"/>
      <c r="V1463" s="530"/>
      <c r="W1463" s="530"/>
      <c r="X1463" s="530"/>
      <c r="Y1463" s="530"/>
    </row>
    <row r="1464" spans="1:25" x14ac:dyDescent="0.25">
      <c r="A1464" s="192">
        <v>642</v>
      </c>
      <c r="B1464" s="560" t="s">
        <v>227</v>
      </c>
      <c r="C1464" s="560" t="s">
        <v>277</v>
      </c>
      <c r="D1464" s="560"/>
      <c r="E1464" s="560">
        <v>142030507</v>
      </c>
      <c r="F1464" s="560"/>
      <c r="G1464" s="560"/>
      <c r="H1464" s="560"/>
      <c r="I1464" s="561">
        <v>1</v>
      </c>
      <c r="J1464" s="560"/>
      <c r="K1464" s="560">
        <v>180</v>
      </c>
      <c r="L1464" s="557">
        <f t="shared" si="21"/>
        <v>142030507</v>
      </c>
      <c r="M1464" s="96"/>
      <c r="N1464" s="530"/>
      <c r="O1464" s="530"/>
      <c r="P1464" s="530"/>
      <c r="Q1464" s="530"/>
      <c r="R1464" s="530"/>
      <c r="S1464" s="530"/>
      <c r="T1464" s="530"/>
      <c r="U1464" s="530"/>
      <c r="V1464" s="530"/>
      <c r="W1464" s="530"/>
      <c r="X1464" s="530"/>
      <c r="Y1464" s="530"/>
    </row>
    <row r="1465" spans="1:25" x14ac:dyDescent="0.25">
      <c r="A1465" s="270">
        <v>17</v>
      </c>
      <c r="B1465" s="561" t="s">
        <v>227</v>
      </c>
      <c r="C1465" s="561" t="s">
        <v>609</v>
      </c>
      <c r="D1465" s="561"/>
      <c r="E1465" s="561">
        <v>142030507</v>
      </c>
      <c r="F1465" s="561"/>
      <c r="G1465" s="561"/>
      <c r="H1465" s="561"/>
      <c r="I1465" s="561">
        <v>1</v>
      </c>
      <c r="J1465" s="561"/>
      <c r="K1465" s="561">
        <v>120</v>
      </c>
      <c r="L1465" s="558">
        <f t="shared" si="21"/>
        <v>142030507</v>
      </c>
      <c r="M1465" s="96"/>
      <c r="N1465" s="530"/>
      <c r="O1465" s="530"/>
      <c r="P1465" s="530"/>
      <c r="Q1465" s="530"/>
      <c r="R1465" s="530"/>
      <c r="S1465" s="530"/>
      <c r="T1465" s="530"/>
      <c r="U1465" s="530"/>
      <c r="V1465" s="530"/>
      <c r="W1465" s="530"/>
      <c r="X1465" s="530"/>
      <c r="Y1465" s="530"/>
    </row>
    <row r="1466" spans="1:25" x14ac:dyDescent="0.25">
      <c r="A1466" s="270">
        <v>3365</v>
      </c>
      <c r="B1466" s="561" t="s">
        <v>227</v>
      </c>
      <c r="C1466" s="561" t="s">
        <v>223</v>
      </c>
      <c r="D1466" s="561"/>
      <c r="E1466" s="561">
        <v>142030507</v>
      </c>
      <c r="F1466" s="561"/>
      <c r="G1466" s="561"/>
      <c r="H1466" s="561"/>
      <c r="I1466" s="561">
        <v>1</v>
      </c>
      <c r="J1466" s="561"/>
      <c r="K1466" s="561">
        <v>180</v>
      </c>
      <c r="L1466" s="558">
        <f t="shared" si="21"/>
        <v>142030507</v>
      </c>
      <c r="M1466" s="96"/>
      <c r="N1466" s="530"/>
      <c r="O1466" s="530"/>
      <c r="P1466" s="530"/>
      <c r="Q1466" s="530"/>
      <c r="R1466" s="530"/>
      <c r="S1466" s="530"/>
      <c r="T1466" s="530"/>
      <c r="U1466" s="530"/>
      <c r="V1466" s="530"/>
      <c r="W1466" s="530"/>
      <c r="X1466" s="530"/>
      <c r="Y1466" s="530"/>
    </row>
    <row r="1467" spans="1:25" x14ac:dyDescent="0.25">
      <c r="A1467" s="270">
        <v>594</v>
      </c>
      <c r="B1467" s="561" t="s">
        <v>227</v>
      </c>
      <c r="C1467" s="561" t="s">
        <v>118</v>
      </c>
      <c r="D1467" s="561"/>
      <c r="E1467" s="561">
        <v>142030507</v>
      </c>
      <c r="F1467" s="561"/>
      <c r="G1467" s="561"/>
      <c r="H1467" s="561"/>
      <c r="I1467" s="561">
        <v>1</v>
      </c>
      <c r="J1467" s="561"/>
      <c r="K1467" s="561">
        <v>180</v>
      </c>
      <c r="L1467" s="558">
        <f t="shared" si="21"/>
        <v>142030507</v>
      </c>
      <c r="M1467" s="96"/>
      <c r="N1467" s="530"/>
      <c r="O1467" s="530"/>
      <c r="P1467" s="530"/>
      <c r="Q1467" s="530"/>
      <c r="R1467" s="530"/>
      <c r="S1467" s="530"/>
      <c r="T1467" s="530"/>
      <c r="U1467" s="530"/>
      <c r="V1467" s="530"/>
      <c r="W1467" s="530"/>
      <c r="X1467" s="530"/>
      <c r="Y1467" s="530"/>
    </row>
    <row r="1468" spans="1:25" x14ac:dyDescent="0.25">
      <c r="A1468" s="270">
        <v>375</v>
      </c>
      <c r="B1468" s="561" t="s">
        <v>227</v>
      </c>
      <c r="C1468" s="561" t="s">
        <v>610</v>
      </c>
      <c r="D1468" s="561"/>
      <c r="E1468" s="561">
        <v>142030507</v>
      </c>
      <c r="F1468" s="561"/>
      <c r="G1468" s="561"/>
      <c r="H1468" s="561"/>
      <c r="I1468" s="561">
        <v>1</v>
      </c>
      <c r="J1468" s="561"/>
      <c r="K1468" s="561">
        <v>120</v>
      </c>
      <c r="L1468" s="558">
        <f t="shared" si="21"/>
        <v>142030507</v>
      </c>
      <c r="M1468" s="96"/>
      <c r="N1468" s="530"/>
      <c r="O1468" s="530"/>
      <c r="P1468" s="530"/>
      <c r="Q1468" s="530"/>
      <c r="R1468" s="530"/>
      <c r="S1468" s="530"/>
      <c r="T1468" s="530"/>
      <c r="U1468" s="530"/>
      <c r="V1468" s="530"/>
      <c r="W1468" s="530"/>
      <c r="X1468" s="530"/>
      <c r="Y1468" s="530"/>
    </row>
    <row r="1469" spans="1:25" x14ac:dyDescent="0.25">
      <c r="A1469" s="270">
        <v>3369</v>
      </c>
      <c r="B1469" s="561" t="s">
        <v>227</v>
      </c>
      <c r="C1469" s="561" t="s">
        <v>223</v>
      </c>
      <c r="D1469" s="561"/>
      <c r="E1469" s="561">
        <v>142030507</v>
      </c>
      <c r="F1469" s="561"/>
      <c r="G1469" s="561"/>
      <c r="H1469" s="561"/>
      <c r="I1469" s="561">
        <v>1</v>
      </c>
      <c r="J1469" s="561"/>
      <c r="K1469" s="561">
        <v>180</v>
      </c>
      <c r="L1469" s="558">
        <f t="shared" si="21"/>
        <v>142030507</v>
      </c>
      <c r="M1469" s="96"/>
      <c r="N1469" s="530"/>
      <c r="O1469" s="530"/>
      <c r="P1469" s="530"/>
      <c r="Q1469" s="530"/>
      <c r="R1469" s="530"/>
      <c r="S1469" s="530"/>
      <c r="T1469" s="530"/>
      <c r="U1469" s="530"/>
      <c r="V1469" s="530"/>
      <c r="W1469" s="530"/>
      <c r="X1469" s="530"/>
      <c r="Y1469" s="530"/>
    </row>
    <row r="1470" spans="1:25" ht="15.75" thickBot="1" x14ac:dyDescent="0.3">
      <c r="A1470" s="271">
        <v>643</v>
      </c>
      <c r="B1470" s="562" t="s">
        <v>227</v>
      </c>
      <c r="C1470" s="562" t="s">
        <v>277</v>
      </c>
      <c r="D1470" s="562"/>
      <c r="E1470" s="562">
        <v>142030507</v>
      </c>
      <c r="F1470" s="562"/>
      <c r="G1470" s="562"/>
      <c r="H1470" s="562"/>
      <c r="I1470" s="561">
        <v>1</v>
      </c>
      <c r="J1470" s="562"/>
      <c r="K1470" s="562">
        <v>180</v>
      </c>
      <c r="L1470" s="559">
        <f t="shared" si="21"/>
        <v>142030507</v>
      </c>
      <c r="M1470" s="96"/>
      <c r="N1470" s="530"/>
      <c r="O1470" s="530"/>
      <c r="P1470" s="530"/>
      <c r="Q1470" s="530"/>
      <c r="R1470" s="530"/>
      <c r="S1470" s="530"/>
      <c r="T1470" s="530"/>
      <c r="U1470" s="530"/>
      <c r="V1470" s="530"/>
      <c r="W1470" s="530"/>
      <c r="X1470" s="530"/>
      <c r="Y1470" s="530"/>
    </row>
    <row r="1471" spans="1:25" x14ac:dyDescent="0.25">
      <c r="A1471" s="192">
        <v>8</v>
      </c>
      <c r="B1471" s="560" t="s">
        <v>228</v>
      </c>
      <c r="C1471" s="560" t="s">
        <v>496</v>
      </c>
      <c r="D1471" s="560"/>
      <c r="E1471" s="560">
        <v>14030506</v>
      </c>
      <c r="F1471" s="560"/>
      <c r="G1471" s="560"/>
      <c r="H1471" s="560"/>
      <c r="I1471" s="561">
        <v>1</v>
      </c>
      <c r="J1471" s="560"/>
      <c r="K1471" s="560">
        <v>120</v>
      </c>
      <c r="L1471" s="557">
        <f t="shared" si="21"/>
        <v>14030506</v>
      </c>
      <c r="M1471" s="96"/>
      <c r="N1471" s="530"/>
      <c r="O1471" s="530"/>
      <c r="P1471" s="530"/>
      <c r="Q1471" s="530"/>
      <c r="R1471" s="530"/>
      <c r="S1471" s="530"/>
      <c r="T1471" s="530"/>
      <c r="U1471" s="530"/>
      <c r="V1471" s="530"/>
      <c r="W1471" s="530"/>
      <c r="X1471" s="530"/>
      <c r="Y1471" s="530"/>
    </row>
    <row r="1472" spans="1:25" x14ac:dyDescent="0.25">
      <c r="A1472" s="270">
        <v>3350</v>
      </c>
      <c r="B1472" s="561" t="s">
        <v>228</v>
      </c>
      <c r="C1472" s="561" t="s">
        <v>223</v>
      </c>
      <c r="D1472" s="561"/>
      <c r="E1472" s="556">
        <v>14030506</v>
      </c>
      <c r="F1472" s="561"/>
      <c r="G1472" s="561"/>
      <c r="H1472" s="561"/>
      <c r="I1472" s="561">
        <v>1</v>
      </c>
      <c r="J1472" s="561"/>
      <c r="K1472" s="561">
        <v>180</v>
      </c>
      <c r="L1472" s="558">
        <f t="shared" si="21"/>
        <v>14030506</v>
      </c>
      <c r="M1472" s="96"/>
      <c r="N1472" s="530"/>
      <c r="O1472" s="530"/>
      <c r="P1472" s="530"/>
      <c r="Q1472" s="530"/>
      <c r="R1472" s="530"/>
      <c r="S1472" s="530"/>
      <c r="T1472" s="530"/>
      <c r="U1472" s="530"/>
      <c r="V1472" s="530"/>
      <c r="W1472" s="530"/>
      <c r="X1472" s="530"/>
      <c r="Y1472" s="530"/>
    </row>
    <row r="1473" spans="1:25" x14ac:dyDescent="0.25">
      <c r="A1473" s="270">
        <v>635</v>
      </c>
      <c r="B1473" s="561" t="s">
        <v>228</v>
      </c>
      <c r="C1473" s="561" t="s">
        <v>277</v>
      </c>
      <c r="D1473" s="561"/>
      <c r="E1473" s="556">
        <v>14030506</v>
      </c>
      <c r="F1473" s="561"/>
      <c r="G1473" s="561"/>
      <c r="H1473" s="561"/>
      <c r="I1473" s="561">
        <v>1</v>
      </c>
      <c r="J1473" s="561"/>
      <c r="K1473" s="561">
        <v>180</v>
      </c>
      <c r="L1473" s="558">
        <f t="shared" si="21"/>
        <v>14030506</v>
      </c>
      <c r="M1473" s="96"/>
      <c r="N1473" s="530"/>
      <c r="O1473" s="530"/>
      <c r="P1473" s="530"/>
      <c r="Q1473" s="530"/>
      <c r="R1473" s="530"/>
      <c r="S1473" s="530"/>
      <c r="T1473" s="530"/>
      <c r="U1473" s="530"/>
      <c r="V1473" s="530"/>
      <c r="W1473" s="530"/>
      <c r="X1473" s="530"/>
      <c r="Y1473" s="530"/>
    </row>
    <row r="1474" spans="1:25" x14ac:dyDescent="0.25">
      <c r="A1474" s="270">
        <v>3358</v>
      </c>
      <c r="B1474" s="561" t="s">
        <v>228</v>
      </c>
      <c r="C1474" s="561" t="s">
        <v>223</v>
      </c>
      <c r="D1474" s="561"/>
      <c r="E1474" s="556">
        <v>14030506</v>
      </c>
      <c r="F1474" s="561"/>
      <c r="G1474" s="561"/>
      <c r="H1474" s="561"/>
      <c r="I1474" s="561">
        <v>1</v>
      </c>
      <c r="J1474" s="561"/>
      <c r="K1474" s="561">
        <v>180</v>
      </c>
      <c r="L1474" s="558">
        <f t="shared" si="21"/>
        <v>14030506</v>
      </c>
      <c r="M1474" s="96"/>
      <c r="N1474" s="530"/>
      <c r="O1474" s="530"/>
      <c r="P1474" s="530"/>
      <c r="Q1474" s="530"/>
      <c r="R1474" s="530"/>
      <c r="S1474" s="530"/>
      <c r="T1474" s="530"/>
      <c r="U1474" s="530"/>
      <c r="V1474" s="530"/>
      <c r="W1474" s="530"/>
      <c r="X1474" s="530"/>
      <c r="Y1474" s="530"/>
    </row>
    <row r="1475" spans="1:25" x14ac:dyDescent="0.25">
      <c r="A1475" s="270">
        <v>595</v>
      </c>
      <c r="B1475" s="561" t="s">
        <v>228</v>
      </c>
      <c r="C1475" s="561" t="s">
        <v>118</v>
      </c>
      <c r="D1475" s="561"/>
      <c r="E1475" s="556">
        <v>14030506</v>
      </c>
      <c r="F1475" s="561"/>
      <c r="G1475" s="561"/>
      <c r="H1475" s="561"/>
      <c r="I1475" s="561">
        <v>1</v>
      </c>
      <c r="J1475" s="561"/>
      <c r="K1475" s="561">
        <v>180</v>
      </c>
      <c r="L1475" s="558">
        <f t="shared" si="21"/>
        <v>14030506</v>
      </c>
      <c r="M1475" s="96"/>
      <c r="N1475" s="530"/>
      <c r="O1475" s="530"/>
      <c r="P1475" s="530"/>
      <c r="Q1475" s="530"/>
      <c r="R1475" s="530"/>
      <c r="S1475" s="530"/>
      <c r="T1475" s="530"/>
      <c r="U1475" s="530"/>
      <c r="V1475" s="530"/>
      <c r="W1475" s="530"/>
      <c r="X1475" s="530"/>
      <c r="Y1475" s="530"/>
    </row>
    <row r="1476" spans="1:25" x14ac:dyDescent="0.25">
      <c r="A1476" s="270">
        <v>228</v>
      </c>
      <c r="B1476" s="561" t="s">
        <v>228</v>
      </c>
      <c r="C1476" s="561" t="s">
        <v>517</v>
      </c>
      <c r="D1476" s="561"/>
      <c r="E1476" s="556">
        <v>14030506</v>
      </c>
      <c r="F1476" s="561"/>
      <c r="G1476" s="561"/>
      <c r="H1476" s="561"/>
      <c r="I1476" s="561">
        <v>1</v>
      </c>
      <c r="J1476" s="561"/>
      <c r="K1476" s="561">
        <v>180</v>
      </c>
      <c r="L1476" s="558">
        <f t="shared" si="21"/>
        <v>14030506</v>
      </c>
      <c r="M1476" s="96"/>
      <c r="N1476" s="530"/>
      <c r="O1476" s="530"/>
      <c r="P1476" s="530"/>
      <c r="Q1476" s="530"/>
      <c r="R1476" s="530"/>
      <c r="S1476" s="530"/>
      <c r="T1476" s="530"/>
      <c r="U1476" s="530"/>
      <c r="V1476" s="530"/>
      <c r="W1476" s="530"/>
      <c r="X1476" s="530"/>
      <c r="Y1476" s="530"/>
    </row>
    <row r="1477" spans="1:25" x14ac:dyDescent="0.25">
      <c r="A1477" s="270">
        <v>3359</v>
      </c>
      <c r="B1477" s="561" t="s">
        <v>228</v>
      </c>
      <c r="C1477" s="561" t="s">
        <v>223</v>
      </c>
      <c r="D1477" s="561"/>
      <c r="E1477" s="556">
        <v>14030506</v>
      </c>
      <c r="F1477" s="561"/>
      <c r="G1477" s="561"/>
      <c r="H1477" s="561"/>
      <c r="I1477" s="561">
        <v>1</v>
      </c>
      <c r="J1477" s="561"/>
      <c r="K1477" s="561">
        <v>180</v>
      </c>
      <c r="L1477" s="558">
        <f t="shared" si="21"/>
        <v>14030506</v>
      </c>
      <c r="M1477" s="96"/>
      <c r="N1477" s="530"/>
      <c r="O1477" s="530"/>
      <c r="P1477" s="530"/>
      <c r="Q1477" s="530"/>
      <c r="R1477" s="530"/>
      <c r="S1477" s="530"/>
      <c r="T1477" s="530"/>
      <c r="U1477" s="530"/>
      <c r="V1477" s="530"/>
      <c r="W1477" s="530"/>
      <c r="X1477" s="530"/>
      <c r="Y1477" s="530"/>
    </row>
    <row r="1478" spans="1:25" x14ac:dyDescent="0.25">
      <c r="A1478" s="270">
        <v>3348</v>
      </c>
      <c r="B1478" s="561" t="s">
        <v>228</v>
      </c>
      <c r="C1478" s="561" t="s">
        <v>117</v>
      </c>
      <c r="D1478" s="561"/>
      <c r="E1478" s="556">
        <v>14030506</v>
      </c>
      <c r="F1478" s="561"/>
      <c r="G1478" s="561"/>
      <c r="H1478" s="561"/>
      <c r="I1478" s="561">
        <v>1</v>
      </c>
      <c r="J1478" s="561"/>
      <c r="K1478" s="561">
        <v>180</v>
      </c>
      <c r="L1478" s="558">
        <f t="shared" si="21"/>
        <v>14030506</v>
      </c>
      <c r="M1478" s="96"/>
      <c r="N1478" s="530"/>
      <c r="O1478" s="530"/>
      <c r="P1478" s="530"/>
      <c r="Q1478" s="530"/>
      <c r="R1478" s="530"/>
      <c r="S1478" s="530"/>
      <c r="T1478" s="530"/>
      <c r="U1478" s="530"/>
      <c r="V1478" s="530"/>
      <c r="W1478" s="530"/>
      <c r="X1478" s="530"/>
      <c r="Y1478" s="530"/>
    </row>
    <row r="1479" spans="1:25" x14ac:dyDescent="0.25">
      <c r="A1479" s="270">
        <v>3</v>
      </c>
      <c r="B1479" s="561" t="s">
        <v>228</v>
      </c>
      <c r="C1479" s="561" t="s">
        <v>601</v>
      </c>
      <c r="D1479" s="561"/>
      <c r="E1479" s="556">
        <v>14030506</v>
      </c>
      <c r="F1479" s="561"/>
      <c r="G1479" s="561"/>
      <c r="H1479" s="561"/>
      <c r="I1479" s="561">
        <v>1</v>
      </c>
      <c r="J1479" s="561"/>
      <c r="K1479" s="561">
        <v>180</v>
      </c>
      <c r="L1479" s="558">
        <f t="shared" si="21"/>
        <v>14030506</v>
      </c>
      <c r="M1479" s="96"/>
      <c r="N1479" s="530"/>
      <c r="O1479" s="530"/>
      <c r="P1479" s="530"/>
      <c r="Q1479" s="530"/>
      <c r="R1479" s="530"/>
      <c r="S1479" s="530"/>
      <c r="T1479" s="530"/>
      <c r="U1479" s="530"/>
      <c r="V1479" s="530"/>
      <c r="W1479" s="530"/>
      <c r="X1479" s="530"/>
      <c r="Y1479" s="530"/>
    </row>
    <row r="1480" spans="1:25" ht="15.75" thickBot="1" x14ac:dyDescent="0.3">
      <c r="A1480" s="271">
        <v>636</v>
      </c>
      <c r="B1480" s="562" t="s">
        <v>228</v>
      </c>
      <c r="C1480" s="562" t="s">
        <v>277</v>
      </c>
      <c r="D1480" s="562"/>
      <c r="E1480" s="555">
        <v>14030506</v>
      </c>
      <c r="F1480" s="562"/>
      <c r="G1480" s="562"/>
      <c r="H1480" s="562"/>
      <c r="I1480" s="561">
        <v>1</v>
      </c>
      <c r="J1480" s="562"/>
      <c r="K1480" s="562">
        <v>180</v>
      </c>
      <c r="L1480" s="559">
        <f t="shared" si="21"/>
        <v>14030506</v>
      </c>
      <c r="M1480" s="96"/>
      <c r="N1480" s="530"/>
      <c r="O1480" s="530"/>
      <c r="P1480" s="530"/>
      <c r="Q1480" s="530"/>
      <c r="R1480" s="530"/>
      <c r="S1480" s="530"/>
      <c r="T1480" s="530"/>
      <c r="U1480" s="530"/>
      <c r="V1480" s="530"/>
      <c r="W1480" s="530"/>
      <c r="X1480" s="530"/>
      <c r="Y1480" s="530"/>
    </row>
    <row r="1481" spans="1:25" x14ac:dyDescent="0.25">
      <c r="A1481" s="192">
        <v>869</v>
      </c>
      <c r="B1481" s="560" t="s">
        <v>228</v>
      </c>
      <c r="C1481" s="560" t="s">
        <v>142</v>
      </c>
      <c r="D1481" s="560"/>
      <c r="E1481" s="560">
        <v>14030507</v>
      </c>
      <c r="F1481" s="560"/>
      <c r="G1481" s="560"/>
      <c r="H1481" s="560"/>
      <c r="I1481" s="561">
        <v>1</v>
      </c>
      <c r="J1481" s="560"/>
      <c r="K1481" s="560">
        <v>180</v>
      </c>
      <c r="L1481" s="557">
        <f t="shared" si="21"/>
        <v>14030507</v>
      </c>
      <c r="M1481" s="96"/>
      <c r="N1481" s="530"/>
      <c r="O1481" s="530"/>
      <c r="P1481" s="530"/>
      <c r="Q1481" s="530"/>
      <c r="R1481" s="530"/>
      <c r="S1481" s="530"/>
      <c r="T1481" s="530"/>
      <c r="U1481" s="530"/>
      <c r="V1481" s="530"/>
      <c r="W1481" s="530"/>
      <c r="X1481" s="530"/>
      <c r="Y1481" s="530"/>
    </row>
    <row r="1482" spans="1:25" x14ac:dyDescent="0.25">
      <c r="A1482" s="270">
        <v>639</v>
      </c>
      <c r="B1482" s="561" t="s">
        <v>228</v>
      </c>
      <c r="C1482" s="561" t="s">
        <v>277</v>
      </c>
      <c r="D1482" s="561"/>
      <c r="E1482" s="556">
        <v>14030507</v>
      </c>
      <c r="F1482" s="561"/>
      <c r="G1482" s="561"/>
      <c r="H1482" s="561"/>
      <c r="I1482" s="561">
        <v>1</v>
      </c>
      <c r="J1482" s="561"/>
      <c r="K1482" s="561">
        <v>180</v>
      </c>
      <c r="L1482" s="558">
        <f t="shared" si="21"/>
        <v>14030507</v>
      </c>
      <c r="M1482" s="96"/>
      <c r="N1482" s="530"/>
      <c r="O1482" s="530"/>
      <c r="P1482" s="530"/>
      <c r="Q1482" s="530"/>
      <c r="R1482" s="530"/>
      <c r="S1482" s="530"/>
      <c r="T1482" s="530"/>
      <c r="U1482" s="530"/>
      <c r="V1482" s="530"/>
      <c r="W1482" s="530"/>
      <c r="X1482" s="530"/>
      <c r="Y1482" s="530"/>
    </row>
    <row r="1483" spans="1:25" x14ac:dyDescent="0.25">
      <c r="A1483" s="270">
        <v>229</v>
      </c>
      <c r="B1483" s="561" t="s">
        <v>228</v>
      </c>
      <c r="C1483" s="561" t="s">
        <v>517</v>
      </c>
      <c r="D1483" s="561"/>
      <c r="E1483" s="556">
        <v>14030507</v>
      </c>
      <c r="F1483" s="561"/>
      <c r="G1483" s="561"/>
      <c r="H1483" s="561"/>
      <c r="I1483" s="561">
        <v>1</v>
      </c>
      <c r="J1483" s="561"/>
      <c r="K1483" s="561">
        <v>180</v>
      </c>
      <c r="L1483" s="558">
        <f t="shared" si="21"/>
        <v>14030507</v>
      </c>
      <c r="M1483" s="96"/>
      <c r="N1483" s="530"/>
      <c r="O1483" s="530"/>
      <c r="P1483" s="530"/>
      <c r="Q1483" s="530"/>
      <c r="R1483" s="530"/>
      <c r="S1483" s="530"/>
      <c r="T1483" s="530"/>
      <c r="U1483" s="530"/>
      <c r="V1483" s="530"/>
      <c r="W1483" s="530"/>
      <c r="X1483" s="530"/>
      <c r="Y1483" s="530"/>
    </row>
    <row r="1484" spans="1:25" x14ac:dyDescent="0.25">
      <c r="A1484" s="270">
        <v>232</v>
      </c>
      <c r="B1484" s="561" t="s">
        <v>228</v>
      </c>
      <c r="C1484" s="561" t="s">
        <v>517</v>
      </c>
      <c r="D1484" s="561"/>
      <c r="E1484" s="556">
        <v>14030507</v>
      </c>
      <c r="F1484" s="561"/>
      <c r="G1484" s="561"/>
      <c r="H1484" s="561"/>
      <c r="I1484" s="561">
        <v>1</v>
      </c>
      <c r="J1484" s="561"/>
      <c r="K1484" s="561">
        <v>180</v>
      </c>
      <c r="L1484" s="558">
        <f t="shared" si="21"/>
        <v>14030507</v>
      </c>
      <c r="M1484" s="96"/>
      <c r="N1484" s="530"/>
      <c r="O1484" s="530"/>
      <c r="P1484" s="530"/>
      <c r="Q1484" s="530"/>
      <c r="R1484" s="530"/>
      <c r="S1484" s="530"/>
      <c r="T1484" s="530"/>
      <c r="U1484" s="530"/>
      <c r="V1484" s="530"/>
      <c r="W1484" s="530"/>
      <c r="X1484" s="530"/>
      <c r="Y1484" s="530"/>
    </row>
    <row r="1485" spans="1:25" x14ac:dyDescent="0.25">
      <c r="A1485" s="270">
        <v>231</v>
      </c>
      <c r="B1485" s="561" t="s">
        <v>228</v>
      </c>
      <c r="C1485" s="561" t="s">
        <v>517</v>
      </c>
      <c r="D1485" s="561"/>
      <c r="E1485" s="556">
        <v>14030507</v>
      </c>
      <c r="F1485" s="561"/>
      <c r="G1485" s="561"/>
      <c r="H1485" s="561"/>
      <c r="I1485" s="561">
        <v>1</v>
      </c>
      <c r="J1485" s="561"/>
      <c r="K1485" s="561">
        <v>180</v>
      </c>
      <c r="L1485" s="558">
        <f t="shared" si="21"/>
        <v>14030507</v>
      </c>
      <c r="M1485" s="96"/>
      <c r="N1485" s="530"/>
      <c r="O1485" s="530"/>
      <c r="P1485" s="530"/>
      <c r="Q1485" s="530"/>
      <c r="R1485" s="530"/>
      <c r="S1485" s="530"/>
      <c r="T1485" s="530"/>
      <c r="U1485" s="530"/>
      <c r="V1485" s="530"/>
      <c r="W1485" s="530"/>
      <c r="X1485" s="530"/>
      <c r="Y1485" s="530"/>
    </row>
    <row r="1486" spans="1:25" x14ac:dyDescent="0.25">
      <c r="A1486" s="270">
        <v>637</v>
      </c>
      <c r="B1486" s="561" t="s">
        <v>228</v>
      </c>
      <c r="C1486" s="561" t="s">
        <v>277</v>
      </c>
      <c r="D1486" s="561"/>
      <c r="E1486" s="556">
        <v>14030507</v>
      </c>
      <c r="F1486" s="561"/>
      <c r="G1486" s="561"/>
      <c r="H1486" s="561"/>
      <c r="I1486" s="561">
        <v>1</v>
      </c>
      <c r="J1486" s="561"/>
      <c r="K1486" s="561">
        <v>180</v>
      </c>
      <c r="L1486" s="558">
        <f t="shared" si="21"/>
        <v>14030507</v>
      </c>
      <c r="M1486" s="96"/>
      <c r="N1486" s="530"/>
      <c r="O1486" s="530"/>
      <c r="P1486" s="530"/>
      <c r="Q1486" s="530"/>
      <c r="R1486" s="530"/>
      <c r="S1486" s="530"/>
      <c r="T1486" s="530"/>
      <c r="U1486" s="530"/>
      <c r="V1486" s="530"/>
      <c r="W1486" s="530"/>
      <c r="X1486" s="530"/>
      <c r="Y1486" s="530"/>
    </row>
    <row r="1487" spans="1:25" x14ac:dyDescent="0.25">
      <c r="A1487" s="270">
        <v>870</v>
      </c>
      <c r="B1487" s="561" t="s">
        <v>228</v>
      </c>
      <c r="C1487" s="561" t="s">
        <v>142</v>
      </c>
      <c r="D1487" s="561"/>
      <c r="E1487" s="556">
        <v>14030507</v>
      </c>
      <c r="F1487" s="561"/>
      <c r="G1487" s="561"/>
      <c r="H1487" s="561"/>
      <c r="I1487" s="561">
        <v>1</v>
      </c>
      <c r="J1487" s="561"/>
      <c r="K1487" s="561">
        <v>180</v>
      </c>
      <c r="L1487" s="558">
        <f t="shared" si="21"/>
        <v>14030507</v>
      </c>
      <c r="M1487" s="96"/>
      <c r="N1487" s="530"/>
      <c r="O1487" s="530"/>
      <c r="P1487" s="530"/>
      <c r="Q1487" s="530"/>
      <c r="R1487" s="530"/>
      <c r="S1487" s="530"/>
      <c r="T1487" s="530"/>
      <c r="U1487" s="530"/>
      <c r="V1487" s="530"/>
      <c r="W1487" s="530"/>
      <c r="X1487" s="530"/>
      <c r="Y1487" s="530"/>
    </row>
    <row r="1488" spans="1:25" x14ac:dyDescent="0.25">
      <c r="A1488" s="270">
        <v>13</v>
      </c>
      <c r="B1488" s="561" t="s">
        <v>228</v>
      </c>
      <c r="C1488" s="561" t="s">
        <v>415</v>
      </c>
      <c r="D1488" s="561"/>
      <c r="E1488" s="556">
        <v>14030507</v>
      </c>
      <c r="F1488" s="561"/>
      <c r="G1488" s="561"/>
      <c r="H1488" s="561"/>
      <c r="I1488" s="561">
        <v>1</v>
      </c>
      <c r="J1488" s="561"/>
      <c r="K1488" s="561">
        <v>120</v>
      </c>
      <c r="L1488" s="558">
        <f t="shared" si="21"/>
        <v>14030507</v>
      </c>
      <c r="M1488" s="96"/>
      <c r="N1488" s="530"/>
      <c r="O1488" s="530"/>
      <c r="P1488" s="530"/>
      <c r="Q1488" s="530"/>
      <c r="R1488" s="530"/>
      <c r="S1488" s="530"/>
      <c r="T1488" s="530"/>
      <c r="U1488" s="530"/>
      <c r="V1488" s="530"/>
      <c r="W1488" s="530"/>
      <c r="X1488" s="530"/>
      <c r="Y1488" s="530"/>
    </row>
    <row r="1489" spans="1:25" x14ac:dyDescent="0.25">
      <c r="A1489" s="270">
        <v>590</v>
      </c>
      <c r="B1489" s="561" t="s">
        <v>228</v>
      </c>
      <c r="C1489" s="561" t="s">
        <v>118</v>
      </c>
      <c r="D1489" s="561"/>
      <c r="E1489" s="556">
        <v>14030507</v>
      </c>
      <c r="F1489" s="561"/>
      <c r="G1489" s="561"/>
      <c r="H1489" s="561"/>
      <c r="I1489" s="561">
        <v>1</v>
      </c>
      <c r="J1489" s="561"/>
      <c r="K1489" s="561">
        <v>180</v>
      </c>
      <c r="L1489" s="558">
        <f t="shared" si="21"/>
        <v>14030507</v>
      </c>
      <c r="M1489" s="96"/>
      <c r="N1489" s="530"/>
      <c r="O1489" s="530"/>
      <c r="P1489" s="530"/>
      <c r="Q1489" s="530"/>
      <c r="R1489" s="530"/>
      <c r="S1489" s="530"/>
      <c r="T1489" s="530"/>
      <c r="U1489" s="530"/>
      <c r="V1489" s="530"/>
      <c r="W1489" s="530"/>
      <c r="X1489" s="530"/>
      <c r="Y1489" s="530"/>
    </row>
    <row r="1490" spans="1:25" ht="15.75" thickBot="1" x14ac:dyDescent="0.3">
      <c r="A1490" s="271">
        <v>592</v>
      </c>
      <c r="B1490" s="562" t="s">
        <v>228</v>
      </c>
      <c r="C1490" s="562" t="s">
        <v>118</v>
      </c>
      <c r="D1490" s="562"/>
      <c r="E1490" s="555">
        <v>14030507</v>
      </c>
      <c r="F1490" s="562"/>
      <c r="G1490" s="562"/>
      <c r="H1490" s="562"/>
      <c r="I1490" s="562">
        <v>1</v>
      </c>
      <c r="J1490" s="562"/>
      <c r="K1490" s="562">
        <v>180</v>
      </c>
      <c r="L1490" s="559">
        <f t="shared" si="21"/>
        <v>14030507</v>
      </c>
      <c r="M1490" s="96"/>
      <c r="N1490" s="530"/>
      <c r="O1490" s="530"/>
      <c r="P1490" s="530"/>
      <c r="Q1490" s="530"/>
      <c r="R1490" s="530"/>
      <c r="S1490" s="530"/>
      <c r="T1490" s="530"/>
      <c r="U1490" s="530"/>
      <c r="V1490" s="530"/>
      <c r="W1490" s="530"/>
      <c r="X1490" s="530"/>
      <c r="Y1490" s="530"/>
    </row>
    <row r="1491" spans="1:25" x14ac:dyDescent="0.25">
      <c r="A1491" s="192">
        <v>3365</v>
      </c>
      <c r="B1491" s="575" t="s">
        <v>228</v>
      </c>
      <c r="C1491" s="575" t="s">
        <v>223</v>
      </c>
      <c r="D1491" s="575"/>
      <c r="E1491" s="575">
        <v>14030508</v>
      </c>
      <c r="F1491" s="575"/>
      <c r="G1491" s="575"/>
      <c r="H1491" s="575"/>
      <c r="I1491" s="575">
        <v>1</v>
      </c>
      <c r="J1491" s="575"/>
      <c r="K1491" s="575">
        <v>180</v>
      </c>
      <c r="L1491" s="576">
        <f t="shared" si="21"/>
        <v>14030508</v>
      </c>
      <c r="M1491" s="96"/>
      <c r="N1491" s="530"/>
      <c r="O1491" s="530"/>
      <c r="P1491" s="530"/>
      <c r="Q1491" s="530"/>
      <c r="R1491" s="530"/>
      <c r="S1491" s="530"/>
      <c r="T1491" s="530"/>
      <c r="U1491" s="530"/>
      <c r="V1491" s="530"/>
      <c r="W1491" s="530"/>
      <c r="X1491" s="530"/>
      <c r="Y1491" s="530"/>
    </row>
    <row r="1492" spans="1:25" x14ac:dyDescent="0.25">
      <c r="A1492" s="270">
        <v>183</v>
      </c>
      <c r="B1492" s="573" t="s">
        <v>228</v>
      </c>
      <c r="C1492" s="573" t="s">
        <v>137</v>
      </c>
      <c r="D1492" s="573"/>
      <c r="E1492" s="568">
        <v>14030508</v>
      </c>
      <c r="F1492" s="573"/>
      <c r="G1492" s="573"/>
      <c r="H1492" s="573"/>
      <c r="I1492" s="573">
        <v>1</v>
      </c>
      <c r="J1492" s="573"/>
      <c r="K1492" s="573">
        <v>240</v>
      </c>
      <c r="L1492" s="577">
        <f t="shared" si="21"/>
        <v>14030508</v>
      </c>
      <c r="M1492" s="96"/>
      <c r="N1492" s="530"/>
      <c r="O1492" s="530"/>
      <c r="P1492" s="530"/>
      <c r="Q1492" s="530"/>
      <c r="R1492" s="530"/>
      <c r="S1492" s="530"/>
      <c r="T1492" s="530"/>
      <c r="U1492" s="530"/>
      <c r="V1492" s="530"/>
      <c r="W1492" s="530"/>
      <c r="X1492" s="530"/>
      <c r="Y1492" s="530"/>
    </row>
    <row r="1493" spans="1:25" x14ac:dyDescent="0.25">
      <c r="A1493" s="270">
        <v>6</v>
      </c>
      <c r="B1493" s="573" t="s">
        <v>228</v>
      </c>
      <c r="C1493" s="573" t="s">
        <v>575</v>
      </c>
      <c r="D1493" s="573"/>
      <c r="E1493" s="568">
        <v>14030508</v>
      </c>
      <c r="F1493" s="573"/>
      <c r="G1493" s="573"/>
      <c r="H1493" s="573"/>
      <c r="I1493" s="573">
        <v>1</v>
      </c>
      <c r="J1493" s="573"/>
      <c r="K1493" s="573">
        <v>180</v>
      </c>
      <c r="L1493" s="577">
        <f t="shared" si="21"/>
        <v>14030508</v>
      </c>
      <c r="M1493" s="96"/>
      <c r="N1493" s="530"/>
      <c r="O1493" s="530"/>
      <c r="P1493" s="530"/>
      <c r="Q1493" s="530"/>
      <c r="R1493" s="530"/>
      <c r="S1493" s="530"/>
      <c r="T1493" s="530"/>
      <c r="U1493" s="530"/>
      <c r="V1493" s="530"/>
      <c r="W1493" s="530"/>
      <c r="X1493" s="530"/>
      <c r="Y1493" s="530"/>
    </row>
    <row r="1494" spans="1:25" x14ac:dyDescent="0.25">
      <c r="A1494" s="270">
        <v>7</v>
      </c>
      <c r="B1494" s="573" t="s">
        <v>228</v>
      </c>
      <c r="C1494" s="573" t="s">
        <v>496</v>
      </c>
      <c r="D1494" s="573"/>
      <c r="E1494" s="568">
        <v>14030508</v>
      </c>
      <c r="F1494" s="573"/>
      <c r="G1494" s="573"/>
      <c r="H1494" s="573"/>
      <c r="I1494" s="573">
        <v>1</v>
      </c>
      <c r="J1494" s="573"/>
      <c r="K1494" s="573">
        <v>120</v>
      </c>
      <c r="L1494" s="577">
        <f t="shared" si="21"/>
        <v>14030508</v>
      </c>
      <c r="M1494" s="96"/>
      <c r="N1494" s="530"/>
      <c r="O1494" s="530"/>
      <c r="P1494" s="530"/>
      <c r="Q1494" s="530"/>
      <c r="R1494" s="530"/>
      <c r="S1494" s="530"/>
      <c r="T1494" s="530"/>
      <c r="U1494" s="530"/>
      <c r="V1494" s="530"/>
      <c r="W1494" s="530"/>
      <c r="X1494" s="530"/>
      <c r="Y1494" s="530"/>
    </row>
    <row r="1495" spans="1:25" x14ac:dyDescent="0.25">
      <c r="A1495" s="270">
        <v>9</v>
      </c>
      <c r="B1495" s="573" t="s">
        <v>228</v>
      </c>
      <c r="C1495" s="573" t="s">
        <v>496</v>
      </c>
      <c r="D1495" s="573"/>
      <c r="E1495" s="568">
        <v>14030508</v>
      </c>
      <c r="F1495" s="573"/>
      <c r="G1495" s="573"/>
      <c r="H1495" s="573"/>
      <c r="I1495" s="573">
        <v>1</v>
      </c>
      <c r="J1495" s="573"/>
      <c r="K1495" s="573">
        <v>120</v>
      </c>
      <c r="L1495" s="577">
        <f t="shared" si="21"/>
        <v>14030508</v>
      </c>
      <c r="M1495" s="96"/>
      <c r="N1495" s="530"/>
      <c r="O1495" s="530"/>
      <c r="P1495" s="530"/>
      <c r="Q1495" s="530"/>
      <c r="R1495" s="530"/>
      <c r="S1495" s="530"/>
      <c r="T1495" s="530"/>
      <c r="U1495" s="530"/>
      <c r="V1495" s="530"/>
      <c r="W1495" s="530"/>
      <c r="X1495" s="530"/>
      <c r="Y1495" s="530"/>
    </row>
    <row r="1496" spans="1:25" x14ac:dyDescent="0.25">
      <c r="A1496" s="270">
        <v>5</v>
      </c>
      <c r="B1496" s="573" t="s">
        <v>228</v>
      </c>
      <c r="C1496" s="573" t="s">
        <v>575</v>
      </c>
      <c r="D1496" s="573"/>
      <c r="E1496" s="568">
        <v>14030508</v>
      </c>
      <c r="F1496" s="573"/>
      <c r="G1496" s="573"/>
      <c r="H1496" s="573"/>
      <c r="I1496" s="573">
        <v>1</v>
      </c>
      <c r="J1496" s="573"/>
      <c r="K1496" s="573">
        <v>180</v>
      </c>
      <c r="L1496" s="577">
        <f t="shared" si="21"/>
        <v>14030508</v>
      </c>
      <c r="M1496" s="96"/>
      <c r="N1496" s="530"/>
      <c r="O1496" s="530"/>
      <c r="P1496" s="530"/>
      <c r="Q1496" s="530"/>
      <c r="R1496" s="530"/>
      <c r="S1496" s="530"/>
      <c r="T1496" s="530"/>
      <c r="U1496" s="530"/>
      <c r="V1496" s="530"/>
      <c r="W1496" s="530"/>
      <c r="X1496" s="530"/>
      <c r="Y1496" s="530"/>
    </row>
    <row r="1497" spans="1:25" x14ac:dyDescent="0.25">
      <c r="A1497" s="270">
        <v>2</v>
      </c>
      <c r="B1497" s="573" t="s">
        <v>228</v>
      </c>
      <c r="C1497" s="573" t="s">
        <v>601</v>
      </c>
      <c r="D1497" s="573"/>
      <c r="E1497" s="568">
        <v>14030508</v>
      </c>
      <c r="F1497" s="573"/>
      <c r="G1497" s="573"/>
      <c r="H1497" s="573"/>
      <c r="I1497" s="573">
        <v>1</v>
      </c>
      <c r="J1497" s="573"/>
      <c r="K1497" s="573">
        <v>180</v>
      </c>
      <c r="L1497" s="577">
        <f t="shared" si="21"/>
        <v>14030508</v>
      </c>
      <c r="M1497" s="96"/>
      <c r="N1497" s="530"/>
      <c r="O1497" s="530"/>
      <c r="P1497" s="530"/>
      <c r="Q1497" s="530"/>
      <c r="R1497" s="530"/>
      <c r="S1497" s="530"/>
      <c r="T1497" s="530"/>
      <c r="U1497" s="530"/>
      <c r="V1497" s="530"/>
      <c r="W1497" s="530"/>
      <c r="X1497" s="530"/>
      <c r="Y1497" s="530"/>
    </row>
    <row r="1498" spans="1:25" x14ac:dyDescent="0.25">
      <c r="A1498" s="270">
        <v>3346</v>
      </c>
      <c r="B1498" s="573" t="s">
        <v>228</v>
      </c>
      <c r="C1498" s="573" t="s">
        <v>117</v>
      </c>
      <c r="D1498" s="573"/>
      <c r="E1498" s="568">
        <v>14030508</v>
      </c>
      <c r="F1498" s="573"/>
      <c r="G1498" s="573"/>
      <c r="H1498" s="573"/>
      <c r="I1498" s="573">
        <v>1</v>
      </c>
      <c r="J1498" s="573"/>
      <c r="K1498" s="573">
        <v>180</v>
      </c>
      <c r="L1498" s="577">
        <f t="shared" si="21"/>
        <v>14030508</v>
      </c>
      <c r="M1498" s="96"/>
      <c r="N1498" s="530"/>
      <c r="O1498" s="530"/>
      <c r="P1498" s="530"/>
      <c r="Q1498" s="530"/>
      <c r="R1498" s="530"/>
      <c r="S1498" s="530"/>
      <c r="T1498" s="530"/>
      <c r="U1498" s="530"/>
      <c r="V1498" s="530"/>
      <c r="W1498" s="530"/>
      <c r="X1498" s="530"/>
      <c r="Y1498" s="530"/>
    </row>
    <row r="1499" spans="1:25" ht="15.75" thickBot="1" x14ac:dyDescent="0.3">
      <c r="A1499" s="271">
        <v>596</v>
      </c>
      <c r="B1499" s="574" t="s">
        <v>228</v>
      </c>
      <c r="C1499" s="574" t="s">
        <v>118</v>
      </c>
      <c r="D1499" s="574"/>
      <c r="E1499" s="569">
        <v>14030508</v>
      </c>
      <c r="F1499" s="574"/>
      <c r="G1499" s="574"/>
      <c r="H1499" s="574"/>
      <c r="I1499" s="574">
        <v>1</v>
      </c>
      <c r="J1499" s="574"/>
      <c r="K1499" s="574">
        <v>180</v>
      </c>
      <c r="L1499" s="578">
        <f t="shared" si="21"/>
        <v>14030508</v>
      </c>
      <c r="M1499" s="96"/>
      <c r="N1499" s="530"/>
      <c r="O1499" s="530"/>
      <c r="P1499" s="530"/>
      <c r="Q1499" s="530"/>
      <c r="R1499" s="530"/>
      <c r="S1499" s="530"/>
      <c r="T1499" s="530"/>
      <c r="U1499" s="530"/>
      <c r="V1499" s="530"/>
      <c r="W1499" s="530"/>
      <c r="X1499" s="530"/>
      <c r="Y1499" s="530"/>
    </row>
    <row r="1500" spans="1:25" x14ac:dyDescent="0.25">
      <c r="A1500" s="192">
        <v>6</v>
      </c>
      <c r="B1500" s="575" t="s">
        <v>227</v>
      </c>
      <c r="C1500" s="575" t="s">
        <v>601</v>
      </c>
      <c r="D1500" s="575"/>
      <c r="E1500" s="575">
        <v>14030508</v>
      </c>
      <c r="F1500" s="575"/>
      <c r="G1500" s="575"/>
      <c r="H1500" s="575"/>
      <c r="I1500" s="575">
        <v>1</v>
      </c>
      <c r="J1500" s="575"/>
      <c r="K1500" s="575">
        <v>180</v>
      </c>
      <c r="L1500" s="576">
        <f t="shared" si="21"/>
        <v>14030508</v>
      </c>
      <c r="M1500" s="96"/>
      <c r="N1500" s="530"/>
      <c r="O1500" s="530"/>
      <c r="P1500" s="530"/>
      <c r="Q1500" s="530"/>
      <c r="R1500" s="530"/>
      <c r="S1500" s="530"/>
      <c r="T1500" s="530"/>
      <c r="U1500" s="530"/>
      <c r="V1500" s="530"/>
      <c r="W1500" s="530"/>
      <c r="X1500" s="530"/>
      <c r="Y1500" s="530"/>
    </row>
    <row r="1501" spans="1:25" x14ac:dyDescent="0.25">
      <c r="A1501" s="270">
        <v>234</v>
      </c>
      <c r="B1501" s="573" t="s">
        <v>227</v>
      </c>
      <c r="C1501" s="573" t="s">
        <v>517</v>
      </c>
      <c r="D1501" s="573"/>
      <c r="E1501" s="568">
        <v>14030508</v>
      </c>
      <c r="F1501" s="573"/>
      <c r="G1501" s="573"/>
      <c r="H1501" s="573"/>
      <c r="I1501" s="573">
        <v>1</v>
      </c>
      <c r="J1501" s="573"/>
      <c r="K1501" s="573">
        <v>120</v>
      </c>
      <c r="L1501" s="577">
        <f t="shared" si="21"/>
        <v>14030508</v>
      </c>
      <c r="M1501" s="96"/>
      <c r="N1501" s="530"/>
      <c r="O1501" s="530"/>
      <c r="P1501" s="530"/>
      <c r="Q1501" s="530"/>
      <c r="R1501" s="530"/>
      <c r="S1501" s="530"/>
      <c r="T1501" s="530"/>
      <c r="U1501" s="530"/>
      <c r="V1501" s="530"/>
      <c r="W1501" s="530"/>
      <c r="X1501" s="530"/>
      <c r="Y1501" s="530"/>
    </row>
    <row r="1502" spans="1:25" x14ac:dyDescent="0.25">
      <c r="A1502" s="270">
        <v>233</v>
      </c>
      <c r="B1502" s="573" t="s">
        <v>227</v>
      </c>
      <c r="C1502" s="573" t="s">
        <v>517</v>
      </c>
      <c r="D1502" s="573"/>
      <c r="E1502" s="568">
        <v>14030508</v>
      </c>
      <c r="F1502" s="573"/>
      <c r="G1502" s="573"/>
      <c r="H1502" s="573"/>
      <c r="I1502" s="573">
        <v>1</v>
      </c>
      <c r="J1502" s="573"/>
      <c r="K1502" s="573">
        <v>180</v>
      </c>
      <c r="L1502" s="577">
        <f t="shared" si="21"/>
        <v>14030508</v>
      </c>
      <c r="M1502" s="96"/>
      <c r="N1502" s="530"/>
      <c r="O1502" s="530"/>
      <c r="P1502" s="530"/>
      <c r="Q1502" s="530"/>
      <c r="R1502" s="530"/>
      <c r="S1502" s="530"/>
      <c r="T1502" s="530"/>
      <c r="U1502" s="530"/>
      <c r="V1502" s="530"/>
      <c r="W1502" s="530"/>
      <c r="X1502" s="530"/>
      <c r="Y1502" s="530"/>
    </row>
    <row r="1503" spans="1:25" x14ac:dyDescent="0.25">
      <c r="A1503" s="270">
        <v>593</v>
      </c>
      <c r="B1503" s="573" t="s">
        <v>227</v>
      </c>
      <c r="C1503" s="573" t="s">
        <v>118</v>
      </c>
      <c r="D1503" s="573"/>
      <c r="E1503" s="568">
        <v>14030508</v>
      </c>
      <c r="F1503" s="573"/>
      <c r="G1503" s="573"/>
      <c r="H1503" s="573"/>
      <c r="I1503" s="573">
        <v>1</v>
      </c>
      <c r="J1503" s="573"/>
      <c r="K1503" s="573">
        <v>180</v>
      </c>
      <c r="L1503" s="577">
        <f t="shared" ref="L1503:L1566" si="22">E1503</f>
        <v>14030508</v>
      </c>
      <c r="M1503" s="96"/>
      <c r="N1503" s="530"/>
      <c r="O1503" s="530"/>
      <c r="P1503" s="530"/>
      <c r="Q1503" s="530"/>
      <c r="R1503" s="530"/>
      <c r="S1503" s="530"/>
      <c r="T1503" s="530"/>
      <c r="U1503" s="530"/>
      <c r="V1503" s="530"/>
      <c r="W1503" s="530"/>
      <c r="X1503" s="530"/>
      <c r="Y1503" s="530"/>
    </row>
    <row r="1504" spans="1:25" x14ac:dyDescent="0.25">
      <c r="A1504" s="270">
        <v>3368</v>
      </c>
      <c r="B1504" s="573" t="s">
        <v>227</v>
      </c>
      <c r="C1504" s="573" t="s">
        <v>223</v>
      </c>
      <c r="D1504" s="573"/>
      <c r="E1504" s="568">
        <v>14030508</v>
      </c>
      <c r="F1504" s="573"/>
      <c r="G1504" s="573"/>
      <c r="H1504" s="573"/>
      <c r="I1504" s="573">
        <v>1</v>
      </c>
      <c r="J1504" s="573"/>
      <c r="K1504" s="573">
        <v>180</v>
      </c>
      <c r="L1504" s="577">
        <f t="shared" si="22"/>
        <v>14030508</v>
      </c>
      <c r="M1504" s="96"/>
      <c r="N1504" s="530"/>
      <c r="O1504" s="530"/>
      <c r="P1504" s="530"/>
      <c r="Q1504" s="530"/>
      <c r="R1504" s="530"/>
      <c r="S1504" s="530"/>
      <c r="T1504" s="530"/>
      <c r="U1504" s="530"/>
      <c r="V1504" s="530"/>
      <c r="W1504" s="530"/>
      <c r="X1504" s="530"/>
      <c r="Y1504" s="530"/>
    </row>
    <row r="1505" spans="1:25" x14ac:dyDescent="0.25">
      <c r="A1505" s="270">
        <v>10</v>
      </c>
      <c r="B1505" s="573" t="s">
        <v>227</v>
      </c>
      <c r="C1505" s="573" t="s">
        <v>601</v>
      </c>
      <c r="D1505" s="573"/>
      <c r="E1505" s="568">
        <v>14030508</v>
      </c>
      <c r="F1505" s="573"/>
      <c r="G1505" s="573"/>
      <c r="H1505" s="573"/>
      <c r="I1505" s="573">
        <v>1</v>
      </c>
      <c r="J1505" s="573"/>
      <c r="K1505" s="573">
        <v>180</v>
      </c>
      <c r="L1505" s="577">
        <f t="shared" si="22"/>
        <v>14030508</v>
      </c>
      <c r="M1505" s="96"/>
      <c r="N1505" s="530"/>
      <c r="O1505" s="530"/>
      <c r="P1505" s="530"/>
      <c r="Q1505" s="530"/>
      <c r="R1505" s="530"/>
      <c r="S1505" s="530"/>
      <c r="T1505" s="530"/>
      <c r="U1505" s="530"/>
      <c r="V1505" s="530"/>
      <c r="W1505" s="530"/>
      <c r="X1505" s="530"/>
      <c r="Y1505" s="530"/>
    </row>
    <row r="1506" spans="1:25" x14ac:dyDescent="0.25">
      <c r="A1506" s="270">
        <v>19</v>
      </c>
      <c r="B1506" s="573" t="s">
        <v>227</v>
      </c>
      <c r="C1506" s="573" t="s">
        <v>415</v>
      </c>
      <c r="D1506" s="573"/>
      <c r="E1506" s="568">
        <v>14030508</v>
      </c>
      <c r="F1506" s="573"/>
      <c r="G1506" s="573"/>
      <c r="H1506" s="573"/>
      <c r="I1506" s="573">
        <v>1</v>
      </c>
      <c r="J1506" s="573"/>
      <c r="K1506" s="573">
        <v>120</v>
      </c>
      <c r="L1506" s="577">
        <f t="shared" si="22"/>
        <v>14030508</v>
      </c>
      <c r="M1506" s="96"/>
      <c r="N1506" s="530"/>
      <c r="O1506" s="530"/>
      <c r="P1506" s="530"/>
      <c r="Q1506" s="530"/>
      <c r="R1506" s="530"/>
      <c r="S1506" s="530"/>
      <c r="T1506" s="530"/>
      <c r="U1506" s="530"/>
      <c r="V1506" s="530"/>
      <c r="W1506" s="530"/>
      <c r="X1506" s="530"/>
      <c r="Y1506" s="530"/>
    </row>
    <row r="1507" spans="1:25" ht="15.75" thickBot="1" x14ac:dyDescent="0.3">
      <c r="A1507" s="271">
        <v>3371</v>
      </c>
      <c r="B1507" s="574" t="s">
        <v>227</v>
      </c>
      <c r="C1507" s="574" t="s">
        <v>223</v>
      </c>
      <c r="D1507" s="574"/>
      <c r="E1507" s="569">
        <v>14030508</v>
      </c>
      <c r="F1507" s="574"/>
      <c r="G1507" s="574"/>
      <c r="H1507" s="574"/>
      <c r="I1507" s="574">
        <v>1</v>
      </c>
      <c r="J1507" s="574"/>
      <c r="K1507" s="574">
        <v>120</v>
      </c>
      <c r="L1507" s="578">
        <f t="shared" si="22"/>
        <v>14030508</v>
      </c>
      <c r="M1507" s="96"/>
      <c r="N1507" s="530"/>
      <c r="O1507" s="530"/>
      <c r="P1507" s="530"/>
      <c r="Q1507" s="530"/>
      <c r="R1507" s="530"/>
      <c r="S1507" s="530"/>
      <c r="T1507" s="530"/>
      <c r="U1507" s="530"/>
      <c r="V1507" s="530"/>
      <c r="W1507" s="530"/>
      <c r="X1507" s="530"/>
      <c r="Y1507" s="530"/>
    </row>
    <row r="1508" spans="1:25" x14ac:dyDescent="0.25">
      <c r="A1508" s="192">
        <v>3361</v>
      </c>
      <c r="B1508" s="592" t="s">
        <v>227</v>
      </c>
      <c r="C1508" s="592" t="s">
        <v>117</v>
      </c>
      <c r="D1508" s="592"/>
      <c r="E1508" s="592">
        <v>14030509</v>
      </c>
      <c r="F1508" s="592"/>
      <c r="G1508" s="592"/>
      <c r="H1508" s="592"/>
      <c r="I1508" s="592">
        <v>1</v>
      </c>
      <c r="J1508" s="592"/>
      <c r="K1508" s="592">
        <v>180</v>
      </c>
      <c r="L1508" s="589">
        <f t="shared" si="22"/>
        <v>14030509</v>
      </c>
      <c r="M1508" s="96"/>
      <c r="N1508" s="530"/>
      <c r="O1508" s="530"/>
      <c r="P1508" s="530"/>
      <c r="Q1508" s="530"/>
      <c r="R1508" s="530"/>
      <c r="S1508" s="530"/>
      <c r="T1508" s="530"/>
      <c r="U1508" s="530"/>
      <c r="V1508" s="530"/>
      <c r="W1508" s="530"/>
      <c r="X1508" s="530"/>
      <c r="Y1508" s="530"/>
    </row>
    <row r="1509" spans="1:25" x14ac:dyDescent="0.25">
      <c r="A1509" s="270">
        <v>6</v>
      </c>
      <c r="B1509" s="593" t="s">
        <v>227</v>
      </c>
      <c r="C1509" s="593" t="s">
        <v>541</v>
      </c>
      <c r="D1509" s="593"/>
      <c r="E1509" s="588">
        <v>14030509</v>
      </c>
      <c r="F1509" s="593"/>
      <c r="G1509" s="593"/>
      <c r="H1509" s="593"/>
      <c r="I1509" s="593">
        <v>1</v>
      </c>
      <c r="J1509" s="593"/>
      <c r="K1509" s="593">
        <v>180</v>
      </c>
      <c r="L1509" s="590">
        <f t="shared" si="22"/>
        <v>14030509</v>
      </c>
      <c r="M1509" s="96"/>
      <c r="N1509" s="530"/>
      <c r="O1509" s="530"/>
      <c r="P1509" s="530"/>
      <c r="Q1509" s="530"/>
      <c r="R1509" s="530"/>
      <c r="S1509" s="530"/>
      <c r="T1509" s="530"/>
      <c r="U1509" s="530"/>
      <c r="V1509" s="530"/>
      <c r="W1509" s="530"/>
      <c r="X1509" s="530"/>
      <c r="Y1509" s="530"/>
    </row>
    <row r="1510" spans="1:25" x14ac:dyDescent="0.25">
      <c r="A1510" s="270">
        <v>19</v>
      </c>
      <c r="B1510" s="593" t="s">
        <v>227</v>
      </c>
      <c r="C1510" s="593" t="s">
        <v>415</v>
      </c>
      <c r="D1510" s="593"/>
      <c r="E1510" s="588">
        <v>14030509</v>
      </c>
      <c r="F1510" s="593"/>
      <c r="G1510" s="593"/>
      <c r="H1510" s="593"/>
      <c r="I1510" s="593">
        <v>1</v>
      </c>
      <c r="J1510" s="593"/>
      <c r="K1510" s="593">
        <v>120</v>
      </c>
      <c r="L1510" s="590">
        <f t="shared" si="22"/>
        <v>14030509</v>
      </c>
      <c r="M1510" s="96"/>
      <c r="N1510" s="530"/>
      <c r="O1510" s="530"/>
      <c r="P1510" s="530"/>
      <c r="Q1510" s="530"/>
      <c r="R1510" s="530"/>
      <c r="S1510" s="530"/>
      <c r="T1510" s="530"/>
      <c r="U1510" s="530"/>
      <c r="V1510" s="530"/>
      <c r="W1510" s="530"/>
      <c r="X1510" s="530"/>
      <c r="Y1510" s="530"/>
    </row>
    <row r="1511" spans="1:25" x14ac:dyDescent="0.25">
      <c r="A1511" s="270">
        <v>3371</v>
      </c>
      <c r="B1511" s="593" t="s">
        <v>227</v>
      </c>
      <c r="C1511" s="593" t="s">
        <v>223</v>
      </c>
      <c r="D1511" s="593"/>
      <c r="E1511" s="588">
        <v>14030509</v>
      </c>
      <c r="F1511" s="593"/>
      <c r="G1511" s="593"/>
      <c r="H1511" s="593"/>
      <c r="I1511" s="593">
        <v>1</v>
      </c>
      <c r="J1511" s="593"/>
      <c r="K1511" s="593">
        <v>180</v>
      </c>
      <c r="L1511" s="590">
        <f t="shared" si="22"/>
        <v>14030509</v>
      </c>
      <c r="M1511" s="96"/>
      <c r="N1511" s="530"/>
      <c r="O1511" s="530"/>
      <c r="P1511" s="530"/>
      <c r="Q1511" s="530"/>
      <c r="R1511" s="530"/>
      <c r="S1511" s="530"/>
      <c r="T1511" s="530"/>
      <c r="U1511" s="530"/>
      <c r="V1511" s="530"/>
      <c r="W1511" s="530"/>
      <c r="X1511" s="530"/>
      <c r="Y1511" s="530"/>
    </row>
    <row r="1512" spans="1:25" x14ac:dyDescent="0.25">
      <c r="A1512" s="270">
        <v>9</v>
      </c>
      <c r="B1512" s="593" t="s">
        <v>227</v>
      </c>
      <c r="C1512" s="593" t="s">
        <v>601</v>
      </c>
      <c r="D1512" s="593"/>
      <c r="E1512" s="588">
        <v>14030509</v>
      </c>
      <c r="F1512" s="593"/>
      <c r="G1512" s="593"/>
      <c r="H1512" s="593"/>
      <c r="I1512" s="593">
        <v>1</v>
      </c>
      <c r="J1512" s="593"/>
      <c r="K1512" s="593">
        <v>180</v>
      </c>
      <c r="L1512" s="590">
        <f t="shared" si="22"/>
        <v>14030509</v>
      </c>
      <c r="M1512" s="96"/>
      <c r="N1512" s="530"/>
      <c r="O1512" s="530"/>
      <c r="P1512" s="530"/>
      <c r="Q1512" s="530"/>
      <c r="R1512" s="530"/>
      <c r="S1512" s="530"/>
      <c r="T1512" s="530"/>
      <c r="U1512" s="530"/>
      <c r="V1512" s="530"/>
      <c r="W1512" s="530"/>
      <c r="X1512" s="530"/>
      <c r="Y1512" s="530"/>
    </row>
    <row r="1513" spans="1:25" x14ac:dyDescent="0.25">
      <c r="A1513" s="270">
        <v>644</v>
      </c>
      <c r="B1513" s="593" t="s">
        <v>227</v>
      </c>
      <c r="C1513" s="593" t="s">
        <v>277</v>
      </c>
      <c r="D1513" s="593"/>
      <c r="E1513" s="588">
        <v>14030509</v>
      </c>
      <c r="F1513" s="593"/>
      <c r="G1513" s="593"/>
      <c r="H1513" s="593"/>
      <c r="I1513" s="593">
        <v>1</v>
      </c>
      <c r="J1513" s="593"/>
      <c r="K1513" s="593">
        <v>180</v>
      </c>
      <c r="L1513" s="590">
        <f t="shared" si="22"/>
        <v>14030509</v>
      </c>
      <c r="M1513" s="96"/>
      <c r="N1513" s="530"/>
      <c r="O1513" s="530"/>
      <c r="P1513" s="530"/>
      <c r="Q1513" s="530"/>
      <c r="R1513" s="530"/>
      <c r="S1513" s="530"/>
      <c r="T1513" s="530"/>
      <c r="U1513" s="530"/>
      <c r="V1513" s="530"/>
      <c r="W1513" s="530"/>
      <c r="X1513" s="530"/>
      <c r="Y1513" s="530"/>
    </row>
    <row r="1514" spans="1:25" x14ac:dyDescent="0.25">
      <c r="A1514" s="270">
        <v>875</v>
      </c>
      <c r="B1514" s="593" t="s">
        <v>227</v>
      </c>
      <c r="C1514" s="593" t="s">
        <v>613</v>
      </c>
      <c r="D1514" s="593"/>
      <c r="E1514" s="588">
        <v>14030509</v>
      </c>
      <c r="F1514" s="593"/>
      <c r="G1514" s="593"/>
      <c r="H1514" s="593"/>
      <c r="I1514" s="593">
        <v>1</v>
      </c>
      <c r="J1514" s="593"/>
      <c r="K1514" s="593">
        <v>60</v>
      </c>
      <c r="L1514" s="590">
        <f t="shared" si="22"/>
        <v>14030509</v>
      </c>
      <c r="M1514" s="96"/>
      <c r="N1514" s="530"/>
      <c r="O1514" s="530"/>
      <c r="P1514" s="530"/>
      <c r="Q1514" s="530"/>
      <c r="R1514" s="530"/>
      <c r="S1514" s="530"/>
      <c r="T1514" s="530"/>
      <c r="U1514" s="530"/>
      <c r="V1514" s="530"/>
      <c r="W1514" s="530"/>
      <c r="X1514" s="530"/>
      <c r="Y1514" s="530"/>
    </row>
    <row r="1515" spans="1:25" x14ac:dyDescent="0.25">
      <c r="A1515" s="270">
        <v>877</v>
      </c>
      <c r="B1515" s="593" t="s">
        <v>227</v>
      </c>
      <c r="C1515" s="593" t="s">
        <v>613</v>
      </c>
      <c r="D1515" s="593"/>
      <c r="E1515" s="588">
        <v>14030509</v>
      </c>
      <c r="F1515" s="593"/>
      <c r="G1515" s="593"/>
      <c r="H1515" s="593"/>
      <c r="I1515" s="593">
        <v>1</v>
      </c>
      <c r="J1515" s="593"/>
      <c r="K1515" s="593">
        <v>60</v>
      </c>
      <c r="L1515" s="590">
        <f t="shared" si="22"/>
        <v>14030509</v>
      </c>
      <c r="M1515" s="96"/>
      <c r="N1515" s="530"/>
      <c r="O1515" s="530"/>
      <c r="P1515" s="530"/>
      <c r="Q1515" s="530"/>
      <c r="R1515" s="530"/>
      <c r="S1515" s="530"/>
      <c r="T1515" s="530"/>
      <c r="U1515" s="530"/>
      <c r="V1515" s="530"/>
      <c r="W1515" s="530"/>
      <c r="X1515" s="530"/>
      <c r="Y1515" s="530"/>
    </row>
    <row r="1516" spans="1:25" x14ac:dyDescent="0.25">
      <c r="A1516" s="270">
        <v>20</v>
      </c>
      <c r="B1516" s="593" t="s">
        <v>227</v>
      </c>
      <c r="C1516" s="593" t="s">
        <v>415</v>
      </c>
      <c r="D1516" s="593"/>
      <c r="E1516" s="588">
        <v>14030509</v>
      </c>
      <c r="F1516" s="593"/>
      <c r="G1516" s="593"/>
      <c r="H1516" s="593"/>
      <c r="I1516" s="593">
        <v>1</v>
      </c>
      <c r="J1516" s="593"/>
      <c r="K1516" s="593">
        <v>120</v>
      </c>
      <c r="L1516" s="590">
        <f t="shared" si="22"/>
        <v>14030509</v>
      </c>
      <c r="M1516" s="96"/>
      <c r="N1516" s="530"/>
      <c r="O1516" s="530"/>
      <c r="P1516" s="530"/>
      <c r="Q1516" s="530"/>
      <c r="R1516" s="530"/>
      <c r="S1516" s="530"/>
      <c r="T1516" s="530"/>
      <c r="U1516" s="530"/>
      <c r="V1516" s="530"/>
      <c r="W1516" s="530"/>
      <c r="X1516" s="530"/>
      <c r="Y1516" s="530"/>
    </row>
    <row r="1517" spans="1:25" x14ac:dyDescent="0.25">
      <c r="A1517" s="270">
        <v>3372</v>
      </c>
      <c r="B1517" s="593" t="s">
        <v>227</v>
      </c>
      <c r="C1517" s="593" t="s">
        <v>223</v>
      </c>
      <c r="D1517" s="593"/>
      <c r="E1517" s="588">
        <v>14030509</v>
      </c>
      <c r="F1517" s="593"/>
      <c r="G1517" s="593"/>
      <c r="H1517" s="593"/>
      <c r="I1517" s="593">
        <v>1</v>
      </c>
      <c r="J1517" s="593"/>
      <c r="K1517" s="593">
        <v>180</v>
      </c>
      <c r="L1517" s="590">
        <f t="shared" si="22"/>
        <v>14030509</v>
      </c>
      <c r="M1517" s="96"/>
      <c r="N1517" s="530"/>
      <c r="O1517" s="530"/>
      <c r="P1517" s="530"/>
      <c r="Q1517" s="530"/>
      <c r="R1517" s="530"/>
      <c r="S1517" s="530"/>
      <c r="T1517" s="530"/>
      <c r="U1517" s="530"/>
      <c r="V1517" s="530"/>
      <c r="W1517" s="530"/>
      <c r="X1517" s="530"/>
      <c r="Y1517" s="530"/>
    </row>
    <row r="1518" spans="1:25" ht="15.75" thickBot="1" x14ac:dyDescent="0.3">
      <c r="A1518" s="271">
        <v>1</v>
      </c>
      <c r="B1518" s="594" t="s">
        <v>227</v>
      </c>
      <c r="C1518" s="594" t="s">
        <v>601</v>
      </c>
      <c r="D1518" s="594"/>
      <c r="E1518" s="587">
        <v>14030509</v>
      </c>
      <c r="F1518" s="594"/>
      <c r="G1518" s="594"/>
      <c r="H1518" s="594"/>
      <c r="I1518" s="594">
        <v>1</v>
      </c>
      <c r="J1518" s="594"/>
      <c r="K1518" s="594">
        <v>180</v>
      </c>
      <c r="L1518" s="591">
        <f t="shared" si="22"/>
        <v>14030509</v>
      </c>
      <c r="M1518" s="96"/>
      <c r="N1518" s="530"/>
      <c r="O1518" s="530"/>
      <c r="P1518" s="530"/>
      <c r="Q1518" s="530"/>
      <c r="R1518" s="530"/>
      <c r="S1518" s="530"/>
      <c r="T1518" s="530"/>
      <c r="U1518" s="530"/>
      <c r="V1518" s="530"/>
      <c r="W1518" s="530"/>
      <c r="X1518" s="530"/>
      <c r="Y1518" s="530"/>
    </row>
    <row r="1519" spans="1:25" x14ac:dyDescent="0.25">
      <c r="A1519" s="192">
        <v>22</v>
      </c>
      <c r="B1519" s="592" t="s">
        <v>227</v>
      </c>
      <c r="C1519" s="592" t="s">
        <v>415</v>
      </c>
      <c r="D1519" s="592"/>
      <c r="E1519" s="592">
        <v>14030510</v>
      </c>
      <c r="F1519" s="592"/>
      <c r="G1519" s="592"/>
      <c r="H1519" s="592"/>
      <c r="I1519" s="592">
        <v>1</v>
      </c>
      <c r="J1519" s="592"/>
      <c r="K1519" s="592">
        <v>120</v>
      </c>
      <c r="L1519" s="589">
        <f t="shared" si="22"/>
        <v>14030510</v>
      </c>
      <c r="M1519" s="96"/>
      <c r="N1519" s="530"/>
      <c r="O1519" s="530"/>
      <c r="P1519" s="530"/>
      <c r="Q1519" s="530"/>
      <c r="R1519" s="530"/>
      <c r="S1519" s="530"/>
      <c r="T1519" s="530"/>
      <c r="U1519" s="530"/>
      <c r="V1519" s="530"/>
      <c r="W1519" s="530"/>
      <c r="X1519" s="530"/>
      <c r="Y1519" s="530"/>
    </row>
    <row r="1520" spans="1:25" x14ac:dyDescent="0.25">
      <c r="A1520" s="270">
        <v>646</v>
      </c>
      <c r="B1520" s="593" t="s">
        <v>227</v>
      </c>
      <c r="C1520" s="593" t="s">
        <v>277</v>
      </c>
      <c r="D1520" s="593"/>
      <c r="E1520" s="588">
        <v>14030510</v>
      </c>
      <c r="F1520" s="593"/>
      <c r="G1520" s="593"/>
      <c r="H1520" s="593"/>
      <c r="I1520" s="593">
        <v>1</v>
      </c>
      <c r="J1520" s="593"/>
      <c r="K1520" s="593">
        <v>180</v>
      </c>
      <c r="L1520" s="590">
        <f t="shared" si="22"/>
        <v>14030510</v>
      </c>
      <c r="M1520" s="96"/>
      <c r="N1520" s="530"/>
      <c r="O1520" s="530"/>
      <c r="P1520" s="530"/>
      <c r="Q1520" s="530"/>
      <c r="R1520" s="530"/>
      <c r="S1520" s="530"/>
      <c r="T1520" s="530"/>
      <c r="U1520" s="530"/>
      <c r="V1520" s="530"/>
      <c r="W1520" s="530"/>
      <c r="X1520" s="530"/>
      <c r="Y1520" s="530"/>
    </row>
    <row r="1521" spans="1:25" x14ac:dyDescent="0.25">
      <c r="A1521" s="270">
        <v>641</v>
      </c>
      <c r="B1521" s="593" t="s">
        <v>227</v>
      </c>
      <c r="C1521" s="593" t="s">
        <v>277</v>
      </c>
      <c r="D1521" s="593"/>
      <c r="E1521" s="588">
        <v>14030510</v>
      </c>
      <c r="F1521" s="593"/>
      <c r="G1521" s="593"/>
      <c r="H1521" s="593"/>
      <c r="I1521" s="593">
        <v>1</v>
      </c>
      <c r="J1521" s="593"/>
      <c r="K1521" s="593">
        <v>180</v>
      </c>
      <c r="L1521" s="590">
        <f t="shared" si="22"/>
        <v>14030510</v>
      </c>
      <c r="M1521" s="96"/>
      <c r="N1521" s="530"/>
      <c r="O1521" s="530"/>
      <c r="P1521" s="530"/>
      <c r="Q1521" s="530"/>
      <c r="R1521" s="530"/>
      <c r="S1521" s="530"/>
      <c r="T1521" s="530"/>
      <c r="U1521" s="530"/>
      <c r="V1521" s="530"/>
      <c r="W1521" s="530"/>
      <c r="X1521" s="530"/>
      <c r="Y1521" s="530"/>
    </row>
    <row r="1522" spans="1:25" x14ac:dyDescent="0.25">
      <c r="A1522" s="270">
        <v>644</v>
      </c>
      <c r="B1522" s="593" t="s">
        <v>227</v>
      </c>
      <c r="C1522" s="593" t="s">
        <v>277</v>
      </c>
      <c r="D1522" s="593"/>
      <c r="E1522" s="588">
        <v>14030510</v>
      </c>
      <c r="F1522" s="593"/>
      <c r="G1522" s="593"/>
      <c r="H1522" s="593"/>
      <c r="I1522" s="593">
        <v>1</v>
      </c>
      <c r="J1522" s="593"/>
      <c r="K1522" s="593">
        <v>180</v>
      </c>
      <c r="L1522" s="590">
        <f t="shared" si="22"/>
        <v>14030510</v>
      </c>
      <c r="M1522" s="96"/>
      <c r="N1522" s="530"/>
      <c r="O1522" s="530"/>
      <c r="P1522" s="530"/>
      <c r="Q1522" s="530"/>
      <c r="R1522" s="530"/>
      <c r="S1522" s="530"/>
      <c r="T1522" s="530"/>
      <c r="U1522" s="530"/>
      <c r="V1522" s="530"/>
      <c r="W1522" s="530"/>
      <c r="X1522" s="530"/>
      <c r="Y1522" s="530"/>
    </row>
    <row r="1523" spans="1:25" x14ac:dyDescent="0.25">
      <c r="A1523" s="270">
        <v>1</v>
      </c>
      <c r="B1523" s="593" t="s">
        <v>227</v>
      </c>
      <c r="C1523" s="593" t="s">
        <v>621</v>
      </c>
      <c r="D1523" s="593"/>
      <c r="E1523" s="588">
        <v>14030510</v>
      </c>
      <c r="F1523" s="593"/>
      <c r="G1523" s="593"/>
      <c r="H1523" s="593"/>
      <c r="I1523" s="593">
        <v>1</v>
      </c>
      <c r="J1523" s="593"/>
      <c r="K1523" s="593" t="s">
        <v>253</v>
      </c>
      <c r="L1523" s="590">
        <f t="shared" si="22"/>
        <v>14030510</v>
      </c>
      <c r="M1523" s="96"/>
      <c r="N1523" s="530"/>
      <c r="O1523" s="530"/>
      <c r="P1523" s="530"/>
      <c r="Q1523" s="530"/>
      <c r="R1523" s="530"/>
      <c r="S1523" s="530"/>
      <c r="T1523" s="530"/>
      <c r="U1523" s="530"/>
      <c r="V1523" s="530"/>
      <c r="W1523" s="530"/>
      <c r="X1523" s="530"/>
      <c r="Y1523" s="530"/>
    </row>
    <row r="1524" spans="1:25" x14ac:dyDescent="0.25">
      <c r="A1524" s="270">
        <v>3363</v>
      </c>
      <c r="B1524" s="593" t="s">
        <v>227</v>
      </c>
      <c r="C1524" s="593" t="s">
        <v>223</v>
      </c>
      <c r="D1524" s="593"/>
      <c r="E1524" s="588">
        <v>14030510</v>
      </c>
      <c r="F1524" s="593"/>
      <c r="G1524" s="593"/>
      <c r="H1524" s="593"/>
      <c r="I1524" s="593">
        <v>1</v>
      </c>
      <c r="J1524" s="593"/>
      <c r="K1524" s="593">
        <v>180</v>
      </c>
      <c r="L1524" s="590">
        <f t="shared" si="22"/>
        <v>14030510</v>
      </c>
      <c r="M1524" s="96"/>
      <c r="N1524" s="530"/>
      <c r="O1524" s="530"/>
      <c r="P1524" s="530"/>
      <c r="Q1524" s="530"/>
      <c r="R1524" s="530"/>
      <c r="S1524" s="530"/>
      <c r="T1524" s="530"/>
      <c r="U1524" s="530"/>
      <c r="V1524" s="530"/>
      <c r="W1524" s="530"/>
      <c r="X1524" s="530"/>
      <c r="Y1524" s="530"/>
    </row>
    <row r="1525" spans="1:25" x14ac:dyDescent="0.25">
      <c r="A1525" s="270">
        <v>3360</v>
      </c>
      <c r="B1525" s="593" t="s">
        <v>227</v>
      </c>
      <c r="C1525" s="593" t="s">
        <v>117</v>
      </c>
      <c r="D1525" s="593"/>
      <c r="E1525" s="588">
        <v>14030510</v>
      </c>
      <c r="F1525" s="593"/>
      <c r="G1525" s="593"/>
      <c r="H1525" s="593"/>
      <c r="I1525" s="593">
        <v>1</v>
      </c>
      <c r="J1525" s="593"/>
      <c r="K1525" s="593">
        <v>180</v>
      </c>
      <c r="L1525" s="590">
        <f t="shared" si="22"/>
        <v>14030510</v>
      </c>
      <c r="M1525" s="96"/>
      <c r="N1525" s="530"/>
      <c r="O1525" s="530"/>
      <c r="P1525" s="530"/>
      <c r="Q1525" s="530"/>
      <c r="R1525" s="530"/>
      <c r="S1525" s="530"/>
      <c r="T1525" s="530"/>
      <c r="U1525" s="530"/>
      <c r="V1525" s="530"/>
      <c r="W1525" s="530"/>
      <c r="X1525" s="530"/>
      <c r="Y1525" s="530"/>
    </row>
    <row r="1526" spans="1:25" x14ac:dyDescent="0.25">
      <c r="A1526" s="270">
        <v>1725</v>
      </c>
      <c r="B1526" s="593" t="s">
        <v>227</v>
      </c>
      <c r="C1526" s="593" t="s">
        <v>540</v>
      </c>
      <c r="D1526" s="593"/>
      <c r="E1526" s="588">
        <v>14030510</v>
      </c>
      <c r="F1526" s="593"/>
      <c r="G1526" s="593"/>
      <c r="H1526" s="593"/>
      <c r="I1526" s="593">
        <v>1</v>
      </c>
      <c r="J1526" s="593"/>
      <c r="K1526" s="593">
        <v>60</v>
      </c>
      <c r="L1526" s="590">
        <f t="shared" si="22"/>
        <v>14030510</v>
      </c>
      <c r="M1526" s="96"/>
      <c r="N1526" s="530"/>
      <c r="O1526" s="530"/>
      <c r="P1526" s="530"/>
      <c r="Q1526" s="530"/>
      <c r="R1526" s="530"/>
      <c r="S1526" s="530"/>
      <c r="T1526" s="530"/>
      <c r="U1526" s="530"/>
      <c r="V1526" s="530"/>
      <c r="W1526" s="530"/>
      <c r="X1526" s="530"/>
      <c r="Y1526" s="530"/>
    </row>
    <row r="1527" spans="1:25" ht="15.75" thickBot="1" x14ac:dyDescent="0.3">
      <c r="A1527" s="271">
        <v>4</v>
      </c>
      <c r="B1527" s="594" t="s">
        <v>227</v>
      </c>
      <c r="C1527" s="594" t="s">
        <v>541</v>
      </c>
      <c r="D1527" s="594"/>
      <c r="E1527" s="587">
        <v>14030510</v>
      </c>
      <c r="F1527" s="594"/>
      <c r="G1527" s="594"/>
      <c r="H1527" s="594"/>
      <c r="I1527" s="594">
        <v>1</v>
      </c>
      <c r="J1527" s="594"/>
      <c r="K1527" s="594">
        <v>180</v>
      </c>
      <c r="L1527" s="591">
        <f t="shared" si="22"/>
        <v>14030510</v>
      </c>
      <c r="M1527" s="96"/>
      <c r="N1527" s="530"/>
      <c r="O1527" s="530"/>
      <c r="P1527" s="530"/>
      <c r="Q1527" s="530"/>
      <c r="R1527" s="530"/>
      <c r="S1527" s="530"/>
      <c r="T1527" s="530"/>
      <c r="U1527" s="530"/>
      <c r="V1527" s="530"/>
      <c r="W1527" s="530"/>
      <c r="X1527" s="530"/>
      <c r="Y1527" s="530"/>
    </row>
    <row r="1528" spans="1:25" x14ac:dyDescent="0.25">
      <c r="A1528" s="192">
        <v>876</v>
      </c>
      <c r="B1528" s="592" t="s">
        <v>227</v>
      </c>
      <c r="C1528" s="592" t="s">
        <v>142</v>
      </c>
      <c r="D1528" s="592"/>
      <c r="E1528" s="592">
        <v>14030511</v>
      </c>
      <c r="F1528" s="592"/>
      <c r="G1528" s="592"/>
      <c r="H1528" s="592"/>
      <c r="I1528" s="592">
        <v>1</v>
      </c>
      <c r="J1528" s="592"/>
      <c r="K1528" s="592">
        <v>180</v>
      </c>
      <c r="L1528" s="589">
        <f t="shared" si="22"/>
        <v>14030511</v>
      </c>
      <c r="M1528" s="96"/>
      <c r="N1528" s="530"/>
      <c r="O1528" s="530"/>
      <c r="P1528" s="530"/>
      <c r="Q1528" s="530"/>
      <c r="R1528" s="530"/>
      <c r="S1528" s="530"/>
      <c r="T1528" s="530"/>
      <c r="U1528" s="530"/>
      <c r="V1528" s="530"/>
      <c r="W1528" s="530"/>
      <c r="X1528" s="530"/>
      <c r="Y1528" s="530"/>
    </row>
    <row r="1529" spans="1:25" x14ac:dyDescent="0.25">
      <c r="A1529" s="270">
        <v>641</v>
      </c>
      <c r="B1529" s="593" t="s">
        <v>227</v>
      </c>
      <c r="C1529" s="593" t="s">
        <v>277</v>
      </c>
      <c r="D1529" s="593"/>
      <c r="E1529" s="588">
        <v>14030511</v>
      </c>
      <c r="F1529" s="593"/>
      <c r="G1529" s="593"/>
      <c r="H1529" s="593"/>
      <c r="I1529" s="593">
        <v>1</v>
      </c>
      <c r="J1529" s="593"/>
      <c r="K1529" s="593">
        <v>180</v>
      </c>
      <c r="L1529" s="590">
        <f t="shared" si="22"/>
        <v>14030511</v>
      </c>
      <c r="M1529" s="96"/>
      <c r="N1529" s="530"/>
      <c r="O1529" s="530"/>
      <c r="P1529" s="530"/>
      <c r="Q1529" s="530"/>
      <c r="R1529" s="530"/>
      <c r="S1529" s="530"/>
      <c r="T1529" s="530"/>
      <c r="U1529" s="530"/>
      <c r="V1529" s="530"/>
      <c r="W1529" s="530"/>
      <c r="X1529" s="530"/>
      <c r="Y1529" s="530"/>
    </row>
    <row r="1530" spans="1:25" x14ac:dyDescent="0.25">
      <c r="A1530" s="270">
        <v>3378</v>
      </c>
      <c r="B1530" s="593" t="s">
        <v>227</v>
      </c>
      <c r="C1530" s="593" t="s">
        <v>223</v>
      </c>
      <c r="D1530" s="593"/>
      <c r="E1530" s="588">
        <v>14030511</v>
      </c>
      <c r="F1530" s="593"/>
      <c r="G1530" s="593"/>
      <c r="H1530" s="593"/>
      <c r="I1530" s="593">
        <v>1</v>
      </c>
      <c r="J1530" s="593"/>
      <c r="K1530" s="593">
        <v>180</v>
      </c>
      <c r="L1530" s="590">
        <f t="shared" si="22"/>
        <v>14030511</v>
      </c>
      <c r="M1530" s="96"/>
      <c r="N1530" s="530"/>
      <c r="O1530" s="530"/>
      <c r="P1530" s="530"/>
      <c r="Q1530" s="530"/>
      <c r="R1530" s="530"/>
      <c r="S1530" s="530"/>
      <c r="T1530" s="530"/>
      <c r="U1530" s="530"/>
      <c r="V1530" s="530"/>
      <c r="W1530" s="530"/>
      <c r="X1530" s="530"/>
      <c r="Y1530" s="530"/>
    </row>
    <row r="1531" spans="1:25" x14ac:dyDescent="0.25">
      <c r="A1531" s="270">
        <v>3357</v>
      </c>
      <c r="B1531" s="593" t="s">
        <v>227</v>
      </c>
      <c r="C1531" s="593" t="s">
        <v>223</v>
      </c>
      <c r="D1531" s="593"/>
      <c r="E1531" s="588">
        <v>14030511</v>
      </c>
      <c r="F1531" s="593"/>
      <c r="G1531" s="593"/>
      <c r="H1531" s="593"/>
      <c r="I1531" s="593">
        <v>1</v>
      </c>
      <c r="J1531" s="593"/>
      <c r="K1531" s="593">
        <v>180</v>
      </c>
      <c r="L1531" s="590">
        <f t="shared" si="22"/>
        <v>14030511</v>
      </c>
      <c r="M1531" s="96"/>
      <c r="N1531" s="530"/>
      <c r="O1531" s="530"/>
      <c r="P1531" s="530"/>
      <c r="Q1531" s="530"/>
      <c r="R1531" s="530"/>
      <c r="S1531" s="530"/>
      <c r="T1531" s="530"/>
      <c r="U1531" s="530"/>
      <c r="V1531" s="530"/>
      <c r="W1531" s="530"/>
      <c r="X1531" s="530"/>
      <c r="Y1531" s="530"/>
    </row>
    <row r="1532" spans="1:25" x14ac:dyDescent="0.25">
      <c r="A1532" s="270">
        <v>3362</v>
      </c>
      <c r="B1532" s="593" t="s">
        <v>227</v>
      </c>
      <c r="C1532" s="593" t="s">
        <v>223</v>
      </c>
      <c r="D1532" s="593"/>
      <c r="E1532" s="588">
        <v>14030511</v>
      </c>
      <c r="F1532" s="593"/>
      <c r="G1532" s="593"/>
      <c r="H1532" s="593"/>
      <c r="I1532" s="593">
        <v>1</v>
      </c>
      <c r="J1532" s="593"/>
      <c r="K1532" s="593">
        <v>180</v>
      </c>
      <c r="L1532" s="590">
        <f t="shared" si="22"/>
        <v>14030511</v>
      </c>
      <c r="M1532" s="96"/>
      <c r="N1532" s="530"/>
      <c r="O1532" s="530"/>
      <c r="P1532" s="530"/>
      <c r="Q1532" s="530"/>
      <c r="R1532" s="530"/>
      <c r="S1532" s="530"/>
      <c r="T1532" s="530"/>
      <c r="U1532" s="530"/>
      <c r="V1532" s="530"/>
      <c r="W1532" s="530"/>
      <c r="X1532" s="530"/>
      <c r="Y1532" s="530"/>
    </row>
    <row r="1533" spans="1:25" ht="15.75" thickBot="1" x14ac:dyDescent="0.3">
      <c r="A1533" s="271">
        <v>640</v>
      </c>
      <c r="B1533" s="594" t="s">
        <v>227</v>
      </c>
      <c r="C1533" s="594" t="s">
        <v>277</v>
      </c>
      <c r="D1533" s="594"/>
      <c r="E1533" s="587">
        <v>14030511</v>
      </c>
      <c r="F1533" s="594"/>
      <c r="G1533" s="594"/>
      <c r="H1533" s="594"/>
      <c r="I1533" s="594">
        <v>1</v>
      </c>
      <c r="J1533" s="594"/>
      <c r="K1533" s="594">
        <v>180</v>
      </c>
      <c r="L1533" s="591">
        <f t="shared" si="22"/>
        <v>14030511</v>
      </c>
      <c r="M1533" s="96"/>
      <c r="N1533" s="530"/>
      <c r="O1533" s="530"/>
      <c r="P1533" s="530"/>
      <c r="Q1533" s="530"/>
      <c r="R1533" s="530"/>
      <c r="S1533" s="530"/>
      <c r="T1533" s="530"/>
      <c r="U1533" s="530"/>
      <c r="V1533" s="530"/>
      <c r="W1533" s="530"/>
      <c r="X1533" s="530"/>
      <c r="Y1533" s="530"/>
    </row>
    <row r="1534" spans="1:25" x14ac:dyDescent="0.25">
      <c r="A1534" s="192">
        <v>3356</v>
      </c>
      <c r="B1534" s="592" t="s">
        <v>228</v>
      </c>
      <c r="C1534" s="592" t="s">
        <v>223</v>
      </c>
      <c r="D1534" s="592"/>
      <c r="E1534" s="592">
        <v>14030509</v>
      </c>
      <c r="F1534" s="592"/>
      <c r="G1534" s="592"/>
      <c r="H1534" s="592"/>
      <c r="I1534" s="592">
        <v>1</v>
      </c>
      <c r="J1534" s="592"/>
      <c r="K1534" s="592">
        <v>180</v>
      </c>
      <c r="L1534" s="589">
        <f t="shared" si="22"/>
        <v>14030509</v>
      </c>
      <c r="M1534" s="96"/>
      <c r="N1534" s="530"/>
      <c r="O1534" s="530"/>
      <c r="P1534" s="530"/>
      <c r="Q1534" s="530"/>
      <c r="R1534" s="530"/>
      <c r="S1534" s="530"/>
      <c r="T1534" s="530"/>
      <c r="U1534" s="530"/>
      <c r="V1534" s="530"/>
      <c r="W1534" s="530"/>
      <c r="X1534" s="530"/>
      <c r="Y1534" s="530"/>
    </row>
    <row r="1535" spans="1:25" x14ac:dyDescent="0.25">
      <c r="A1535" s="270">
        <v>4</v>
      </c>
      <c r="B1535" s="593" t="s">
        <v>228</v>
      </c>
      <c r="C1535" s="593" t="s">
        <v>601</v>
      </c>
      <c r="D1535" s="593"/>
      <c r="E1535" s="588">
        <v>14030509</v>
      </c>
      <c r="F1535" s="593"/>
      <c r="G1535" s="593"/>
      <c r="H1535" s="593"/>
      <c r="I1535" s="593">
        <v>1</v>
      </c>
      <c r="J1535" s="593"/>
      <c r="K1535" s="593">
        <v>180</v>
      </c>
      <c r="L1535" s="590">
        <f t="shared" si="22"/>
        <v>14030509</v>
      </c>
      <c r="M1535" s="96"/>
      <c r="N1535" s="530"/>
      <c r="O1535" s="530"/>
      <c r="P1535" s="530"/>
      <c r="Q1535" s="530"/>
      <c r="R1535" s="530"/>
      <c r="S1535" s="530"/>
      <c r="T1535" s="530"/>
      <c r="U1535" s="530"/>
      <c r="V1535" s="530"/>
      <c r="W1535" s="530"/>
      <c r="X1535" s="530"/>
      <c r="Y1535" s="530"/>
    </row>
    <row r="1536" spans="1:25" x14ac:dyDescent="0.25">
      <c r="A1536" s="270">
        <v>3364</v>
      </c>
      <c r="B1536" s="593" t="s">
        <v>228</v>
      </c>
      <c r="C1536" s="593" t="s">
        <v>223</v>
      </c>
      <c r="D1536" s="593"/>
      <c r="E1536" s="588">
        <v>14030509</v>
      </c>
      <c r="F1536" s="593"/>
      <c r="G1536" s="593"/>
      <c r="H1536" s="593"/>
      <c r="I1536" s="593">
        <v>1</v>
      </c>
      <c r="J1536" s="593"/>
      <c r="K1536" s="593">
        <v>180</v>
      </c>
      <c r="L1536" s="590">
        <f t="shared" si="22"/>
        <v>14030509</v>
      </c>
      <c r="M1536" s="96"/>
      <c r="N1536" s="530"/>
      <c r="O1536" s="530"/>
      <c r="P1536" s="530"/>
      <c r="Q1536" s="530"/>
      <c r="R1536" s="530"/>
      <c r="S1536" s="530"/>
      <c r="T1536" s="530"/>
      <c r="U1536" s="530"/>
      <c r="V1536" s="530"/>
      <c r="W1536" s="530"/>
      <c r="X1536" s="530"/>
      <c r="Y1536" s="530"/>
    </row>
    <row r="1537" spans="1:25" x14ac:dyDescent="0.25">
      <c r="A1537" s="270">
        <v>867</v>
      </c>
      <c r="B1537" s="593" t="s">
        <v>228</v>
      </c>
      <c r="C1537" s="593" t="s">
        <v>142</v>
      </c>
      <c r="D1537" s="593"/>
      <c r="E1537" s="588">
        <v>14030509</v>
      </c>
      <c r="F1537" s="593"/>
      <c r="G1537" s="593"/>
      <c r="H1537" s="593"/>
      <c r="I1537" s="593">
        <v>1</v>
      </c>
      <c r="J1537" s="593"/>
      <c r="K1537" s="593">
        <v>180</v>
      </c>
      <c r="L1537" s="590">
        <f t="shared" si="22"/>
        <v>14030509</v>
      </c>
      <c r="M1537" s="96"/>
      <c r="N1537" s="530"/>
      <c r="O1537" s="530"/>
      <c r="P1537" s="530"/>
      <c r="Q1537" s="530"/>
      <c r="R1537" s="530"/>
      <c r="S1537" s="530"/>
      <c r="T1537" s="530"/>
      <c r="U1537" s="530"/>
      <c r="V1537" s="530"/>
      <c r="W1537" s="530"/>
      <c r="X1537" s="530"/>
      <c r="Y1537" s="530"/>
    </row>
    <row r="1538" spans="1:25" x14ac:dyDescent="0.25">
      <c r="A1538" s="270">
        <v>46</v>
      </c>
      <c r="B1538" s="593" t="s">
        <v>228</v>
      </c>
      <c r="C1538" s="593" t="s">
        <v>424</v>
      </c>
      <c r="D1538" s="593"/>
      <c r="E1538" s="588">
        <v>14030509</v>
      </c>
      <c r="F1538" s="593"/>
      <c r="G1538" s="593"/>
      <c r="H1538" s="593"/>
      <c r="I1538" s="593">
        <v>1</v>
      </c>
      <c r="J1538" s="593"/>
      <c r="K1538" s="593">
        <v>120</v>
      </c>
      <c r="L1538" s="590">
        <f t="shared" si="22"/>
        <v>14030509</v>
      </c>
      <c r="M1538" s="96"/>
      <c r="N1538" s="530"/>
      <c r="O1538" s="530"/>
      <c r="P1538" s="530"/>
      <c r="Q1538" s="530"/>
      <c r="R1538" s="530"/>
      <c r="S1538" s="530"/>
      <c r="T1538" s="530"/>
      <c r="U1538" s="530"/>
      <c r="V1538" s="530"/>
      <c r="W1538" s="530"/>
      <c r="X1538" s="530"/>
      <c r="Y1538" s="530"/>
    </row>
    <row r="1539" spans="1:25" x14ac:dyDescent="0.25">
      <c r="A1539" s="270">
        <v>866</v>
      </c>
      <c r="B1539" s="593" t="s">
        <v>228</v>
      </c>
      <c r="C1539" s="593" t="s">
        <v>142</v>
      </c>
      <c r="D1539" s="593"/>
      <c r="E1539" s="588">
        <v>14030509</v>
      </c>
      <c r="F1539" s="593"/>
      <c r="G1539" s="593"/>
      <c r="H1539" s="593"/>
      <c r="I1539" s="593">
        <v>1</v>
      </c>
      <c r="J1539" s="593"/>
      <c r="K1539" s="593">
        <v>180</v>
      </c>
      <c r="L1539" s="590">
        <f t="shared" si="22"/>
        <v>14030509</v>
      </c>
      <c r="M1539" s="96"/>
      <c r="N1539" s="530"/>
      <c r="O1539" s="530"/>
      <c r="P1539" s="530"/>
      <c r="Q1539" s="530"/>
      <c r="R1539" s="530"/>
      <c r="S1539" s="530"/>
      <c r="T1539" s="530"/>
      <c r="U1539" s="530"/>
      <c r="V1539" s="530"/>
      <c r="W1539" s="530"/>
      <c r="X1539" s="530"/>
      <c r="Y1539" s="530"/>
    </row>
    <row r="1540" spans="1:25" x14ac:dyDescent="0.25">
      <c r="A1540" s="270">
        <v>36</v>
      </c>
      <c r="B1540" s="593" t="s">
        <v>228</v>
      </c>
      <c r="C1540" s="593" t="s">
        <v>473</v>
      </c>
      <c r="D1540" s="593"/>
      <c r="E1540" s="588">
        <v>14030509</v>
      </c>
      <c r="F1540" s="593"/>
      <c r="G1540" s="593"/>
      <c r="H1540" s="593"/>
      <c r="I1540" s="593">
        <v>1</v>
      </c>
      <c r="J1540" s="593"/>
      <c r="K1540" s="593">
        <v>120</v>
      </c>
      <c r="L1540" s="590">
        <f t="shared" si="22"/>
        <v>14030509</v>
      </c>
      <c r="M1540" s="96"/>
      <c r="N1540" s="530"/>
      <c r="O1540" s="530"/>
      <c r="P1540" s="530"/>
      <c r="Q1540" s="530"/>
      <c r="R1540" s="530"/>
      <c r="S1540" s="530"/>
      <c r="T1540" s="530"/>
      <c r="U1540" s="530"/>
      <c r="V1540" s="530"/>
      <c r="W1540" s="530"/>
      <c r="X1540" s="530"/>
      <c r="Y1540" s="530"/>
    </row>
    <row r="1541" spans="1:25" x14ac:dyDescent="0.25">
      <c r="A1541" s="270">
        <v>594</v>
      </c>
      <c r="B1541" s="593" t="s">
        <v>228</v>
      </c>
      <c r="C1541" s="593" t="s">
        <v>118</v>
      </c>
      <c r="D1541" s="593"/>
      <c r="E1541" s="588">
        <v>14030509</v>
      </c>
      <c r="F1541" s="593"/>
      <c r="G1541" s="593"/>
      <c r="H1541" s="593"/>
      <c r="I1541" s="593">
        <v>1</v>
      </c>
      <c r="J1541" s="593"/>
      <c r="K1541" s="593">
        <v>180</v>
      </c>
      <c r="L1541" s="590">
        <f t="shared" si="22"/>
        <v>14030509</v>
      </c>
      <c r="M1541" s="96"/>
      <c r="N1541" s="530"/>
      <c r="O1541" s="530"/>
      <c r="P1541" s="530"/>
      <c r="Q1541" s="530"/>
      <c r="R1541" s="530"/>
      <c r="S1541" s="530"/>
      <c r="T1541" s="530"/>
      <c r="U1541" s="530"/>
      <c r="V1541" s="530"/>
      <c r="W1541" s="530"/>
      <c r="X1541" s="530"/>
      <c r="Y1541" s="530"/>
    </row>
    <row r="1542" spans="1:25" ht="15.75" thickBot="1" x14ac:dyDescent="0.3">
      <c r="A1542" s="271">
        <v>9</v>
      </c>
      <c r="B1542" s="594" t="s">
        <v>228</v>
      </c>
      <c r="C1542" s="594" t="s">
        <v>601</v>
      </c>
      <c r="D1542" s="594"/>
      <c r="E1542" s="587">
        <v>14030509</v>
      </c>
      <c r="F1542" s="594"/>
      <c r="G1542" s="594"/>
      <c r="H1542" s="594"/>
      <c r="I1542" s="594">
        <v>1</v>
      </c>
      <c r="J1542" s="594"/>
      <c r="K1542" s="594">
        <v>180</v>
      </c>
      <c r="L1542" s="591">
        <f t="shared" si="22"/>
        <v>14030509</v>
      </c>
      <c r="M1542" s="96"/>
      <c r="N1542" s="530"/>
      <c r="O1542" s="530"/>
      <c r="P1542" s="530"/>
      <c r="Q1542" s="530"/>
      <c r="R1542" s="530"/>
      <c r="S1542" s="530"/>
      <c r="T1542" s="530"/>
      <c r="U1542" s="530"/>
      <c r="V1542" s="530"/>
      <c r="W1542" s="530"/>
      <c r="X1542" s="530"/>
      <c r="Y1542" s="530"/>
    </row>
    <row r="1543" spans="1:25" x14ac:dyDescent="0.25">
      <c r="A1543" s="192">
        <v>589</v>
      </c>
      <c r="B1543" s="592" t="s">
        <v>228</v>
      </c>
      <c r="C1543" s="592" t="s">
        <v>118</v>
      </c>
      <c r="D1543" s="592"/>
      <c r="E1543" s="592">
        <v>14030510</v>
      </c>
      <c r="F1543" s="592"/>
      <c r="G1543" s="592"/>
      <c r="H1543" s="592"/>
      <c r="I1543" s="592">
        <v>1</v>
      </c>
      <c r="J1543" s="592"/>
      <c r="K1543" s="592">
        <v>180</v>
      </c>
      <c r="L1543" s="589">
        <f t="shared" si="22"/>
        <v>14030510</v>
      </c>
      <c r="M1543" s="96"/>
      <c r="N1543" s="530"/>
      <c r="O1543" s="530"/>
      <c r="P1543" s="530"/>
      <c r="Q1543" s="530"/>
      <c r="R1543" s="530"/>
      <c r="S1543" s="530"/>
      <c r="T1543" s="530"/>
      <c r="U1543" s="530"/>
      <c r="V1543" s="530"/>
      <c r="W1543" s="530"/>
      <c r="X1543" s="530"/>
      <c r="Y1543" s="530"/>
    </row>
    <row r="1544" spans="1:25" x14ac:dyDescent="0.25">
      <c r="A1544" s="270">
        <v>18</v>
      </c>
      <c r="B1544" s="593" t="s">
        <v>228</v>
      </c>
      <c r="C1544" s="593" t="s">
        <v>415</v>
      </c>
      <c r="D1544" s="593"/>
      <c r="E1544" s="588">
        <v>14030510</v>
      </c>
      <c r="F1544" s="593"/>
      <c r="G1544" s="593"/>
      <c r="H1544" s="593"/>
      <c r="I1544" s="593">
        <v>1</v>
      </c>
      <c r="J1544" s="593"/>
      <c r="K1544" s="593">
        <v>120</v>
      </c>
      <c r="L1544" s="590">
        <f t="shared" si="22"/>
        <v>14030510</v>
      </c>
      <c r="M1544" s="96"/>
      <c r="N1544" s="530"/>
      <c r="O1544" s="530"/>
      <c r="P1544" s="530"/>
      <c r="Q1544" s="530"/>
      <c r="R1544" s="530"/>
      <c r="S1544" s="530"/>
      <c r="T1544" s="530"/>
      <c r="U1544" s="530"/>
      <c r="V1544" s="530"/>
      <c r="W1544" s="530"/>
      <c r="X1544" s="530"/>
      <c r="Y1544" s="530"/>
    </row>
    <row r="1545" spans="1:25" x14ac:dyDescent="0.25">
      <c r="A1545" s="270">
        <v>3372</v>
      </c>
      <c r="B1545" s="593" t="s">
        <v>228</v>
      </c>
      <c r="C1545" s="593" t="s">
        <v>223</v>
      </c>
      <c r="D1545" s="593"/>
      <c r="E1545" s="588">
        <v>14030510</v>
      </c>
      <c r="F1545" s="593"/>
      <c r="G1545" s="593"/>
      <c r="H1545" s="593"/>
      <c r="I1545" s="593">
        <v>1</v>
      </c>
      <c r="J1545" s="593"/>
      <c r="K1545" s="593">
        <v>180</v>
      </c>
      <c r="L1545" s="590">
        <f t="shared" si="22"/>
        <v>14030510</v>
      </c>
      <c r="M1545" s="96"/>
      <c r="N1545" s="530"/>
      <c r="O1545" s="530"/>
      <c r="P1545" s="530"/>
      <c r="Q1545" s="530"/>
      <c r="R1545" s="530"/>
      <c r="S1545" s="530"/>
      <c r="T1545" s="530"/>
      <c r="U1545" s="530"/>
      <c r="V1545" s="530"/>
      <c r="W1545" s="530"/>
      <c r="X1545" s="530"/>
      <c r="Y1545" s="530"/>
    </row>
    <row r="1546" spans="1:25" x14ac:dyDescent="0.25">
      <c r="A1546" s="270">
        <v>865</v>
      </c>
      <c r="B1546" s="593" t="s">
        <v>228</v>
      </c>
      <c r="C1546" s="593" t="s">
        <v>142</v>
      </c>
      <c r="D1546" s="593"/>
      <c r="E1546" s="588">
        <v>14030510</v>
      </c>
      <c r="F1546" s="593"/>
      <c r="G1546" s="593"/>
      <c r="H1546" s="593"/>
      <c r="I1546" s="593">
        <v>1</v>
      </c>
      <c r="J1546" s="593"/>
      <c r="K1546" s="593">
        <v>180</v>
      </c>
      <c r="L1546" s="590">
        <f t="shared" si="22"/>
        <v>14030510</v>
      </c>
      <c r="M1546" s="96"/>
      <c r="N1546" s="530"/>
      <c r="O1546" s="530"/>
      <c r="P1546" s="530"/>
      <c r="Q1546" s="530"/>
      <c r="R1546" s="530"/>
      <c r="S1546" s="530"/>
      <c r="T1546" s="530"/>
      <c r="U1546" s="530"/>
      <c r="V1546" s="530"/>
      <c r="W1546" s="530"/>
      <c r="X1546" s="530"/>
      <c r="Y1546" s="530"/>
    </row>
    <row r="1547" spans="1:25" x14ac:dyDescent="0.25">
      <c r="A1547" s="270">
        <v>3368</v>
      </c>
      <c r="B1547" s="593" t="s">
        <v>228</v>
      </c>
      <c r="C1547" s="593" t="s">
        <v>223</v>
      </c>
      <c r="D1547" s="593"/>
      <c r="E1547" s="588">
        <v>14030510</v>
      </c>
      <c r="F1547" s="593"/>
      <c r="G1547" s="593"/>
      <c r="H1547" s="593"/>
      <c r="I1547" s="593">
        <v>1</v>
      </c>
      <c r="J1547" s="593"/>
      <c r="K1547" s="593">
        <v>180</v>
      </c>
      <c r="L1547" s="590">
        <f t="shared" si="22"/>
        <v>14030510</v>
      </c>
      <c r="M1547" s="96"/>
      <c r="N1547" s="530"/>
      <c r="O1547" s="530"/>
      <c r="P1547" s="530"/>
      <c r="Q1547" s="530"/>
      <c r="R1547" s="530"/>
      <c r="S1547" s="530"/>
      <c r="T1547" s="530"/>
      <c r="U1547" s="530"/>
      <c r="V1547" s="530"/>
      <c r="W1547" s="530"/>
      <c r="X1547" s="530"/>
      <c r="Y1547" s="530"/>
    </row>
    <row r="1548" spans="1:25" x14ac:dyDescent="0.25">
      <c r="A1548" s="270">
        <v>3</v>
      </c>
      <c r="B1548" s="593" t="s">
        <v>228</v>
      </c>
      <c r="C1548" s="593" t="s">
        <v>541</v>
      </c>
      <c r="D1548" s="593"/>
      <c r="E1548" s="588">
        <v>14030510</v>
      </c>
      <c r="F1548" s="593"/>
      <c r="G1548" s="593"/>
      <c r="H1548" s="593"/>
      <c r="I1548" s="593">
        <v>1</v>
      </c>
      <c r="J1548" s="593"/>
      <c r="K1548" s="593">
        <v>180</v>
      </c>
      <c r="L1548" s="590">
        <f t="shared" si="22"/>
        <v>14030510</v>
      </c>
      <c r="M1548" s="96"/>
      <c r="N1548" s="530"/>
      <c r="O1548" s="530"/>
      <c r="P1548" s="530"/>
      <c r="Q1548" s="530"/>
      <c r="R1548" s="530"/>
      <c r="S1548" s="530"/>
      <c r="T1548" s="530"/>
      <c r="U1548" s="530"/>
      <c r="V1548" s="530"/>
      <c r="W1548" s="530"/>
      <c r="X1548" s="530"/>
      <c r="Y1548" s="530"/>
    </row>
    <row r="1549" spans="1:25" x14ac:dyDescent="0.25">
      <c r="A1549" s="270">
        <v>642</v>
      </c>
      <c r="B1549" s="593" t="s">
        <v>228</v>
      </c>
      <c r="C1549" s="593" t="s">
        <v>277</v>
      </c>
      <c r="D1549" s="593"/>
      <c r="E1549" s="588">
        <v>14030510</v>
      </c>
      <c r="F1549" s="593"/>
      <c r="G1549" s="593"/>
      <c r="H1549" s="593"/>
      <c r="I1549" s="593">
        <v>1</v>
      </c>
      <c r="J1549" s="593"/>
      <c r="K1549" s="593">
        <v>180</v>
      </c>
      <c r="L1549" s="590">
        <f t="shared" si="22"/>
        <v>14030510</v>
      </c>
      <c r="M1549" s="96"/>
      <c r="N1549" s="530"/>
      <c r="O1549" s="530"/>
      <c r="P1549" s="530"/>
      <c r="Q1549" s="530"/>
      <c r="R1549" s="530"/>
      <c r="S1549" s="530"/>
      <c r="T1549" s="530"/>
      <c r="U1549" s="530"/>
      <c r="V1549" s="530"/>
      <c r="W1549" s="530"/>
      <c r="X1549" s="530"/>
      <c r="Y1549" s="530"/>
    </row>
    <row r="1550" spans="1:25" ht="15.75" thickBot="1" x14ac:dyDescent="0.3">
      <c r="A1550" s="271">
        <v>13</v>
      </c>
      <c r="B1550" s="594" t="s">
        <v>228</v>
      </c>
      <c r="C1550" s="594" t="s">
        <v>424</v>
      </c>
      <c r="D1550" s="594"/>
      <c r="E1550" s="587">
        <v>14030510</v>
      </c>
      <c r="F1550" s="594"/>
      <c r="G1550" s="594"/>
      <c r="H1550" s="594"/>
      <c r="I1550" s="594">
        <v>1</v>
      </c>
      <c r="J1550" s="594"/>
      <c r="K1550" s="594">
        <v>120</v>
      </c>
      <c r="L1550" s="591">
        <f t="shared" si="22"/>
        <v>14030510</v>
      </c>
      <c r="M1550" s="96"/>
      <c r="N1550" s="530"/>
      <c r="O1550" s="530"/>
      <c r="P1550" s="530"/>
      <c r="Q1550" s="530"/>
      <c r="R1550" s="530"/>
      <c r="S1550" s="530"/>
      <c r="T1550" s="530"/>
      <c r="U1550" s="530"/>
      <c r="V1550" s="530"/>
      <c r="W1550" s="530"/>
      <c r="X1550" s="530"/>
      <c r="Y1550" s="530"/>
    </row>
    <row r="1551" spans="1:25" x14ac:dyDescent="0.25">
      <c r="A1551" s="192">
        <v>8</v>
      </c>
      <c r="B1551" s="592" t="s">
        <v>228</v>
      </c>
      <c r="C1551" s="592" t="s">
        <v>415</v>
      </c>
      <c r="D1551" s="592"/>
      <c r="E1551" s="592">
        <v>14030511</v>
      </c>
      <c r="F1551" s="592"/>
      <c r="G1551" s="592"/>
      <c r="H1551" s="592"/>
      <c r="I1551" s="592">
        <v>1</v>
      </c>
      <c r="J1551" s="592"/>
      <c r="K1551" s="592">
        <v>120</v>
      </c>
      <c r="L1551" s="589">
        <f t="shared" si="22"/>
        <v>14030511</v>
      </c>
      <c r="M1551" s="96"/>
      <c r="N1551" s="530"/>
      <c r="O1551" s="530"/>
      <c r="P1551" s="530"/>
      <c r="Q1551" s="530"/>
      <c r="R1551" s="530"/>
      <c r="S1551" s="530"/>
      <c r="T1551" s="530"/>
      <c r="U1551" s="530"/>
      <c r="V1551" s="530"/>
      <c r="W1551" s="530"/>
      <c r="X1551" s="530"/>
      <c r="Y1551" s="530"/>
    </row>
    <row r="1552" spans="1:25" x14ac:dyDescent="0.25">
      <c r="A1552" s="270">
        <v>593</v>
      </c>
      <c r="B1552" s="593" t="s">
        <v>228</v>
      </c>
      <c r="C1552" s="593" t="s">
        <v>118</v>
      </c>
      <c r="D1552" s="593"/>
      <c r="E1552" s="588">
        <v>14030511</v>
      </c>
      <c r="F1552" s="593"/>
      <c r="G1552" s="593"/>
      <c r="H1552" s="593"/>
      <c r="I1552" s="593">
        <v>1</v>
      </c>
      <c r="J1552" s="593"/>
      <c r="K1552" s="593">
        <v>180</v>
      </c>
      <c r="L1552" s="590">
        <f t="shared" si="22"/>
        <v>14030511</v>
      </c>
      <c r="M1552" s="96"/>
      <c r="N1552" s="530"/>
      <c r="O1552" s="530"/>
      <c r="P1552" s="530"/>
      <c r="Q1552" s="530"/>
      <c r="R1552" s="530"/>
      <c r="S1552" s="530"/>
      <c r="T1552" s="530"/>
      <c r="U1552" s="530"/>
      <c r="V1552" s="530"/>
      <c r="W1552" s="530"/>
      <c r="X1552" s="530"/>
      <c r="Y1552" s="530"/>
    </row>
    <row r="1553" spans="1:25" x14ac:dyDescent="0.25">
      <c r="A1553" s="270">
        <v>641</v>
      </c>
      <c r="B1553" s="593" t="s">
        <v>228</v>
      </c>
      <c r="C1553" s="593" t="s">
        <v>277</v>
      </c>
      <c r="D1553" s="593"/>
      <c r="E1553" s="588">
        <v>14030511</v>
      </c>
      <c r="F1553" s="593"/>
      <c r="G1553" s="593"/>
      <c r="H1553" s="593"/>
      <c r="I1553" s="593">
        <v>1</v>
      </c>
      <c r="J1553" s="593"/>
      <c r="K1553" s="593">
        <v>180</v>
      </c>
      <c r="L1553" s="590">
        <f t="shared" si="22"/>
        <v>14030511</v>
      </c>
      <c r="M1553" s="96"/>
      <c r="N1553" s="530"/>
      <c r="O1553" s="530"/>
      <c r="P1553" s="530"/>
      <c r="Q1553" s="530"/>
      <c r="R1553" s="530"/>
      <c r="S1553" s="530"/>
      <c r="T1553" s="530"/>
      <c r="U1553" s="530"/>
      <c r="V1553" s="530"/>
      <c r="W1553" s="530"/>
      <c r="X1553" s="530"/>
      <c r="Y1553" s="530"/>
    </row>
    <row r="1554" spans="1:25" x14ac:dyDescent="0.25">
      <c r="A1554" s="270">
        <v>3371</v>
      </c>
      <c r="B1554" s="593" t="s">
        <v>228</v>
      </c>
      <c r="C1554" s="593" t="s">
        <v>223</v>
      </c>
      <c r="D1554" s="593"/>
      <c r="E1554" s="588">
        <v>14030511</v>
      </c>
      <c r="F1554" s="593"/>
      <c r="G1554" s="593"/>
      <c r="H1554" s="593"/>
      <c r="I1554" s="593">
        <v>1</v>
      </c>
      <c r="J1554" s="593"/>
      <c r="K1554" s="593">
        <v>180</v>
      </c>
      <c r="L1554" s="590">
        <f t="shared" si="22"/>
        <v>14030511</v>
      </c>
      <c r="M1554" s="96"/>
      <c r="N1554" s="530"/>
      <c r="O1554" s="530"/>
      <c r="P1554" s="530"/>
      <c r="Q1554" s="530"/>
      <c r="R1554" s="530"/>
      <c r="S1554" s="530"/>
      <c r="T1554" s="530"/>
      <c r="U1554" s="530"/>
      <c r="V1554" s="530"/>
      <c r="W1554" s="530"/>
      <c r="X1554" s="530"/>
      <c r="Y1554" s="530"/>
    </row>
    <row r="1555" spans="1:25" x14ac:dyDescent="0.25">
      <c r="A1555" s="270">
        <v>6</v>
      </c>
      <c r="B1555" s="593" t="s">
        <v>228</v>
      </c>
      <c r="C1555" s="593" t="s">
        <v>601</v>
      </c>
      <c r="D1555" s="593"/>
      <c r="E1555" s="588">
        <v>14030511</v>
      </c>
      <c r="F1555" s="593"/>
      <c r="G1555" s="593"/>
      <c r="H1555" s="593"/>
      <c r="I1555" s="593">
        <v>1</v>
      </c>
      <c r="J1555" s="593"/>
      <c r="K1555" s="593">
        <v>180</v>
      </c>
      <c r="L1555" s="590">
        <f t="shared" si="22"/>
        <v>14030511</v>
      </c>
      <c r="M1555" s="96"/>
      <c r="N1555" s="530"/>
      <c r="O1555" s="530"/>
      <c r="P1555" s="530"/>
      <c r="Q1555" s="530"/>
      <c r="R1555" s="530"/>
      <c r="S1555" s="530"/>
      <c r="T1555" s="530"/>
      <c r="U1555" s="530"/>
      <c r="V1555" s="530"/>
      <c r="W1555" s="530"/>
      <c r="X1555" s="530"/>
      <c r="Y1555" s="530"/>
    </row>
    <row r="1556" spans="1:25" ht="15.75" thickBot="1" x14ac:dyDescent="0.3">
      <c r="A1556" s="271">
        <v>643</v>
      </c>
      <c r="B1556" s="594" t="s">
        <v>228</v>
      </c>
      <c r="C1556" s="594" t="s">
        <v>277</v>
      </c>
      <c r="D1556" s="594"/>
      <c r="E1556" s="587">
        <v>14030511</v>
      </c>
      <c r="F1556" s="594"/>
      <c r="G1556" s="594"/>
      <c r="H1556" s="594"/>
      <c r="I1556" s="594">
        <v>1</v>
      </c>
      <c r="J1556" s="594"/>
      <c r="K1556" s="594">
        <v>180</v>
      </c>
      <c r="L1556" s="591">
        <f t="shared" si="22"/>
        <v>14030511</v>
      </c>
      <c r="M1556" s="96"/>
      <c r="N1556" s="530"/>
      <c r="O1556" s="530"/>
      <c r="P1556" s="530"/>
      <c r="Q1556" s="530"/>
      <c r="R1556" s="530"/>
      <c r="S1556" s="530"/>
      <c r="T1556" s="530"/>
      <c r="U1556" s="530"/>
      <c r="V1556" s="530"/>
      <c r="W1556" s="530"/>
      <c r="X1556" s="530"/>
      <c r="Y1556" s="530"/>
    </row>
    <row r="1557" spans="1:25" x14ac:dyDescent="0.25">
      <c r="A1557" s="192">
        <v>3374</v>
      </c>
      <c r="B1557" s="636" t="s">
        <v>227</v>
      </c>
      <c r="C1557" s="636" t="s">
        <v>117</v>
      </c>
      <c r="D1557" s="636"/>
      <c r="E1557" s="636">
        <v>14030514</v>
      </c>
      <c r="F1557" s="636"/>
      <c r="G1557" s="636"/>
      <c r="H1557" s="636"/>
      <c r="I1557" s="636">
        <v>1</v>
      </c>
      <c r="J1557" s="636"/>
      <c r="K1557" s="636">
        <v>180</v>
      </c>
      <c r="L1557" s="637">
        <f t="shared" si="22"/>
        <v>14030514</v>
      </c>
      <c r="M1557" s="96"/>
      <c r="N1557" s="530"/>
      <c r="O1557" s="530"/>
      <c r="P1557" s="530"/>
      <c r="Q1557" s="530"/>
      <c r="R1557" s="530"/>
      <c r="S1557" s="530"/>
      <c r="T1557" s="530"/>
      <c r="U1557" s="530"/>
      <c r="V1557" s="530"/>
      <c r="W1557" s="530"/>
      <c r="X1557" s="530"/>
      <c r="Y1557" s="530"/>
    </row>
    <row r="1558" spans="1:25" x14ac:dyDescent="0.25">
      <c r="A1558" s="270">
        <v>3381</v>
      </c>
      <c r="B1558" s="634" t="s">
        <v>227</v>
      </c>
      <c r="C1558" s="634" t="s">
        <v>223</v>
      </c>
      <c r="D1558" s="634"/>
      <c r="E1558" s="633">
        <v>14030514</v>
      </c>
      <c r="F1558" s="634"/>
      <c r="G1558" s="634"/>
      <c r="H1558" s="634"/>
      <c r="I1558" s="634">
        <v>1</v>
      </c>
      <c r="J1558" s="634"/>
      <c r="K1558" s="634">
        <v>180</v>
      </c>
      <c r="L1558" s="638">
        <f t="shared" si="22"/>
        <v>14030514</v>
      </c>
      <c r="M1558" s="96"/>
      <c r="N1558" s="530"/>
      <c r="O1558" s="530"/>
      <c r="P1558" s="530"/>
      <c r="Q1558" s="530"/>
      <c r="R1558" s="530"/>
      <c r="S1558" s="530"/>
      <c r="T1558" s="530"/>
      <c r="U1558" s="530"/>
      <c r="V1558" s="530"/>
      <c r="W1558" s="530"/>
      <c r="X1558" s="530"/>
      <c r="Y1558" s="530"/>
    </row>
    <row r="1559" spans="1:25" x14ac:dyDescent="0.25">
      <c r="A1559" s="270">
        <v>645</v>
      </c>
      <c r="B1559" s="634" t="s">
        <v>227</v>
      </c>
      <c r="C1559" s="634" t="s">
        <v>277</v>
      </c>
      <c r="D1559" s="634"/>
      <c r="E1559" s="633">
        <v>14030514</v>
      </c>
      <c r="F1559" s="634"/>
      <c r="G1559" s="634"/>
      <c r="H1559" s="634"/>
      <c r="I1559" s="634">
        <v>1</v>
      </c>
      <c r="J1559" s="634"/>
      <c r="K1559" s="634">
        <v>180</v>
      </c>
      <c r="L1559" s="638">
        <f t="shared" si="22"/>
        <v>14030514</v>
      </c>
      <c r="M1559" s="96"/>
      <c r="N1559" s="530"/>
      <c r="O1559" s="530"/>
      <c r="P1559" s="530"/>
      <c r="Q1559" s="530"/>
      <c r="R1559" s="530"/>
      <c r="S1559" s="530"/>
      <c r="T1559" s="530"/>
      <c r="U1559" s="530"/>
      <c r="V1559" s="530"/>
      <c r="W1559" s="530"/>
      <c r="X1559" s="530"/>
      <c r="Y1559" s="530"/>
    </row>
    <row r="1560" spans="1:25" x14ac:dyDescent="0.25">
      <c r="A1560" s="270">
        <v>21</v>
      </c>
      <c r="B1560" s="634" t="s">
        <v>227</v>
      </c>
      <c r="C1560" s="634" t="s">
        <v>235</v>
      </c>
      <c r="D1560" s="634"/>
      <c r="E1560" s="633">
        <v>14030514</v>
      </c>
      <c r="F1560" s="634"/>
      <c r="G1560" s="634"/>
      <c r="H1560" s="634"/>
      <c r="I1560" s="634">
        <v>1</v>
      </c>
      <c r="J1560" s="634"/>
      <c r="K1560" s="634">
        <v>120</v>
      </c>
      <c r="L1560" s="638">
        <f t="shared" si="22"/>
        <v>14030514</v>
      </c>
      <c r="M1560" s="96"/>
      <c r="N1560" s="530"/>
      <c r="O1560" s="530"/>
      <c r="P1560" s="530"/>
      <c r="Q1560" s="530"/>
      <c r="R1560" s="530"/>
      <c r="S1560" s="530"/>
      <c r="T1560" s="530"/>
      <c r="U1560" s="530"/>
      <c r="V1560" s="530"/>
      <c r="W1560" s="530"/>
      <c r="X1560" s="530"/>
      <c r="Y1560" s="530"/>
    </row>
    <row r="1561" spans="1:25" x14ac:dyDescent="0.25">
      <c r="A1561" s="270">
        <v>2</v>
      </c>
      <c r="B1561" s="634" t="s">
        <v>227</v>
      </c>
      <c r="C1561" s="634" t="s">
        <v>621</v>
      </c>
      <c r="D1561" s="634"/>
      <c r="E1561" s="633">
        <v>14030514</v>
      </c>
      <c r="F1561" s="634"/>
      <c r="G1561" s="634"/>
      <c r="H1561" s="634"/>
      <c r="I1561" s="634">
        <v>1</v>
      </c>
      <c r="J1561" s="634"/>
      <c r="K1561" s="634">
        <v>120</v>
      </c>
      <c r="L1561" s="638">
        <f t="shared" si="22"/>
        <v>14030514</v>
      </c>
      <c r="M1561" s="96"/>
      <c r="N1561" s="530"/>
      <c r="O1561" s="530"/>
      <c r="P1561" s="530"/>
      <c r="Q1561" s="530"/>
      <c r="R1561" s="530"/>
      <c r="S1561" s="530"/>
      <c r="T1561" s="530"/>
      <c r="U1561" s="530"/>
      <c r="V1561" s="530"/>
      <c r="W1561" s="530"/>
      <c r="X1561" s="530"/>
      <c r="Y1561" s="530"/>
    </row>
    <row r="1562" spans="1:25" x14ac:dyDescent="0.25">
      <c r="A1562" s="270">
        <v>1727</v>
      </c>
      <c r="B1562" s="634" t="s">
        <v>227</v>
      </c>
      <c r="C1562" s="634" t="s">
        <v>515</v>
      </c>
      <c r="D1562" s="634"/>
      <c r="E1562" s="633">
        <v>14030514</v>
      </c>
      <c r="F1562" s="634"/>
      <c r="G1562" s="634"/>
      <c r="H1562" s="634"/>
      <c r="I1562" s="634">
        <v>1</v>
      </c>
      <c r="J1562" s="634"/>
      <c r="K1562" s="634">
        <v>180</v>
      </c>
      <c r="L1562" s="638">
        <f t="shared" si="22"/>
        <v>14030514</v>
      </c>
      <c r="M1562" s="96"/>
      <c r="N1562" s="530"/>
      <c r="O1562" s="530"/>
      <c r="P1562" s="530"/>
      <c r="Q1562" s="530"/>
      <c r="R1562" s="530"/>
      <c r="S1562" s="530"/>
      <c r="T1562" s="530"/>
      <c r="U1562" s="530"/>
      <c r="V1562" s="530"/>
      <c r="W1562" s="530"/>
      <c r="X1562" s="530"/>
      <c r="Y1562" s="530"/>
    </row>
    <row r="1563" spans="1:25" ht="15.75" thickBot="1" x14ac:dyDescent="0.3">
      <c r="A1563" s="271">
        <v>3382</v>
      </c>
      <c r="B1563" s="635" t="s">
        <v>227</v>
      </c>
      <c r="C1563" s="635" t="s">
        <v>223</v>
      </c>
      <c r="D1563" s="635"/>
      <c r="E1563" s="632">
        <v>14030514</v>
      </c>
      <c r="F1563" s="635"/>
      <c r="G1563" s="635"/>
      <c r="H1563" s="635"/>
      <c r="I1563" s="635">
        <v>1</v>
      </c>
      <c r="J1563" s="635"/>
      <c r="K1563" s="635">
        <v>180</v>
      </c>
      <c r="L1563" s="639">
        <f t="shared" si="22"/>
        <v>14030514</v>
      </c>
      <c r="M1563" s="96"/>
      <c r="N1563" s="530"/>
      <c r="O1563" s="530"/>
      <c r="P1563" s="530"/>
      <c r="Q1563" s="530"/>
      <c r="R1563" s="530"/>
      <c r="S1563" s="530"/>
      <c r="T1563" s="530"/>
      <c r="U1563" s="530"/>
      <c r="V1563" s="530"/>
      <c r="W1563" s="530"/>
      <c r="X1563" s="530"/>
      <c r="Y1563" s="530"/>
    </row>
    <row r="1564" spans="1:25" x14ac:dyDescent="0.25">
      <c r="A1564" s="192">
        <v>647</v>
      </c>
      <c r="B1564" s="636" t="s">
        <v>227</v>
      </c>
      <c r="C1564" s="636" t="s">
        <v>277</v>
      </c>
      <c r="D1564" s="636"/>
      <c r="E1564" s="636">
        <v>14030515</v>
      </c>
      <c r="F1564" s="636"/>
      <c r="G1564" s="636"/>
      <c r="H1564" s="636"/>
      <c r="I1564" s="636">
        <v>1</v>
      </c>
      <c r="J1564" s="636"/>
      <c r="K1564" s="636">
        <v>180</v>
      </c>
      <c r="L1564" s="637">
        <f t="shared" si="22"/>
        <v>14030515</v>
      </c>
      <c r="M1564" s="96"/>
      <c r="N1564" s="530"/>
      <c r="O1564" s="530"/>
      <c r="P1564" s="530"/>
      <c r="Q1564" s="530"/>
      <c r="R1564" s="530"/>
      <c r="S1564" s="530"/>
      <c r="T1564" s="530"/>
      <c r="U1564" s="530"/>
      <c r="V1564" s="530"/>
      <c r="W1564" s="530"/>
      <c r="X1564" s="530"/>
      <c r="Y1564" s="530"/>
    </row>
    <row r="1565" spans="1:25" x14ac:dyDescent="0.25">
      <c r="A1565" s="270">
        <v>1726</v>
      </c>
      <c r="B1565" s="634" t="s">
        <v>227</v>
      </c>
      <c r="C1565" s="634" t="s">
        <v>515</v>
      </c>
      <c r="D1565" s="634"/>
      <c r="E1565" s="633">
        <v>14030515</v>
      </c>
      <c r="F1565" s="634"/>
      <c r="G1565" s="634"/>
      <c r="H1565" s="634"/>
      <c r="I1565" s="634">
        <v>1</v>
      </c>
      <c r="J1565" s="634"/>
      <c r="K1565" s="634">
        <v>180</v>
      </c>
      <c r="L1565" s="638">
        <f t="shared" si="22"/>
        <v>14030515</v>
      </c>
      <c r="M1565" s="96"/>
      <c r="N1565" s="530"/>
      <c r="O1565" s="530"/>
      <c r="P1565" s="530"/>
      <c r="Q1565" s="530"/>
      <c r="R1565" s="530"/>
      <c r="S1565" s="530"/>
      <c r="T1565" s="530"/>
      <c r="U1565" s="530"/>
      <c r="V1565" s="530"/>
      <c r="W1565" s="530"/>
      <c r="X1565" s="530"/>
      <c r="Y1565" s="530"/>
    </row>
    <row r="1566" spans="1:25" x14ac:dyDescent="0.25">
      <c r="A1566" s="270">
        <v>3383</v>
      </c>
      <c r="B1566" s="634" t="s">
        <v>227</v>
      </c>
      <c r="C1566" s="634" t="s">
        <v>223</v>
      </c>
      <c r="D1566" s="634"/>
      <c r="E1566" s="633">
        <v>14030515</v>
      </c>
      <c r="F1566" s="634"/>
      <c r="G1566" s="634"/>
      <c r="H1566" s="634"/>
      <c r="I1566" s="634">
        <v>1</v>
      </c>
      <c r="J1566" s="634"/>
      <c r="K1566" s="634">
        <v>180</v>
      </c>
      <c r="L1566" s="638">
        <f t="shared" si="22"/>
        <v>14030515</v>
      </c>
      <c r="M1566" s="96"/>
      <c r="N1566" s="530"/>
      <c r="O1566" s="530"/>
      <c r="P1566" s="530"/>
      <c r="Q1566" s="530"/>
      <c r="R1566" s="530"/>
      <c r="S1566" s="530"/>
      <c r="T1566" s="530"/>
      <c r="U1566" s="530"/>
      <c r="V1566" s="530"/>
      <c r="W1566" s="530"/>
      <c r="X1566" s="530"/>
      <c r="Y1566" s="530"/>
    </row>
    <row r="1567" spans="1:25" ht="15.75" thickBot="1" x14ac:dyDescent="0.3">
      <c r="A1567" s="271">
        <v>3386</v>
      </c>
      <c r="B1567" s="635" t="s">
        <v>227</v>
      </c>
      <c r="C1567" s="635" t="s">
        <v>506</v>
      </c>
      <c r="D1567" s="635"/>
      <c r="E1567" s="632">
        <v>14030515</v>
      </c>
      <c r="F1567" s="635"/>
      <c r="G1567" s="635"/>
      <c r="H1567" s="635"/>
      <c r="I1567" s="635">
        <v>1</v>
      </c>
      <c r="J1567" s="635"/>
      <c r="K1567" s="635">
        <v>180</v>
      </c>
      <c r="L1567" s="639">
        <f t="shared" ref="L1567:L1630" si="23">E1567</f>
        <v>14030515</v>
      </c>
      <c r="M1567" s="96"/>
      <c r="N1567" s="530"/>
      <c r="O1567" s="530"/>
      <c r="P1567" s="530"/>
      <c r="Q1567" s="530"/>
      <c r="R1567" s="530"/>
      <c r="S1567" s="530"/>
      <c r="T1567" s="530"/>
      <c r="U1567" s="530"/>
      <c r="V1567" s="530"/>
      <c r="W1567" s="530"/>
      <c r="X1567" s="530"/>
      <c r="Y1567" s="530"/>
    </row>
    <row r="1568" spans="1:25" x14ac:dyDescent="0.25">
      <c r="A1568" s="192">
        <v>3347</v>
      </c>
      <c r="B1568" s="636" t="s">
        <v>228</v>
      </c>
      <c r="C1568" s="636" t="s">
        <v>117</v>
      </c>
      <c r="D1568" s="636"/>
      <c r="E1568" s="636">
        <v>14030514</v>
      </c>
      <c r="F1568" s="636"/>
      <c r="G1568" s="636"/>
      <c r="H1568" s="636"/>
      <c r="I1568" s="636">
        <v>1</v>
      </c>
      <c r="J1568" s="636"/>
      <c r="K1568" s="636">
        <v>180</v>
      </c>
      <c r="L1568" s="637">
        <f t="shared" si="23"/>
        <v>14030514</v>
      </c>
      <c r="M1568" s="96"/>
      <c r="N1568" s="530"/>
      <c r="O1568" s="530"/>
      <c r="P1568" s="530"/>
      <c r="Q1568" s="530"/>
      <c r="R1568" s="530"/>
      <c r="S1568" s="530"/>
      <c r="T1568" s="530"/>
      <c r="U1568" s="530"/>
      <c r="V1568" s="530"/>
      <c r="W1568" s="530"/>
      <c r="X1568" s="530"/>
      <c r="Y1568" s="530"/>
    </row>
    <row r="1569" spans="1:25" x14ac:dyDescent="0.25">
      <c r="A1569" s="270">
        <v>3369</v>
      </c>
      <c r="B1569" s="634" t="s">
        <v>228</v>
      </c>
      <c r="C1569" s="634" t="s">
        <v>223</v>
      </c>
      <c r="D1569" s="634"/>
      <c r="E1569" s="633">
        <v>14030514</v>
      </c>
      <c r="F1569" s="634"/>
      <c r="G1569" s="634"/>
      <c r="H1569" s="634"/>
      <c r="I1569" s="634">
        <v>1</v>
      </c>
      <c r="J1569" s="634"/>
      <c r="K1569" s="634">
        <v>180</v>
      </c>
      <c r="L1569" s="638">
        <f t="shared" si="23"/>
        <v>14030514</v>
      </c>
      <c r="M1569" s="96"/>
      <c r="N1569" s="530"/>
      <c r="O1569" s="530"/>
      <c r="P1569" s="530"/>
      <c r="Q1569" s="530"/>
      <c r="R1569" s="530"/>
      <c r="S1569" s="530"/>
      <c r="T1569" s="530"/>
      <c r="U1569" s="530"/>
      <c r="V1569" s="530"/>
      <c r="W1569" s="530"/>
      <c r="X1569" s="530"/>
      <c r="Y1569" s="530"/>
    </row>
    <row r="1570" spans="1:25" x14ac:dyDescent="0.25">
      <c r="A1570" s="270">
        <v>877</v>
      </c>
      <c r="B1570" s="634" t="s">
        <v>228</v>
      </c>
      <c r="C1570" s="634" t="s">
        <v>613</v>
      </c>
      <c r="D1570" s="634"/>
      <c r="E1570" s="633">
        <v>14030514</v>
      </c>
      <c r="F1570" s="634"/>
      <c r="G1570" s="634"/>
      <c r="H1570" s="634"/>
      <c r="I1570" s="634">
        <v>1</v>
      </c>
      <c r="J1570" s="634"/>
      <c r="K1570" s="634">
        <v>60</v>
      </c>
      <c r="L1570" s="638">
        <f t="shared" si="23"/>
        <v>14030514</v>
      </c>
      <c r="M1570" s="96"/>
      <c r="N1570" s="530"/>
      <c r="O1570" s="530"/>
      <c r="P1570" s="530"/>
      <c r="Q1570" s="530"/>
      <c r="R1570" s="530"/>
      <c r="S1570" s="530"/>
      <c r="T1570" s="530"/>
      <c r="U1570" s="530"/>
      <c r="V1570" s="530"/>
      <c r="W1570" s="530"/>
      <c r="X1570" s="530"/>
      <c r="Y1570" s="530"/>
    </row>
    <row r="1571" spans="1:25" x14ac:dyDescent="0.25">
      <c r="A1571" s="270">
        <v>12</v>
      </c>
      <c r="B1571" s="634" t="s">
        <v>228</v>
      </c>
      <c r="C1571" s="634" t="s">
        <v>415</v>
      </c>
      <c r="D1571" s="634"/>
      <c r="E1571" s="633">
        <v>14030514</v>
      </c>
      <c r="F1571" s="634"/>
      <c r="G1571" s="634"/>
      <c r="H1571" s="634"/>
      <c r="I1571" s="634">
        <v>1</v>
      </c>
      <c r="J1571" s="634"/>
      <c r="K1571" s="634">
        <v>120</v>
      </c>
      <c r="L1571" s="638">
        <f t="shared" si="23"/>
        <v>14030514</v>
      </c>
      <c r="M1571" s="96"/>
      <c r="N1571" s="530"/>
      <c r="O1571" s="530"/>
      <c r="P1571" s="530"/>
      <c r="Q1571" s="530"/>
      <c r="R1571" s="530"/>
      <c r="S1571" s="530"/>
      <c r="T1571" s="530"/>
      <c r="U1571" s="530"/>
      <c r="V1571" s="530"/>
      <c r="W1571" s="530"/>
      <c r="X1571" s="530"/>
      <c r="Y1571" s="530"/>
    </row>
    <row r="1572" spans="1:25" x14ac:dyDescent="0.25">
      <c r="A1572" s="270">
        <v>14</v>
      </c>
      <c r="B1572" s="634" t="s">
        <v>228</v>
      </c>
      <c r="C1572" s="634" t="s">
        <v>415</v>
      </c>
      <c r="D1572" s="634"/>
      <c r="E1572" s="633">
        <v>14030514</v>
      </c>
      <c r="F1572" s="634"/>
      <c r="G1572" s="634"/>
      <c r="H1572" s="634"/>
      <c r="I1572" s="634">
        <v>1</v>
      </c>
      <c r="J1572" s="634"/>
      <c r="K1572" s="634">
        <v>120</v>
      </c>
      <c r="L1572" s="638">
        <f t="shared" si="23"/>
        <v>14030514</v>
      </c>
      <c r="M1572" s="96"/>
      <c r="N1572" s="530"/>
      <c r="O1572" s="530"/>
      <c r="P1572" s="530"/>
      <c r="Q1572" s="530"/>
      <c r="R1572" s="530"/>
      <c r="S1572" s="530"/>
      <c r="T1572" s="530"/>
      <c r="U1572" s="530"/>
      <c r="V1572" s="530"/>
      <c r="W1572" s="530"/>
      <c r="X1572" s="530"/>
      <c r="Y1572" s="530"/>
    </row>
    <row r="1573" spans="1:25" x14ac:dyDescent="0.25">
      <c r="A1573" s="270">
        <v>102</v>
      </c>
      <c r="B1573" s="634" t="s">
        <v>228</v>
      </c>
      <c r="C1573" s="634" t="s">
        <v>265</v>
      </c>
      <c r="D1573" s="634"/>
      <c r="E1573" s="633">
        <v>14030514</v>
      </c>
      <c r="F1573" s="634"/>
      <c r="G1573" s="634"/>
      <c r="H1573" s="634"/>
      <c r="I1573" s="634">
        <v>1</v>
      </c>
      <c r="J1573" s="634"/>
      <c r="K1573" s="634">
        <v>120</v>
      </c>
      <c r="L1573" s="638">
        <f t="shared" si="23"/>
        <v>14030514</v>
      </c>
      <c r="M1573" s="96"/>
      <c r="N1573" s="530"/>
      <c r="O1573" s="530"/>
      <c r="P1573" s="530"/>
      <c r="Q1573" s="530"/>
      <c r="R1573" s="530"/>
      <c r="S1573" s="530"/>
      <c r="T1573" s="530"/>
      <c r="U1573" s="530"/>
      <c r="V1573" s="530"/>
      <c r="W1573" s="530"/>
      <c r="X1573" s="530"/>
      <c r="Y1573" s="530"/>
    </row>
    <row r="1574" spans="1:25" x14ac:dyDescent="0.25">
      <c r="A1574" s="270">
        <v>3360</v>
      </c>
      <c r="B1574" s="634" t="s">
        <v>228</v>
      </c>
      <c r="C1574" s="634" t="s">
        <v>117</v>
      </c>
      <c r="D1574" s="634"/>
      <c r="E1574" s="633">
        <v>14030514</v>
      </c>
      <c r="F1574" s="634"/>
      <c r="G1574" s="634"/>
      <c r="H1574" s="634"/>
      <c r="I1574" s="634">
        <v>1</v>
      </c>
      <c r="J1574" s="634"/>
      <c r="K1574" s="634">
        <v>180</v>
      </c>
      <c r="L1574" s="638">
        <f t="shared" si="23"/>
        <v>14030514</v>
      </c>
      <c r="M1574" s="96"/>
      <c r="N1574" s="530"/>
      <c r="O1574" s="530"/>
      <c r="P1574" s="530"/>
      <c r="Q1574" s="530"/>
      <c r="R1574" s="530"/>
      <c r="S1574" s="530"/>
      <c r="T1574" s="530"/>
      <c r="U1574" s="530"/>
      <c r="V1574" s="530"/>
      <c r="W1574" s="530"/>
      <c r="X1574" s="530"/>
      <c r="Y1574" s="530"/>
    </row>
    <row r="1575" spans="1:25" ht="15.75" thickBot="1" x14ac:dyDescent="0.3">
      <c r="A1575" s="271">
        <v>875</v>
      </c>
      <c r="B1575" s="635" t="s">
        <v>228</v>
      </c>
      <c r="C1575" s="635" t="s">
        <v>613</v>
      </c>
      <c r="D1575" s="635"/>
      <c r="E1575" s="632">
        <v>14030514</v>
      </c>
      <c r="F1575" s="635"/>
      <c r="G1575" s="635"/>
      <c r="H1575" s="635"/>
      <c r="I1575" s="635">
        <v>1</v>
      </c>
      <c r="J1575" s="635"/>
      <c r="K1575" s="635">
        <v>60</v>
      </c>
      <c r="L1575" s="639">
        <f t="shared" si="23"/>
        <v>14030514</v>
      </c>
      <c r="M1575" s="96"/>
      <c r="N1575" s="530"/>
      <c r="O1575" s="530"/>
      <c r="P1575" s="530"/>
      <c r="Q1575" s="530"/>
      <c r="R1575" s="530"/>
      <c r="S1575" s="530"/>
      <c r="T1575" s="530"/>
      <c r="U1575" s="530"/>
      <c r="V1575" s="530"/>
      <c r="W1575" s="530"/>
      <c r="X1575" s="530"/>
      <c r="Y1575" s="530"/>
    </row>
    <row r="1576" spans="1:25" x14ac:dyDescent="0.25">
      <c r="A1576" s="192">
        <v>3378</v>
      </c>
      <c r="B1576" s="636" t="s">
        <v>228</v>
      </c>
      <c r="C1576" s="636" t="s">
        <v>223</v>
      </c>
      <c r="D1576" s="636"/>
      <c r="E1576" s="636">
        <v>14030513</v>
      </c>
      <c r="F1576" s="636"/>
      <c r="G1576" s="636"/>
      <c r="H1576" s="636"/>
      <c r="I1576" s="636">
        <v>1</v>
      </c>
      <c r="J1576" s="636"/>
      <c r="K1576" s="636">
        <v>180</v>
      </c>
      <c r="L1576" s="637">
        <f t="shared" si="23"/>
        <v>14030513</v>
      </c>
      <c r="M1576" s="96"/>
      <c r="N1576" s="530"/>
      <c r="O1576" s="530"/>
      <c r="P1576" s="530"/>
      <c r="Q1576" s="530"/>
      <c r="R1576" s="530"/>
      <c r="S1576" s="530"/>
      <c r="T1576" s="530"/>
      <c r="U1576" s="530"/>
      <c r="V1576" s="530"/>
      <c r="W1576" s="530"/>
      <c r="X1576" s="530"/>
      <c r="Y1576" s="530"/>
    </row>
    <row r="1577" spans="1:25" x14ac:dyDescent="0.25">
      <c r="A1577" s="270">
        <v>9</v>
      </c>
      <c r="B1577" s="634" t="s">
        <v>228</v>
      </c>
      <c r="C1577" s="634" t="s">
        <v>415</v>
      </c>
      <c r="D1577" s="634"/>
      <c r="E1577" s="633">
        <v>14030513</v>
      </c>
      <c r="F1577" s="634"/>
      <c r="G1577" s="634"/>
      <c r="H1577" s="634"/>
      <c r="I1577" s="634">
        <v>1</v>
      </c>
      <c r="J1577" s="634"/>
      <c r="K1577" s="634">
        <v>120</v>
      </c>
      <c r="L1577" s="638">
        <f t="shared" si="23"/>
        <v>14030513</v>
      </c>
      <c r="M1577" s="96"/>
      <c r="N1577" s="530"/>
      <c r="O1577" s="530"/>
      <c r="P1577" s="530"/>
      <c r="Q1577" s="530"/>
      <c r="R1577" s="530"/>
      <c r="S1577" s="530"/>
      <c r="T1577" s="530"/>
      <c r="U1577" s="530"/>
      <c r="V1577" s="530"/>
      <c r="W1577" s="530"/>
      <c r="X1577" s="530"/>
      <c r="Y1577" s="530"/>
    </row>
    <row r="1578" spans="1:25" x14ac:dyDescent="0.25">
      <c r="A1578" s="270">
        <v>17</v>
      </c>
      <c r="B1578" s="634" t="s">
        <v>228</v>
      </c>
      <c r="C1578" s="634" t="s">
        <v>415</v>
      </c>
      <c r="D1578" s="634"/>
      <c r="E1578" s="633">
        <v>14030513</v>
      </c>
      <c r="F1578" s="634"/>
      <c r="G1578" s="634"/>
      <c r="H1578" s="634"/>
      <c r="I1578" s="634">
        <v>1</v>
      </c>
      <c r="J1578" s="634"/>
      <c r="K1578" s="634">
        <v>120</v>
      </c>
      <c r="L1578" s="638">
        <f t="shared" si="23"/>
        <v>14030513</v>
      </c>
      <c r="M1578" s="96"/>
      <c r="N1578" s="530"/>
      <c r="O1578" s="530"/>
      <c r="P1578" s="530"/>
      <c r="Q1578" s="530"/>
      <c r="R1578" s="530"/>
      <c r="S1578" s="530"/>
      <c r="T1578" s="530"/>
      <c r="U1578" s="530"/>
      <c r="V1578" s="530"/>
      <c r="W1578" s="530"/>
      <c r="X1578" s="530"/>
      <c r="Y1578" s="530"/>
    </row>
    <row r="1579" spans="1:25" x14ac:dyDescent="0.25">
      <c r="A1579" s="270">
        <v>3363</v>
      </c>
      <c r="B1579" s="634" t="s">
        <v>228</v>
      </c>
      <c r="C1579" s="634" t="s">
        <v>223</v>
      </c>
      <c r="D1579" s="634"/>
      <c r="E1579" s="633">
        <v>14030513</v>
      </c>
      <c r="F1579" s="634"/>
      <c r="G1579" s="634"/>
      <c r="H1579" s="634"/>
      <c r="I1579" s="634">
        <v>1</v>
      </c>
      <c r="J1579" s="634"/>
      <c r="K1579" s="634">
        <v>180</v>
      </c>
      <c r="L1579" s="638">
        <f t="shared" si="23"/>
        <v>14030513</v>
      </c>
      <c r="M1579" s="96"/>
      <c r="N1579" s="530"/>
      <c r="O1579" s="530"/>
      <c r="P1579" s="530"/>
      <c r="Q1579" s="530"/>
      <c r="R1579" s="530"/>
      <c r="S1579" s="530"/>
      <c r="T1579" s="530"/>
      <c r="U1579" s="530"/>
      <c r="V1579" s="530"/>
      <c r="W1579" s="530"/>
      <c r="X1579" s="530"/>
      <c r="Y1579" s="530"/>
    </row>
    <row r="1580" spans="1:25" x14ac:dyDescent="0.25">
      <c r="A1580" s="270">
        <v>1725</v>
      </c>
      <c r="B1580" s="634" t="s">
        <v>228</v>
      </c>
      <c r="C1580" s="634" t="s">
        <v>540</v>
      </c>
      <c r="D1580" s="634"/>
      <c r="E1580" s="633">
        <v>14030513</v>
      </c>
      <c r="F1580" s="634"/>
      <c r="G1580" s="634"/>
      <c r="H1580" s="634"/>
      <c r="I1580" s="634">
        <v>1</v>
      </c>
      <c r="J1580" s="634"/>
      <c r="K1580" s="634">
        <v>60</v>
      </c>
      <c r="L1580" s="638">
        <f t="shared" si="23"/>
        <v>14030513</v>
      </c>
      <c r="M1580" s="96"/>
      <c r="N1580" s="530"/>
      <c r="O1580" s="530"/>
      <c r="P1580" s="530"/>
      <c r="Q1580" s="530"/>
      <c r="R1580" s="530"/>
      <c r="S1580" s="530"/>
      <c r="T1580" s="530"/>
      <c r="U1580" s="530"/>
      <c r="V1580" s="530"/>
      <c r="W1580" s="530"/>
      <c r="X1580" s="530"/>
      <c r="Y1580" s="530"/>
    </row>
    <row r="1581" spans="1:25" x14ac:dyDescent="0.25">
      <c r="A1581" s="270">
        <v>20</v>
      </c>
      <c r="B1581" s="634" t="s">
        <v>228</v>
      </c>
      <c r="C1581" s="634" t="s">
        <v>415</v>
      </c>
      <c r="D1581" s="634"/>
      <c r="E1581" s="633">
        <v>14030513</v>
      </c>
      <c r="F1581" s="634"/>
      <c r="G1581" s="634"/>
      <c r="H1581" s="634"/>
      <c r="I1581" s="634">
        <v>1</v>
      </c>
      <c r="J1581" s="634"/>
      <c r="K1581" s="634">
        <v>120</v>
      </c>
      <c r="L1581" s="638">
        <f t="shared" si="23"/>
        <v>14030513</v>
      </c>
      <c r="M1581" s="96"/>
      <c r="N1581" s="530"/>
      <c r="O1581" s="530"/>
      <c r="P1581" s="530"/>
      <c r="Q1581" s="530"/>
      <c r="R1581" s="530"/>
      <c r="S1581" s="530"/>
      <c r="T1581" s="530"/>
      <c r="U1581" s="530"/>
      <c r="V1581" s="530"/>
      <c r="W1581" s="530"/>
      <c r="X1581" s="530"/>
      <c r="Y1581" s="530"/>
    </row>
    <row r="1582" spans="1:25" ht="15.75" thickBot="1" x14ac:dyDescent="0.3">
      <c r="A1582" s="271">
        <v>646</v>
      </c>
      <c r="B1582" s="635" t="s">
        <v>228</v>
      </c>
      <c r="C1582" s="635" t="s">
        <v>277</v>
      </c>
      <c r="D1582" s="635"/>
      <c r="E1582" s="632">
        <v>14030513</v>
      </c>
      <c r="F1582" s="635"/>
      <c r="G1582" s="635"/>
      <c r="H1582" s="635"/>
      <c r="I1582" s="635">
        <v>1</v>
      </c>
      <c r="J1582" s="635"/>
      <c r="K1582" s="635">
        <v>180</v>
      </c>
      <c r="L1582" s="639">
        <f t="shared" si="23"/>
        <v>14030513</v>
      </c>
      <c r="M1582" s="96"/>
      <c r="N1582" s="530"/>
      <c r="O1582" s="530"/>
      <c r="P1582" s="530"/>
      <c r="Q1582" s="530"/>
      <c r="R1582" s="530"/>
      <c r="S1582" s="530"/>
      <c r="T1582" s="530"/>
      <c r="U1582" s="530"/>
      <c r="V1582" s="530"/>
      <c r="W1582" s="530"/>
      <c r="X1582" s="530"/>
      <c r="Y1582" s="530"/>
    </row>
    <row r="1583" spans="1:25" x14ac:dyDescent="0.25">
      <c r="A1583" s="192">
        <v>876</v>
      </c>
      <c r="B1583" s="636" t="s">
        <v>228</v>
      </c>
      <c r="C1583" s="636" t="s">
        <v>613</v>
      </c>
      <c r="D1583" s="636"/>
      <c r="E1583" s="636">
        <v>14030513</v>
      </c>
      <c r="F1583" s="636"/>
      <c r="G1583" s="636"/>
      <c r="H1583" s="636"/>
      <c r="I1583" s="636">
        <v>1</v>
      </c>
      <c r="J1583" s="636"/>
      <c r="K1583" s="636">
        <v>60</v>
      </c>
      <c r="L1583" s="637">
        <f t="shared" si="23"/>
        <v>14030513</v>
      </c>
      <c r="M1583" s="96"/>
      <c r="N1583" s="530"/>
      <c r="O1583" s="530"/>
      <c r="P1583" s="530"/>
      <c r="Q1583" s="530"/>
      <c r="R1583" s="530"/>
      <c r="S1583" s="530"/>
      <c r="T1583" s="530"/>
      <c r="U1583" s="530"/>
      <c r="V1583" s="530"/>
      <c r="W1583" s="530"/>
      <c r="X1583" s="530"/>
      <c r="Y1583" s="530"/>
    </row>
    <row r="1584" spans="1:25" x14ac:dyDescent="0.25">
      <c r="A1584" s="270">
        <v>3380</v>
      </c>
      <c r="B1584" s="634" t="s">
        <v>228</v>
      </c>
      <c r="C1584" s="634" t="s">
        <v>223</v>
      </c>
      <c r="D1584" s="634"/>
      <c r="E1584" s="633">
        <v>14030513</v>
      </c>
      <c r="F1584" s="634"/>
      <c r="G1584" s="634"/>
      <c r="H1584" s="634"/>
      <c r="I1584" s="634">
        <v>1</v>
      </c>
      <c r="J1584" s="634"/>
      <c r="K1584" s="634">
        <v>180</v>
      </c>
      <c r="L1584" s="638">
        <f t="shared" si="23"/>
        <v>14030513</v>
      </c>
      <c r="M1584" s="96"/>
      <c r="N1584" s="530"/>
      <c r="O1584" s="530"/>
      <c r="P1584" s="530"/>
      <c r="Q1584" s="530"/>
      <c r="R1584" s="530"/>
      <c r="S1584" s="530"/>
      <c r="T1584" s="530"/>
      <c r="U1584" s="530"/>
      <c r="V1584" s="530"/>
      <c r="W1584" s="530"/>
      <c r="X1584" s="530"/>
      <c r="Y1584" s="530"/>
    </row>
    <row r="1585" spans="1:25" x14ac:dyDescent="0.25">
      <c r="A1585" s="270">
        <v>3357</v>
      </c>
      <c r="B1585" s="634" t="s">
        <v>228</v>
      </c>
      <c r="C1585" s="634" t="s">
        <v>223</v>
      </c>
      <c r="D1585" s="634"/>
      <c r="E1585" s="633">
        <v>14030513</v>
      </c>
      <c r="F1585" s="634"/>
      <c r="G1585" s="634"/>
      <c r="H1585" s="634"/>
      <c r="I1585" s="634">
        <v>1</v>
      </c>
      <c r="J1585" s="634"/>
      <c r="K1585" s="634">
        <v>180</v>
      </c>
      <c r="L1585" s="638">
        <f t="shared" si="23"/>
        <v>14030513</v>
      </c>
      <c r="M1585" s="96"/>
      <c r="N1585" s="530"/>
      <c r="O1585" s="530"/>
      <c r="P1585" s="530"/>
      <c r="Q1585" s="530"/>
      <c r="R1585" s="530"/>
      <c r="S1585" s="530"/>
      <c r="T1585" s="530"/>
      <c r="U1585" s="530"/>
      <c r="V1585" s="530"/>
      <c r="W1585" s="530"/>
      <c r="X1585" s="530"/>
      <c r="Y1585" s="530"/>
    </row>
    <row r="1586" spans="1:25" x14ac:dyDescent="0.25">
      <c r="A1586" s="270">
        <v>5</v>
      </c>
      <c r="B1586" s="634" t="s">
        <v>228</v>
      </c>
      <c r="C1586" s="634" t="s">
        <v>601</v>
      </c>
      <c r="D1586" s="634"/>
      <c r="E1586" s="633">
        <v>14030513</v>
      </c>
      <c r="F1586" s="634"/>
      <c r="G1586" s="634"/>
      <c r="H1586" s="634"/>
      <c r="I1586" s="634">
        <v>1</v>
      </c>
      <c r="J1586" s="634"/>
      <c r="K1586" s="634">
        <v>180</v>
      </c>
      <c r="L1586" s="638">
        <f t="shared" si="23"/>
        <v>14030513</v>
      </c>
      <c r="M1586" s="96"/>
      <c r="N1586" s="530"/>
      <c r="O1586" s="530"/>
      <c r="P1586" s="530"/>
      <c r="Q1586" s="530"/>
      <c r="R1586" s="530"/>
      <c r="S1586" s="530"/>
      <c r="T1586" s="530"/>
      <c r="U1586" s="530"/>
      <c r="V1586" s="530"/>
      <c r="W1586" s="530"/>
      <c r="X1586" s="530"/>
      <c r="Y1586" s="530"/>
    </row>
    <row r="1587" spans="1:25" x14ac:dyDescent="0.25">
      <c r="A1587" s="270">
        <v>3379</v>
      </c>
      <c r="B1587" s="634" t="s">
        <v>228</v>
      </c>
      <c r="C1587" s="634" t="s">
        <v>223</v>
      </c>
      <c r="D1587" s="634"/>
      <c r="E1587" s="633">
        <v>14030513</v>
      </c>
      <c r="F1587" s="634"/>
      <c r="G1587" s="634"/>
      <c r="H1587" s="634"/>
      <c r="I1587" s="634">
        <v>1</v>
      </c>
      <c r="J1587" s="634"/>
      <c r="K1587" s="634">
        <v>180</v>
      </c>
      <c r="L1587" s="638">
        <f t="shared" si="23"/>
        <v>14030513</v>
      </c>
      <c r="M1587" s="96"/>
      <c r="N1587" s="530"/>
      <c r="O1587" s="530"/>
      <c r="P1587" s="530"/>
      <c r="Q1587" s="530"/>
      <c r="R1587" s="530"/>
      <c r="S1587" s="530"/>
      <c r="T1587" s="530"/>
      <c r="U1587" s="530"/>
      <c r="V1587" s="530"/>
      <c r="W1587" s="530"/>
      <c r="X1587" s="530"/>
      <c r="Y1587" s="530"/>
    </row>
    <row r="1588" spans="1:25" x14ac:dyDescent="0.25">
      <c r="A1588" s="270">
        <v>15</v>
      </c>
      <c r="B1588" s="634" t="s">
        <v>228</v>
      </c>
      <c r="C1588" s="634" t="s">
        <v>415</v>
      </c>
      <c r="D1588" s="634"/>
      <c r="E1588" s="633">
        <v>14030513</v>
      </c>
      <c r="F1588" s="634"/>
      <c r="G1588" s="634"/>
      <c r="H1588" s="634"/>
      <c r="I1588" s="634">
        <v>1</v>
      </c>
      <c r="J1588" s="634"/>
      <c r="K1588" s="634">
        <v>120</v>
      </c>
      <c r="L1588" s="638">
        <f t="shared" si="23"/>
        <v>14030513</v>
      </c>
      <c r="M1588" s="96"/>
      <c r="N1588" s="530"/>
      <c r="O1588" s="530"/>
      <c r="P1588" s="530"/>
      <c r="Q1588" s="530"/>
      <c r="R1588" s="530"/>
      <c r="S1588" s="530"/>
      <c r="T1588" s="530"/>
      <c r="U1588" s="530"/>
      <c r="V1588" s="530"/>
      <c r="W1588" s="530"/>
      <c r="X1588" s="530"/>
      <c r="Y1588" s="530"/>
    </row>
    <row r="1589" spans="1:25" x14ac:dyDescent="0.25">
      <c r="A1589" s="270">
        <v>871</v>
      </c>
      <c r="B1589" s="634" t="s">
        <v>228</v>
      </c>
      <c r="C1589" s="634" t="s">
        <v>142</v>
      </c>
      <c r="D1589" s="634"/>
      <c r="E1589" s="633">
        <v>14030513</v>
      </c>
      <c r="F1589" s="634"/>
      <c r="G1589" s="634"/>
      <c r="H1589" s="634"/>
      <c r="I1589" s="634">
        <v>1</v>
      </c>
      <c r="J1589" s="634"/>
      <c r="K1589" s="634">
        <v>180</v>
      </c>
      <c r="L1589" s="638">
        <f t="shared" si="23"/>
        <v>14030513</v>
      </c>
      <c r="M1589" s="96"/>
      <c r="N1589" s="530"/>
      <c r="O1589" s="530"/>
      <c r="P1589" s="530"/>
      <c r="Q1589" s="530"/>
      <c r="R1589" s="530"/>
      <c r="S1589" s="530"/>
      <c r="T1589" s="530"/>
      <c r="U1589" s="530"/>
      <c r="V1589" s="530"/>
      <c r="W1589" s="530"/>
      <c r="X1589" s="530"/>
      <c r="Y1589" s="530"/>
    </row>
    <row r="1590" spans="1:25" x14ac:dyDescent="0.25">
      <c r="A1590" s="270">
        <v>873</v>
      </c>
      <c r="B1590" s="634" t="s">
        <v>228</v>
      </c>
      <c r="C1590" s="634" t="s">
        <v>142</v>
      </c>
      <c r="D1590" s="634"/>
      <c r="E1590" s="633">
        <v>14030513</v>
      </c>
      <c r="F1590" s="634"/>
      <c r="G1590" s="634"/>
      <c r="H1590" s="634"/>
      <c r="I1590" s="634">
        <v>1</v>
      </c>
      <c r="J1590" s="634"/>
      <c r="K1590" s="634">
        <v>180</v>
      </c>
      <c r="L1590" s="638">
        <f t="shared" si="23"/>
        <v>14030513</v>
      </c>
      <c r="M1590" s="96"/>
      <c r="N1590" s="530"/>
      <c r="O1590" s="530"/>
      <c r="P1590" s="530"/>
      <c r="Q1590" s="530"/>
      <c r="R1590" s="530"/>
      <c r="S1590" s="530"/>
      <c r="T1590" s="530"/>
      <c r="U1590" s="530"/>
      <c r="V1590" s="530"/>
      <c r="W1590" s="530"/>
      <c r="X1590" s="530"/>
      <c r="Y1590" s="530"/>
    </row>
    <row r="1591" spans="1:25" ht="15.75" thickBot="1" x14ac:dyDescent="0.3">
      <c r="A1591" s="271">
        <v>1</v>
      </c>
      <c r="B1591" s="635" t="s">
        <v>228</v>
      </c>
      <c r="C1591" s="635" t="s">
        <v>541</v>
      </c>
      <c r="D1591" s="635"/>
      <c r="E1591" s="632">
        <v>14030513</v>
      </c>
      <c r="F1591" s="635"/>
      <c r="G1591" s="635"/>
      <c r="H1591" s="635"/>
      <c r="I1591" s="705">
        <v>1</v>
      </c>
      <c r="J1591" s="635"/>
      <c r="K1591" s="635">
        <v>180</v>
      </c>
      <c r="L1591" s="639">
        <f t="shared" si="23"/>
        <v>14030513</v>
      </c>
      <c r="M1591" s="96"/>
      <c r="N1591" s="530"/>
      <c r="O1591" s="530"/>
      <c r="P1591" s="530"/>
      <c r="Q1591" s="530"/>
      <c r="R1591" s="530"/>
      <c r="S1591" s="530"/>
      <c r="T1591" s="530"/>
      <c r="U1591" s="530"/>
      <c r="V1591" s="530"/>
      <c r="W1591" s="530"/>
      <c r="X1591" s="530"/>
      <c r="Y1591" s="530"/>
    </row>
    <row r="1592" spans="1:25" x14ac:dyDescent="0.25">
      <c r="A1592" s="192">
        <v>3395</v>
      </c>
      <c r="B1592" s="707" t="s">
        <v>228</v>
      </c>
      <c r="C1592" s="707" t="s">
        <v>218</v>
      </c>
      <c r="D1592" s="707"/>
      <c r="E1592" s="707">
        <v>14030530</v>
      </c>
      <c r="F1592" s="707"/>
      <c r="G1592" s="707"/>
      <c r="H1592" s="707"/>
      <c r="I1592" s="705">
        <v>1</v>
      </c>
      <c r="J1592" s="707"/>
      <c r="K1592" s="707">
        <v>180</v>
      </c>
      <c r="L1592" s="708">
        <f t="shared" si="23"/>
        <v>14030530</v>
      </c>
      <c r="M1592" s="96"/>
      <c r="N1592" s="530"/>
      <c r="O1592" s="530"/>
      <c r="P1592" s="530"/>
      <c r="Q1592" s="530"/>
      <c r="R1592" s="530"/>
      <c r="S1592" s="530"/>
      <c r="T1592" s="530"/>
      <c r="U1592" s="530"/>
      <c r="V1592" s="530"/>
      <c r="W1592" s="530"/>
      <c r="X1592" s="530"/>
      <c r="Y1592" s="530"/>
    </row>
    <row r="1593" spans="1:25" x14ac:dyDescent="0.25">
      <c r="A1593" s="270">
        <v>604</v>
      </c>
      <c r="B1593" s="705" t="s">
        <v>228</v>
      </c>
      <c r="C1593" s="705" t="s">
        <v>135</v>
      </c>
      <c r="D1593" s="705"/>
      <c r="E1593" s="704">
        <v>14030530</v>
      </c>
      <c r="F1593" s="705"/>
      <c r="G1593" s="705"/>
      <c r="H1593" s="705"/>
      <c r="I1593" s="705">
        <v>1</v>
      </c>
      <c r="J1593" s="705"/>
      <c r="K1593" s="705">
        <v>180</v>
      </c>
      <c r="L1593" s="709">
        <f t="shared" si="23"/>
        <v>14030530</v>
      </c>
      <c r="M1593" s="96"/>
      <c r="N1593" s="530"/>
      <c r="O1593" s="530"/>
      <c r="P1593" s="530"/>
      <c r="Q1593" s="530"/>
      <c r="R1593" s="530"/>
      <c r="S1593" s="530"/>
      <c r="T1593" s="530"/>
      <c r="U1593" s="530"/>
      <c r="V1593" s="530"/>
      <c r="W1593" s="530"/>
      <c r="X1593" s="530"/>
      <c r="Y1593" s="530"/>
    </row>
    <row r="1594" spans="1:25" x14ac:dyDescent="0.25">
      <c r="A1594" s="270">
        <v>617</v>
      </c>
      <c r="B1594" s="705" t="s">
        <v>228</v>
      </c>
      <c r="C1594" s="705" t="s">
        <v>118</v>
      </c>
      <c r="D1594" s="705"/>
      <c r="E1594" s="704">
        <v>14030530</v>
      </c>
      <c r="F1594" s="705"/>
      <c r="G1594" s="705"/>
      <c r="H1594" s="705"/>
      <c r="I1594" s="705">
        <v>1</v>
      </c>
      <c r="J1594" s="705"/>
      <c r="K1594" s="705">
        <v>180</v>
      </c>
      <c r="L1594" s="709">
        <f t="shared" si="23"/>
        <v>14030530</v>
      </c>
      <c r="M1594" s="96"/>
      <c r="N1594" s="530"/>
      <c r="O1594" s="530"/>
      <c r="P1594" s="530"/>
      <c r="Q1594" s="530"/>
      <c r="R1594" s="530"/>
      <c r="S1594" s="530"/>
      <c r="T1594" s="530"/>
      <c r="U1594" s="530"/>
      <c r="V1594" s="530"/>
      <c r="W1594" s="530"/>
      <c r="X1594" s="530"/>
      <c r="Y1594" s="530"/>
    </row>
    <row r="1595" spans="1:25" x14ac:dyDescent="0.25">
      <c r="A1595" s="270">
        <v>1735</v>
      </c>
      <c r="B1595" s="705" t="s">
        <v>228</v>
      </c>
      <c r="C1595" s="705" t="s">
        <v>540</v>
      </c>
      <c r="D1595" s="705"/>
      <c r="E1595" s="704">
        <v>14030530</v>
      </c>
      <c r="F1595" s="705"/>
      <c r="G1595" s="705"/>
      <c r="H1595" s="705"/>
      <c r="I1595" s="705">
        <v>1</v>
      </c>
      <c r="J1595" s="705"/>
      <c r="K1595" s="705">
        <v>180</v>
      </c>
      <c r="L1595" s="709">
        <f t="shared" si="23"/>
        <v>14030530</v>
      </c>
      <c r="M1595" s="96"/>
      <c r="N1595" s="530"/>
      <c r="O1595" s="530"/>
      <c r="P1595" s="530"/>
      <c r="Q1595" s="530"/>
      <c r="R1595" s="530"/>
      <c r="S1595" s="530"/>
      <c r="T1595" s="530"/>
      <c r="U1595" s="530"/>
      <c r="V1595" s="530"/>
      <c r="W1595" s="530"/>
      <c r="X1595" s="530"/>
      <c r="Y1595" s="530"/>
    </row>
    <row r="1596" spans="1:25" x14ac:dyDescent="0.25">
      <c r="A1596" s="270">
        <v>1738</v>
      </c>
      <c r="B1596" s="705" t="s">
        <v>228</v>
      </c>
      <c r="C1596" s="705" t="s">
        <v>540</v>
      </c>
      <c r="D1596" s="705"/>
      <c r="E1596" s="704">
        <v>14030530</v>
      </c>
      <c r="F1596" s="705"/>
      <c r="G1596" s="705"/>
      <c r="H1596" s="705"/>
      <c r="I1596" s="705">
        <v>1</v>
      </c>
      <c r="J1596" s="705"/>
      <c r="K1596" s="705">
        <v>180</v>
      </c>
      <c r="L1596" s="709">
        <f t="shared" si="23"/>
        <v>14030530</v>
      </c>
      <c r="M1596" s="96"/>
      <c r="N1596" s="530"/>
      <c r="O1596" s="530"/>
      <c r="P1596" s="530"/>
      <c r="Q1596" s="530"/>
      <c r="R1596" s="530"/>
      <c r="S1596" s="530"/>
      <c r="T1596" s="530"/>
      <c r="U1596" s="530"/>
      <c r="V1596" s="530"/>
      <c r="W1596" s="530"/>
      <c r="X1596" s="530"/>
      <c r="Y1596" s="530"/>
    </row>
    <row r="1597" spans="1:25" x14ac:dyDescent="0.25">
      <c r="A1597" s="270">
        <v>22</v>
      </c>
      <c r="B1597" s="705" t="s">
        <v>228</v>
      </c>
      <c r="C1597" s="705" t="s">
        <v>415</v>
      </c>
      <c r="D1597" s="705"/>
      <c r="E1597" s="704">
        <v>14030530</v>
      </c>
      <c r="F1597" s="705"/>
      <c r="G1597" s="705"/>
      <c r="H1597" s="705"/>
      <c r="I1597" s="705">
        <v>1</v>
      </c>
      <c r="J1597" s="705"/>
      <c r="K1597" s="705">
        <v>180</v>
      </c>
      <c r="L1597" s="709">
        <f t="shared" si="23"/>
        <v>14030530</v>
      </c>
      <c r="M1597" s="96"/>
      <c r="N1597" s="530"/>
      <c r="O1597" s="530"/>
      <c r="P1597" s="530"/>
      <c r="Q1597" s="530"/>
      <c r="R1597" s="530"/>
      <c r="S1597" s="530"/>
      <c r="T1597" s="530"/>
      <c r="U1597" s="530"/>
      <c r="V1597" s="530"/>
      <c r="W1597" s="530"/>
      <c r="X1597" s="530"/>
      <c r="Y1597" s="530"/>
    </row>
    <row r="1598" spans="1:25" ht="15.75" thickBot="1" x14ac:dyDescent="0.3">
      <c r="A1598" s="271">
        <v>3398</v>
      </c>
      <c r="B1598" s="706" t="s">
        <v>228</v>
      </c>
      <c r="C1598" s="706" t="s">
        <v>223</v>
      </c>
      <c r="D1598" s="706"/>
      <c r="E1598" s="703">
        <v>14030530</v>
      </c>
      <c r="F1598" s="706"/>
      <c r="G1598" s="706"/>
      <c r="H1598" s="706"/>
      <c r="I1598" s="705">
        <v>1</v>
      </c>
      <c r="J1598" s="706"/>
      <c r="K1598" s="706">
        <v>180</v>
      </c>
      <c r="L1598" s="710">
        <f t="shared" si="23"/>
        <v>14030530</v>
      </c>
      <c r="M1598" s="96"/>
      <c r="N1598" s="530"/>
      <c r="O1598" s="530"/>
      <c r="P1598" s="530"/>
      <c r="Q1598" s="530"/>
      <c r="R1598" s="530"/>
      <c r="S1598" s="530"/>
      <c r="T1598" s="530"/>
      <c r="U1598" s="530"/>
      <c r="V1598" s="530"/>
      <c r="W1598" s="530"/>
      <c r="X1598" s="530"/>
      <c r="Y1598" s="530"/>
    </row>
    <row r="1599" spans="1:25" x14ac:dyDescent="0.25">
      <c r="A1599" s="192">
        <v>3386</v>
      </c>
      <c r="B1599" s="707" t="s">
        <v>228</v>
      </c>
      <c r="C1599" s="707" t="s">
        <v>506</v>
      </c>
      <c r="D1599" s="707"/>
      <c r="E1599" s="707">
        <v>14030521</v>
      </c>
      <c r="F1599" s="707"/>
      <c r="G1599" s="707"/>
      <c r="H1599" s="707"/>
      <c r="I1599" s="705">
        <v>1</v>
      </c>
      <c r="J1599" s="707"/>
      <c r="K1599" s="707">
        <v>180</v>
      </c>
      <c r="L1599" s="708">
        <f t="shared" si="23"/>
        <v>14030521</v>
      </c>
      <c r="M1599" s="96"/>
      <c r="N1599" s="530"/>
      <c r="O1599" s="530"/>
      <c r="P1599" s="530"/>
      <c r="Q1599" s="530"/>
      <c r="R1599" s="530"/>
      <c r="S1599" s="530"/>
      <c r="T1599" s="530"/>
      <c r="U1599" s="530"/>
      <c r="V1599" s="530"/>
      <c r="W1599" s="530"/>
      <c r="X1599" s="530"/>
      <c r="Y1599" s="530"/>
    </row>
    <row r="1600" spans="1:25" x14ac:dyDescent="0.25">
      <c r="A1600" s="270">
        <v>8</v>
      </c>
      <c r="B1600" s="705" t="s">
        <v>228</v>
      </c>
      <c r="C1600" s="705" t="s">
        <v>601</v>
      </c>
      <c r="D1600" s="705"/>
      <c r="E1600" s="704">
        <v>14030521</v>
      </c>
      <c r="F1600" s="705"/>
      <c r="G1600" s="705"/>
      <c r="H1600" s="705"/>
      <c r="I1600" s="705">
        <v>1</v>
      </c>
      <c r="J1600" s="705"/>
      <c r="K1600" s="705">
        <v>180</v>
      </c>
      <c r="L1600" s="709">
        <f t="shared" si="23"/>
        <v>14030521</v>
      </c>
      <c r="M1600" s="96"/>
      <c r="N1600" s="530"/>
      <c r="O1600" s="530"/>
      <c r="P1600" s="530"/>
      <c r="Q1600" s="530"/>
      <c r="R1600" s="530"/>
      <c r="S1600" s="530"/>
      <c r="T1600" s="530"/>
      <c r="U1600" s="530"/>
      <c r="V1600" s="530"/>
      <c r="W1600" s="530"/>
      <c r="X1600" s="530"/>
      <c r="Y1600" s="530"/>
    </row>
    <row r="1601" spans="1:25" x14ac:dyDescent="0.25">
      <c r="A1601" s="270">
        <v>4</v>
      </c>
      <c r="B1601" s="705" t="s">
        <v>228</v>
      </c>
      <c r="C1601" s="705" t="s">
        <v>541</v>
      </c>
      <c r="D1601" s="705"/>
      <c r="E1601" s="704">
        <v>14030521</v>
      </c>
      <c r="F1601" s="705"/>
      <c r="G1601" s="705"/>
      <c r="H1601" s="705"/>
      <c r="I1601" s="705">
        <v>1</v>
      </c>
      <c r="J1601" s="705"/>
      <c r="K1601" s="705">
        <v>180</v>
      </c>
      <c r="L1601" s="709">
        <f t="shared" si="23"/>
        <v>14030521</v>
      </c>
      <c r="M1601" s="96"/>
      <c r="N1601" s="530"/>
      <c r="O1601" s="530"/>
      <c r="P1601" s="530"/>
      <c r="Q1601" s="530"/>
      <c r="R1601" s="530"/>
      <c r="S1601" s="530"/>
      <c r="T1601" s="530"/>
      <c r="U1601" s="530"/>
      <c r="V1601" s="530"/>
      <c r="W1601" s="530"/>
      <c r="X1601" s="530"/>
      <c r="Y1601" s="530"/>
    </row>
    <row r="1602" spans="1:25" x14ac:dyDescent="0.25">
      <c r="A1602" s="270">
        <v>3384</v>
      </c>
      <c r="B1602" s="705" t="s">
        <v>228</v>
      </c>
      <c r="C1602" s="705" t="s">
        <v>223</v>
      </c>
      <c r="D1602" s="705"/>
      <c r="E1602" s="704">
        <v>14030521</v>
      </c>
      <c r="F1602" s="705"/>
      <c r="G1602" s="705"/>
      <c r="H1602" s="705"/>
      <c r="I1602" s="705">
        <v>1</v>
      </c>
      <c r="J1602" s="705"/>
      <c r="K1602" s="705">
        <v>180</v>
      </c>
      <c r="L1602" s="709">
        <f t="shared" si="23"/>
        <v>14030521</v>
      </c>
      <c r="M1602" s="96"/>
      <c r="N1602" s="530"/>
      <c r="O1602" s="530"/>
      <c r="P1602" s="530"/>
      <c r="Q1602" s="530"/>
      <c r="R1602" s="530"/>
      <c r="S1602" s="530"/>
      <c r="T1602" s="530"/>
      <c r="U1602" s="530"/>
      <c r="V1602" s="530"/>
      <c r="W1602" s="530"/>
      <c r="X1602" s="530"/>
      <c r="Y1602" s="530"/>
    </row>
    <row r="1603" spans="1:25" x14ac:dyDescent="0.25">
      <c r="A1603" s="270">
        <v>1526</v>
      </c>
      <c r="B1603" s="705" t="s">
        <v>228</v>
      </c>
      <c r="C1603" s="705" t="s">
        <v>632</v>
      </c>
      <c r="D1603" s="705"/>
      <c r="E1603" s="704">
        <v>14030521</v>
      </c>
      <c r="F1603" s="705"/>
      <c r="G1603" s="705"/>
      <c r="H1603" s="705"/>
      <c r="I1603" s="705">
        <v>1</v>
      </c>
      <c r="J1603" s="705"/>
      <c r="K1603" s="705">
        <v>180</v>
      </c>
      <c r="L1603" s="709">
        <f t="shared" si="23"/>
        <v>14030521</v>
      </c>
      <c r="M1603" s="96"/>
      <c r="N1603" s="530"/>
      <c r="O1603" s="530"/>
      <c r="P1603" s="530"/>
      <c r="Q1603" s="530"/>
      <c r="R1603" s="530"/>
      <c r="S1603" s="530"/>
      <c r="T1603" s="530"/>
      <c r="U1603" s="530"/>
      <c r="V1603" s="530"/>
      <c r="W1603" s="530"/>
      <c r="X1603" s="530"/>
      <c r="Y1603" s="530"/>
    </row>
    <row r="1604" spans="1:25" ht="15.75" thickBot="1" x14ac:dyDescent="0.3">
      <c r="A1604" s="271">
        <v>3366</v>
      </c>
      <c r="B1604" s="706" t="s">
        <v>228</v>
      </c>
      <c r="C1604" s="706" t="s">
        <v>117</v>
      </c>
      <c r="D1604" s="706"/>
      <c r="E1604" s="703">
        <v>14030521</v>
      </c>
      <c r="F1604" s="706"/>
      <c r="G1604" s="706"/>
      <c r="H1604" s="706"/>
      <c r="I1604" s="705">
        <v>1</v>
      </c>
      <c r="J1604" s="706"/>
      <c r="K1604" s="706">
        <v>180</v>
      </c>
      <c r="L1604" s="710">
        <f t="shared" si="23"/>
        <v>14030521</v>
      </c>
      <c r="M1604" s="96"/>
      <c r="N1604" s="530"/>
      <c r="O1604" s="530"/>
      <c r="P1604" s="530"/>
      <c r="Q1604" s="530"/>
      <c r="R1604" s="530"/>
      <c r="S1604" s="530"/>
      <c r="T1604" s="530"/>
      <c r="U1604" s="530"/>
      <c r="V1604" s="530"/>
      <c r="W1604" s="530"/>
      <c r="X1604" s="530"/>
      <c r="Y1604" s="530"/>
    </row>
    <row r="1605" spans="1:25" x14ac:dyDescent="0.25">
      <c r="A1605" s="192">
        <v>3370</v>
      </c>
      <c r="B1605" s="707" t="s">
        <v>228</v>
      </c>
      <c r="C1605" s="707" t="s">
        <v>117</v>
      </c>
      <c r="D1605" s="707"/>
      <c r="E1605" s="707">
        <v>14030522</v>
      </c>
      <c r="F1605" s="707"/>
      <c r="G1605" s="707"/>
      <c r="H1605" s="707"/>
      <c r="I1605" s="705">
        <v>1</v>
      </c>
      <c r="J1605" s="707"/>
      <c r="K1605" s="707">
        <v>180</v>
      </c>
      <c r="L1605" s="708">
        <f t="shared" si="23"/>
        <v>14030522</v>
      </c>
      <c r="M1605" s="96"/>
      <c r="N1605" s="530"/>
      <c r="O1605" s="530"/>
      <c r="P1605" s="530"/>
      <c r="Q1605" s="530"/>
      <c r="R1605" s="530"/>
      <c r="S1605" s="530"/>
      <c r="T1605" s="530"/>
      <c r="U1605" s="530"/>
      <c r="V1605" s="530"/>
      <c r="W1605" s="530"/>
      <c r="X1605" s="530"/>
      <c r="Y1605" s="530"/>
    </row>
    <row r="1606" spans="1:25" ht="15.75" thickBot="1" x14ac:dyDescent="0.3">
      <c r="A1606" s="271">
        <v>1726</v>
      </c>
      <c r="B1606" s="706" t="s">
        <v>228</v>
      </c>
      <c r="C1606" s="706" t="s">
        <v>515</v>
      </c>
      <c r="D1606" s="706"/>
      <c r="E1606" s="703">
        <v>14030522</v>
      </c>
      <c r="F1606" s="706"/>
      <c r="G1606" s="706"/>
      <c r="H1606" s="706"/>
      <c r="I1606" s="705">
        <v>1</v>
      </c>
      <c r="J1606" s="706"/>
      <c r="K1606" s="706">
        <v>180</v>
      </c>
      <c r="L1606" s="710">
        <f t="shared" si="23"/>
        <v>14030522</v>
      </c>
      <c r="M1606" s="96"/>
      <c r="N1606" s="530"/>
      <c r="O1606" s="530"/>
      <c r="P1606" s="530"/>
      <c r="Q1606" s="530"/>
      <c r="R1606" s="530"/>
      <c r="S1606" s="530"/>
      <c r="T1606" s="530"/>
      <c r="U1606" s="530"/>
      <c r="V1606" s="530"/>
      <c r="W1606" s="530"/>
      <c r="X1606" s="530"/>
      <c r="Y1606" s="530"/>
    </row>
    <row r="1607" spans="1:25" x14ac:dyDescent="0.25">
      <c r="A1607" s="192">
        <v>11</v>
      </c>
      <c r="B1607" s="707" t="s">
        <v>228</v>
      </c>
      <c r="C1607" s="707" t="s">
        <v>550</v>
      </c>
      <c r="D1607" s="707"/>
      <c r="E1607" s="707">
        <v>14030523</v>
      </c>
      <c r="F1607" s="707"/>
      <c r="G1607" s="707"/>
      <c r="H1607" s="707"/>
      <c r="I1607" s="705">
        <v>1</v>
      </c>
      <c r="J1607" s="707"/>
      <c r="K1607" s="707">
        <v>180</v>
      </c>
      <c r="L1607" s="708">
        <f t="shared" si="23"/>
        <v>14030523</v>
      </c>
      <c r="M1607" s="96"/>
      <c r="N1607" s="530"/>
      <c r="O1607" s="530"/>
      <c r="P1607" s="530"/>
      <c r="Q1607" s="530"/>
      <c r="R1607" s="530"/>
      <c r="S1607" s="530"/>
      <c r="T1607" s="530"/>
      <c r="U1607" s="530"/>
      <c r="V1607" s="530"/>
      <c r="W1607" s="530"/>
      <c r="X1607" s="530"/>
      <c r="Y1607" s="530"/>
    </row>
    <row r="1608" spans="1:25" x14ac:dyDescent="0.25">
      <c r="A1608" s="270">
        <v>280</v>
      </c>
      <c r="B1608" s="705" t="s">
        <v>228</v>
      </c>
      <c r="C1608" s="705" t="s">
        <v>631</v>
      </c>
      <c r="D1608" s="705"/>
      <c r="E1608" s="704">
        <v>14030523</v>
      </c>
      <c r="F1608" s="705"/>
      <c r="G1608" s="705"/>
      <c r="H1608" s="705"/>
      <c r="I1608" s="705">
        <v>1</v>
      </c>
      <c r="J1608" s="705"/>
      <c r="K1608" s="705">
        <v>180</v>
      </c>
      <c r="L1608" s="709">
        <f t="shared" si="23"/>
        <v>14030523</v>
      </c>
      <c r="M1608" s="96"/>
      <c r="N1608" s="530"/>
      <c r="O1608" s="530"/>
      <c r="P1608" s="530"/>
      <c r="Q1608" s="530"/>
      <c r="R1608" s="530"/>
      <c r="S1608" s="530"/>
      <c r="T1608" s="530"/>
      <c r="U1608" s="530"/>
      <c r="V1608" s="530"/>
      <c r="W1608" s="530"/>
      <c r="X1608" s="530"/>
      <c r="Y1608" s="530"/>
    </row>
    <row r="1609" spans="1:25" x14ac:dyDescent="0.25">
      <c r="A1609" s="270">
        <v>649</v>
      </c>
      <c r="B1609" s="705" t="s">
        <v>228</v>
      </c>
      <c r="C1609" s="705" t="s">
        <v>277</v>
      </c>
      <c r="D1609" s="705"/>
      <c r="E1609" s="704">
        <v>14030523</v>
      </c>
      <c r="F1609" s="705"/>
      <c r="G1609" s="705"/>
      <c r="H1609" s="705"/>
      <c r="I1609" s="705">
        <v>1</v>
      </c>
      <c r="J1609" s="705"/>
      <c r="K1609" s="705">
        <v>120</v>
      </c>
      <c r="L1609" s="709">
        <f t="shared" si="23"/>
        <v>14030523</v>
      </c>
      <c r="M1609" s="96"/>
      <c r="N1609" s="530"/>
      <c r="O1609" s="530"/>
      <c r="P1609" s="530"/>
      <c r="Q1609" s="530"/>
      <c r="R1609" s="530"/>
      <c r="S1609" s="530"/>
      <c r="T1609" s="530"/>
      <c r="U1609" s="530"/>
      <c r="V1609" s="530"/>
      <c r="W1609" s="530"/>
      <c r="X1609" s="530"/>
      <c r="Y1609" s="530"/>
    </row>
    <row r="1610" spans="1:25" x14ac:dyDescent="0.25">
      <c r="A1610" s="270">
        <v>1728</v>
      </c>
      <c r="B1610" s="705" t="s">
        <v>228</v>
      </c>
      <c r="C1610" s="705" t="s">
        <v>540</v>
      </c>
      <c r="D1610" s="705"/>
      <c r="E1610" s="704">
        <v>14030523</v>
      </c>
      <c r="F1610" s="705"/>
      <c r="G1610" s="705"/>
      <c r="H1610" s="705"/>
      <c r="I1610" s="705">
        <v>1</v>
      </c>
      <c r="J1610" s="705"/>
      <c r="K1610" s="705">
        <v>180</v>
      </c>
      <c r="L1610" s="709">
        <f t="shared" si="23"/>
        <v>14030523</v>
      </c>
      <c r="M1610" s="96"/>
      <c r="N1610" s="530"/>
      <c r="O1610" s="530"/>
      <c r="P1610" s="530"/>
      <c r="Q1610" s="530"/>
      <c r="R1610" s="530"/>
      <c r="S1610" s="530"/>
      <c r="T1610" s="530"/>
      <c r="U1610" s="530"/>
      <c r="V1610" s="530"/>
      <c r="W1610" s="530"/>
      <c r="X1610" s="530"/>
      <c r="Y1610" s="530"/>
    </row>
    <row r="1611" spans="1:25" ht="15.75" thickBot="1" x14ac:dyDescent="0.3">
      <c r="A1611" s="271">
        <v>545</v>
      </c>
      <c r="B1611" s="706" t="s">
        <v>228</v>
      </c>
      <c r="C1611" s="706" t="s">
        <v>121</v>
      </c>
      <c r="D1611" s="706"/>
      <c r="E1611" s="703">
        <v>14030523</v>
      </c>
      <c r="F1611" s="706"/>
      <c r="G1611" s="706"/>
      <c r="H1611" s="706"/>
      <c r="I1611" s="705">
        <v>1</v>
      </c>
      <c r="J1611" s="706"/>
      <c r="K1611" s="706">
        <v>180</v>
      </c>
      <c r="L1611" s="710">
        <f t="shared" si="23"/>
        <v>14030523</v>
      </c>
      <c r="M1611" s="96"/>
      <c r="N1611" s="530"/>
      <c r="O1611" s="530"/>
      <c r="P1611" s="530"/>
      <c r="Q1611" s="530"/>
      <c r="R1611" s="530"/>
      <c r="S1611" s="530"/>
      <c r="T1611" s="530"/>
      <c r="U1611" s="530"/>
      <c r="V1611" s="530"/>
      <c r="W1611" s="530"/>
      <c r="X1611" s="530"/>
      <c r="Y1611" s="530"/>
    </row>
    <row r="1612" spans="1:25" x14ac:dyDescent="0.25">
      <c r="A1612" s="192">
        <v>597</v>
      </c>
      <c r="B1612" s="707" t="s">
        <v>228</v>
      </c>
      <c r="C1612" s="707" t="s">
        <v>118</v>
      </c>
      <c r="D1612" s="707"/>
      <c r="E1612" s="707">
        <v>14030524</v>
      </c>
      <c r="F1612" s="707"/>
      <c r="G1612" s="707"/>
      <c r="H1612" s="707"/>
      <c r="I1612" s="705">
        <v>1</v>
      </c>
      <c r="J1612" s="707"/>
      <c r="K1612" s="707">
        <v>180</v>
      </c>
      <c r="L1612" s="708">
        <f t="shared" si="23"/>
        <v>14030524</v>
      </c>
      <c r="M1612" s="96"/>
      <c r="N1612" s="530"/>
      <c r="O1612" s="530"/>
      <c r="P1612" s="530"/>
      <c r="Q1612" s="530"/>
      <c r="R1612" s="530"/>
      <c r="S1612" s="530"/>
      <c r="T1612" s="530"/>
      <c r="U1612" s="530"/>
      <c r="V1612" s="530"/>
      <c r="W1612" s="530"/>
      <c r="X1612" s="530"/>
      <c r="Y1612" s="530"/>
    </row>
    <row r="1613" spans="1:25" x14ac:dyDescent="0.25">
      <c r="A1613" s="270">
        <v>281</v>
      </c>
      <c r="B1613" s="705" t="s">
        <v>228</v>
      </c>
      <c r="C1613" s="705" t="s">
        <v>631</v>
      </c>
      <c r="D1613" s="705"/>
      <c r="E1613" s="704">
        <v>14030524</v>
      </c>
      <c r="F1613" s="705"/>
      <c r="G1613" s="705"/>
      <c r="H1613" s="705"/>
      <c r="I1613" s="705">
        <v>1</v>
      </c>
      <c r="J1613" s="705"/>
      <c r="K1613" s="705">
        <v>180</v>
      </c>
      <c r="L1613" s="709">
        <f t="shared" si="23"/>
        <v>14030524</v>
      </c>
      <c r="M1613" s="96"/>
      <c r="N1613" s="530"/>
      <c r="O1613" s="530"/>
      <c r="P1613" s="530"/>
      <c r="Q1613" s="530"/>
      <c r="R1613" s="530"/>
      <c r="S1613" s="530"/>
      <c r="T1613" s="530"/>
      <c r="U1613" s="530"/>
      <c r="V1613" s="530"/>
      <c r="W1613" s="530"/>
      <c r="X1613" s="530"/>
      <c r="Y1613" s="530"/>
    </row>
    <row r="1614" spans="1:25" ht="15.75" thickBot="1" x14ac:dyDescent="0.3">
      <c r="A1614" s="271">
        <v>1737</v>
      </c>
      <c r="B1614" s="706" t="s">
        <v>228</v>
      </c>
      <c r="C1614" s="706" t="s">
        <v>515</v>
      </c>
      <c r="D1614" s="706"/>
      <c r="E1614" s="703">
        <v>14030524</v>
      </c>
      <c r="F1614" s="706"/>
      <c r="G1614" s="706"/>
      <c r="H1614" s="706"/>
      <c r="I1614" s="705">
        <v>1</v>
      </c>
      <c r="J1614" s="706"/>
      <c r="K1614" s="706">
        <v>180</v>
      </c>
      <c r="L1614" s="710">
        <f t="shared" si="23"/>
        <v>14030524</v>
      </c>
      <c r="M1614" s="96"/>
      <c r="N1614" s="530"/>
      <c r="O1614" s="530"/>
      <c r="P1614" s="530"/>
      <c r="Q1614" s="530"/>
      <c r="R1614" s="530"/>
      <c r="S1614" s="530"/>
      <c r="T1614" s="530"/>
      <c r="U1614" s="530"/>
      <c r="V1614" s="530"/>
      <c r="W1614" s="530"/>
      <c r="X1614" s="530"/>
      <c r="Y1614" s="530"/>
    </row>
    <row r="1615" spans="1:25" x14ac:dyDescent="0.25">
      <c r="A1615" s="192">
        <v>878</v>
      </c>
      <c r="B1615" s="707" t="s">
        <v>228</v>
      </c>
      <c r="C1615" s="707" t="s">
        <v>142</v>
      </c>
      <c r="D1615" s="707"/>
      <c r="E1615" s="707">
        <v>14030525</v>
      </c>
      <c r="F1615" s="707"/>
      <c r="G1615" s="707"/>
      <c r="H1615" s="707"/>
      <c r="I1615" s="705">
        <v>1</v>
      </c>
      <c r="J1615" s="707"/>
      <c r="K1615" s="707">
        <v>120</v>
      </c>
      <c r="L1615" s="708">
        <f t="shared" si="23"/>
        <v>14030525</v>
      </c>
      <c r="M1615" s="96"/>
      <c r="N1615" s="530"/>
      <c r="O1615" s="530"/>
      <c r="P1615" s="530"/>
      <c r="Q1615" s="530"/>
      <c r="R1615" s="530"/>
      <c r="S1615" s="530"/>
      <c r="T1615" s="530"/>
      <c r="U1615" s="530"/>
      <c r="V1615" s="530"/>
      <c r="W1615" s="530"/>
      <c r="X1615" s="530"/>
      <c r="Y1615" s="530"/>
    </row>
    <row r="1616" spans="1:25" x14ac:dyDescent="0.25">
      <c r="A1616" s="270">
        <v>3388</v>
      </c>
      <c r="B1616" s="705" t="s">
        <v>228</v>
      </c>
      <c r="C1616" s="705" t="s">
        <v>669</v>
      </c>
      <c r="D1616" s="705"/>
      <c r="E1616" s="704">
        <v>14030525</v>
      </c>
      <c r="F1616" s="705"/>
      <c r="G1616" s="705"/>
      <c r="H1616" s="705"/>
      <c r="I1616" s="705">
        <v>1</v>
      </c>
      <c r="J1616" s="705"/>
      <c r="K1616" s="705">
        <v>180</v>
      </c>
      <c r="L1616" s="709">
        <f t="shared" si="23"/>
        <v>14030525</v>
      </c>
      <c r="M1616" s="96"/>
      <c r="N1616" s="530"/>
      <c r="O1616" s="530"/>
      <c r="P1616" s="530"/>
      <c r="Q1616" s="530"/>
      <c r="R1616" s="530"/>
      <c r="S1616" s="530"/>
      <c r="T1616" s="530"/>
      <c r="U1616" s="530"/>
      <c r="V1616" s="530"/>
      <c r="W1616" s="530"/>
      <c r="X1616" s="530"/>
      <c r="Y1616" s="530"/>
    </row>
    <row r="1617" spans="1:25" x14ac:dyDescent="0.25">
      <c r="A1617" s="270">
        <v>606</v>
      </c>
      <c r="B1617" s="705" t="s">
        <v>228</v>
      </c>
      <c r="C1617" s="705" t="s">
        <v>118</v>
      </c>
      <c r="D1617" s="705"/>
      <c r="E1617" s="704">
        <v>14030525</v>
      </c>
      <c r="F1617" s="705"/>
      <c r="G1617" s="705"/>
      <c r="H1617" s="705"/>
      <c r="I1617" s="705">
        <v>1</v>
      </c>
      <c r="J1617" s="705"/>
      <c r="K1617" s="705">
        <v>180</v>
      </c>
      <c r="L1617" s="709">
        <f t="shared" si="23"/>
        <v>14030525</v>
      </c>
      <c r="M1617" s="96"/>
      <c r="N1617" s="530"/>
      <c r="O1617" s="530"/>
      <c r="P1617" s="530"/>
      <c r="Q1617" s="530"/>
      <c r="R1617" s="530"/>
      <c r="S1617" s="530"/>
      <c r="T1617" s="530"/>
      <c r="U1617" s="530"/>
      <c r="V1617" s="530"/>
      <c r="W1617" s="530"/>
      <c r="X1617" s="530"/>
      <c r="Y1617" s="530"/>
    </row>
    <row r="1618" spans="1:25" x14ac:dyDescent="0.25">
      <c r="A1618" s="270">
        <v>1731</v>
      </c>
      <c r="B1618" s="705" t="s">
        <v>228</v>
      </c>
      <c r="C1618" s="705" t="s">
        <v>540</v>
      </c>
      <c r="D1618" s="705"/>
      <c r="E1618" s="704">
        <v>14030525</v>
      </c>
      <c r="F1618" s="705"/>
      <c r="G1618" s="705"/>
      <c r="H1618" s="705"/>
      <c r="I1618" s="705">
        <v>1</v>
      </c>
      <c r="J1618" s="705"/>
      <c r="K1618" s="705">
        <v>180</v>
      </c>
      <c r="L1618" s="709">
        <f t="shared" si="23"/>
        <v>14030525</v>
      </c>
      <c r="M1618" s="96"/>
      <c r="N1618" s="530"/>
      <c r="O1618" s="530"/>
      <c r="P1618" s="530"/>
      <c r="Q1618" s="530"/>
      <c r="R1618" s="530"/>
      <c r="S1618" s="530"/>
      <c r="T1618" s="530"/>
      <c r="U1618" s="530"/>
      <c r="V1618" s="530"/>
      <c r="W1618" s="530"/>
      <c r="X1618" s="530"/>
      <c r="Y1618" s="530"/>
    </row>
    <row r="1619" spans="1:25" ht="15.75" thickBot="1" x14ac:dyDescent="0.3">
      <c r="A1619" s="271">
        <v>3375</v>
      </c>
      <c r="B1619" s="706" t="s">
        <v>228</v>
      </c>
      <c r="C1619" s="706" t="s">
        <v>117</v>
      </c>
      <c r="D1619" s="706"/>
      <c r="E1619" s="703">
        <v>14030525</v>
      </c>
      <c r="F1619" s="706"/>
      <c r="G1619" s="706"/>
      <c r="H1619" s="706"/>
      <c r="I1619" s="705">
        <v>1</v>
      </c>
      <c r="J1619" s="706"/>
      <c r="K1619" s="706">
        <v>180</v>
      </c>
      <c r="L1619" s="710">
        <f t="shared" si="23"/>
        <v>14030525</v>
      </c>
      <c r="M1619" s="96"/>
      <c r="N1619" s="530"/>
      <c r="O1619" s="530"/>
      <c r="P1619" s="530"/>
      <c r="Q1619" s="530"/>
      <c r="R1619" s="530"/>
      <c r="S1619" s="530"/>
      <c r="T1619" s="530"/>
      <c r="U1619" s="530"/>
      <c r="V1619" s="530"/>
      <c r="W1619" s="530"/>
      <c r="X1619" s="530"/>
      <c r="Y1619" s="530"/>
    </row>
    <row r="1620" spans="1:25" x14ac:dyDescent="0.25">
      <c r="A1620" s="192">
        <v>879</v>
      </c>
      <c r="B1620" s="707" t="s">
        <v>228</v>
      </c>
      <c r="C1620" s="707" t="s">
        <v>142</v>
      </c>
      <c r="D1620" s="707"/>
      <c r="E1620" s="707">
        <v>14030527</v>
      </c>
      <c r="F1620" s="707"/>
      <c r="G1620" s="707"/>
      <c r="H1620" s="707"/>
      <c r="I1620" s="705">
        <v>1</v>
      </c>
      <c r="J1620" s="707"/>
      <c r="K1620" s="707">
        <v>120</v>
      </c>
      <c r="L1620" s="708">
        <f t="shared" si="23"/>
        <v>14030527</v>
      </c>
      <c r="M1620" s="96"/>
      <c r="N1620" s="530"/>
      <c r="O1620" s="530"/>
      <c r="P1620" s="530"/>
      <c r="Q1620" s="530"/>
      <c r="R1620" s="530"/>
      <c r="S1620" s="530"/>
      <c r="T1620" s="530"/>
      <c r="U1620" s="530"/>
      <c r="V1620" s="530"/>
      <c r="W1620" s="530"/>
      <c r="X1620" s="530"/>
      <c r="Y1620" s="530"/>
    </row>
    <row r="1621" spans="1:25" x14ac:dyDescent="0.25">
      <c r="A1621" s="270">
        <v>880</v>
      </c>
      <c r="B1621" s="705" t="s">
        <v>228</v>
      </c>
      <c r="C1621" s="705" t="s">
        <v>142</v>
      </c>
      <c r="D1621" s="705"/>
      <c r="E1621" s="704">
        <v>14030527</v>
      </c>
      <c r="F1621" s="705"/>
      <c r="G1621" s="705"/>
      <c r="H1621" s="705"/>
      <c r="I1621" s="705">
        <v>1</v>
      </c>
      <c r="J1621" s="705"/>
      <c r="K1621" s="705">
        <v>120</v>
      </c>
      <c r="L1621" s="709">
        <f t="shared" si="23"/>
        <v>14030527</v>
      </c>
      <c r="M1621" s="96"/>
      <c r="N1621" s="530"/>
      <c r="O1621" s="530"/>
      <c r="P1621" s="530"/>
      <c r="Q1621" s="530"/>
      <c r="R1621" s="530"/>
      <c r="S1621" s="530"/>
      <c r="T1621" s="530"/>
      <c r="U1621" s="530"/>
      <c r="V1621" s="530"/>
      <c r="W1621" s="530"/>
      <c r="X1621" s="530"/>
      <c r="Y1621" s="530"/>
    </row>
    <row r="1622" spans="1:25" x14ac:dyDescent="0.25">
      <c r="A1622" s="270">
        <v>24</v>
      </c>
      <c r="B1622" s="705" t="s">
        <v>228</v>
      </c>
      <c r="C1622" s="705" t="s">
        <v>415</v>
      </c>
      <c r="D1622" s="705"/>
      <c r="E1622" s="704">
        <v>14030527</v>
      </c>
      <c r="F1622" s="705"/>
      <c r="G1622" s="705"/>
      <c r="H1622" s="705"/>
      <c r="I1622" s="705">
        <v>1</v>
      </c>
      <c r="J1622" s="705"/>
      <c r="K1622" s="705">
        <v>120</v>
      </c>
      <c r="L1622" s="709">
        <f t="shared" si="23"/>
        <v>14030527</v>
      </c>
      <c r="M1622" s="96"/>
      <c r="N1622" s="530"/>
      <c r="O1622" s="530"/>
      <c r="P1622" s="530"/>
      <c r="Q1622" s="530"/>
      <c r="R1622" s="530"/>
      <c r="S1622" s="530"/>
      <c r="T1622" s="530"/>
      <c r="U1622" s="530"/>
      <c r="V1622" s="530"/>
      <c r="W1622" s="530"/>
      <c r="X1622" s="530"/>
      <c r="Y1622" s="530"/>
    </row>
    <row r="1623" spans="1:25" x14ac:dyDescent="0.25">
      <c r="A1623" s="270">
        <v>23</v>
      </c>
      <c r="B1623" s="705" t="s">
        <v>228</v>
      </c>
      <c r="C1623" s="705" t="s">
        <v>415</v>
      </c>
      <c r="D1623" s="705"/>
      <c r="E1623" s="704">
        <v>14030527</v>
      </c>
      <c r="F1623" s="705"/>
      <c r="G1623" s="705"/>
      <c r="H1623" s="705"/>
      <c r="I1623" s="705">
        <v>1</v>
      </c>
      <c r="J1623" s="705"/>
      <c r="K1623" s="705">
        <v>120</v>
      </c>
      <c r="L1623" s="709">
        <f t="shared" si="23"/>
        <v>14030527</v>
      </c>
      <c r="M1623" s="96"/>
      <c r="N1623" s="530"/>
      <c r="O1623" s="530"/>
      <c r="P1623" s="530"/>
      <c r="Q1623" s="530"/>
      <c r="R1623" s="530"/>
      <c r="S1623" s="530"/>
      <c r="T1623" s="530"/>
      <c r="U1623" s="530"/>
      <c r="V1623" s="530"/>
      <c r="W1623" s="530"/>
      <c r="X1623" s="530"/>
      <c r="Y1623" s="530"/>
    </row>
    <row r="1624" spans="1:25" x14ac:dyDescent="0.25">
      <c r="A1624" s="270">
        <v>600</v>
      </c>
      <c r="B1624" s="705" t="s">
        <v>228</v>
      </c>
      <c r="C1624" s="705" t="s">
        <v>118</v>
      </c>
      <c r="D1624" s="705"/>
      <c r="E1624" s="704">
        <v>14030527</v>
      </c>
      <c r="F1624" s="705"/>
      <c r="G1624" s="705"/>
      <c r="H1624" s="705"/>
      <c r="I1624" s="705">
        <v>1</v>
      </c>
      <c r="J1624" s="705"/>
      <c r="K1624" s="705">
        <v>180</v>
      </c>
      <c r="L1624" s="709">
        <f t="shared" si="23"/>
        <v>14030527</v>
      </c>
      <c r="M1624" s="96"/>
      <c r="N1624" s="530"/>
      <c r="O1624" s="530"/>
      <c r="P1624" s="530"/>
      <c r="Q1624" s="530"/>
      <c r="R1624" s="530"/>
      <c r="S1624" s="530"/>
      <c r="T1624" s="530"/>
      <c r="U1624" s="530"/>
      <c r="V1624" s="530"/>
      <c r="W1624" s="530"/>
      <c r="X1624" s="530"/>
      <c r="Y1624" s="530"/>
    </row>
    <row r="1625" spans="1:25" x14ac:dyDescent="0.25">
      <c r="A1625" s="270">
        <v>609</v>
      </c>
      <c r="B1625" s="705" t="s">
        <v>228</v>
      </c>
      <c r="C1625" s="705" t="s">
        <v>118</v>
      </c>
      <c r="D1625" s="705"/>
      <c r="E1625" s="704">
        <v>14030527</v>
      </c>
      <c r="F1625" s="705"/>
      <c r="G1625" s="705"/>
      <c r="H1625" s="705"/>
      <c r="I1625" s="705">
        <v>1</v>
      </c>
      <c r="J1625" s="705"/>
      <c r="K1625" s="705">
        <v>180</v>
      </c>
      <c r="L1625" s="709">
        <f t="shared" si="23"/>
        <v>14030527</v>
      </c>
      <c r="M1625" s="96"/>
      <c r="N1625" s="530"/>
      <c r="O1625" s="530"/>
      <c r="P1625" s="530"/>
      <c r="Q1625" s="530"/>
      <c r="R1625" s="530"/>
      <c r="S1625" s="530"/>
      <c r="T1625" s="530"/>
      <c r="U1625" s="530"/>
      <c r="V1625" s="530"/>
      <c r="W1625" s="530"/>
      <c r="X1625" s="530"/>
      <c r="Y1625" s="530"/>
    </row>
    <row r="1626" spans="1:25" x14ac:dyDescent="0.25">
      <c r="A1626" s="270">
        <v>601</v>
      </c>
      <c r="B1626" s="705" t="s">
        <v>228</v>
      </c>
      <c r="C1626" s="705" t="s">
        <v>118</v>
      </c>
      <c r="D1626" s="705"/>
      <c r="E1626" s="704">
        <v>14030527</v>
      </c>
      <c r="F1626" s="705"/>
      <c r="G1626" s="705"/>
      <c r="H1626" s="705"/>
      <c r="I1626" s="705">
        <v>1</v>
      </c>
      <c r="J1626" s="705"/>
      <c r="K1626" s="705">
        <v>180</v>
      </c>
      <c r="L1626" s="709">
        <f t="shared" si="23"/>
        <v>14030527</v>
      </c>
      <c r="M1626" s="96"/>
      <c r="N1626" s="530"/>
      <c r="O1626" s="530"/>
      <c r="P1626" s="530"/>
      <c r="Q1626" s="530"/>
      <c r="R1626" s="530"/>
      <c r="S1626" s="530"/>
      <c r="T1626" s="530"/>
      <c r="U1626" s="530"/>
      <c r="V1626" s="530"/>
      <c r="W1626" s="530"/>
      <c r="X1626" s="530"/>
      <c r="Y1626" s="530"/>
    </row>
    <row r="1627" spans="1:25" ht="15.75" thickBot="1" x14ac:dyDescent="0.3">
      <c r="A1627" s="271">
        <v>1742</v>
      </c>
      <c r="B1627" s="706" t="s">
        <v>228</v>
      </c>
      <c r="C1627" s="706" t="s">
        <v>515</v>
      </c>
      <c r="D1627" s="706"/>
      <c r="E1627" s="703">
        <v>14030527</v>
      </c>
      <c r="F1627" s="706"/>
      <c r="G1627" s="706"/>
      <c r="H1627" s="706"/>
      <c r="I1627" s="705">
        <v>1</v>
      </c>
      <c r="J1627" s="706"/>
      <c r="K1627" s="706">
        <v>180</v>
      </c>
      <c r="L1627" s="710">
        <f t="shared" si="23"/>
        <v>14030527</v>
      </c>
      <c r="M1627" s="96"/>
      <c r="N1627" s="530"/>
      <c r="O1627" s="530"/>
      <c r="P1627" s="530"/>
      <c r="Q1627" s="530"/>
      <c r="R1627" s="530"/>
      <c r="S1627" s="530"/>
      <c r="T1627" s="530"/>
      <c r="U1627" s="530"/>
      <c r="V1627" s="530"/>
      <c r="W1627" s="530"/>
      <c r="X1627" s="530"/>
      <c r="Y1627" s="530"/>
    </row>
    <row r="1628" spans="1:25" x14ac:dyDescent="0.25">
      <c r="A1628" s="192">
        <v>645</v>
      </c>
      <c r="B1628" s="707" t="s">
        <v>228</v>
      </c>
      <c r="C1628" s="707" t="s">
        <v>494</v>
      </c>
      <c r="D1628" s="707"/>
      <c r="E1628" s="707">
        <v>14030528</v>
      </c>
      <c r="F1628" s="707"/>
      <c r="G1628" s="707"/>
      <c r="H1628" s="707"/>
      <c r="I1628" s="705">
        <v>1</v>
      </c>
      <c r="J1628" s="707"/>
      <c r="K1628" s="707">
        <v>180</v>
      </c>
      <c r="L1628" s="708">
        <f t="shared" si="23"/>
        <v>14030528</v>
      </c>
      <c r="M1628" s="96"/>
      <c r="N1628" s="530"/>
      <c r="O1628" s="530"/>
      <c r="P1628" s="530"/>
      <c r="Q1628" s="530"/>
      <c r="R1628" s="530"/>
      <c r="S1628" s="530"/>
      <c r="T1628" s="530"/>
      <c r="U1628" s="530"/>
      <c r="V1628" s="530"/>
      <c r="W1628" s="530"/>
      <c r="X1628" s="530"/>
      <c r="Y1628" s="530"/>
    </row>
    <row r="1629" spans="1:25" x14ac:dyDescent="0.25">
      <c r="A1629" s="270">
        <v>599</v>
      </c>
      <c r="B1629" s="705" t="s">
        <v>228</v>
      </c>
      <c r="C1629" s="705" t="s">
        <v>118</v>
      </c>
      <c r="D1629" s="705"/>
      <c r="E1629" s="704">
        <v>14030528</v>
      </c>
      <c r="F1629" s="705"/>
      <c r="G1629" s="705"/>
      <c r="H1629" s="705"/>
      <c r="I1629" s="705">
        <v>1</v>
      </c>
      <c r="J1629" s="705"/>
      <c r="K1629" s="705">
        <v>180</v>
      </c>
      <c r="L1629" s="709">
        <f t="shared" si="23"/>
        <v>14030528</v>
      </c>
      <c r="M1629" s="96"/>
      <c r="N1629" s="530"/>
      <c r="O1629" s="530"/>
      <c r="P1629" s="530"/>
      <c r="Q1629" s="530"/>
      <c r="R1629" s="530"/>
      <c r="S1629" s="530"/>
      <c r="T1629" s="530"/>
      <c r="U1629" s="530"/>
      <c r="V1629" s="530"/>
      <c r="W1629" s="530"/>
      <c r="X1629" s="530"/>
      <c r="Y1629" s="530"/>
    </row>
    <row r="1630" spans="1:25" x14ac:dyDescent="0.25">
      <c r="A1630" s="270">
        <v>3397</v>
      </c>
      <c r="B1630" s="705" t="s">
        <v>228</v>
      </c>
      <c r="C1630" s="705" t="s">
        <v>223</v>
      </c>
      <c r="D1630" s="705"/>
      <c r="E1630" s="704">
        <v>14030528</v>
      </c>
      <c r="F1630" s="705"/>
      <c r="G1630" s="705"/>
      <c r="H1630" s="705"/>
      <c r="I1630" s="705">
        <v>1</v>
      </c>
      <c r="J1630" s="705"/>
      <c r="K1630" s="705">
        <v>180</v>
      </c>
      <c r="L1630" s="709">
        <f t="shared" si="23"/>
        <v>14030528</v>
      </c>
      <c r="M1630" s="96"/>
      <c r="N1630" s="530"/>
      <c r="O1630" s="530"/>
      <c r="P1630" s="530"/>
      <c r="Q1630" s="530"/>
      <c r="R1630" s="530"/>
      <c r="S1630" s="530"/>
      <c r="T1630" s="530"/>
      <c r="U1630" s="530"/>
      <c r="V1630" s="530"/>
      <c r="W1630" s="530"/>
      <c r="X1630" s="530"/>
      <c r="Y1630" s="530"/>
    </row>
    <row r="1631" spans="1:25" x14ac:dyDescent="0.25">
      <c r="A1631" s="270">
        <v>608</v>
      </c>
      <c r="B1631" s="705" t="s">
        <v>228</v>
      </c>
      <c r="C1631" s="705" t="s">
        <v>118</v>
      </c>
      <c r="D1631" s="705"/>
      <c r="E1631" s="704">
        <v>14030528</v>
      </c>
      <c r="F1631" s="705"/>
      <c r="G1631" s="705"/>
      <c r="H1631" s="705"/>
      <c r="I1631" s="705">
        <v>1</v>
      </c>
      <c r="J1631" s="705"/>
      <c r="K1631" s="705">
        <v>180</v>
      </c>
      <c r="L1631" s="709">
        <f t="shared" ref="L1631:L1694" si="24">E1631</f>
        <v>14030528</v>
      </c>
      <c r="M1631" s="96"/>
      <c r="N1631" s="530"/>
      <c r="O1631" s="530"/>
      <c r="P1631" s="530"/>
      <c r="Q1631" s="530"/>
      <c r="R1631" s="530"/>
      <c r="S1631" s="530"/>
      <c r="T1631" s="530"/>
      <c r="U1631" s="530"/>
      <c r="V1631" s="530"/>
      <c r="W1631" s="530"/>
      <c r="X1631" s="530"/>
      <c r="Y1631" s="530"/>
    </row>
    <row r="1632" spans="1:25" x14ac:dyDescent="0.25">
      <c r="A1632" s="270">
        <v>598</v>
      </c>
      <c r="B1632" s="705" t="s">
        <v>228</v>
      </c>
      <c r="C1632" s="705" t="s">
        <v>118</v>
      </c>
      <c r="D1632" s="705"/>
      <c r="E1632" s="704">
        <v>14030528</v>
      </c>
      <c r="F1632" s="705"/>
      <c r="G1632" s="705"/>
      <c r="H1632" s="705"/>
      <c r="I1632" s="705">
        <v>1</v>
      </c>
      <c r="J1632" s="705"/>
      <c r="K1632" s="705">
        <v>180</v>
      </c>
      <c r="L1632" s="709">
        <f t="shared" si="24"/>
        <v>14030528</v>
      </c>
      <c r="M1632" s="96"/>
      <c r="N1632" s="530"/>
      <c r="O1632" s="530"/>
      <c r="P1632" s="530"/>
      <c r="Q1632" s="530"/>
      <c r="R1632" s="530"/>
      <c r="S1632" s="530"/>
      <c r="T1632" s="530"/>
      <c r="U1632" s="530"/>
      <c r="V1632" s="530"/>
      <c r="W1632" s="530"/>
      <c r="X1632" s="530"/>
      <c r="Y1632" s="530"/>
    </row>
    <row r="1633" spans="1:25" x14ac:dyDescent="0.25">
      <c r="A1633" s="270">
        <v>3385</v>
      </c>
      <c r="B1633" s="705" t="s">
        <v>228</v>
      </c>
      <c r="C1633" s="705" t="s">
        <v>117</v>
      </c>
      <c r="D1633" s="705"/>
      <c r="E1633" s="704">
        <v>14030528</v>
      </c>
      <c r="F1633" s="705"/>
      <c r="G1633" s="705"/>
      <c r="H1633" s="705"/>
      <c r="I1633" s="705">
        <v>1</v>
      </c>
      <c r="J1633" s="705"/>
      <c r="K1633" s="705">
        <v>180</v>
      </c>
      <c r="L1633" s="709">
        <f t="shared" si="24"/>
        <v>14030528</v>
      </c>
      <c r="M1633" s="96"/>
      <c r="N1633" s="530"/>
      <c r="O1633" s="530"/>
      <c r="P1633" s="530"/>
      <c r="Q1633" s="530"/>
      <c r="R1633" s="530"/>
      <c r="S1633" s="530"/>
      <c r="T1633" s="530"/>
      <c r="U1633" s="530"/>
      <c r="V1633" s="530"/>
      <c r="W1633" s="530"/>
      <c r="X1633" s="530"/>
      <c r="Y1633" s="530"/>
    </row>
    <row r="1634" spans="1:25" x14ac:dyDescent="0.25">
      <c r="A1634" s="270">
        <v>610</v>
      </c>
      <c r="B1634" s="705" t="s">
        <v>228</v>
      </c>
      <c r="C1634" s="705" t="s">
        <v>464</v>
      </c>
      <c r="D1634" s="705"/>
      <c r="E1634" s="704">
        <v>14030528</v>
      </c>
      <c r="F1634" s="705"/>
      <c r="G1634" s="705"/>
      <c r="H1634" s="705"/>
      <c r="I1634" s="705">
        <v>1</v>
      </c>
      <c r="J1634" s="705"/>
      <c r="K1634" s="705">
        <v>180</v>
      </c>
      <c r="L1634" s="709">
        <f t="shared" si="24"/>
        <v>14030528</v>
      </c>
      <c r="M1634" s="96"/>
      <c r="N1634" s="530"/>
      <c r="O1634" s="530"/>
      <c r="P1634" s="530"/>
      <c r="Q1634" s="530"/>
      <c r="R1634" s="530"/>
      <c r="S1634" s="530"/>
      <c r="T1634" s="530"/>
      <c r="U1634" s="530"/>
      <c r="V1634" s="530"/>
      <c r="W1634" s="530"/>
      <c r="X1634" s="530"/>
      <c r="Y1634" s="530"/>
    </row>
    <row r="1635" spans="1:25" x14ac:dyDescent="0.25">
      <c r="A1635" s="270">
        <v>3373</v>
      </c>
      <c r="B1635" s="705" t="s">
        <v>228</v>
      </c>
      <c r="C1635" s="705" t="s">
        <v>117</v>
      </c>
      <c r="D1635" s="705"/>
      <c r="E1635" s="704">
        <v>14030528</v>
      </c>
      <c r="F1635" s="705"/>
      <c r="G1635" s="705"/>
      <c r="H1635" s="705"/>
      <c r="I1635" s="705">
        <v>1</v>
      </c>
      <c r="J1635" s="705"/>
      <c r="K1635" s="705">
        <v>180</v>
      </c>
      <c r="L1635" s="709">
        <f t="shared" si="24"/>
        <v>14030528</v>
      </c>
      <c r="M1635" s="96"/>
      <c r="N1635" s="530"/>
      <c r="O1635" s="530"/>
      <c r="P1635" s="530"/>
      <c r="Q1635" s="530"/>
      <c r="R1635" s="530"/>
      <c r="S1635" s="530"/>
      <c r="T1635" s="530"/>
      <c r="U1635" s="530"/>
      <c r="V1635" s="530"/>
      <c r="W1635" s="530"/>
      <c r="X1635" s="530"/>
      <c r="Y1635" s="530"/>
    </row>
    <row r="1636" spans="1:25" x14ac:dyDescent="0.25">
      <c r="A1636" s="270">
        <v>6</v>
      </c>
      <c r="B1636" s="705" t="s">
        <v>228</v>
      </c>
      <c r="C1636" s="705" t="s">
        <v>541</v>
      </c>
      <c r="D1636" s="705"/>
      <c r="E1636" s="704">
        <v>14030528</v>
      </c>
      <c r="F1636" s="705"/>
      <c r="G1636" s="705"/>
      <c r="H1636" s="705"/>
      <c r="I1636" s="705">
        <v>1</v>
      </c>
      <c r="J1636" s="705"/>
      <c r="K1636" s="705">
        <v>180</v>
      </c>
      <c r="L1636" s="709">
        <f t="shared" si="24"/>
        <v>14030528</v>
      </c>
      <c r="M1636" s="96"/>
      <c r="N1636" s="530"/>
      <c r="O1636" s="530"/>
      <c r="P1636" s="530"/>
      <c r="Q1636" s="530"/>
      <c r="R1636" s="530"/>
      <c r="S1636" s="530"/>
      <c r="T1636" s="530"/>
      <c r="U1636" s="530"/>
      <c r="V1636" s="530"/>
      <c r="W1636" s="530"/>
      <c r="X1636" s="530"/>
      <c r="Y1636" s="530"/>
    </row>
    <row r="1637" spans="1:25" ht="15.75" thickBot="1" x14ac:dyDescent="0.3">
      <c r="A1637" s="271">
        <v>3394</v>
      </c>
      <c r="B1637" s="706" t="s">
        <v>228</v>
      </c>
      <c r="C1637" s="706" t="s">
        <v>218</v>
      </c>
      <c r="D1637" s="706"/>
      <c r="E1637" s="703">
        <v>14030528</v>
      </c>
      <c r="F1637" s="706"/>
      <c r="G1637" s="706"/>
      <c r="H1637" s="706"/>
      <c r="I1637" s="705">
        <v>1</v>
      </c>
      <c r="J1637" s="706"/>
      <c r="K1637" s="706">
        <v>180</v>
      </c>
      <c r="L1637" s="710">
        <f t="shared" si="24"/>
        <v>14030528</v>
      </c>
      <c r="M1637" s="96"/>
      <c r="N1637" s="530"/>
      <c r="O1637" s="530"/>
      <c r="P1637" s="530"/>
      <c r="Q1637" s="530"/>
      <c r="R1637" s="530"/>
      <c r="S1637" s="530"/>
      <c r="T1637" s="530"/>
      <c r="U1637" s="530"/>
      <c r="V1637" s="530"/>
      <c r="W1637" s="530"/>
      <c r="X1637" s="530"/>
      <c r="Y1637" s="530"/>
    </row>
    <row r="1638" spans="1:25" x14ac:dyDescent="0.25">
      <c r="A1638" s="192">
        <v>3376</v>
      </c>
      <c r="B1638" s="707" t="s">
        <v>228</v>
      </c>
      <c r="C1638" s="707" t="s">
        <v>117</v>
      </c>
      <c r="D1638" s="707"/>
      <c r="E1638" s="707">
        <v>14030529</v>
      </c>
      <c r="F1638" s="707"/>
      <c r="G1638" s="707"/>
      <c r="H1638" s="707"/>
      <c r="I1638" s="705">
        <v>1</v>
      </c>
      <c r="J1638" s="707"/>
      <c r="K1638" s="707">
        <v>180</v>
      </c>
      <c r="L1638" s="708">
        <f t="shared" si="24"/>
        <v>14030529</v>
      </c>
      <c r="M1638" s="96"/>
      <c r="N1638" s="530"/>
      <c r="O1638" s="530"/>
      <c r="P1638" s="530"/>
      <c r="Q1638" s="530"/>
      <c r="R1638" s="530"/>
      <c r="S1638" s="530"/>
      <c r="T1638" s="530"/>
      <c r="U1638" s="530"/>
      <c r="V1638" s="530"/>
      <c r="W1638" s="530"/>
      <c r="X1638" s="530"/>
      <c r="Y1638" s="530"/>
    </row>
    <row r="1639" spans="1:25" x14ac:dyDescent="0.25">
      <c r="A1639" s="270">
        <v>3393</v>
      </c>
      <c r="B1639" s="705" t="s">
        <v>228</v>
      </c>
      <c r="C1639" s="705" t="s">
        <v>218</v>
      </c>
      <c r="D1639" s="705"/>
      <c r="E1639" s="704">
        <v>14030529</v>
      </c>
      <c r="F1639" s="705"/>
      <c r="G1639" s="705"/>
      <c r="H1639" s="705"/>
      <c r="I1639" s="705">
        <v>1</v>
      </c>
      <c r="J1639" s="705"/>
      <c r="K1639" s="705">
        <v>180</v>
      </c>
      <c r="L1639" s="709">
        <f t="shared" si="24"/>
        <v>14030529</v>
      </c>
      <c r="M1639" s="96"/>
      <c r="N1639" s="530"/>
      <c r="O1639" s="530"/>
      <c r="P1639" s="530"/>
      <c r="Q1639" s="530"/>
      <c r="R1639" s="530"/>
      <c r="S1639" s="530"/>
      <c r="T1639" s="530"/>
      <c r="U1639" s="530"/>
      <c r="V1639" s="530"/>
      <c r="W1639" s="530"/>
      <c r="X1639" s="530"/>
      <c r="Y1639" s="530"/>
    </row>
    <row r="1640" spans="1:25" x14ac:dyDescent="0.25">
      <c r="A1640" s="270">
        <v>616</v>
      </c>
      <c r="B1640" s="705" t="s">
        <v>228</v>
      </c>
      <c r="C1640" s="705" t="s">
        <v>118</v>
      </c>
      <c r="D1640" s="705"/>
      <c r="E1640" s="704">
        <v>14030529</v>
      </c>
      <c r="F1640" s="705"/>
      <c r="G1640" s="705"/>
      <c r="H1640" s="705"/>
      <c r="I1640" s="705">
        <v>1</v>
      </c>
      <c r="J1640" s="705"/>
      <c r="K1640" s="705">
        <v>180</v>
      </c>
      <c r="L1640" s="709">
        <f t="shared" si="24"/>
        <v>14030529</v>
      </c>
      <c r="M1640" s="96"/>
      <c r="N1640" s="530"/>
      <c r="O1640" s="530"/>
      <c r="P1640" s="530"/>
      <c r="Q1640" s="530"/>
      <c r="R1640" s="530"/>
      <c r="S1640" s="530"/>
      <c r="T1640" s="530"/>
      <c r="U1640" s="530"/>
      <c r="V1640" s="530"/>
      <c r="W1640" s="530"/>
      <c r="X1640" s="530"/>
      <c r="Y1640" s="530"/>
    </row>
    <row r="1641" spans="1:25" x14ac:dyDescent="0.25">
      <c r="A1641" s="270">
        <v>302</v>
      </c>
      <c r="B1641" s="705" t="s">
        <v>228</v>
      </c>
      <c r="C1641" s="705" t="s">
        <v>118</v>
      </c>
      <c r="D1641" s="705"/>
      <c r="E1641" s="704">
        <v>14030529</v>
      </c>
      <c r="F1641" s="705"/>
      <c r="G1641" s="705"/>
      <c r="H1641" s="705"/>
      <c r="I1641" s="705">
        <v>1</v>
      </c>
      <c r="J1641" s="705"/>
      <c r="K1641" s="705">
        <v>180</v>
      </c>
      <c r="L1641" s="709">
        <f t="shared" si="24"/>
        <v>14030529</v>
      </c>
      <c r="M1641" s="96"/>
      <c r="N1641" s="530"/>
      <c r="O1641" s="530"/>
      <c r="P1641" s="530"/>
      <c r="Q1641" s="530"/>
      <c r="R1641" s="530"/>
      <c r="S1641" s="530"/>
      <c r="T1641" s="530"/>
      <c r="U1641" s="530"/>
      <c r="V1641" s="530"/>
      <c r="W1641" s="530"/>
      <c r="X1641" s="530"/>
      <c r="Y1641" s="530"/>
    </row>
    <row r="1642" spans="1:25" x14ac:dyDescent="0.25">
      <c r="A1642" s="270">
        <v>613</v>
      </c>
      <c r="B1642" s="705" t="s">
        <v>228</v>
      </c>
      <c r="C1642" s="705" t="s">
        <v>118</v>
      </c>
      <c r="D1642" s="705"/>
      <c r="E1642" s="704">
        <v>14030529</v>
      </c>
      <c r="F1642" s="705"/>
      <c r="G1642" s="705"/>
      <c r="H1642" s="705"/>
      <c r="I1642" s="705">
        <v>1</v>
      </c>
      <c r="J1642" s="705"/>
      <c r="K1642" s="705">
        <v>180</v>
      </c>
      <c r="L1642" s="709">
        <f t="shared" si="24"/>
        <v>14030529</v>
      </c>
      <c r="M1642" s="96"/>
      <c r="N1642" s="530"/>
      <c r="O1642" s="530"/>
      <c r="P1642" s="530"/>
      <c r="Q1642" s="530"/>
      <c r="R1642" s="530"/>
      <c r="S1642" s="530"/>
      <c r="T1642" s="530"/>
      <c r="U1642" s="530"/>
      <c r="V1642" s="530"/>
      <c r="W1642" s="530"/>
      <c r="X1642" s="530"/>
      <c r="Y1642" s="530"/>
    </row>
    <row r="1643" spans="1:25" x14ac:dyDescent="0.25">
      <c r="A1643" s="270">
        <v>607</v>
      </c>
      <c r="B1643" s="705" t="s">
        <v>228</v>
      </c>
      <c r="C1643" s="705" t="s">
        <v>118</v>
      </c>
      <c r="D1643" s="705"/>
      <c r="E1643" s="704">
        <v>14030529</v>
      </c>
      <c r="F1643" s="705"/>
      <c r="G1643" s="705"/>
      <c r="H1643" s="705"/>
      <c r="I1643" s="705">
        <v>1</v>
      </c>
      <c r="J1643" s="705"/>
      <c r="K1643" s="705">
        <v>180</v>
      </c>
      <c r="L1643" s="709">
        <f t="shared" si="24"/>
        <v>14030529</v>
      </c>
      <c r="M1643" s="96"/>
      <c r="N1643" s="530"/>
      <c r="O1643" s="530"/>
      <c r="P1643" s="530"/>
      <c r="Q1643" s="530"/>
      <c r="R1643" s="530"/>
      <c r="S1643" s="530"/>
      <c r="T1643" s="530"/>
      <c r="U1643" s="530"/>
      <c r="V1643" s="530"/>
      <c r="W1643" s="530"/>
      <c r="X1643" s="530"/>
      <c r="Y1643" s="530"/>
    </row>
    <row r="1644" spans="1:25" x14ac:dyDescent="0.25">
      <c r="A1644" s="270">
        <v>614</v>
      </c>
      <c r="B1644" s="705" t="s">
        <v>228</v>
      </c>
      <c r="C1644" s="705" t="s">
        <v>118</v>
      </c>
      <c r="D1644" s="705"/>
      <c r="E1644" s="704">
        <v>14030529</v>
      </c>
      <c r="F1644" s="705"/>
      <c r="G1644" s="705"/>
      <c r="H1644" s="705"/>
      <c r="I1644" s="705">
        <v>1</v>
      </c>
      <c r="J1644" s="705"/>
      <c r="K1644" s="705">
        <v>180</v>
      </c>
      <c r="L1644" s="709">
        <f t="shared" si="24"/>
        <v>14030529</v>
      </c>
      <c r="M1644" s="96"/>
      <c r="N1644" s="530"/>
      <c r="O1644" s="530"/>
      <c r="P1644" s="530"/>
      <c r="Q1644" s="530"/>
      <c r="R1644" s="530"/>
      <c r="S1644" s="530"/>
      <c r="T1644" s="530"/>
      <c r="U1644" s="530"/>
      <c r="V1644" s="530"/>
      <c r="W1644" s="530"/>
      <c r="X1644" s="530"/>
      <c r="Y1644" s="530"/>
    </row>
    <row r="1645" spans="1:25" x14ac:dyDescent="0.25">
      <c r="A1645" s="270">
        <v>611</v>
      </c>
      <c r="B1645" s="705" t="s">
        <v>228</v>
      </c>
      <c r="C1645" s="705" t="s">
        <v>118</v>
      </c>
      <c r="D1645" s="705"/>
      <c r="E1645" s="704">
        <v>14030529</v>
      </c>
      <c r="F1645" s="705"/>
      <c r="G1645" s="705"/>
      <c r="H1645" s="705"/>
      <c r="I1645" s="705">
        <v>1</v>
      </c>
      <c r="J1645" s="705"/>
      <c r="K1645" s="705">
        <v>180</v>
      </c>
      <c r="L1645" s="709">
        <f t="shared" si="24"/>
        <v>14030529</v>
      </c>
      <c r="M1645" s="96"/>
      <c r="N1645" s="530"/>
      <c r="O1645" s="530"/>
      <c r="P1645" s="530"/>
      <c r="Q1645" s="530"/>
      <c r="R1645" s="530"/>
      <c r="S1645" s="530"/>
      <c r="T1645" s="530"/>
      <c r="U1645" s="530"/>
      <c r="V1645" s="530"/>
      <c r="W1645" s="530"/>
      <c r="X1645" s="530"/>
      <c r="Y1645" s="530"/>
    </row>
    <row r="1646" spans="1:25" x14ac:dyDescent="0.25">
      <c r="A1646" s="270">
        <v>3396</v>
      </c>
      <c r="B1646" s="705" t="s">
        <v>228</v>
      </c>
      <c r="C1646" s="705" t="s">
        <v>223</v>
      </c>
      <c r="D1646" s="705"/>
      <c r="E1646" s="704">
        <v>14030529</v>
      </c>
      <c r="F1646" s="705"/>
      <c r="G1646" s="705"/>
      <c r="H1646" s="705"/>
      <c r="I1646" s="705">
        <v>1</v>
      </c>
      <c r="J1646" s="705"/>
      <c r="K1646" s="705">
        <v>180</v>
      </c>
      <c r="L1646" s="709">
        <f t="shared" si="24"/>
        <v>14030529</v>
      </c>
      <c r="M1646" s="96"/>
      <c r="N1646" s="530"/>
      <c r="O1646" s="530"/>
      <c r="P1646" s="530"/>
      <c r="Q1646" s="530"/>
      <c r="R1646" s="530"/>
      <c r="S1646" s="530"/>
      <c r="T1646" s="530"/>
      <c r="U1646" s="530"/>
      <c r="V1646" s="530"/>
      <c r="W1646" s="530"/>
      <c r="X1646" s="530"/>
      <c r="Y1646" s="530"/>
    </row>
    <row r="1647" spans="1:25" ht="15.75" thickBot="1" x14ac:dyDescent="0.3">
      <c r="A1647" s="271">
        <v>603</v>
      </c>
      <c r="B1647" s="706" t="s">
        <v>228</v>
      </c>
      <c r="C1647" s="706" t="s">
        <v>135</v>
      </c>
      <c r="D1647" s="706"/>
      <c r="E1647" s="703">
        <v>14030529</v>
      </c>
      <c r="F1647" s="706"/>
      <c r="G1647" s="706"/>
      <c r="H1647" s="706"/>
      <c r="I1647" s="705">
        <v>1</v>
      </c>
      <c r="J1647" s="706"/>
      <c r="K1647" s="706">
        <v>180</v>
      </c>
      <c r="L1647" s="710">
        <f t="shared" si="24"/>
        <v>14030529</v>
      </c>
      <c r="M1647" s="96"/>
      <c r="N1647" s="530"/>
      <c r="O1647" s="530"/>
      <c r="P1647" s="530"/>
      <c r="Q1647" s="530"/>
      <c r="R1647" s="530"/>
      <c r="S1647" s="530"/>
      <c r="T1647" s="530"/>
      <c r="U1647" s="530"/>
      <c r="V1647" s="530"/>
      <c r="W1647" s="530"/>
      <c r="X1647" s="530"/>
      <c r="Y1647" s="530"/>
    </row>
    <row r="1648" spans="1:25" x14ac:dyDescent="0.25">
      <c r="A1648" s="192">
        <v>274</v>
      </c>
      <c r="B1648" s="707" t="s">
        <v>227</v>
      </c>
      <c r="C1648" s="707" t="s">
        <v>663</v>
      </c>
      <c r="D1648" s="707"/>
      <c r="E1648" s="707">
        <v>14030530</v>
      </c>
      <c r="F1648" s="707"/>
      <c r="G1648" s="707"/>
      <c r="H1648" s="707"/>
      <c r="I1648" s="705">
        <v>1</v>
      </c>
      <c r="J1648" s="707"/>
      <c r="K1648" s="707">
        <v>180</v>
      </c>
      <c r="L1648" s="708">
        <f t="shared" si="24"/>
        <v>14030530</v>
      </c>
      <c r="M1648" s="96"/>
      <c r="N1648" s="530"/>
      <c r="O1648" s="530"/>
      <c r="P1648" s="530"/>
      <c r="Q1648" s="530"/>
      <c r="R1648" s="530"/>
      <c r="S1648" s="530"/>
      <c r="T1648" s="530"/>
      <c r="U1648" s="530"/>
      <c r="V1648" s="530"/>
      <c r="W1648" s="530"/>
      <c r="X1648" s="530"/>
      <c r="Y1648" s="530"/>
    </row>
    <row r="1649" spans="1:25" x14ac:dyDescent="0.25">
      <c r="A1649" s="270">
        <v>273</v>
      </c>
      <c r="B1649" s="705" t="s">
        <v>227</v>
      </c>
      <c r="C1649" s="705" t="s">
        <v>663</v>
      </c>
      <c r="D1649" s="705"/>
      <c r="E1649" s="704">
        <v>14030530</v>
      </c>
      <c r="F1649" s="705"/>
      <c r="G1649" s="705"/>
      <c r="H1649" s="705"/>
      <c r="I1649" s="705">
        <v>1</v>
      </c>
      <c r="J1649" s="705"/>
      <c r="K1649" s="705">
        <v>180</v>
      </c>
      <c r="L1649" s="709">
        <f t="shared" si="24"/>
        <v>14030530</v>
      </c>
      <c r="M1649" s="96"/>
      <c r="N1649" s="530"/>
      <c r="O1649" s="530"/>
      <c r="P1649" s="530"/>
      <c r="Q1649" s="530"/>
      <c r="R1649" s="530"/>
      <c r="S1649" s="530"/>
      <c r="T1649" s="530"/>
      <c r="U1649" s="530"/>
      <c r="V1649" s="530"/>
      <c r="W1649" s="530"/>
      <c r="X1649" s="530"/>
      <c r="Y1649" s="530"/>
    </row>
    <row r="1650" spans="1:25" x14ac:dyDescent="0.25">
      <c r="A1650" s="270">
        <v>3399</v>
      </c>
      <c r="B1650" s="705" t="s">
        <v>227</v>
      </c>
      <c r="C1650" s="705" t="s">
        <v>223</v>
      </c>
      <c r="D1650" s="705"/>
      <c r="E1650" s="704">
        <v>14030530</v>
      </c>
      <c r="F1650" s="705"/>
      <c r="G1650" s="705"/>
      <c r="H1650" s="705"/>
      <c r="I1650" s="705">
        <v>1</v>
      </c>
      <c r="J1650" s="705"/>
      <c r="K1650" s="705">
        <v>180</v>
      </c>
      <c r="L1650" s="709">
        <f t="shared" si="24"/>
        <v>14030530</v>
      </c>
      <c r="M1650" s="96"/>
      <c r="N1650" s="530"/>
      <c r="O1650" s="530"/>
      <c r="P1650" s="530"/>
      <c r="Q1650" s="530"/>
      <c r="R1650" s="530"/>
      <c r="S1650" s="530"/>
      <c r="T1650" s="530"/>
      <c r="U1650" s="530"/>
      <c r="V1650" s="530"/>
      <c r="W1650" s="530"/>
      <c r="X1650" s="530"/>
      <c r="Y1650" s="530"/>
    </row>
    <row r="1651" spans="1:25" x14ac:dyDescent="0.25">
      <c r="A1651" s="270">
        <v>278</v>
      </c>
      <c r="B1651" s="705" t="s">
        <v>227</v>
      </c>
      <c r="C1651" s="705" t="s">
        <v>663</v>
      </c>
      <c r="D1651" s="705"/>
      <c r="E1651" s="704">
        <v>14030530</v>
      </c>
      <c r="F1651" s="705"/>
      <c r="G1651" s="705"/>
      <c r="H1651" s="705"/>
      <c r="I1651" s="705">
        <v>1</v>
      </c>
      <c r="J1651" s="705"/>
      <c r="K1651" s="705">
        <v>180</v>
      </c>
      <c r="L1651" s="709">
        <f t="shared" si="24"/>
        <v>14030530</v>
      </c>
      <c r="M1651" s="96"/>
      <c r="N1651" s="530"/>
      <c r="O1651" s="530"/>
      <c r="P1651" s="530"/>
      <c r="Q1651" s="530"/>
      <c r="R1651" s="530"/>
      <c r="S1651" s="530"/>
      <c r="T1651" s="530"/>
      <c r="U1651" s="530"/>
      <c r="V1651" s="530"/>
      <c r="W1651" s="530"/>
      <c r="X1651" s="530"/>
      <c r="Y1651" s="530"/>
    </row>
    <row r="1652" spans="1:25" x14ac:dyDescent="0.25">
      <c r="A1652" s="270">
        <v>627</v>
      </c>
      <c r="B1652" s="705" t="s">
        <v>227</v>
      </c>
      <c r="C1652" s="705" t="s">
        <v>118</v>
      </c>
      <c r="D1652" s="705"/>
      <c r="E1652" s="704">
        <v>14030530</v>
      </c>
      <c r="F1652" s="705"/>
      <c r="G1652" s="705"/>
      <c r="H1652" s="705"/>
      <c r="I1652" s="705">
        <v>1</v>
      </c>
      <c r="J1652" s="705"/>
      <c r="K1652" s="705">
        <v>180</v>
      </c>
      <c r="L1652" s="709">
        <f t="shared" si="24"/>
        <v>14030530</v>
      </c>
      <c r="M1652" s="96"/>
      <c r="N1652" s="530"/>
      <c r="O1652" s="530"/>
      <c r="P1652" s="530"/>
      <c r="Q1652" s="530"/>
      <c r="R1652" s="530"/>
      <c r="S1652" s="530"/>
      <c r="T1652" s="530"/>
      <c r="U1652" s="530"/>
      <c r="V1652" s="530"/>
      <c r="W1652" s="530"/>
      <c r="X1652" s="530"/>
      <c r="Y1652" s="530"/>
    </row>
    <row r="1653" spans="1:25" x14ac:dyDescent="0.25">
      <c r="A1653" s="270">
        <v>3400</v>
      </c>
      <c r="B1653" s="705" t="s">
        <v>227</v>
      </c>
      <c r="C1653" s="705" t="s">
        <v>223</v>
      </c>
      <c r="D1653" s="705"/>
      <c r="E1653" s="704">
        <v>14030530</v>
      </c>
      <c r="F1653" s="705"/>
      <c r="G1653" s="705"/>
      <c r="H1653" s="705"/>
      <c r="I1653" s="705">
        <v>1</v>
      </c>
      <c r="J1653" s="705"/>
      <c r="K1653" s="705">
        <v>180</v>
      </c>
      <c r="L1653" s="709">
        <f t="shared" si="24"/>
        <v>14030530</v>
      </c>
      <c r="M1653" s="96"/>
      <c r="N1653" s="530"/>
      <c r="O1653" s="530"/>
      <c r="P1653" s="530"/>
      <c r="Q1653" s="530"/>
      <c r="R1653" s="530"/>
      <c r="S1653" s="530"/>
      <c r="T1653" s="530"/>
      <c r="U1653" s="530"/>
      <c r="V1653" s="530"/>
      <c r="W1653" s="530"/>
      <c r="X1653" s="530"/>
      <c r="Y1653" s="530"/>
    </row>
    <row r="1654" spans="1:25" x14ac:dyDescent="0.25">
      <c r="A1654" s="270">
        <v>280</v>
      </c>
      <c r="B1654" s="705" t="s">
        <v>227</v>
      </c>
      <c r="C1654" s="705" t="s">
        <v>575</v>
      </c>
      <c r="D1654" s="705"/>
      <c r="E1654" s="704">
        <v>14030530</v>
      </c>
      <c r="F1654" s="705"/>
      <c r="G1654" s="705"/>
      <c r="H1654" s="705"/>
      <c r="I1654" s="705">
        <v>1</v>
      </c>
      <c r="J1654" s="705"/>
      <c r="K1654" s="705">
        <v>180</v>
      </c>
      <c r="L1654" s="709">
        <f t="shared" si="24"/>
        <v>14030530</v>
      </c>
      <c r="M1654" s="96"/>
      <c r="N1654" s="530"/>
      <c r="O1654" s="530"/>
      <c r="P1654" s="530"/>
      <c r="Q1654" s="530"/>
      <c r="R1654" s="530"/>
      <c r="S1654" s="530"/>
      <c r="T1654" s="530"/>
      <c r="U1654" s="530"/>
      <c r="V1654" s="530"/>
      <c r="W1654" s="530"/>
      <c r="X1654" s="530"/>
      <c r="Y1654" s="530"/>
    </row>
    <row r="1655" spans="1:25" x14ac:dyDescent="0.25">
      <c r="A1655" s="270">
        <v>275</v>
      </c>
      <c r="B1655" s="705" t="s">
        <v>227</v>
      </c>
      <c r="C1655" s="705" t="s">
        <v>663</v>
      </c>
      <c r="D1655" s="705"/>
      <c r="E1655" s="704">
        <v>14030530</v>
      </c>
      <c r="F1655" s="705"/>
      <c r="G1655" s="705"/>
      <c r="H1655" s="705"/>
      <c r="I1655" s="705">
        <v>1</v>
      </c>
      <c r="J1655" s="705"/>
      <c r="K1655" s="705">
        <v>180</v>
      </c>
      <c r="L1655" s="709">
        <f t="shared" si="24"/>
        <v>14030530</v>
      </c>
      <c r="M1655" s="96"/>
      <c r="N1655" s="530"/>
      <c r="O1655" s="530"/>
      <c r="P1655" s="530"/>
      <c r="Q1655" s="530"/>
      <c r="R1655" s="530"/>
      <c r="S1655" s="530"/>
      <c r="T1655" s="530"/>
      <c r="U1655" s="530"/>
      <c r="V1655" s="530"/>
      <c r="W1655" s="530"/>
      <c r="X1655" s="530"/>
      <c r="Y1655" s="530"/>
    </row>
    <row r="1656" spans="1:25" x14ac:dyDescent="0.25">
      <c r="A1656" s="270">
        <v>279</v>
      </c>
      <c r="B1656" s="705" t="s">
        <v>227</v>
      </c>
      <c r="C1656" s="705" t="s">
        <v>663</v>
      </c>
      <c r="D1656" s="705"/>
      <c r="E1656" s="704">
        <v>14030530</v>
      </c>
      <c r="F1656" s="705"/>
      <c r="G1656" s="705"/>
      <c r="H1656" s="705"/>
      <c r="I1656" s="705">
        <v>1</v>
      </c>
      <c r="J1656" s="705"/>
      <c r="K1656" s="705">
        <v>180</v>
      </c>
      <c r="L1656" s="709">
        <f t="shared" si="24"/>
        <v>14030530</v>
      </c>
      <c r="M1656" s="96"/>
      <c r="N1656" s="530"/>
      <c r="O1656" s="530"/>
      <c r="P1656" s="530"/>
      <c r="Q1656" s="530"/>
      <c r="R1656" s="530"/>
      <c r="S1656" s="530"/>
      <c r="T1656" s="530"/>
      <c r="U1656" s="530"/>
      <c r="V1656" s="530"/>
      <c r="W1656" s="530"/>
      <c r="X1656" s="530"/>
      <c r="Y1656" s="530"/>
    </row>
    <row r="1657" spans="1:25" ht="15.75" thickBot="1" x14ac:dyDescent="0.3">
      <c r="A1657" s="271">
        <v>277</v>
      </c>
      <c r="B1657" s="706" t="s">
        <v>227</v>
      </c>
      <c r="C1657" s="706" t="s">
        <v>663</v>
      </c>
      <c r="D1657" s="706"/>
      <c r="E1657" s="703">
        <v>14030530</v>
      </c>
      <c r="F1657" s="706"/>
      <c r="G1657" s="706"/>
      <c r="H1657" s="706"/>
      <c r="I1657" s="705">
        <v>1</v>
      </c>
      <c r="J1657" s="706"/>
      <c r="K1657" s="706">
        <v>180</v>
      </c>
      <c r="L1657" s="710">
        <f t="shared" si="24"/>
        <v>14030530</v>
      </c>
      <c r="M1657" s="96"/>
      <c r="N1657" s="530"/>
      <c r="O1657" s="530"/>
      <c r="P1657" s="530"/>
      <c r="Q1657" s="530"/>
      <c r="R1657" s="530"/>
      <c r="S1657" s="530"/>
      <c r="T1657" s="530"/>
      <c r="U1657" s="530"/>
      <c r="V1657" s="530"/>
      <c r="W1657" s="530"/>
      <c r="X1657" s="530"/>
      <c r="Y1657" s="530"/>
    </row>
    <row r="1658" spans="1:25" x14ac:dyDescent="0.25">
      <c r="A1658" s="192">
        <v>1733</v>
      </c>
      <c r="B1658" s="707" t="s">
        <v>227</v>
      </c>
      <c r="C1658" s="707" t="s">
        <v>540</v>
      </c>
      <c r="D1658" s="707"/>
      <c r="E1658" s="707">
        <v>14030521</v>
      </c>
      <c r="F1658" s="707"/>
      <c r="G1658" s="707"/>
      <c r="H1658" s="707"/>
      <c r="I1658" s="705">
        <v>1</v>
      </c>
      <c r="J1658" s="707"/>
      <c r="K1658" s="707">
        <v>180</v>
      </c>
      <c r="L1658" s="708">
        <f t="shared" si="24"/>
        <v>14030521</v>
      </c>
      <c r="M1658" s="96"/>
      <c r="N1658" s="530"/>
      <c r="O1658" s="530"/>
      <c r="P1658" s="530"/>
      <c r="Q1658" s="530"/>
      <c r="R1658" s="530"/>
      <c r="S1658" s="530"/>
      <c r="T1658" s="530"/>
      <c r="U1658" s="530"/>
      <c r="V1658" s="530"/>
      <c r="W1658" s="530"/>
      <c r="X1658" s="530"/>
      <c r="Y1658" s="530"/>
    </row>
    <row r="1659" spans="1:25" x14ac:dyDescent="0.25">
      <c r="A1659" s="270">
        <v>1735</v>
      </c>
      <c r="B1659" s="705" t="s">
        <v>227</v>
      </c>
      <c r="C1659" s="705" t="s">
        <v>540</v>
      </c>
      <c r="D1659" s="705"/>
      <c r="E1659" s="704">
        <v>14030521</v>
      </c>
      <c r="F1659" s="705"/>
      <c r="G1659" s="705"/>
      <c r="H1659" s="705"/>
      <c r="I1659" s="705">
        <v>1</v>
      </c>
      <c r="J1659" s="705"/>
      <c r="K1659" s="705">
        <v>180</v>
      </c>
      <c r="L1659" s="709">
        <f t="shared" si="24"/>
        <v>14030521</v>
      </c>
      <c r="M1659" s="96"/>
      <c r="N1659" s="530"/>
      <c r="O1659" s="530"/>
      <c r="P1659" s="530"/>
      <c r="Q1659" s="530"/>
      <c r="R1659" s="530"/>
      <c r="S1659" s="530"/>
      <c r="T1659" s="530"/>
      <c r="U1659" s="530"/>
      <c r="V1659" s="530"/>
      <c r="W1659" s="530"/>
      <c r="X1659" s="530"/>
      <c r="Y1659" s="530"/>
    </row>
    <row r="1660" spans="1:25" x14ac:dyDescent="0.25">
      <c r="A1660" s="270">
        <v>3388</v>
      </c>
      <c r="B1660" s="705" t="s">
        <v>227</v>
      </c>
      <c r="C1660" s="705" t="s">
        <v>223</v>
      </c>
      <c r="D1660" s="705"/>
      <c r="E1660" s="704">
        <v>14030521</v>
      </c>
      <c r="F1660" s="705"/>
      <c r="G1660" s="705"/>
      <c r="H1660" s="705"/>
      <c r="I1660" s="705">
        <v>1</v>
      </c>
      <c r="J1660" s="705"/>
      <c r="K1660" s="705">
        <v>180</v>
      </c>
      <c r="L1660" s="709">
        <f t="shared" si="24"/>
        <v>14030521</v>
      </c>
      <c r="M1660" s="96"/>
      <c r="N1660" s="530"/>
      <c r="O1660" s="530"/>
      <c r="P1660" s="530"/>
      <c r="Q1660" s="530"/>
      <c r="R1660" s="530"/>
      <c r="S1660" s="530"/>
      <c r="T1660" s="530"/>
      <c r="U1660" s="530"/>
      <c r="V1660" s="530"/>
      <c r="W1660" s="530"/>
      <c r="X1660" s="530"/>
      <c r="Y1660" s="530"/>
    </row>
    <row r="1661" spans="1:25" x14ac:dyDescent="0.25">
      <c r="A1661" s="270">
        <v>1741</v>
      </c>
      <c r="B1661" s="705" t="s">
        <v>227</v>
      </c>
      <c r="C1661" s="705" t="s">
        <v>515</v>
      </c>
      <c r="D1661" s="705"/>
      <c r="E1661" s="704">
        <v>14030521</v>
      </c>
      <c r="F1661" s="705"/>
      <c r="G1661" s="705"/>
      <c r="H1661" s="705"/>
      <c r="I1661" s="705">
        <v>1</v>
      </c>
      <c r="J1661" s="705"/>
      <c r="K1661" s="705">
        <v>180</v>
      </c>
      <c r="L1661" s="709">
        <f t="shared" si="24"/>
        <v>14030521</v>
      </c>
      <c r="M1661" s="96"/>
      <c r="N1661" s="530"/>
      <c r="O1661" s="530"/>
      <c r="P1661" s="530"/>
      <c r="Q1661" s="530"/>
      <c r="R1661" s="530"/>
      <c r="S1661" s="530"/>
      <c r="T1661" s="530"/>
      <c r="U1661" s="530"/>
      <c r="V1661" s="530"/>
      <c r="W1661" s="530"/>
      <c r="X1661" s="530"/>
      <c r="Y1661" s="530"/>
    </row>
    <row r="1662" spans="1:25" x14ac:dyDescent="0.25">
      <c r="A1662" s="270">
        <v>280</v>
      </c>
      <c r="B1662" s="705" t="s">
        <v>227</v>
      </c>
      <c r="C1662" s="705" t="s">
        <v>631</v>
      </c>
      <c r="D1662" s="705"/>
      <c r="E1662" s="704">
        <v>14030521</v>
      </c>
      <c r="F1662" s="705"/>
      <c r="G1662" s="705"/>
      <c r="H1662" s="705"/>
      <c r="I1662" s="705">
        <v>1</v>
      </c>
      <c r="J1662" s="705"/>
      <c r="K1662" s="705">
        <v>180</v>
      </c>
      <c r="L1662" s="709">
        <f t="shared" si="24"/>
        <v>14030521</v>
      </c>
      <c r="M1662" s="96"/>
      <c r="N1662" s="530"/>
      <c r="O1662" s="530"/>
      <c r="P1662" s="530"/>
      <c r="Q1662" s="530"/>
      <c r="R1662" s="530"/>
      <c r="S1662" s="530"/>
      <c r="T1662" s="530"/>
      <c r="U1662" s="530"/>
      <c r="V1662" s="530"/>
      <c r="W1662" s="530"/>
      <c r="X1662" s="530"/>
      <c r="Y1662" s="530"/>
    </row>
    <row r="1663" spans="1:25" ht="15.75" thickBot="1" x14ac:dyDescent="0.3">
      <c r="A1663" s="271">
        <v>1736</v>
      </c>
      <c r="B1663" s="706" t="s">
        <v>227</v>
      </c>
      <c r="C1663" s="706" t="s">
        <v>515</v>
      </c>
      <c r="D1663" s="706"/>
      <c r="E1663" s="703">
        <v>14030521</v>
      </c>
      <c r="F1663" s="706"/>
      <c r="G1663" s="706"/>
      <c r="H1663" s="706"/>
      <c r="I1663" s="705">
        <v>1</v>
      </c>
      <c r="J1663" s="706"/>
      <c r="K1663" s="706">
        <v>180</v>
      </c>
      <c r="L1663" s="710">
        <f t="shared" si="24"/>
        <v>14030521</v>
      </c>
      <c r="M1663" s="96"/>
      <c r="N1663" s="530"/>
      <c r="O1663" s="530"/>
      <c r="P1663" s="530"/>
      <c r="Q1663" s="530"/>
      <c r="R1663" s="530"/>
      <c r="S1663" s="530"/>
      <c r="T1663" s="530"/>
      <c r="U1663" s="530"/>
      <c r="V1663" s="530"/>
      <c r="W1663" s="530"/>
      <c r="X1663" s="530"/>
      <c r="Y1663" s="530"/>
    </row>
    <row r="1664" spans="1:25" x14ac:dyDescent="0.25">
      <c r="A1664" s="192">
        <v>3385</v>
      </c>
      <c r="B1664" s="707" t="s">
        <v>227</v>
      </c>
      <c r="C1664" s="707" t="s">
        <v>117</v>
      </c>
      <c r="D1664" s="707"/>
      <c r="E1664" s="707">
        <v>14030522</v>
      </c>
      <c r="F1664" s="707"/>
      <c r="G1664" s="707"/>
      <c r="H1664" s="707"/>
      <c r="I1664" s="705">
        <v>1</v>
      </c>
      <c r="J1664" s="707"/>
      <c r="K1664" s="707">
        <v>180</v>
      </c>
      <c r="L1664" s="708">
        <f t="shared" si="24"/>
        <v>14030522</v>
      </c>
      <c r="M1664" s="96"/>
      <c r="N1664" s="530"/>
      <c r="O1664" s="530"/>
      <c r="P1664" s="530"/>
      <c r="Q1664" s="530"/>
      <c r="R1664" s="530"/>
      <c r="S1664" s="530"/>
      <c r="T1664" s="530"/>
      <c r="U1664" s="530"/>
      <c r="V1664" s="530"/>
      <c r="W1664" s="530"/>
      <c r="X1664" s="530"/>
      <c r="Y1664" s="530"/>
    </row>
    <row r="1665" spans="1:25" x14ac:dyDescent="0.25">
      <c r="A1665" s="270">
        <v>1739</v>
      </c>
      <c r="B1665" s="705" t="s">
        <v>227</v>
      </c>
      <c r="C1665" s="705" t="s">
        <v>540</v>
      </c>
      <c r="D1665" s="705"/>
      <c r="E1665" s="704">
        <v>14030522</v>
      </c>
      <c r="F1665" s="705"/>
      <c r="G1665" s="705"/>
      <c r="H1665" s="705"/>
      <c r="I1665" s="705">
        <v>1</v>
      </c>
      <c r="J1665" s="705"/>
      <c r="K1665" s="705">
        <v>180</v>
      </c>
      <c r="L1665" s="709">
        <f t="shared" si="24"/>
        <v>14030522</v>
      </c>
      <c r="M1665" s="96"/>
      <c r="N1665" s="530"/>
      <c r="O1665" s="530"/>
      <c r="P1665" s="530"/>
      <c r="Q1665" s="530"/>
      <c r="R1665" s="530"/>
      <c r="S1665" s="530"/>
      <c r="T1665" s="530"/>
      <c r="U1665" s="530"/>
      <c r="V1665" s="530"/>
      <c r="W1665" s="530"/>
      <c r="X1665" s="530"/>
      <c r="Y1665" s="530"/>
    </row>
    <row r="1666" spans="1:25" x14ac:dyDescent="0.25">
      <c r="A1666" s="270">
        <v>649</v>
      </c>
      <c r="B1666" s="705" t="s">
        <v>227</v>
      </c>
      <c r="C1666" s="705" t="s">
        <v>277</v>
      </c>
      <c r="D1666" s="705"/>
      <c r="E1666" s="704">
        <v>14030522</v>
      </c>
      <c r="F1666" s="705"/>
      <c r="G1666" s="705"/>
      <c r="H1666" s="705"/>
      <c r="I1666" s="705">
        <v>1</v>
      </c>
      <c r="J1666" s="705"/>
      <c r="K1666" s="705">
        <v>120</v>
      </c>
      <c r="L1666" s="709">
        <f t="shared" si="24"/>
        <v>14030522</v>
      </c>
      <c r="M1666" s="96"/>
      <c r="N1666" s="530"/>
      <c r="O1666" s="530"/>
      <c r="P1666" s="530"/>
      <c r="Q1666" s="530"/>
      <c r="R1666" s="530"/>
      <c r="S1666" s="530"/>
      <c r="T1666" s="530"/>
      <c r="U1666" s="530"/>
      <c r="V1666" s="530"/>
      <c r="W1666" s="530"/>
      <c r="X1666" s="530"/>
      <c r="Y1666" s="530"/>
    </row>
    <row r="1667" spans="1:25" ht="15.75" thickBot="1" x14ac:dyDescent="0.3">
      <c r="A1667" s="271">
        <v>1742</v>
      </c>
      <c r="B1667" s="706" t="s">
        <v>227</v>
      </c>
      <c r="C1667" s="706" t="s">
        <v>515</v>
      </c>
      <c r="D1667" s="706"/>
      <c r="E1667" s="703">
        <v>14030522</v>
      </c>
      <c r="F1667" s="706"/>
      <c r="G1667" s="706"/>
      <c r="H1667" s="706"/>
      <c r="I1667" s="705">
        <v>1</v>
      </c>
      <c r="J1667" s="706"/>
      <c r="K1667" s="706">
        <v>180</v>
      </c>
      <c r="L1667" s="710">
        <f t="shared" si="24"/>
        <v>14030522</v>
      </c>
      <c r="M1667" s="96"/>
      <c r="N1667" s="530"/>
      <c r="O1667" s="530"/>
      <c r="P1667" s="530"/>
      <c r="Q1667" s="530"/>
      <c r="R1667" s="530"/>
      <c r="S1667" s="530"/>
      <c r="T1667" s="530"/>
      <c r="U1667" s="530"/>
      <c r="V1667" s="530"/>
      <c r="W1667" s="530"/>
      <c r="X1667" s="530"/>
      <c r="Y1667" s="530"/>
    </row>
    <row r="1668" spans="1:25" x14ac:dyDescent="0.25">
      <c r="A1668" s="192">
        <v>43</v>
      </c>
      <c r="B1668" s="707" t="s">
        <v>227</v>
      </c>
      <c r="C1668" s="707" t="s">
        <v>248</v>
      </c>
      <c r="D1668" s="707"/>
      <c r="E1668" s="707">
        <v>14030523</v>
      </c>
      <c r="F1668" s="707"/>
      <c r="G1668" s="707"/>
      <c r="H1668" s="707"/>
      <c r="I1668" s="705">
        <v>1</v>
      </c>
      <c r="J1668" s="707"/>
      <c r="K1668" s="707">
        <v>96</v>
      </c>
      <c r="L1668" s="708">
        <f t="shared" si="24"/>
        <v>14030523</v>
      </c>
      <c r="M1668" s="96"/>
      <c r="N1668" s="530"/>
      <c r="O1668" s="530"/>
      <c r="P1668" s="530"/>
      <c r="Q1668" s="530"/>
      <c r="R1668" s="530"/>
      <c r="S1668" s="530"/>
      <c r="T1668" s="530"/>
      <c r="U1668" s="530"/>
      <c r="V1668" s="530"/>
      <c r="W1668" s="530"/>
      <c r="X1668" s="530"/>
      <c r="Y1668" s="530"/>
    </row>
    <row r="1669" spans="1:25" x14ac:dyDescent="0.25">
      <c r="A1669" s="270">
        <v>42</v>
      </c>
      <c r="B1669" s="705" t="s">
        <v>227</v>
      </c>
      <c r="C1669" s="705" t="s">
        <v>248</v>
      </c>
      <c r="D1669" s="705"/>
      <c r="E1669" s="704">
        <v>14030523</v>
      </c>
      <c r="F1669" s="705"/>
      <c r="G1669" s="705"/>
      <c r="H1669" s="705"/>
      <c r="I1669" s="705">
        <v>1</v>
      </c>
      <c r="J1669" s="705"/>
      <c r="K1669" s="705">
        <v>96</v>
      </c>
      <c r="L1669" s="709">
        <f t="shared" si="24"/>
        <v>14030523</v>
      </c>
      <c r="M1669" s="96"/>
      <c r="N1669" s="530"/>
      <c r="O1669" s="530"/>
      <c r="P1669" s="530"/>
      <c r="Q1669" s="530"/>
      <c r="R1669" s="530"/>
      <c r="S1669" s="530"/>
      <c r="T1669" s="530"/>
      <c r="U1669" s="530"/>
      <c r="V1669" s="530"/>
      <c r="W1669" s="530"/>
      <c r="X1669" s="530"/>
      <c r="Y1669" s="530"/>
    </row>
    <row r="1670" spans="1:25" x14ac:dyDescent="0.25">
      <c r="A1670" s="270">
        <v>1728</v>
      </c>
      <c r="B1670" s="705" t="s">
        <v>227</v>
      </c>
      <c r="C1670" s="705" t="s">
        <v>540</v>
      </c>
      <c r="D1670" s="705"/>
      <c r="E1670" s="704">
        <v>14030523</v>
      </c>
      <c r="F1670" s="705"/>
      <c r="G1670" s="705"/>
      <c r="H1670" s="705"/>
      <c r="I1670" s="705">
        <v>1</v>
      </c>
      <c r="J1670" s="705"/>
      <c r="K1670" s="705">
        <v>180</v>
      </c>
      <c r="L1670" s="709">
        <f t="shared" si="24"/>
        <v>14030523</v>
      </c>
      <c r="M1670" s="96"/>
      <c r="N1670" s="530"/>
      <c r="O1670" s="530"/>
      <c r="P1670" s="530"/>
      <c r="Q1670" s="530"/>
      <c r="R1670" s="530"/>
      <c r="S1670" s="530"/>
      <c r="T1670" s="530"/>
      <c r="U1670" s="530"/>
      <c r="V1670" s="530"/>
      <c r="W1670" s="530"/>
      <c r="X1670" s="530"/>
      <c r="Y1670" s="530"/>
    </row>
    <row r="1671" spans="1:25" x14ac:dyDescent="0.25">
      <c r="A1671" s="270">
        <v>1731</v>
      </c>
      <c r="B1671" s="705" t="s">
        <v>227</v>
      </c>
      <c r="C1671" s="705" t="s">
        <v>540</v>
      </c>
      <c r="D1671" s="705"/>
      <c r="E1671" s="704">
        <v>14030523</v>
      </c>
      <c r="F1671" s="705"/>
      <c r="G1671" s="705"/>
      <c r="H1671" s="705"/>
      <c r="I1671" s="705">
        <v>1</v>
      </c>
      <c r="J1671" s="705"/>
      <c r="K1671" s="705">
        <v>180</v>
      </c>
      <c r="L1671" s="709">
        <f t="shared" si="24"/>
        <v>14030523</v>
      </c>
      <c r="M1671" s="96"/>
      <c r="N1671" s="530"/>
      <c r="O1671" s="530"/>
      <c r="P1671" s="530"/>
      <c r="Q1671" s="530"/>
      <c r="R1671" s="530"/>
      <c r="S1671" s="530"/>
      <c r="T1671" s="530"/>
      <c r="U1671" s="530"/>
      <c r="V1671" s="530"/>
      <c r="W1671" s="530"/>
      <c r="X1671" s="530"/>
      <c r="Y1671" s="530"/>
    </row>
    <row r="1672" spans="1:25" x14ac:dyDescent="0.25">
      <c r="A1672" s="270">
        <v>23</v>
      </c>
      <c r="B1672" s="705" t="s">
        <v>227</v>
      </c>
      <c r="C1672" s="705" t="s">
        <v>415</v>
      </c>
      <c r="D1672" s="705"/>
      <c r="E1672" s="704">
        <v>14030523</v>
      </c>
      <c r="F1672" s="705"/>
      <c r="G1672" s="705"/>
      <c r="H1672" s="705"/>
      <c r="I1672" s="705">
        <v>1</v>
      </c>
      <c r="J1672" s="705"/>
      <c r="K1672" s="705">
        <v>120</v>
      </c>
      <c r="L1672" s="709">
        <f t="shared" si="24"/>
        <v>14030523</v>
      </c>
      <c r="M1672" s="96"/>
      <c r="N1672" s="530"/>
      <c r="O1672" s="530"/>
      <c r="P1672" s="530"/>
      <c r="Q1672" s="530"/>
      <c r="R1672" s="530"/>
      <c r="S1672" s="530"/>
      <c r="T1672" s="530"/>
      <c r="U1672" s="530"/>
      <c r="V1672" s="530"/>
      <c r="W1672" s="530"/>
      <c r="X1672" s="530"/>
      <c r="Y1672" s="530"/>
    </row>
    <row r="1673" spans="1:25" x14ac:dyDescent="0.25">
      <c r="A1673" s="270">
        <v>24</v>
      </c>
      <c r="B1673" s="705" t="s">
        <v>227</v>
      </c>
      <c r="C1673" s="705" t="s">
        <v>415</v>
      </c>
      <c r="D1673" s="705"/>
      <c r="E1673" s="704">
        <v>14030523</v>
      </c>
      <c r="F1673" s="705"/>
      <c r="G1673" s="705"/>
      <c r="H1673" s="705"/>
      <c r="I1673" s="705">
        <v>1</v>
      </c>
      <c r="J1673" s="705"/>
      <c r="K1673" s="705">
        <v>120</v>
      </c>
      <c r="L1673" s="709">
        <f t="shared" si="24"/>
        <v>14030523</v>
      </c>
      <c r="M1673" s="96"/>
      <c r="N1673" s="530"/>
      <c r="O1673" s="530"/>
      <c r="P1673" s="530"/>
      <c r="Q1673" s="530"/>
      <c r="R1673" s="530"/>
      <c r="S1673" s="530"/>
      <c r="T1673" s="530"/>
      <c r="U1673" s="530"/>
      <c r="V1673" s="530"/>
      <c r="W1673" s="530"/>
      <c r="X1673" s="530"/>
      <c r="Y1673" s="530"/>
    </row>
    <row r="1674" spans="1:25" x14ac:dyDescent="0.25">
      <c r="A1674" s="270">
        <v>25</v>
      </c>
      <c r="B1674" s="705" t="s">
        <v>227</v>
      </c>
      <c r="C1674" s="705" t="s">
        <v>415</v>
      </c>
      <c r="D1674" s="705"/>
      <c r="E1674" s="704">
        <v>14030523</v>
      </c>
      <c r="F1674" s="705"/>
      <c r="G1674" s="705"/>
      <c r="H1674" s="705"/>
      <c r="I1674" s="705">
        <v>1</v>
      </c>
      <c r="J1674" s="705"/>
      <c r="K1674" s="705">
        <v>120</v>
      </c>
      <c r="L1674" s="709">
        <f t="shared" si="24"/>
        <v>14030523</v>
      </c>
      <c r="M1674" s="96"/>
      <c r="N1674" s="530"/>
      <c r="O1674" s="530"/>
      <c r="P1674" s="530"/>
      <c r="Q1674" s="530"/>
      <c r="R1674" s="530"/>
      <c r="S1674" s="530"/>
      <c r="T1674" s="530"/>
      <c r="U1674" s="530"/>
      <c r="V1674" s="530"/>
      <c r="W1674" s="530"/>
      <c r="X1674" s="530"/>
      <c r="Y1674" s="530"/>
    </row>
    <row r="1675" spans="1:25" x14ac:dyDescent="0.25">
      <c r="A1675" s="270">
        <v>26</v>
      </c>
      <c r="B1675" s="705" t="s">
        <v>227</v>
      </c>
      <c r="C1675" s="705" t="s">
        <v>415</v>
      </c>
      <c r="D1675" s="705"/>
      <c r="E1675" s="704">
        <v>14030523</v>
      </c>
      <c r="F1675" s="705"/>
      <c r="G1675" s="705"/>
      <c r="H1675" s="705"/>
      <c r="I1675" s="705">
        <v>1</v>
      </c>
      <c r="J1675" s="705"/>
      <c r="K1675" s="705">
        <v>120</v>
      </c>
      <c r="L1675" s="709">
        <f t="shared" si="24"/>
        <v>14030523</v>
      </c>
      <c r="M1675" s="96"/>
      <c r="N1675" s="530"/>
      <c r="O1675" s="530"/>
      <c r="P1675" s="530"/>
      <c r="Q1675" s="530"/>
      <c r="R1675" s="530"/>
      <c r="S1675" s="530"/>
      <c r="T1675" s="530"/>
      <c r="U1675" s="530"/>
      <c r="V1675" s="530"/>
      <c r="W1675" s="530"/>
      <c r="X1675" s="530"/>
      <c r="Y1675" s="530"/>
    </row>
    <row r="1676" spans="1:25" x14ac:dyDescent="0.25">
      <c r="A1676" s="270">
        <v>598</v>
      </c>
      <c r="B1676" s="705" t="s">
        <v>227</v>
      </c>
      <c r="C1676" s="705" t="s">
        <v>118</v>
      </c>
      <c r="D1676" s="705"/>
      <c r="E1676" s="704">
        <v>14030523</v>
      </c>
      <c r="F1676" s="705"/>
      <c r="G1676" s="705"/>
      <c r="H1676" s="705"/>
      <c r="I1676" s="705">
        <v>1</v>
      </c>
      <c r="J1676" s="705"/>
      <c r="K1676" s="705">
        <v>180</v>
      </c>
      <c r="L1676" s="709">
        <f t="shared" si="24"/>
        <v>14030523</v>
      </c>
      <c r="M1676" s="96"/>
      <c r="N1676" s="530"/>
      <c r="O1676" s="530"/>
      <c r="P1676" s="530"/>
      <c r="Q1676" s="530"/>
      <c r="R1676" s="530"/>
      <c r="S1676" s="530"/>
      <c r="T1676" s="530"/>
      <c r="U1676" s="530"/>
      <c r="V1676" s="530"/>
      <c r="W1676" s="530"/>
      <c r="X1676" s="530"/>
      <c r="Y1676" s="530"/>
    </row>
    <row r="1677" spans="1:25" ht="15.75" thickBot="1" x14ac:dyDescent="0.3">
      <c r="A1677" s="271">
        <v>597</v>
      </c>
      <c r="B1677" s="706" t="s">
        <v>227</v>
      </c>
      <c r="C1677" s="706" t="s">
        <v>118</v>
      </c>
      <c r="D1677" s="706"/>
      <c r="E1677" s="703">
        <v>14030523</v>
      </c>
      <c r="F1677" s="706"/>
      <c r="G1677" s="706"/>
      <c r="H1677" s="706"/>
      <c r="I1677" s="705">
        <v>1</v>
      </c>
      <c r="J1677" s="706"/>
      <c r="K1677" s="706">
        <v>180</v>
      </c>
      <c r="L1677" s="710">
        <f t="shared" si="24"/>
        <v>14030523</v>
      </c>
      <c r="M1677" s="96"/>
      <c r="N1677" s="530"/>
      <c r="O1677" s="530"/>
      <c r="P1677" s="530"/>
      <c r="Q1677" s="530"/>
      <c r="R1677" s="530"/>
      <c r="S1677" s="530"/>
      <c r="T1677" s="530"/>
      <c r="U1677" s="530"/>
      <c r="V1677" s="530"/>
      <c r="W1677" s="530"/>
      <c r="X1677" s="530"/>
      <c r="Y1677" s="530"/>
    </row>
    <row r="1678" spans="1:25" x14ac:dyDescent="0.25">
      <c r="A1678" s="192">
        <v>603</v>
      </c>
      <c r="B1678" s="707" t="s">
        <v>227</v>
      </c>
      <c r="C1678" s="707" t="s">
        <v>135</v>
      </c>
      <c r="D1678" s="707"/>
      <c r="E1678" s="707">
        <v>14030524</v>
      </c>
      <c r="F1678" s="707"/>
      <c r="G1678" s="707"/>
      <c r="H1678" s="707"/>
      <c r="I1678" s="705">
        <v>1</v>
      </c>
      <c r="J1678" s="707"/>
      <c r="K1678" s="707">
        <v>180</v>
      </c>
      <c r="L1678" s="708">
        <f t="shared" si="24"/>
        <v>14030524</v>
      </c>
      <c r="M1678" s="96"/>
      <c r="N1678" s="530"/>
      <c r="O1678" s="530"/>
      <c r="P1678" s="530"/>
      <c r="Q1678" s="530"/>
      <c r="R1678" s="530"/>
      <c r="S1678" s="530"/>
      <c r="T1678" s="530"/>
      <c r="U1678" s="530"/>
      <c r="V1678" s="530"/>
      <c r="W1678" s="530"/>
      <c r="X1678" s="530"/>
      <c r="Y1678" s="530"/>
    </row>
    <row r="1679" spans="1:25" x14ac:dyDescent="0.25">
      <c r="A1679" s="270">
        <v>601</v>
      </c>
      <c r="B1679" s="705" t="s">
        <v>227</v>
      </c>
      <c r="C1679" s="705" t="s">
        <v>118</v>
      </c>
      <c r="D1679" s="705"/>
      <c r="E1679" s="704">
        <v>14030524</v>
      </c>
      <c r="F1679" s="705"/>
      <c r="G1679" s="705"/>
      <c r="H1679" s="705"/>
      <c r="I1679" s="705">
        <v>1</v>
      </c>
      <c r="J1679" s="705"/>
      <c r="K1679" s="705">
        <v>180</v>
      </c>
      <c r="L1679" s="709">
        <f t="shared" si="24"/>
        <v>14030524</v>
      </c>
      <c r="M1679" s="96"/>
      <c r="N1679" s="530"/>
      <c r="O1679" s="530"/>
      <c r="P1679" s="530"/>
      <c r="Q1679" s="530"/>
      <c r="R1679" s="530"/>
      <c r="S1679" s="530"/>
      <c r="T1679" s="530"/>
      <c r="U1679" s="530"/>
      <c r="V1679" s="530"/>
      <c r="W1679" s="530"/>
      <c r="X1679" s="530"/>
      <c r="Y1679" s="530"/>
    </row>
    <row r="1680" spans="1:25" x14ac:dyDescent="0.25">
      <c r="A1680" s="270">
        <v>44</v>
      </c>
      <c r="B1680" s="705" t="s">
        <v>227</v>
      </c>
      <c r="C1680" s="705" t="s">
        <v>248</v>
      </c>
      <c r="D1680" s="705"/>
      <c r="E1680" s="704">
        <v>14030524</v>
      </c>
      <c r="F1680" s="705"/>
      <c r="G1680" s="705"/>
      <c r="H1680" s="705"/>
      <c r="I1680" s="705">
        <v>1</v>
      </c>
      <c r="J1680" s="705"/>
      <c r="K1680" s="705">
        <v>96</v>
      </c>
      <c r="L1680" s="709">
        <f t="shared" si="24"/>
        <v>14030524</v>
      </c>
      <c r="M1680" s="96"/>
      <c r="N1680" s="530"/>
      <c r="O1680" s="530"/>
      <c r="P1680" s="530"/>
      <c r="Q1680" s="530"/>
      <c r="R1680" s="530"/>
      <c r="S1680" s="530"/>
      <c r="T1680" s="530"/>
      <c r="U1680" s="530"/>
      <c r="V1680" s="530"/>
      <c r="W1680" s="530"/>
      <c r="X1680" s="530"/>
      <c r="Y1680" s="530"/>
    </row>
    <row r="1681" spans="1:25" x14ac:dyDescent="0.25">
      <c r="A1681" s="270">
        <v>604</v>
      </c>
      <c r="B1681" s="705" t="s">
        <v>227</v>
      </c>
      <c r="C1681" s="705" t="s">
        <v>135</v>
      </c>
      <c r="D1681" s="705"/>
      <c r="E1681" s="704">
        <v>14030524</v>
      </c>
      <c r="F1681" s="705"/>
      <c r="G1681" s="705"/>
      <c r="H1681" s="705"/>
      <c r="I1681" s="705">
        <v>1</v>
      </c>
      <c r="J1681" s="705"/>
      <c r="K1681" s="705" t="s">
        <v>253</v>
      </c>
      <c r="L1681" s="709">
        <f t="shared" si="24"/>
        <v>14030524</v>
      </c>
      <c r="M1681" s="96"/>
      <c r="N1681" s="530"/>
      <c r="O1681" s="530"/>
      <c r="P1681" s="530"/>
      <c r="Q1681" s="530"/>
      <c r="R1681" s="530"/>
      <c r="S1681" s="530"/>
      <c r="T1681" s="530"/>
      <c r="U1681" s="530"/>
      <c r="V1681" s="530"/>
      <c r="W1681" s="530"/>
      <c r="X1681" s="530"/>
      <c r="Y1681" s="530"/>
    </row>
    <row r="1682" spans="1:25" x14ac:dyDescent="0.25">
      <c r="A1682" s="270">
        <v>602</v>
      </c>
      <c r="B1682" s="705" t="s">
        <v>227</v>
      </c>
      <c r="C1682" s="705" t="s">
        <v>118</v>
      </c>
      <c r="D1682" s="705"/>
      <c r="E1682" s="704">
        <v>14030524</v>
      </c>
      <c r="F1682" s="705"/>
      <c r="G1682" s="705"/>
      <c r="H1682" s="705"/>
      <c r="I1682" s="705">
        <v>1</v>
      </c>
      <c r="J1682" s="705"/>
      <c r="K1682" s="705">
        <v>180</v>
      </c>
      <c r="L1682" s="709">
        <f t="shared" si="24"/>
        <v>14030524</v>
      </c>
      <c r="M1682" s="96"/>
      <c r="N1682" s="530"/>
      <c r="O1682" s="530"/>
      <c r="P1682" s="530"/>
      <c r="Q1682" s="530"/>
      <c r="R1682" s="530"/>
      <c r="S1682" s="530"/>
      <c r="T1682" s="530"/>
      <c r="U1682" s="530"/>
      <c r="V1682" s="530"/>
      <c r="W1682" s="530"/>
      <c r="X1682" s="530"/>
      <c r="Y1682" s="530"/>
    </row>
    <row r="1683" spans="1:25" x14ac:dyDescent="0.25">
      <c r="A1683" s="270">
        <v>8</v>
      </c>
      <c r="B1683" s="705" t="s">
        <v>227</v>
      </c>
      <c r="C1683" s="705" t="s">
        <v>645</v>
      </c>
      <c r="D1683" s="705"/>
      <c r="E1683" s="704">
        <v>14030524</v>
      </c>
      <c r="F1683" s="705"/>
      <c r="G1683" s="705"/>
      <c r="H1683" s="705"/>
      <c r="I1683" s="705">
        <v>1</v>
      </c>
      <c r="J1683" s="705"/>
      <c r="K1683" s="705">
        <v>60</v>
      </c>
      <c r="L1683" s="709">
        <f t="shared" si="24"/>
        <v>14030524</v>
      </c>
      <c r="M1683" s="96"/>
      <c r="N1683" s="530"/>
      <c r="O1683" s="530"/>
      <c r="P1683" s="530"/>
      <c r="Q1683" s="530"/>
      <c r="R1683" s="530"/>
      <c r="S1683" s="530"/>
      <c r="T1683" s="530"/>
      <c r="U1683" s="530"/>
      <c r="V1683" s="530"/>
      <c r="W1683" s="530"/>
      <c r="X1683" s="530"/>
      <c r="Y1683" s="530"/>
    </row>
    <row r="1684" spans="1:25" x14ac:dyDescent="0.25">
      <c r="A1684" s="270">
        <v>608</v>
      </c>
      <c r="B1684" s="705" t="s">
        <v>227</v>
      </c>
      <c r="C1684" s="705" t="s">
        <v>118</v>
      </c>
      <c r="D1684" s="705"/>
      <c r="E1684" s="704">
        <v>14030524</v>
      </c>
      <c r="F1684" s="705"/>
      <c r="G1684" s="705"/>
      <c r="H1684" s="705"/>
      <c r="I1684" s="705">
        <v>1</v>
      </c>
      <c r="J1684" s="705"/>
      <c r="K1684" s="705">
        <v>180</v>
      </c>
      <c r="L1684" s="709">
        <f t="shared" si="24"/>
        <v>14030524</v>
      </c>
      <c r="M1684" s="96"/>
      <c r="N1684" s="530"/>
      <c r="O1684" s="530"/>
      <c r="P1684" s="530"/>
      <c r="Q1684" s="530"/>
      <c r="R1684" s="530"/>
      <c r="S1684" s="530"/>
      <c r="T1684" s="530"/>
      <c r="U1684" s="530"/>
      <c r="V1684" s="530"/>
      <c r="W1684" s="530"/>
      <c r="X1684" s="530"/>
      <c r="Y1684" s="530"/>
    </row>
    <row r="1685" spans="1:25" ht="15.75" thickBot="1" x14ac:dyDescent="0.3">
      <c r="A1685" s="271">
        <v>606</v>
      </c>
      <c r="B1685" s="706" t="s">
        <v>227</v>
      </c>
      <c r="C1685" s="706" t="s">
        <v>118</v>
      </c>
      <c r="D1685" s="706"/>
      <c r="E1685" s="703">
        <v>14030524</v>
      </c>
      <c r="F1685" s="706"/>
      <c r="G1685" s="706"/>
      <c r="H1685" s="706"/>
      <c r="I1685" s="705">
        <v>1</v>
      </c>
      <c r="J1685" s="706"/>
      <c r="K1685" s="706">
        <v>180</v>
      </c>
      <c r="L1685" s="710">
        <f t="shared" si="24"/>
        <v>14030524</v>
      </c>
      <c r="M1685" s="96"/>
      <c r="N1685" s="530"/>
      <c r="O1685" s="530"/>
      <c r="P1685" s="530"/>
      <c r="Q1685" s="530"/>
      <c r="R1685" s="530"/>
      <c r="S1685" s="530"/>
      <c r="T1685" s="530"/>
      <c r="U1685" s="530"/>
      <c r="V1685" s="530"/>
      <c r="W1685" s="530"/>
      <c r="X1685" s="530"/>
      <c r="Y1685" s="530"/>
    </row>
    <row r="1686" spans="1:25" x14ac:dyDescent="0.25">
      <c r="A1686" s="192">
        <v>599</v>
      </c>
      <c r="B1686" s="707" t="s">
        <v>227</v>
      </c>
      <c r="C1686" s="707" t="s">
        <v>118</v>
      </c>
      <c r="D1686" s="707"/>
      <c r="E1686" s="707">
        <v>14030525</v>
      </c>
      <c r="F1686" s="707"/>
      <c r="G1686" s="707"/>
      <c r="H1686" s="707"/>
      <c r="I1686" s="705">
        <v>1</v>
      </c>
      <c r="J1686" s="707"/>
      <c r="K1686" s="707">
        <v>180</v>
      </c>
      <c r="L1686" s="708">
        <f t="shared" si="24"/>
        <v>14030525</v>
      </c>
      <c r="M1686" s="96"/>
      <c r="N1686" s="530"/>
      <c r="O1686" s="530"/>
      <c r="P1686" s="530"/>
      <c r="Q1686" s="530"/>
      <c r="R1686" s="530"/>
      <c r="S1686" s="530"/>
      <c r="T1686" s="530"/>
      <c r="U1686" s="530"/>
      <c r="V1686" s="530"/>
      <c r="W1686" s="530"/>
      <c r="X1686" s="530"/>
      <c r="Y1686" s="530"/>
    </row>
    <row r="1687" spans="1:25" x14ac:dyDescent="0.25">
      <c r="A1687" s="270">
        <v>600</v>
      </c>
      <c r="B1687" s="705" t="s">
        <v>227</v>
      </c>
      <c r="C1687" s="705" t="s">
        <v>118</v>
      </c>
      <c r="D1687" s="705"/>
      <c r="E1687" s="704">
        <v>14030525</v>
      </c>
      <c r="F1687" s="705"/>
      <c r="G1687" s="705"/>
      <c r="H1687" s="705"/>
      <c r="I1687" s="705">
        <v>1</v>
      </c>
      <c r="J1687" s="705"/>
      <c r="K1687" s="705">
        <v>180</v>
      </c>
      <c r="L1687" s="709">
        <f t="shared" si="24"/>
        <v>14030525</v>
      </c>
      <c r="M1687" s="96"/>
      <c r="N1687" s="530"/>
      <c r="O1687" s="530"/>
      <c r="P1687" s="530"/>
      <c r="Q1687" s="530"/>
      <c r="R1687" s="530"/>
      <c r="S1687" s="530"/>
      <c r="T1687" s="530"/>
      <c r="U1687" s="530"/>
      <c r="V1687" s="530"/>
      <c r="W1687" s="530"/>
      <c r="X1687" s="530"/>
      <c r="Y1687" s="530"/>
    </row>
    <row r="1688" spans="1:25" x14ac:dyDescent="0.25">
      <c r="A1688" s="270">
        <v>607</v>
      </c>
      <c r="B1688" s="705" t="s">
        <v>227</v>
      </c>
      <c r="C1688" s="705" t="s">
        <v>118</v>
      </c>
      <c r="D1688" s="705"/>
      <c r="E1688" s="704">
        <v>14030525</v>
      </c>
      <c r="F1688" s="705"/>
      <c r="G1688" s="705"/>
      <c r="H1688" s="705"/>
      <c r="I1688" s="705">
        <v>1</v>
      </c>
      <c r="J1688" s="705"/>
      <c r="K1688" s="705">
        <v>180</v>
      </c>
      <c r="L1688" s="709">
        <f t="shared" si="24"/>
        <v>14030525</v>
      </c>
      <c r="M1688" s="96"/>
      <c r="N1688" s="530"/>
      <c r="O1688" s="530"/>
      <c r="P1688" s="530"/>
      <c r="Q1688" s="530"/>
      <c r="R1688" s="530"/>
      <c r="S1688" s="530"/>
      <c r="T1688" s="530"/>
      <c r="U1688" s="530"/>
      <c r="V1688" s="530"/>
      <c r="W1688" s="530"/>
      <c r="X1688" s="530"/>
      <c r="Y1688" s="530"/>
    </row>
    <row r="1689" spans="1:25" x14ac:dyDescent="0.25">
      <c r="A1689" s="270">
        <v>609</v>
      </c>
      <c r="B1689" s="705" t="s">
        <v>227</v>
      </c>
      <c r="C1689" s="705" t="s">
        <v>118</v>
      </c>
      <c r="D1689" s="705"/>
      <c r="E1689" s="704">
        <v>14030525</v>
      </c>
      <c r="F1689" s="705"/>
      <c r="G1689" s="705"/>
      <c r="H1689" s="705"/>
      <c r="I1689" s="705">
        <v>1</v>
      </c>
      <c r="J1689" s="705"/>
      <c r="K1689" s="705">
        <v>180</v>
      </c>
      <c r="L1689" s="709">
        <f t="shared" si="24"/>
        <v>14030525</v>
      </c>
      <c r="M1689" s="96"/>
      <c r="N1689" s="530"/>
      <c r="O1689" s="530"/>
      <c r="P1689" s="530"/>
      <c r="Q1689" s="530"/>
      <c r="R1689" s="530"/>
      <c r="S1689" s="530"/>
      <c r="T1689" s="530"/>
      <c r="U1689" s="530"/>
      <c r="V1689" s="530"/>
      <c r="W1689" s="530"/>
      <c r="X1689" s="530"/>
      <c r="Y1689" s="530"/>
    </row>
    <row r="1690" spans="1:25" x14ac:dyDescent="0.25">
      <c r="A1690" s="270">
        <v>613</v>
      </c>
      <c r="B1690" s="705" t="s">
        <v>227</v>
      </c>
      <c r="C1690" s="705" t="s">
        <v>118</v>
      </c>
      <c r="D1690" s="705"/>
      <c r="E1690" s="704">
        <v>14030525</v>
      </c>
      <c r="F1690" s="705"/>
      <c r="G1690" s="705"/>
      <c r="H1690" s="705"/>
      <c r="I1690" s="705">
        <v>1</v>
      </c>
      <c r="J1690" s="705"/>
      <c r="K1690" s="705">
        <v>180</v>
      </c>
      <c r="L1690" s="709">
        <f t="shared" si="24"/>
        <v>14030525</v>
      </c>
      <c r="M1690" s="96"/>
      <c r="N1690" s="530"/>
      <c r="O1690" s="530"/>
      <c r="P1690" s="530"/>
      <c r="Q1690" s="530"/>
      <c r="R1690" s="530"/>
      <c r="S1690" s="530"/>
      <c r="T1690" s="530"/>
      <c r="U1690" s="530"/>
      <c r="V1690" s="530"/>
      <c r="W1690" s="530"/>
      <c r="X1690" s="530"/>
      <c r="Y1690" s="530"/>
    </row>
    <row r="1691" spans="1:25" x14ac:dyDescent="0.25">
      <c r="A1691" s="270">
        <v>612</v>
      </c>
      <c r="B1691" s="705" t="s">
        <v>227</v>
      </c>
      <c r="C1691" s="705" t="s">
        <v>118</v>
      </c>
      <c r="D1691" s="705"/>
      <c r="E1691" s="704">
        <v>14030525</v>
      </c>
      <c r="F1691" s="705"/>
      <c r="G1691" s="705"/>
      <c r="H1691" s="705"/>
      <c r="I1691" s="705">
        <v>1</v>
      </c>
      <c r="J1691" s="705"/>
      <c r="K1691" s="705">
        <v>180</v>
      </c>
      <c r="L1691" s="709">
        <f t="shared" si="24"/>
        <v>14030525</v>
      </c>
      <c r="M1691" s="96"/>
      <c r="N1691" s="530"/>
      <c r="O1691" s="530"/>
      <c r="P1691" s="530"/>
      <c r="Q1691" s="530"/>
      <c r="R1691" s="530"/>
      <c r="S1691" s="530"/>
      <c r="T1691" s="530"/>
      <c r="U1691" s="530"/>
      <c r="V1691" s="530"/>
      <c r="W1691" s="530"/>
      <c r="X1691" s="530"/>
      <c r="Y1691" s="530"/>
    </row>
    <row r="1692" spans="1:25" x14ac:dyDescent="0.25">
      <c r="A1692" s="270">
        <v>7</v>
      </c>
      <c r="B1692" s="705" t="s">
        <v>227</v>
      </c>
      <c r="C1692" s="705" t="s">
        <v>645</v>
      </c>
      <c r="D1692" s="705"/>
      <c r="E1692" s="704">
        <v>14030525</v>
      </c>
      <c r="F1692" s="705"/>
      <c r="G1692" s="705"/>
      <c r="H1692" s="705"/>
      <c r="I1692" s="705">
        <v>1</v>
      </c>
      <c r="J1692" s="705"/>
      <c r="K1692" s="705">
        <v>60</v>
      </c>
      <c r="L1692" s="709">
        <f t="shared" si="24"/>
        <v>14030525</v>
      </c>
      <c r="M1692" s="96"/>
      <c r="N1692" s="530"/>
      <c r="O1692" s="530"/>
      <c r="P1692" s="530"/>
      <c r="Q1692" s="530"/>
      <c r="R1692" s="530"/>
      <c r="S1692" s="530"/>
      <c r="T1692" s="530"/>
      <c r="U1692" s="530"/>
      <c r="V1692" s="530"/>
      <c r="W1692" s="530"/>
      <c r="X1692" s="530"/>
      <c r="Y1692" s="530"/>
    </row>
    <row r="1693" spans="1:25" ht="15.75" thickBot="1" x14ac:dyDescent="0.3">
      <c r="A1693" s="271">
        <v>605</v>
      </c>
      <c r="B1693" s="706" t="s">
        <v>227</v>
      </c>
      <c r="C1693" s="706" t="s">
        <v>135</v>
      </c>
      <c r="D1693" s="706"/>
      <c r="E1693" s="703">
        <v>14030525</v>
      </c>
      <c r="F1693" s="706"/>
      <c r="G1693" s="706"/>
      <c r="H1693" s="706"/>
      <c r="I1693" s="705">
        <v>1</v>
      </c>
      <c r="J1693" s="706"/>
      <c r="K1693" s="706">
        <v>180</v>
      </c>
      <c r="L1693" s="710">
        <f t="shared" si="24"/>
        <v>14030525</v>
      </c>
      <c r="M1693" s="96"/>
      <c r="N1693" s="530"/>
      <c r="O1693" s="530"/>
      <c r="P1693" s="530"/>
      <c r="Q1693" s="530"/>
      <c r="R1693" s="530"/>
      <c r="S1693" s="530"/>
      <c r="T1693" s="530"/>
      <c r="U1693" s="530"/>
      <c r="V1693" s="530"/>
      <c r="W1693" s="530"/>
      <c r="X1693" s="530"/>
      <c r="Y1693" s="530"/>
    </row>
    <row r="1694" spans="1:25" x14ac:dyDescent="0.25">
      <c r="A1694" s="192">
        <v>1740</v>
      </c>
      <c r="B1694" s="707" t="s">
        <v>227</v>
      </c>
      <c r="C1694" s="707" t="s">
        <v>515</v>
      </c>
      <c r="D1694" s="707"/>
      <c r="E1694" s="707">
        <v>14030527</v>
      </c>
      <c r="F1694" s="707"/>
      <c r="G1694" s="707"/>
      <c r="H1694" s="707"/>
      <c r="I1694" s="705">
        <v>1</v>
      </c>
      <c r="J1694" s="707"/>
      <c r="K1694" s="707">
        <v>180</v>
      </c>
      <c r="L1694" s="708">
        <f t="shared" si="24"/>
        <v>14030527</v>
      </c>
      <c r="M1694" s="96"/>
      <c r="N1694" s="530"/>
      <c r="O1694" s="530"/>
      <c r="P1694" s="530"/>
      <c r="Q1694" s="530"/>
      <c r="R1694" s="530"/>
      <c r="S1694" s="530"/>
      <c r="T1694" s="530"/>
      <c r="U1694" s="530"/>
      <c r="V1694" s="530"/>
      <c r="W1694" s="530"/>
      <c r="X1694" s="530"/>
      <c r="Y1694" s="530"/>
    </row>
    <row r="1695" spans="1:25" x14ac:dyDescent="0.25">
      <c r="A1695" s="270">
        <v>645</v>
      </c>
      <c r="B1695" s="705" t="s">
        <v>227</v>
      </c>
      <c r="C1695" s="705" t="s">
        <v>494</v>
      </c>
      <c r="D1695" s="705"/>
      <c r="E1695" s="704">
        <v>14030527</v>
      </c>
      <c r="F1695" s="705"/>
      <c r="G1695" s="705"/>
      <c r="H1695" s="705"/>
      <c r="I1695" s="705">
        <v>1</v>
      </c>
      <c r="J1695" s="705"/>
      <c r="K1695" s="705">
        <v>180</v>
      </c>
      <c r="L1695" s="709">
        <f t="shared" ref="L1695:L1758" si="25">E1695</f>
        <v>14030527</v>
      </c>
      <c r="M1695" s="96"/>
      <c r="N1695" s="530"/>
      <c r="O1695" s="530"/>
      <c r="P1695" s="530"/>
      <c r="Q1695" s="530"/>
      <c r="R1695" s="530"/>
      <c r="S1695" s="530"/>
      <c r="T1695" s="530"/>
      <c r="U1695" s="530"/>
      <c r="V1695" s="530"/>
      <c r="W1695" s="530"/>
      <c r="X1695" s="530"/>
      <c r="Y1695" s="530"/>
    </row>
    <row r="1696" spans="1:25" x14ac:dyDescent="0.25">
      <c r="A1696" s="270">
        <v>3387</v>
      </c>
      <c r="B1696" s="705" t="s">
        <v>227</v>
      </c>
      <c r="C1696" s="705" t="s">
        <v>506</v>
      </c>
      <c r="D1696" s="705"/>
      <c r="E1696" s="704">
        <v>14030527</v>
      </c>
      <c r="F1696" s="705"/>
      <c r="G1696" s="705"/>
      <c r="H1696" s="705"/>
      <c r="I1696" s="705">
        <v>1</v>
      </c>
      <c r="J1696" s="705"/>
      <c r="K1696" s="705">
        <v>180</v>
      </c>
      <c r="L1696" s="709">
        <f t="shared" si="25"/>
        <v>14030527</v>
      </c>
      <c r="M1696" s="96"/>
      <c r="N1696" s="530"/>
      <c r="O1696" s="530"/>
      <c r="P1696" s="530"/>
      <c r="Q1696" s="530"/>
      <c r="R1696" s="530"/>
      <c r="S1696" s="530"/>
      <c r="T1696" s="530"/>
      <c r="U1696" s="530"/>
      <c r="V1696" s="530"/>
      <c r="W1696" s="530"/>
      <c r="X1696" s="530"/>
      <c r="Y1696" s="530"/>
    </row>
    <row r="1697" spans="1:25" x14ac:dyDescent="0.25">
      <c r="A1697" s="270">
        <v>3377</v>
      </c>
      <c r="B1697" s="705" t="s">
        <v>227</v>
      </c>
      <c r="C1697" s="705" t="s">
        <v>117</v>
      </c>
      <c r="D1697" s="705"/>
      <c r="E1697" s="704">
        <v>14030527</v>
      </c>
      <c r="F1697" s="705"/>
      <c r="G1697" s="705"/>
      <c r="H1697" s="705"/>
      <c r="I1697" s="705">
        <v>1</v>
      </c>
      <c r="J1697" s="705"/>
      <c r="K1697" s="705">
        <v>180</v>
      </c>
      <c r="L1697" s="709">
        <f t="shared" si="25"/>
        <v>14030527</v>
      </c>
      <c r="M1697" s="96"/>
      <c r="N1697" s="530"/>
      <c r="O1697" s="530"/>
      <c r="P1697" s="530"/>
      <c r="Q1697" s="530"/>
      <c r="R1697" s="530"/>
      <c r="S1697" s="530"/>
      <c r="T1697" s="530"/>
      <c r="U1697" s="530"/>
      <c r="V1697" s="530"/>
      <c r="W1697" s="530"/>
      <c r="X1697" s="530"/>
      <c r="Y1697" s="530"/>
    </row>
    <row r="1698" spans="1:25" x14ac:dyDescent="0.25">
      <c r="A1698" s="270">
        <v>1738</v>
      </c>
      <c r="B1698" s="705" t="s">
        <v>227</v>
      </c>
      <c r="C1698" s="705" t="s">
        <v>540</v>
      </c>
      <c r="D1698" s="705"/>
      <c r="E1698" s="704">
        <v>14030527</v>
      </c>
      <c r="F1698" s="705"/>
      <c r="G1698" s="705"/>
      <c r="H1698" s="705"/>
      <c r="I1698" s="705">
        <v>1</v>
      </c>
      <c r="J1698" s="705"/>
      <c r="K1698" s="705">
        <v>180</v>
      </c>
      <c r="L1698" s="709">
        <f t="shared" si="25"/>
        <v>14030527</v>
      </c>
      <c r="M1698" s="96"/>
      <c r="N1698" s="530"/>
      <c r="O1698" s="530"/>
      <c r="P1698" s="530"/>
      <c r="Q1698" s="530"/>
      <c r="R1698" s="530"/>
      <c r="S1698" s="530"/>
      <c r="T1698" s="530"/>
      <c r="U1698" s="530"/>
      <c r="V1698" s="530"/>
      <c r="W1698" s="530"/>
      <c r="X1698" s="530"/>
      <c r="Y1698" s="530"/>
    </row>
    <row r="1699" spans="1:25" x14ac:dyDescent="0.25">
      <c r="A1699" s="270">
        <v>610</v>
      </c>
      <c r="B1699" s="705" t="s">
        <v>227</v>
      </c>
      <c r="C1699" s="705" t="s">
        <v>118</v>
      </c>
      <c r="D1699" s="705"/>
      <c r="E1699" s="704">
        <v>14030527</v>
      </c>
      <c r="F1699" s="705"/>
      <c r="G1699" s="705"/>
      <c r="H1699" s="705"/>
      <c r="I1699" s="705">
        <v>1</v>
      </c>
      <c r="J1699" s="705"/>
      <c r="K1699" s="705">
        <v>180</v>
      </c>
      <c r="L1699" s="709">
        <f t="shared" si="25"/>
        <v>14030527</v>
      </c>
      <c r="M1699" s="96"/>
      <c r="N1699" s="530"/>
      <c r="O1699" s="530"/>
      <c r="P1699" s="530"/>
      <c r="Q1699" s="530"/>
      <c r="R1699" s="530"/>
      <c r="S1699" s="530"/>
      <c r="T1699" s="530"/>
      <c r="U1699" s="530"/>
      <c r="V1699" s="530"/>
      <c r="W1699" s="530"/>
      <c r="X1699" s="530"/>
      <c r="Y1699" s="530"/>
    </row>
    <row r="1700" spans="1:25" x14ac:dyDescent="0.25">
      <c r="A1700" s="270">
        <v>611</v>
      </c>
      <c r="B1700" s="705" t="s">
        <v>227</v>
      </c>
      <c r="C1700" s="705" t="s">
        <v>118</v>
      </c>
      <c r="D1700" s="705"/>
      <c r="E1700" s="704">
        <v>14030527</v>
      </c>
      <c r="F1700" s="705"/>
      <c r="G1700" s="705"/>
      <c r="H1700" s="705"/>
      <c r="I1700" s="705">
        <v>1</v>
      </c>
      <c r="J1700" s="705"/>
      <c r="K1700" s="705">
        <v>180</v>
      </c>
      <c r="L1700" s="709">
        <f t="shared" si="25"/>
        <v>14030527</v>
      </c>
      <c r="M1700" s="96"/>
      <c r="N1700" s="530"/>
      <c r="O1700" s="530"/>
      <c r="P1700" s="530"/>
      <c r="Q1700" s="530"/>
      <c r="R1700" s="530"/>
      <c r="S1700" s="530"/>
      <c r="T1700" s="530"/>
      <c r="U1700" s="530"/>
      <c r="V1700" s="530"/>
      <c r="W1700" s="530"/>
      <c r="X1700" s="530"/>
      <c r="Y1700" s="530"/>
    </row>
    <row r="1701" spans="1:25" x14ac:dyDescent="0.25">
      <c r="A1701" s="270">
        <v>614</v>
      </c>
      <c r="B1701" s="705" t="s">
        <v>227</v>
      </c>
      <c r="C1701" s="705" t="s">
        <v>118</v>
      </c>
      <c r="D1701" s="705"/>
      <c r="E1701" s="704">
        <v>14030527</v>
      </c>
      <c r="F1701" s="705"/>
      <c r="G1701" s="705"/>
      <c r="H1701" s="705"/>
      <c r="I1701" s="705">
        <v>1</v>
      </c>
      <c r="J1701" s="705"/>
      <c r="K1701" s="705">
        <v>180</v>
      </c>
      <c r="L1701" s="709">
        <f t="shared" si="25"/>
        <v>14030527</v>
      </c>
      <c r="M1701" s="96"/>
      <c r="N1701" s="530"/>
      <c r="O1701" s="530"/>
      <c r="P1701" s="530"/>
      <c r="Q1701" s="530"/>
      <c r="R1701" s="530"/>
      <c r="S1701" s="530"/>
      <c r="T1701" s="530"/>
      <c r="U1701" s="530"/>
      <c r="V1701" s="530"/>
      <c r="W1701" s="530"/>
      <c r="X1701" s="530"/>
      <c r="Y1701" s="530"/>
    </row>
    <row r="1702" spans="1:25" x14ac:dyDescent="0.25">
      <c r="A1702" s="270">
        <v>615</v>
      </c>
      <c r="B1702" s="705" t="s">
        <v>227</v>
      </c>
      <c r="C1702" s="705" t="s">
        <v>118</v>
      </c>
      <c r="D1702" s="705"/>
      <c r="E1702" s="704">
        <v>14030527</v>
      </c>
      <c r="F1702" s="705"/>
      <c r="G1702" s="705"/>
      <c r="H1702" s="705"/>
      <c r="I1702" s="705">
        <v>1</v>
      </c>
      <c r="J1702" s="705"/>
      <c r="K1702" s="705">
        <v>180</v>
      </c>
      <c r="L1702" s="709">
        <f t="shared" si="25"/>
        <v>14030527</v>
      </c>
      <c r="M1702" s="96"/>
      <c r="N1702" s="530"/>
      <c r="O1702" s="530"/>
      <c r="P1702" s="530"/>
      <c r="Q1702" s="530"/>
      <c r="R1702" s="530"/>
      <c r="S1702" s="530"/>
      <c r="T1702" s="530"/>
      <c r="U1702" s="530"/>
      <c r="V1702" s="530"/>
      <c r="W1702" s="530"/>
      <c r="X1702" s="530"/>
      <c r="Y1702" s="530"/>
    </row>
    <row r="1703" spans="1:25" x14ac:dyDescent="0.25">
      <c r="A1703" s="270">
        <v>617</v>
      </c>
      <c r="B1703" s="705" t="s">
        <v>227</v>
      </c>
      <c r="C1703" s="705" t="s">
        <v>118</v>
      </c>
      <c r="D1703" s="705"/>
      <c r="E1703" s="704">
        <v>14030527</v>
      </c>
      <c r="F1703" s="705"/>
      <c r="G1703" s="705"/>
      <c r="H1703" s="705"/>
      <c r="I1703" s="705">
        <v>1</v>
      </c>
      <c r="J1703" s="705"/>
      <c r="K1703" s="705">
        <v>180</v>
      </c>
      <c r="L1703" s="709">
        <f t="shared" si="25"/>
        <v>14030527</v>
      </c>
      <c r="M1703" s="96"/>
      <c r="N1703" s="530"/>
      <c r="O1703" s="530"/>
      <c r="P1703" s="530"/>
      <c r="Q1703" s="530"/>
      <c r="R1703" s="530"/>
      <c r="S1703" s="530"/>
      <c r="T1703" s="530"/>
      <c r="U1703" s="530"/>
      <c r="V1703" s="530"/>
      <c r="W1703" s="530"/>
      <c r="X1703" s="530"/>
      <c r="Y1703" s="530"/>
    </row>
    <row r="1704" spans="1:25" ht="15.75" thickBot="1" x14ac:dyDescent="0.3">
      <c r="A1704" s="271">
        <v>3397</v>
      </c>
      <c r="B1704" s="706" t="s">
        <v>227</v>
      </c>
      <c r="C1704" s="706" t="s">
        <v>223</v>
      </c>
      <c r="D1704" s="706"/>
      <c r="E1704" s="703">
        <v>14030527</v>
      </c>
      <c r="F1704" s="706"/>
      <c r="G1704" s="706"/>
      <c r="H1704" s="706"/>
      <c r="I1704" s="705">
        <v>1</v>
      </c>
      <c r="J1704" s="706"/>
      <c r="K1704" s="706">
        <v>180</v>
      </c>
      <c r="L1704" s="710">
        <f t="shared" si="25"/>
        <v>14030527</v>
      </c>
      <c r="M1704" s="96"/>
      <c r="N1704" s="530"/>
      <c r="O1704" s="530"/>
      <c r="P1704" s="530"/>
      <c r="Q1704" s="530"/>
      <c r="R1704" s="530"/>
      <c r="S1704" s="530"/>
      <c r="T1704" s="530"/>
      <c r="U1704" s="530"/>
      <c r="V1704" s="530"/>
      <c r="W1704" s="530"/>
      <c r="X1704" s="530"/>
      <c r="Y1704" s="530"/>
    </row>
    <row r="1705" spans="1:25" x14ac:dyDescent="0.25">
      <c r="A1705" s="192">
        <v>616</v>
      </c>
      <c r="B1705" s="707" t="s">
        <v>227</v>
      </c>
      <c r="C1705" s="707" t="s">
        <v>118</v>
      </c>
      <c r="D1705" s="707"/>
      <c r="E1705" s="707">
        <v>14030528</v>
      </c>
      <c r="F1705" s="707"/>
      <c r="G1705" s="707"/>
      <c r="H1705" s="707"/>
      <c r="I1705" s="705">
        <v>1</v>
      </c>
      <c r="J1705" s="707"/>
      <c r="K1705" s="707">
        <v>180</v>
      </c>
      <c r="L1705" s="708">
        <f t="shared" si="25"/>
        <v>14030528</v>
      </c>
      <c r="M1705" s="96"/>
      <c r="N1705" s="530"/>
      <c r="O1705" s="530"/>
      <c r="P1705" s="530"/>
      <c r="Q1705" s="530"/>
      <c r="R1705" s="530"/>
      <c r="S1705" s="530"/>
      <c r="T1705" s="530"/>
      <c r="U1705" s="530"/>
      <c r="V1705" s="530"/>
      <c r="W1705" s="530"/>
      <c r="X1705" s="530"/>
      <c r="Y1705" s="530"/>
    </row>
    <row r="1706" spans="1:25" x14ac:dyDescent="0.25">
      <c r="A1706" s="270">
        <v>620</v>
      </c>
      <c r="B1706" s="705" t="s">
        <v>227</v>
      </c>
      <c r="C1706" s="705" t="s">
        <v>118</v>
      </c>
      <c r="D1706" s="705"/>
      <c r="E1706" s="704">
        <v>14030528</v>
      </c>
      <c r="F1706" s="705"/>
      <c r="G1706" s="705"/>
      <c r="H1706" s="705"/>
      <c r="I1706" s="705">
        <v>1</v>
      </c>
      <c r="J1706" s="705"/>
      <c r="K1706" s="705">
        <v>180</v>
      </c>
      <c r="L1706" s="709">
        <f t="shared" si="25"/>
        <v>14030528</v>
      </c>
      <c r="M1706" s="96"/>
      <c r="N1706" s="530"/>
      <c r="O1706" s="530"/>
      <c r="P1706" s="530"/>
      <c r="Q1706" s="530"/>
      <c r="R1706" s="530"/>
      <c r="S1706" s="530"/>
      <c r="T1706" s="530"/>
      <c r="U1706" s="530"/>
      <c r="V1706" s="530"/>
      <c r="W1706" s="530"/>
      <c r="X1706" s="530"/>
      <c r="Y1706" s="530"/>
    </row>
    <row r="1707" spans="1:25" x14ac:dyDescent="0.25">
      <c r="A1707" s="270">
        <v>619</v>
      </c>
      <c r="B1707" s="705" t="s">
        <v>227</v>
      </c>
      <c r="C1707" s="705" t="s">
        <v>118</v>
      </c>
      <c r="D1707" s="705"/>
      <c r="E1707" s="704">
        <v>14030528</v>
      </c>
      <c r="F1707" s="705"/>
      <c r="G1707" s="705"/>
      <c r="H1707" s="705"/>
      <c r="I1707" s="705">
        <v>1</v>
      </c>
      <c r="J1707" s="705"/>
      <c r="K1707" s="705">
        <v>180</v>
      </c>
      <c r="L1707" s="709">
        <f t="shared" si="25"/>
        <v>14030528</v>
      </c>
      <c r="M1707" s="96"/>
      <c r="N1707" s="530"/>
      <c r="O1707" s="530"/>
      <c r="P1707" s="530"/>
      <c r="Q1707" s="530"/>
      <c r="R1707" s="530"/>
      <c r="S1707" s="530"/>
      <c r="T1707" s="530"/>
      <c r="U1707" s="530"/>
      <c r="V1707" s="530"/>
      <c r="W1707" s="530"/>
      <c r="X1707" s="530"/>
      <c r="Y1707" s="530"/>
    </row>
    <row r="1708" spans="1:25" x14ac:dyDescent="0.25">
      <c r="A1708" s="270">
        <v>618</v>
      </c>
      <c r="B1708" s="705" t="s">
        <v>227</v>
      </c>
      <c r="C1708" s="705" t="s">
        <v>118</v>
      </c>
      <c r="D1708" s="705"/>
      <c r="E1708" s="704">
        <v>14030528</v>
      </c>
      <c r="F1708" s="705"/>
      <c r="G1708" s="705"/>
      <c r="H1708" s="705"/>
      <c r="I1708" s="705">
        <v>1</v>
      </c>
      <c r="J1708" s="705"/>
      <c r="K1708" s="705">
        <v>180</v>
      </c>
      <c r="L1708" s="709">
        <f t="shared" si="25"/>
        <v>14030528</v>
      </c>
      <c r="M1708" s="96"/>
      <c r="N1708" s="530"/>
      <c r="O1708" s="530"/>
      <c r="P1708" s="530"/>
      <c r="Q1708" s="530"/>
      <c r="R1708" s="530"/>
      <c r="S1708" s="530"/>
      <c r="T1708" s="530"/>
      <c r="U1708" s="530"/>
      <c r="V1708" s="530"/>
      <c r="W1708" s="530"/>
      <c r="X1708" s="530"/>
      <c r="Y1708" s="530"/>
    </row>
    <row r="1709" spans="1:25" x14ac:dyDescent="0.25">
      <c r="A1709" s="270">
        <v>3393</v>
      </c>
      <c r="B1709" s="705" t="s">
        <v>227</v>
      </c>
      <c r="C1709" s="705" t="s">
        <v>218</v>
      </c>
      <c r="D1709" s="705"/>
      <c r="E1709" s="704">
        <v>14030528</v>
      </c>
      <c r="F1709" s="705"/>
      <c r="G1709" s="705"/>
      <c r="H1709" s="705"/>
      <c r="I1709" s="705">
        <v>1</v>
      </c>
      <c r="J1709" s="705"/>
      <c r="K1709" s="705">
        <v>180</v>
      </c>
      <c r="L1709" s="709">
        <f t="shared" si="25"/>
        <v>14030528</v>
      </c>
      <c r="M1709" s="96"/>
      <c r="N1709" s="530"/>
      <c r="O1709" s="530"/>
      <c r="P1709" s="530"/>
      <c r="Q1709" s="530"/>
      <c r="R1709" s="530"/>
      <c r="S1709" s="530"/>
      <c r="T1709" s="530"/>
      <c r="U1709" s="530"/>
      <c r="V1709" s="530"/>
      <c r="W1709" s="530"/>
      <c r="X1709" s="530"/>
      <c r="Y1709" s="530"/>
    </row>
    <row r="1710" spans="1:25" x14ac:dyDescent="0.25">
      <c r="A1710" s="270">
        <v>3394</v>
      </c>
      <c r="B1710" s="705" t="s">
        <v>227</v>
      </c>
      <c r="C1710" s="705" t="s">
        <v>218</v>
      </c>
      <c r="D1710" s="705"/>
      <c r="E1710" s="704">
        <v>14030528</v>
      </c>
      <c r="F1710" s="705"/>
      <c r="G1710" s="705"/>
      <c r="H1710" s="705"/>
      <c r="I1710" s="705">
        <v>1</v>
      </c>
      <c r="J1710" s="705"/>
      <c r="K1710" s="705">
        <v>180</v>
      </c>
      <c r="L1710" s="709">
        <f t="shared" si="25"/>
        <v>14030528</v>
      </c>
      <c r="M1710" s="96"/>
      <c r="N1710" s="530"/>
      <c r="O1710" s="530"/>
      <c r="P1710" s="530"/>
      <c r="Q1710" s="530"/>
      <c r="R1710" s="530"/>
      <c r="S1710" s="530"/>
      <c r="T1710" s="530"/>
      <c r="U1710" s="530"/>
      <c r="V1710" s="530"/>
      <c r="W1710" s="530"/>
      <c r="X1710" s="530"/>
      <c r="Y1710" s="530"/>
    </row>
    <row r="1711" spans="1:25" x14ac:dyDescent="0.25">
      <c r="A1711" s="270">
        <v>3396</v>
      </c>
      <c r="B1711" s="705" t="s">
        <v>227</v>
      </c>
      <c r="C1711" s="705" t="s">
        <v>223</v>
      </c>
      <c r="D1711" s="705"/>
      <c r="E1711" s="704">
        <v>14030528</v>
      </c>
      <c r="F1711" s="705"/>
      <c r="G1711" s="705"/>
      <c r="H1711" s="705"/>
      <c r="I1711" s="705">
        <v>1</v>
      </c>
      <c r="J1711" s="705"/>
      <c r="K1711" s="705">
        <v>180</v>
      </c>
      <c r="L1711" s="709">
        <f t="shared" si="25"/>
        <v>14030528</v>
      </c>
      <c r="M1711" s="96"/>
      <c r="N1711" s="530"/>
      <c r="O1711" s="530"/>
      <c r="P1711" s="530"/>
      <c r="Q1711" s="530"/>
      <c r="R1711" s="530"/>
      <c r="S1711" s="530"/>
      <c r="T1711" s="530"/>
      <c r="U1711" s="530"/>
      <c r="V1711" s="530"/>
      <c r="W1711" s="530"/>
      <c r="X1711" s="530"/>
      <c r="Y1711" s="530"/>
    </row>
    <row r="1712" spans="1:25" x14ac:dyDescent="0.25">
      <c r="A1712" s="270">
        <v>623</v>
      </c>
      <c r="B1712" s="705" t="s">
        <v>227</v>
      </c>
      <c r="C1712" s="705" t="s">
        <v>118</v>
      </c>
      <c r="D1712" s="705"/>
      <c r="E1712" s="704">
        <v>14030528</v>
      </c>
      <c r="F1712" s="705"/>
      <c r="G1712" s="705"/>
      <c r="H1712" s="705"/>
      <c r="I1712" s="705">
        <v>1</v>
      </c>
      <c r="J1712" s="705"/>
      <c r="K1712" s="705">
        <v>180</v>
      </c>
      <c r="L1712" s="709">
        <f t="shared" si="25"/>
        <v>14030528</v>
      </c>
      <c r="M1712" s="96"/>
      <c r="N1712" s="530"/>
      <c r="O1712" s="530"/>
      <c r="P1712" s="530"/>
      <c r="Q1712" s="530"/>
      <c r="R1712" s="530"/>
      <c r="S1712" s="530"/>
      <c r="T1712" s="530"/>
      <c r="U1712" s="530"/>
      <c r="V1712" s="530"/>
      <c r="W1712" s="530"/>
      <c r="X1712" s="530"/>
      <c r="Y1712" s="530"/>
    </row>
    <row r="1713" spans="1:25" x14ac:dyDescent="0.25">
      <c r="A1713" s="270">
        <v>622</v>
      </c>
      <c r="B1713" s="705" t="s">
        <v>227</v>
      </c>
      <c r="C1713" s="705" t="s">
        <v>118</v>
      </c>
      <c r="D1713" s="705"/>
      <c r="E1713" s="704">
        <v>14030528</v>
      </c>
      <c r="F1713" s="705"/>
      <c r="G1713" s="705"/>
      <c r="H1713" s="705"/>
      <c r="I1713" s="705">
        <v>1</v>
      </c>
      <c r="J1713" s="705"/>
      <c r="K1713" s="705">
        <v>180</v>
      </c>
      <c r="L1713" s="709">
        <f t="shared" si="25"/>
        <v>14030528</v>
      </c>
      <c r="M1713" s="96"/>
      <c r="N1713" s="530"/>
      <c r="O1713" s="530"/>
      <c r="P1713" s="530"/>
      <c r="Q1713" s="530"/>
      <c r="R1713" s="530"/>
      <c r="S1713" s="530"/>
      <c r="T1713" s="530"/>
      <c r="U1713" s="530"/>
      <c r="V1713" s="530"/>
      <c r="W1713" s="530"/>
      <c r="X1713" s="530"/>
      <c r="Y1713" s="530"/>
    </row>
    <row r="1714" spans="1:25" ht="15.75" thickBot="1" x14ac:dyDescent="0.3">
      <c r="A1714" s="271">
        <v>3397</v>
      </c>
      <c r="B1714" s="706" t="s">
        <v>227</v>
      </c>
      <c r="C1714" s="706" t="s">
        <v>223</v>
      </c>
      <c r="D1714" s="706"/>
      <c r="E1714" s="703">
        <v>14030528</v>
      </c>
      <c r="F1714" s="706"/>
      <c r="G1714" s="706"/>
      <c r="H1714" s="706"/>
      <c r="I1714" s="705">
        <v>1</v>
      </c>
      <c r="J1714" s="706"/>
      <c r="K1714" s="706">
        <v>180</v>
      </c>
      <c r="L1714" s="710">
        <f t="shared" si="25"/>
        <v>14030528</v>
      </c>
      <c r="M1714" s="96"/>
      <c r="N1714" s="530"/>
      <c r="O1714" s="530"/>
      <c r="P1714" s="530"/>
      <c r="Q1714" s="530"/>
      <c r="R1714" s="530"/>
      <c r="S1714" s="530"/>
      <c r="T1714" s="530"/>
      <c r="U1714" s="530"/>
      <c r="V1714" s="530"/>
      <c r="W1714" s="530"/>
      <c r="X1714" s="530"/>
      <c r="Y1714" s="530"/>
    </row>
    <row r="1715" spans="1:25" x14ac:dyDescent="0.25">
      <c r="A1715" s="192">
        <v>3390</v>
      </c>
      <c r="B1715" s="707" t="s">
        <v>227</v>
      </c>
      <c r="C1715" s="707" t="s">
        <v>117</v>
      </c>
      <c r="D1715" s="707"/>
      <c r="E1715" s="707">
        <v>14030529</v>
      </c>
      <c r="F1715" s="707"/>
      <c r="G1715" s="707"/>
      <c r="H1715" s="707"/>
      <c r="I1715" s="705">
        <v>1</v>
      </c>
      <c r="J1715" s="707"/>
      <c r="K1715" s="707">
        <v>180</v>
      </c>
      <c r="L1715" s="708">
        <f t="shared" si="25"/>
        <v>14030529</v>
      </c>
      <c r="M1715" s="96"/>
      <c r="N1715" s="530"/>
      <c r="O1715" s="530"/>
      <c r="P1715" s="530"/>
      <c r="Q1715" s="530"/>
      <c r="R1715" s="530"/>
      <c r="S1715" s="530"/>
      <c r="T1715" s="530"/>
      <c r="U1715" s="530"/>
      <c r="V1715" s="530"/>
      <c r="W1715" s="530"/>
      <c r="X1715" s="530"/>
      <c r="Y1715" s="530"/>
    </row>
    <row r="1716" spans="1:25" x14ac:dyDescent="0.25">
      <c r="A1716" s="270">
        <v>3389</v>
      </c>
      <c r="B1716" s="705" t="s">
        <v>227</v>
      </c>
      <c r="C1716" s="705" t="s">
        <v>117</v>
      </c>
      <c r="D1716" s="705"/>
      <c r="E1716" s="704">
        <v>14030529</v>
      </c>
      <c r="F1716" s="705"/>
      <c r="G1716" s="705"/>
      <c r="H1716" s="705"/>
      <c r="I1716" s="705">
        <v>1</v>
      </c>
      <c r="J1716" s="705"/>
      <c r="K1716" s="705">
        <v>180</v>
      </c>
      <c r="L1716" s="709">
        <f t="shared" si="25"/>
        <v>14030529</v>
      </c>
      <c r="M1716" s="96"/>
      <c r="N1716" s="530"/>
      <c r="O1716" s="530"/>
      <c r="P1716" s="530"/>
      <c r="Q1716" s="530"/>
      <c r="R1716" s="530"/>
      <c r="S1716" s="530"/>
      <c r="T1716" s="530"/>
      <c r="U1716" s="530"/>
      <c r="V1716" s="530"/>
      <c r="W1716" s="530"/>
      <c r="X1716" s="530"/>
      <c r="Y1716" s="530"/>
    </row>
    <row r="1717" spans="1:25" x14ac:dyDescent="0.25">
      <c r="A1717" s="270">
        <v>621</v>
      </c>
      <c r="B1717" s="705" t="s">
        <v>227</v>
      </c>
      <c r="C1717" s="705" t="s">
        <v>118</v>
      </c>
      <c r="D1717" s="705"/>
      <c r="E1717" s="704">
        <v>14030529</v>
      </c>
      <c r="F1717" s="705"/>
      <c r="G1717" s="705"/>
      <c r="H1717" s="705"/>
      <c r="I1717" s="705">
        <v>1</v>
      </c>
      <c r="J1717" s="705"/>
      <c r="K1717" s="705">
        <v>180</v>
      </c>
      <c r="L1717" s="709">
        <f t="shared" si="25"/>
        <v>14030529</v>
      </c>
      <c r="M1717" s="96"/>
      <c r="N1717" s="530"/>
      <c r="O1717" s="530"/>
      <c r="P1717" s="530"/>
      <c r="Q1717" s="530"/>
      <c r="R1717" s="530"/>
      <c r="S1717" s="530"/>
      <c r="T1717" s="530"/>
      <c r="U1717" s="530"/>
      <c r="V1717" s="530"/>
      <c r="W1717" s="530"/>
      <c r="X1717" s="530"/>
      <c r="Y1717" s="530"/>
    </row>
    <row r="1718" spans="1:25" x14ac:dyDescent="0.25">
      <c r="A1718" s="270">
        <v>624</v>
      </c>
      <c r="B1718" s="705" t="s">
        <v>227</v>
      </c>
      <c r="C1718" s="705" t="s">
        <v>118</v>
      </c>
      <c r="D1718" s="705"/>
      <c r="E1718" s="704">
        <v>14030529</v>
      </c>
      <c r="F1718" s="705"/>
      <c r="G1718" s="705"/>
      <c r="H1718" s="705"/>
      <c r="I1718" s="705">
        <v>1</v>
      </c>
      <c r="J1718" s="705"/>
      <c r="K1718" s="705">
        <v>180</v>
      </c>
      <c r="L1718" s="709">
        <f t="shared" si="25"/>
        <v>14030529</v>
      </c>
      <c r="M1718" s="96"/>
      <c r="N1718" s="530"/>
      <c r="O1718" s="530"/>
      <c r="P1718" s="530"/>
      <c r="Q1718" s="530"/>
      <c r="R1718" s="530"/>
      <c r="S1718" s="530"/>
      <c r="T1718" s="530"/>
      <c r="U1718" s="530"/>
      <c r="V1718" s="530"/>
      <c r="W1718" s="530"/>
      <c r="X1718" s="530"/>
      <c r="Y1718" s="530"/>
    </row>
    <row r="1719" spans="1:25" x14ac:dyDescent="0.25">
      <c r="A1719" s="270">
        <v>625</v>
      </c>
      <c r="B1719" s="705" t="s">
        <v>227</v>
      </c>
      <c r="C1719" s="705" t="s">
        <v>118</v>
      </c>
      <c r="D1719" s="705"/>
      <c r="E1719" s="704">
        <v>14030529</v>
      </c>
      <c r="F1719" s="705"/>
      <c r="G1719" s="705"/>
      <c r="H1719" s="705"/>
      <c r="I1719" s="705">
        <v>1</v>
      </c>
      <c r="J1719" s="705"/>
      <c r="K1719" s="705">
        <v>180</v>
      </c>
      <c r="L1719" s="709">
        <f t="shared" si="25"/>
        <v>14030529</v>
      </c>
      <c r="M1719" s="96"/>
      <c r="N1719" s="530"/>
      <c r="O1719" s="530"/>
      <c r="P1719" s="530"/>
      <c r="Q1719" s="530"/>
      <c r="R1719" s="530"/>
      <c r="S1719" s="530"/>
      <c r="T1719" s="530"/>
      <c r="U1719" s="530"/>
      <c r="V1719" s="530"/>
      <c r="W1719" s="530"/>
      <c r="X1719" s="530"/>
      <c r="Y1719" s="530"/>
    </row>
    <row r="1720" spans="1:25" x14ac:dyDescent="0.25">
      <c r="A1720" s="270">
        <v>3398</v>
      </c>
      <c r="B1720" s="705" t="s">
        <v>227</v>
      </c>
      <c r="C1720" s="705" t="s">
        <v>223</v>
      </c>
      <c r="D1720" s="705"/>
      <c r="E1720" s="704">
        <v>14030529</v>
      </c>
      <c r="F1720" s="705"/>
      <c r="G1720" s="705"/>
      <c r="H1720" s="705"/>
      <c r="I1720" s="705">
        <v>1</v>
      </c>
      <c r="J1720" s="705"/>
      <c r="K1720" s="705">
        <v>180</v>
      </c>
      <c r="L1720" s="709">
        <f t="shared" si="25"/>
        <v>14030529</v>
      </c>
      <c r="M1720" s="96"/>
      <c r="N1720" s="530"/>
      <c r="O1720" s="530"/>
      <c r="P1720" s="530"/>
      <c r="Q1720" s="530"/>
      <c r="R1720" s="530"/>
      <c r="S1720" s="530"/>
      <c r="T1720" s="530"/>
      <c r="U1720" s="530"/>
      <c r="V1720" s="530"/>
      <c r="W1720" s="530"/>
      <c r="X1720" s="530"/>
      <c r="Y1720" s="530"/>
    </row>
    <row r="1721" spans="1:25" x14ac:dyDescent="0.25">
      <c r="A1721" s="270">
        <v>3395</v>
      </c>
      <c r="B1721" s="705" t="s">
        <v>227</v>
      </c>
      <c r="C1721" s="705" t="s">
        <v>218</v>
      </c>
      <c r="D1721" s="705"/>
      <c r="E1721" s="704">
        <v>14030529</v>
      </c>
      <c r="F1721" s="705"/>
      <c r="G1721" s="705"/>
      <c r="H1721" s="705"/>
      <c r="I1721" s="705">
        <v>1</v>
      </c>
      <c r="J1721" s="705"/>
      <c r="K1721" s="705">
        <v>180</v>
      </c>
      <c r="L1721" s="709">
        <f t="shared" si="25"/>
        <v>14030529</v>
      </c>
      <c r="M1721" s="96"/>
      <c r="N1721" s="530"/>
      <c r="O1721" s="530"/>
      <c r="P1721" s="530"/>
      <c r="Q1721" s="530"/>
      <c r="R1721" s="530"/>
      <c r="S1721" s="530"/>
      <c r="T1721" s="530"/>
      <c r="U1721" s="530"/>
      <c r="V1721" s="530"/>
      <c r="W1721" s="530"/>
      <c r="X1721" s="530"/>
      <c r="Y1721" s="530"/>
    </row>
    <row r="1722" spans="1:25" x14ac:dyDescent="0.25">
      <c r="A1722" s="270">
        <v>3401</v>
      </c>
      <c r="B1722" s="705" t="s">
        <v>227</v>
      </c>
      <c r="C1722" s="705" t="s">
        <v>223</v>
      </c>
      <c r="D1722" s="705"/>
      <c r="E1722" s="704">
        <v>14030529</v>
      </c>
      <c r="F1722" s="705"/>
      <c r="G1722" s="705"/>
      <c r="H1722" s="705"/>
      <c r="I1722" s="705">
        <v>1</v>
      </c>
      <c r="J1722" s="705"/>
      <c r="K1722" s="705">
        <v>180</v>
      </c>
      <c r="L1722" s="709">
        <f t="shared" si="25"/>
        <v>14030529</v>
      </c>
      <c r="M1722" s="96"/>
      <c r="N1722" s="530"/>
      <c r="O1722" s="530"/>
      <c r="P1722" s="530"/>
      <c r="Q1722" s="530"/>
      <c r="R1722" s="530"/>
      <c r="S1722" s="530"/>
      <c r="T1722" s="530"/>
      <c r="U1722" s="530"/>
      <c r="V1722" s="530"/>
      <c r="W1722" s="530"/>
      <c r="X1722" s="530"/>
      <c r="Y1722" s="530"/>
    </row>
    <row r="1723" spans="1:25" ht="15.75" thickBot="1" x14ac:dyDescent="0.3">
      <c r="A1723" s="451">
        <v>626</v>
      </c>
      <c r="B1723" s="777" t="s">
        <v>227</v>
      </c>
      <c r="C1723" s="777" t="s">
        <v>118</v>
      </c>
      <c r="D1723" s="777"/>
      <c r="E1723" s="778">
        <v>14030529</v>
      </c>
      <c r="F1723" s="777"/>
      <c r="G1723" s="777"/>
      <c r="H1723" s="777"/>
      <c r="I1723" s="777">
        <v>1</v>
      </c>
      <c r="J1723" s="777"/>
      <c r="K1723" s="777">
        <v>180</v>
      </c>
      <c r="L1723" s="454">
        <f t="shared" si="25"/>
        <v>14030529</v>
      </c>
      <c r="M1723" s="96"/>
      <c r="N1723" s="530"/>
      <c r="O1723" s="530"/>
      <c r="P1723" s="530"/>
      <c r="Q1723" s="530"/>
      <c r="R1723" s="530"/>
      <c r="S1723" s="530"/>
      <c r="T1723" s="530"/>
      <c r="U1723" s="530"/>
      <c r="V1723" s="530"/>
      <c r="W1723" s="530"/>
      <c r="X1723" s="530"/>
      <c r="Y1723" s="530"/>
    </row>
    <row r="1724" spans="1:25" x14ac:dyDescent="0.25">
      <c r="A1724" s="192">
        <v>635</v>
      </c>
      <c r="B1724" s="784" t="s">
        <v>227</v>
      </c>
      <c r="C1724" s="784" t="s">
        <v>118</v>
      </c>
      <c r="D1724" s="784"/>
      <c r="E1724" s="784">
        <v>14030601</v>
      </c>
      <c r="F1724" s="784"/>
      <c r="G1724" s="784"/>
      <c r="H1724" s="784"/>
      <c r="I1724" s="784">
        <v>1</v>
      </c>
      <c r="J1724" s="784"/>
      <c r="K1724" s="784">
        <v>180</v>
      </c>
      <c r="L1724" s="781">
        <f t="shared" si="25"/>
        <v>14030601</v>
      </c>
      <c r="M1724" s="96"/>
      <c r="N1724" s="530"/>
      <c r="O1724" s="530"/>
      <c r="P1724" s="530"/>
      <c r="Q1724" s="530"/>
      <c r="R1724" s="530"/>
      <c r="S1724" s="530"/>
      <c r="T1724" s="530"/>
      <c r="U1724" s="530"/>
      <c r="V1724" s="530"/>
      <c r="W1724" s="530"/>
      <c r="X1724" s="530"/>
      <c r="Y1724" s="530"/>
    </row>
    <row r="1725" spans="1:25" x14ac:dyDescent="0.25">
      <c r="A1725" s="270">
        <v>632</v>
      </c>
      <c r="B1725" s="785" t="s">
        <v>227</v>
      </c>
      <c r="C1725" s="785" t="s">
        <v>118</v>
      </c>
      <c r="D1725" s="785"/>
      <c r="E1725" s="779">
        <v>14030601</v>
      </c>
      <c r="F1725" s="785"/>
      <c r="G1725" s="785"/>
      <c r="H1725" s="785"/>
      <c r="I1725" s="785">
        <v>1</v>
      </c>
      <c r="J1725" s="785"/>
      <c r="K1725" s="785">
        <v>180</v>
      </c>
      <c r="L1725" s="782">
        <f t="shared" si="25"/>
        <v>14030601</v>
      </c>
      <c r="M1725" s="96"/>
      <c r="N1725" s="530"/>
      <c r="O1725" s="530"/>
      <c r="P1725" s="530"/>
      <c r="Q1725" s="530"/>
      <c r="R1725" s="530"/>
      <c r="S1725" s="530"/>
      <c r="T1725" s="530"/>
      <c r="U1725" s="530"/>
      <c r="V1725" s="530"/>
      <c r="W1725" s="530"/>
      <c r="X1725" s="530"/>
      <c r="Y1725" s="530"/>
    </row>
    <row r="1726" spans="1:25" x14ac:dyDescent="0.25">
      <c r="A1726" s="270">
        <v>628</v>
      </c>
      <c r="B1726" s="785" t="s">
        <v>227</v>
      </c>
      <c r="C1726" s="785" t="s">
        <v>118</v>
      </c>
      <c r="D1726" s="785"/>
      <c r="E1726" s="779">
        <v>14030601</v>
      </c>
      <c r="F1726" s="785"/>
      <c r="G1726" s="785"/>
      <c r="H1726" s="785"/>
      <c r="I1726" s="785">
        <v>1</v>
      </c>
      <c r="J1726" s="785"/>
      <c r="K1726" s="785">
        <v>180</v>
      </c>
      <c r="L1726" s="782">
        <f t="shared" si="25"/>
        <v>14030601</v>
      </c>
      <c r="M1726" s="96"/>
      <c r="N1726" s="530"/>
      <c r="O1726" s="530"/>
      <c r="P1726" s="530"/>
      <c r="Q1726" s="530"/>
      <c r="R1726" s="530"/>
      <c r="S1726" s="530"/>
      <c r="T1726" s="530"/>
      <c r="U1726" s="530"/>
      <c r="V1726" s="530"/>
      <c r="W1726" s="530"/>
      <c r="X1726" s="530"/>
      <c r="Y1726" s="530"/>
    </row>
    <row r="1727" spans="1:25" x14ac:dyDescent="0.25">
      <c r="A1727" s="270">
        <v>630</v>
      </c>
      <c r="B1727" s="785" t="s">
        <v>227</v>
      </c>
      <c r="C1727" s="785" t="s">
        <v>118</v>
      </c>
      <c r="D1727" s="785"/>
      <c r="E1727" s="779">
        <v>14030601</v>
      </c>
      <c r="F1727" s="785"/>
      <c r="G1727" s="785"/>
      <c r="H1727" s="785"/>
      <c r="I1727" s="785">
        <v>1</v>
      </c>
      <c r="J1727" s="785"/>
      <c r="K1727" s="785">
        <v>180</v>
      </c>
      <c r="L1727" s="782">
        <f t="shared" si="25"/>
        <v>14030601</v>
      </c>
      <c r="M1727" s="96"/>
      <c r="N1727" s="530"/>
      <c r="O1727" s="530"/>
      <c r="P1727" s="530"/>
      <c r="Q1727" s="530"/>
      <c r="R1727" s="530"/>
      <c r="S1727" s="530"/>
      <c r="T1727" s="530"/>
      <c r="U1727" s="530"/>
      <c r="V1727" s="530"/>
      <c r="W1727" s="530"/>
      <c r="X1727" s="530"/>
      <c r="Y1727" s="530"/>
    </row>
    <row r="1728" spans="1:25" x14ac:dyDescent="0.25">
      <c r="A1728" s="270">
        <v>631</v>
      </c>
      <c r="B1728" s="785" t="s">
        <v>227</v>
      </c>
      <c r="C1728" s="785" t="s">
        <v>118</v>
      </c>
      <c r="D1728" s="785"/>
      <c r="E1728" s="779">
        <v>14030601</v>
      </c>
      <c r="F1728" s="785"/>
      <c r="G1728" s="785"/>
      <c r="H1728" s="785"/>
      <c r="I1728" s="785">
        <v>1</v>
      </c>
      <c r="J1728" s="785"/>
      <c r="K1728" s="785">
        <v>180</v>
      </c>
      <c r="L1728" s="782">
        <f t="shared" si="25"/>
        <v>14030601</v>
      </c>
      <c r="M1728" s="96"/>
      <c r="N1728" s="530"/>
      <c r="O1728" s="530"/>
      <c r="P1728" s="530"/>
      <c r="Q1728" s="530"/>
      <c r="R1728" s="530"/>
      <c r="S1728" s="530"/>
      <c r="T1728" s="530"/>
      <c r="U1728" s="530"/>
      <c r="V1728" s="530"/>
      <c r="W1728" s="530"/>
      <c r="X1728" s="530"/>
      <c r="Y1728" s="530"/>
    </row>
    <row r="1729" spans="1:25" x14ac:dyDescent="0.25">
      <c r="A1729" s="270">
        <v>636</v>
      </c>
      <c r="B1729" s="785" t="s">
        <v>227</v>
      </c>
      <c r="C1729" s="785" t="s">
        <v>118</v>
      </c>
      <c r="D1729" s="785"/>
      <c r="E1729" s="779">
        <v>14030601</v>
      </c>
      <c r="F1729" s="785"/>
      <c r="G1729" s="785"/>
      <c r="H1729" s="785"/>
      <c r="I1729" s="785">
        <v>1</v>
      </c>
      <c r="J1729" s="785"/>
      <c r="K1729" s="785">
        <v>180</v>
      </c>
      <c r="L1729" s="782">
        <f t="shared" si="25"/>
        <v>14030601</v>
      </c>
      <c r="M1729" s="96"/>
      <c r="N1729" s="530"/>
      <c r="O1729" s="530"/>
      <c r="P1729" s="530"/>
      <c r="Q1729" s="530"/>
      <c r="R1729" s="530"/>
      <c r="S1729" s="530"/>
      <c r="T1729" s="530"/>
      <c r="U1729" s="530"/>
      <c r="V1729" s="530"/>
      <c r="W1729" s="530"/>
      <c r="X1729" s="530"/>
      <c r="Y1729" s="530"/>
    </row>
    <row r="1730" spans="1:25" x14ac:dyDescent="0.25">
      <c r="A1730" s="270">
        <v>629</v>
      </c>
      <c r="B1730" s="785" t="s">
        <v>227</v>
      </c>
      <c r="C1730" s="785" t="s">
        <v>118</v>
      </c>
      <c r="D1730" s="785"/>
      <c r="E1730" s="779">
        <v>14030601</v>
      </c>
      <c r="F1730" s="785"/>
      <c r="G1730" s="785"/>
      <c r="H1730" s="785"/>
      <c r="I1730" s="785">
        <v>1</v>
      </c>
      <c r="J1730" s="785"/>
      <c r="K1730" s="785">
        <v>180</v>
      </c>
      <c r="L1730" s="782">
        <f t="shared" si="25"/>
        <v>14030601</v>
      </c>
      <c r="M1730" s="96"/>
      <c r="N1730" s="530"/>
      <c r="O1730" s="530"/>
      <c r="P1730" s="530"/>
      <c r="Q1730" s="530"/>
      <c r="R1730" s="530"/>
      <c r="S1730" s="530"/>
      <c r="T1730" s="530"/>
      <c r="U1730" s="530"/>
      <c r="V1730" s="530"/>
      <c r="W1730" s="530"/>
      <c r="X1730" s="530"/>
      <c r="Y1730" s="530"/>
    </row>
    <row r="1731" spans="1:25" ht="15.75" thickBot="1" x14ac:dyDescent="0.3">
      <c r="A1731" s="271">
        <v>643</v>
      </c>
      <c r="B1731" s="786" t="s">
        <v>227</v>
      </c>
      <c r="C1731" s="786" t="s">
        <v>118</v>
      </c>
      <c r="D1731" s="786"/>
      <c r="E1731" s="780">
        <v>14030601</v>
      </c>
      <c r="F1731" s="786"/>
      <c r="G1731" s="786"/>
      <c r="H1731" s="786"/>
      <c r="I1731" s="786">
        <v>1</v>
      </c>
      <c r="J1731" s="786"/>
      <c r="K1731" s="786">
        <v>180</v>
      </c>
      <c r="L1731" s="783">
        <f t="shared" si="25"/>
        <v>14030601</v>
      </c>
      <c r="M1731" s="96"/>
      <c r="N1731" s="530"/>
      <c r="O1731" s="530"/>
      <c r="P1731" s="530"/>
      <c r="Q1731" s="530"/>
      <c r="R1731" s="530"/>
      <c r="S1731" s="530"/>
      <c r="T1731" s="530"/>
      <c r="U1731" s="530"/>
      <c r="V1731" s="530"/>
      <c r="W1731" s="530"/>
      <c r="X1731" s="530"/>
      <c r="Y1731" s="530"/>
    </row>
    <row r="1732" spans="1:25" x14ac:dyDescent="0.25">
      <c r="A1732" s="192">
        <v>3402</v>
      </c>
      <c r="B1732" s="784" t="s">
        <v>227</v>
      </c>
      <c r="C1732" s="784" t="s">
        <v>392</v>
      </c>
      <c r="D1732" s="784"/>
      <c r="E1732" s="784">
        <v>14030531</v>
      </c>
      <c r="F1732" s="784"/>
      <c r="G1732" s="784"/>
      <c r="H1732" s="784"/>
      <c r="I1732" s="784">
        <v>1</v>
      </c>
      <c r="J1732" s="784"/>
      <c r="K1732" s="784">
        <v>180</v>
      </c>
      <c r="L1732" s="781">
        <f t="shared" si="25"/>
        <v>14030531</v>
      </c>
      <c r="M1732" s="96"/>
      <c r="N1732" s="530"/>
      <c r="O1732" s="530"/>
      <c r="P1732" s="530"/>
      <c r="Q1732" s="530"/>
      <c r="R1732" s="530"/>
      <c r="S1732" s="530"/>
      <c r="T1732" s="530"/>
      <c r="U1732" s="530"/>
      <c r="V1732" s="530"/>
      <c r="W1732" s="530"/>
      <c r="X1732" s="530"/>
      <c r="Y1732" s="530"/>
    </row>
    <row r="1733" spans="1:25" x14ac:dyDescent="0.25">
      <c r="A1733" s="270">
        <v>3403</v>
      </c>
      <c r="B1733" s="785" t="s">
        <v>227</v>
      </c>
      <c r="C1733" s="785" t="s">
        <v>392</v>
      </c>
      <c r="D1733" s="785"/>
      <c r="E1733" s="779">
        <v>14030531</v>
      </c>
      <c r="F1733" s="785"/>
      <c r="G1733" s="785"/>
      <c r="H1733" s="785"/>
      <c r="I1733" s="785">
        <v>1</v>
      </c>
      <c r="J1733" s="785"/>
      <c r="K1733" s="785">
        <v>180</v>
      </c>
      <c r="L1733" s="782">
        <f t="shared" si="25"/>
        <v>14030531</v>
      </c>
      <c r="M1733" s="96"/>
      <c r="N1733" s="530"/>
      <c r="O1733" s="530"/>
      <c r="P1733" s="530"/>
      <c r="Q1733" s="530"/>
      <c r="R1733" s="530"/>
      <c r="S1733" s="530"/>
      <c r="T1733" s="530"/>
      <c r="U1733" s="530"/>
      <c r="V1733" s="530"/>
      <c r="W1733" s="530"/>
      <c r="X1733" s="530"/>
      <c r="Y1733" s="530"/>
    </row>
    <row r="1734" spans="1:25" x14ac:dyDescent="0.25">
      <c r="A1734" s="270">
        <v>3405</v>
      </c>
      <c r="B1734" s="785" t="s">
        <v>227</v>
      </c>
      <c r="C1734" s="785" t="s">
        <v>218</v>
      </c>
      <c r="D1734" s="785"/>
      <c r="E1734" s="779">
        <v>14030531</v>
      </c>
      <c r="F1734" s="785"/>
      <c r="G1734" s="785"/>
      <c r="H1734" s="785"/>
      <c r="I1734" s="785">
        <v>1</v>
      </c>
      <c r="J1734" s="785"/>
      <c r="K1734" s="785">
        <v>180</v>
      </c>
      <c r="L1734" s="782">
        <f t="shared" si="25"/>
        <v>14030531</v>
      </c>
      <c r="M1734" s="96"/>
      <c r="N1734" s="530"/>
      <c r="O1734" s="530"/>
      <c r="P1734" s="530"/>
      <c r="Q1734" s="530"/>
      <c r="R1734" s="530"/>
      <c r="S1734" s="530"/>
      <c r="T1734" s="530"/>
      <c r="U1734" s="530"/>
      <c r="V1734" s="530"/>
      <c r="W1734" s="530"/>
      <c r="X1734" s="530"/>
      <c r="Y1734" s="530"/>
    </row>
    <row r="1735" spans="1:25" x14ac:dyDescent="0.25">
      <c r="A1735" s="270">
        <v>276</v>
      </c>
      <c r="B1735" s="785" t="s">
        <v>227</v>
      </c>
      <c r="C1735" s="785" t="s">
        <v>663</v>
      </c>
      <c r="D1735" s="785"/>
      <c r="E1735" s="779">
        <v>14030531</v>
      </c>
      <c r="F1735" s="785"/>
      <c r="G1735" s="785"/>
      <c r="H1735" s="785"/>
      <c r="I1735" s="785">
        <v>1</v>
      </c>
      <c r="J1735" s="785"/>
      <c r="K1735" s="785">
        <v>60</v>
      </c>
      <c r="L1735" s="782">
        <f t="shared" si="25"/>
        <v>14030531</v>
      </c>
      <c r="M1735" s="96"/>
      <c r="N1735" s="530"/>
      <c r="O1735" s="530"/>
      <c r="P1735" s="530"/>
      <c r="Q1735" s="530"/>
      <c r="R1735" s="530"/>
      <c r="S1735" s="530"/>
      <c r="T1735" s="530"/>
      <c r="U1735" s="530"/>
      <c r="V1735" s="530"/>
      <c r="W1735" s="530"/>
      <c r="X1735" s="530"/>
      <c r="Y1735" s="530"/>
    </row>
    <row r="1736" spans="1:25" x14ac:dyDescent="0.25">
      <c r="A1736" s="270">
        <v>637</v>
      </c>
      <c r="B1736" s="785" t="s">
        <v>227</v>
      </c>
      <c r="C1736" s="785" t="s">
        <v>118</v>
      </c>
      <c r="D1736" s="785"/>
      <c r="E1736" s="779">
        <v>14030531</v>
      </c>
      <c r="F1736" s="785"/>
      <c r="G1736" s="785"/>
      <c r="H1736" s="785"/>
      <c r="I1736" s="785">
        <v>1</v>
      </c>
      <c r="J1736" s="785"/>
      <c r="K1736" s="785">
        <v>180</v>
      </c>
      <c r="L1736" s="782">
        <f t="shared" si="25"/>
        <v>14030531</v>
      </c>
      <c r="M1736" s="96"/>
      <c r="N1736" s="530"/>
      <c r="O1736" s="530"/>
      <c r="P1736" s="530"/>
      <c r="Q1736" s="530"/>
      <c r="R1736" s="530"/>
      <c r="S1736" s="530"/>
      <c r="T1736" s="530"/>
      <c r="U1736" s="530"/>
      <c r="V1736" s="530"/>
      <c r="W1736" s="530"/>
      <c r="X1736" s="530"/>
      <c r="Y1736" s="530"/>
    </row>
    <row r="1737" spans="1:25" x14ac:dyDescent="0.25">
      <c r="A1737" s="270">
        <v>633</v>
      </c>
      <c r="B1737" s="785" t="s">
        <v>227</v>
      </c>
      <c r="C1737" s="785" t="s">
        <v>118</v>
      </c>
      <c r="D1737" s="785"/>
      <c r="E1737" s="779">
        <v>14030531</v>
      </c>
      <c r="F1737" s="785"/>
      <c r="G1737" s="785"/>
      <c r="H1737" s="785"/>
      <c r="I1737" s="785">
        <v>1</v>
      </c>
      <c r="J1737" s="785"/>
      <c r="K1737" s="785">
        <v>180</v>
      </c>
      <c r="L1737" s="782">
        <f t="shared" si="25"/>
        <v>14030531</v>
      </c>
      <c r="M1737" s="96"/>
      <c r="N1737" s="530"/>
      <c r="O1737" s="530"/>
      <c r="P1737" s="530"/>
      <c r="Q1737" s="530"/>
      <c r="R1737" s="530"/>
      <c r="S1737" s="530"/>
      <c r="T1737" s="530"/>
      <c r="U1737" s="530"/>
      <c r="V1737" s="530"/>
      <c r="W1737" s="530"/>
      <c r="X1737" s="530"/>
      <c r="Y1737" s="530"/>
    </row>
    <row r="1738" spans="1:25" x14ac:dyDescent="0.25">
      <c r="A1738" s="270">
        <v>634</v>
      </c>
      <c r="B1738" s="785" t="s">
        <v>227</v>
      </c>
      <c r="C1738" s="785" t="s">
        <v>118</v>
      </c>
      <c r="D1738" s="785"/>
      <c r="E1738" s="779">
        <v>14030531</v>
      </c>
      <c r="F1738" s="785"/>
      <c r="G1738" s="785"/>
      <c r="H1738" s="785"/>
      <c r="I1738" s="785">
        <v>1</v>
      </c>
      <c r="J1738" s="785"/>
      <c r="K1738" s="785">
        <v>180</v>
      </c>
      <c r="L1738" s="782">
        <f t="shared" si="25"/>
        <v>14030531</v>
      </c>
      <c r="M1738" s="96"/>
      <c r="N1738" s="530"/>
      <c r="O1738" s="530"/>
      <c r="P1738" s="530"/>
      <c r="Q1738" s="530"/>
      <c r="R1738" s="530"/>
      <c r="S1738" s="530"/>
      <c r="T1738" s="530"/>
      <c r="U1738" s="530"/>
      <c r="V1738" s="530"/>
      <c r="W1738" s="530"/>
      <c r="X1738" s="530"/>
      <c r="Y1738" s="530"/>
    </row>
    <row r="1739" spans="1:25" x14ac:dyDescent="0.25">
      <c r="A1739" s="270">
        <v>3404</v>
      </c>
      <c r="B1739" s="785" t="s">
        <v>227</v>
      </c>
      <c r="C1739" s="785" t="s">
        <v>218</v>
      </c>
      <c r="D1739" s="785"/>
      <c r="E1739" s="779">
        <v>14030531</v>
      </c>
      <c r="F1739" s="785"/>
      <c r="G1739" s="785"/>
      <c r="H1739" s="785"/>
      <c r="I1739" s="785">
        <v>1</v>
      </c>
      <c r="J1739" s="785"/>
      <c r="K1739" s="785">
        <v>180</v>
      </c>
      <c r="L1739" s="782">
        <f t="shared" si="25"/>
        <v>14030531</v>
      </c>
      <c r="M1739" s="96"/>
      <c r="N1739" s="530"/>
      <c r="O1739" s="530"/>
      <c r="P1739" s="530"/>
      <c r="Q1739" s="530"/>
      <c r="R1739" s="530"/>
      <c r="S1739" s="530"/>
      <c r="T1739" s="530"/>
      <c r="U1739" s="530"/>
      <c r="V1739" s="530"/>
      <c r="W1739" s="530"/>
      <c r="X1739" s="530"/>
      <c r="Y1739" s="530"/>
    </row>
    <row r="1740" spans="1:25" x14ac:dyDescent="0.25">
      <c r="A1740" s="270">
        <v>1</v>
      </c>
      <c r="B1740" s="785" t="s">
        <v>227</v>
      </c>
      <c r="C1740" s="785" t="s">
        <v>638</v>
      </c>
      <c r="D1740" s="785"/>
      <c r="E1740" s="779">
        <v>14030531</v>
      </c>
      <c r="F1740" s="785"/>
      <c r="G1740" s="785"/>
      <c r="H1740" s="785"/>
      <c r="I1740" s="785">
        <v>1</v>
      </c>
      <c r="J1740" s="785"/>
      <c r="K1740" s="785">
        <v>120</v>
      </c>
      <c r="L1740" s="782">
        <f t="shared" si="25"/>
        <v>14030531</v>
      </c>
      <c r="M1740" s="96"/>
      <c r="N1740" s="530"/>
      <c r="O1740" s="530"/>
      <c r="P1740" s="530"/>
      <c r="Q1740" s="530"/>
      <c r="R1740" s="530"/>
      <c r="S1740" s="530"/>
      <c r="T1740" s="530"/>
      <c r="U1740" s="530"/>
      <c r="V1740" s="530"/>
      <c r="W1740" s="530"/>
      <c r="X1740" s="530"/>
      <c r="Y1740" s="530"/>
    </row>
    <row r="1741" spans="1:25" ht="15.75" thickBot="1" x14ac:dyDescent="0.3">
      <c r="A1741" s="271">
        <v>2</v>
      </c>
      <c r="B1741" s="786" t="s">
        <v>227</v>
      </c>
      <c r="C1741" s="786" t="s">
        <v>638</v>
      </c>
      <c r="D1741" s="786"/>
      <c r="E1741" s="780">
        <v>14030531</v>
      </c>
      <c r="F1741" s="786"/>
      <c r="G1741" s="786"/>
      <c r="H1741" s="786"/>
      <c r="I1741" s="786">
        <v>1</v>
      </c>
      <c r="J1741" s="786"/>
      <c r="K1741" s="786">
        <v>60</v>
      </c>
      <c r="L1741" s="783">
        <f t="shared" si="25"/>
        <v>14030531</v>
      </c>
      <c r="M1741" s="96"/>
      <c r="N1741" s="530"/>
      <c r="O1741" s="530"/>
      <c r="P1741" s="530"/>
      <c r="Q1741" s="530"/>
      <c r="R1741" s="530"/>
      <c r="S1741" s="530"/>
      <c r="T1741" s="530"/>
      <c r="U1741" s="530"/>
      <c r="V1741" s="530"/>
      <c r="W1741" s="530"/>
      <c r="X1741" s="530"/>
      <c r="Y1741" s="530"/>
    </row>
    <row r="1742" spans="1:25" x14ac:dyDescent="0.25">
      <c r="A1742" s="192">
        <v>3405</v>
      </c>
      <c r="B1742" s="784" t="s">
        <v>228</v>
      </c>
      <c r="C1742" s="784" t="s">
        <v>218</v>
      </c>
      <c r="D1742" s="784"/>
      <c r="E1742" s="784">
        <v>14030601</v>
      </c>
      <c r="F1742" s="784"/>
      <c r="G1742" s="784"/>
      <c r="H1742" s="784"/>
      <c r="I1742" s="784">
        <v>1</v>
      </c>
      <c r="J1742" s="784"/>
      <c r="K1742" s="784">
        <v>180</v>
      </c>
      <c r="L1742" s="781">
        <f t="shared" si="25"/>
        <v>14030601</v>
      </c>
      <c r="M1742" s="96"/>
      <c r="N1742" s="530"/>
      <c r="O1742" s="530"/>
      <c r="P1742" s="530"/>
      <c r="Q1742" s="530"/>
      <c r="R1742" s="530"/>
      <c r="S1742" s="530"/>
      <c r="T1742" s="530"/>
      <c r="U1742" s="530"/>
      <c r="V1742" s="530"/>
      <c r="W1742" s="530"/>
      <c r="X1742" s="530"/>
      <c r="Y1742" s="530"/>
    </row>
    <row r="1743" spans="1:25" x14ac:dyDescent="0.25">
      <c r="A1743" s="270">
        <v>3404</v>
      </c>
      <c r="B1743" s="785" t="s">
        <v>228</v>
      </c>
      <c r="C1743" s="785" t="s">
        <v>218</v>
      </c>
      <c r="D1743" s="785"/>
      <c r="E1743" s="779">
        <v>14030601</v>
      </c>
      <c r="F1743" s="785"/>
      <c r="G1743" s="785"/>
      <c r="H1743" s="785"/>
      <c r="I1743" s="785">
        <v>1</v>
      </c>
      <c r="J1743" s="785"/>
      <c r="K1743" s="785">
        <v>180</v>
      </c>
      <c r="L1743" s="782">
        <f t="shared" si="25"/>
        <v>14030601</v>
      </c>
      <c r="M1743" s="96"/>
      <c r="N1743" s="530"/>
      <c r="O1743" s="530"/>
      <c r="P1743" s="530"/>
      <c r="Q1743" s="530"/>
      <c r="R1743" s="530"/>
      <c r="S1743" s="530"/>
      <c r="T1743" s="530"/>
      <c r="U1743" s="530"/>
      <c r="V1743" s="530"/>
      <c r="W1743" s="530"/>
      <c r="X1743" s="530"/>
      <c r="Y1743" s="530"/>
    </row>
    <row r="1744" spans="1:25" x14ac:dyDescent="0.25">
      <c r="A1744" s="270">
        <v>625</v>
      </c>
      <c r="B1744" s="785" t="s">
        <v>228</v>
      </c>
      <c r="C1744" s="785" t="s">
        <v>118</v>
      </c>
      <c r="D1744" s="785"/>
      <c r="E1744" s="779">
        <v>14030601</v>
      </c>
      <c r="F1744" s="785"/>
      <c r="G1744" s="785"/>
      <c r="H1744" s="785"/>
      <c r="I1744" s="785">
        <v>1</v>
      </c>
      <c r="J1744" s="785"/>
      <c r="K1744" s="785">
        <v>180</v>
      </c>
      <c r="L1744" s="782">
        <f t="shared" si="25"/>
        <v>14030601</v>
      </c>
      <c r="M1744" s="96"/>
      <c r="N1744" s="530"/>
      <c r="O1744" s="530"/>
      <c r="P1744" s="530"/>
      <c r="Q1744" s="530"/>
      <c r="R1744" s="530"/>
      <c r="S1744" s="530"/>
      <c r="T1744" s="530"/>
      <c r="U1744" s="530"/>
      <c r="V1744" s="530"/>
      <c r="W1744" s="530"/>
      <c r="X1744" s="530"/>
      <c r="Y1744" s="530"/>
    </row>
    <row r="1745" spans="1:25" x14ac:dyDescent="0.25">
      <c r="A1745" s="270">
        <v>621</v>
      </c>
      <c r="B1745" s="785" t="s">
        <v>228</v>
      </c>
      <c r="C1745" s="785" t="s">
        <v>118</v>
      </c>
      <c r="D1745" s="785"/>
      <c r="E1745" s="779">
        <v>14030601</v>
      </c>
      <c r="F1745" s="785"/>
      <c r="G1745" s="785"/>
      <c r="H1745" s="785"/>
      <c r="I1745" s="785">
        <v>1</v>
      </c>
      <c r="J1745" s="785"/>
      <c r="K1745" s="785">
        <v>180</v>
      </c>
      <c r="L1745" s="782">
        <f t="shared" si="25"/>
        <v>14030601</v>
      </c>
      <c r="M1745" s="96"/>
      <c r="N1745" s="530"/>
      <c r="O1745" s="530"/>
      <c r="P1745" s="530"/>
      <c r="Q1745" s="530"/>
      <c r="R1745" s="530"/>
      <c r="S1745" s="530"/>
      <c r="T1745" s="530"/>
      <c r="U1745" s="530"/>
      <c r="V1745" s="530"/>
      <c r="W1745" s="530"/>
      <c r="X1745" s="530"/>
      <c r="Y1745" s="530"/>
    </row>
    <row r="1746" spans="1:25" x14ac:dyDescent="0.25">
      <c r="A1746" s="270">
        <v>3400</v>
      </c>
      <c r="B1746" s="785" t="s">
        <v>228</v>
      </c>
      <c r="C1746" s="785" t="s">
        <v>223</v>
      </c>
      <c r="D1746" s="785"/>
      <c r="E1746" s="779">
        <v>14030601</v>
      </c>
      <c r="F1746" s="785"/>
      <c r="G1746" s="785"/>
      <c r="H1746" s="785"/>
      <c r="I1746" s="785">
        <v>1</v>
      </c>
      <c r="J1746" s="785"/>
      <c r="K1746" s="785">
        <v>180</v>
      </c>
      <c r="L1746" s="782">
        <f t="shared" si="25"/>
        <v>14030601</v>
      </c>
      <c r="M1746" s="96"/>
      <c r="N1746" s="530"/>
      <c r="O1746" s="530"/>
      <c r="P1746" s="530"/>
      <c r="Q1746" s="530"/>
      <c r="R1746" s="530"/>
      <c r="S1746" s="530"/>
      <c r="T1746" s="530"/>
      <c r="U1746" s="530"/>
      <c r="V1746" s="530"/>
      <c r="W1746" s="530"/>
      <c r="X1746" s="530"/>
      <c r="Y1746" s="530"/>
    </row>
    <row r="1747" spans="1:25" x14ac:dyDescent="0.25">
      <c r="A1747" s="270">
        <v>3403</v>
      </c>
      <c r="B1747" s="785" t="s">
        <v>228</v>
      </c>
      <c r="C1747" s="785" t="s">
        <v>392</v>
      </c>
      <c r="D1747" s="785"/>
      <c r="E1747" s="779">
        <v>14030601</v>
      </c>
      <c r="F1747" s="785"/>
      <c r="G1747" s="785"/>
      <c r="H1747" s="785"/>
      <c r="I1747" s="785">
        <v>1</v>
      </c>
      <c r="J1747" s="785"/>
      <c r="K1747" s="785">
        <v>180</v>
      </c>
      <c r="L1747" s="782">
        <f t="shared" si="25"/>
        <v>14030601</v>
      </c>
      <c r="M1747" s="96"/>
      <c r="N1747" s="530"/>
      <c r="O1747" s="530"/>
      <c r="P1747" s="530"/>
      <c r="Q1747" s="530"/>
      <c r="R1747" s="530"/>
      <c r="S1747" s="530"/>
      <c r="T1747" s="530"/>
      <c r="U1747" s="530"/>
      <c r="V1747" s="530"/>
      <c r="W1747" s="530"/>
      <c r="X1747" s="530"/>
      <c r="Y1747" s="530"/>
    </row>
    <row r="1748" spans="1:25" x14ac:dyDescent="0.25">
      <c r="A1748" s="270">
        <v>1732</v>
      </c>
      <c r="B1748" s="785" t="s">
        <v>228</v>
      </c>
      <c r="C1748" s="785" t="s">
        <v>540</v>
      </c>
      <c r="D1748" s="785"/>
      <c r="E1748" s="779">
        <v>14030601</v>
      </c>
      <c r="F1748" s="785"/>
      <c r="G1748" s="785"/>
      <c r="H1748" s="785"/>
      <c r="I1748" s="785">
        <v>1</v>
      </c>
      <c r="J1748" s="785"/>
      <c r="K1748" s="785">
        <v>180</v>
      </c>
      <c r="L1748" s="782">
        <f t="shared" si="25"/>
        <v>14030601</v>
      </c>
      <c r="M1748" s="96"/>
      <c r="N1748" s="530"/>
      <c r="O1748" s="530"/>
      <c r="P1748" s="530"/>
      <c r="Q1748" s="530"/>
      <c r="R1748" s="530"/>
      <c r="S1748" s="530"/>
      <c r="T1748" s="530"/>
      <c r="U1748" s="530"/>
      <c r="V1748" s="530"/>
      <c r="W1748" s="530"/>
      <c r="X1748" s="530"/>
      <c r="Y1748" s="530"/>
    </row>
    <row r="1749" spans="1:25" x14ac:dyDescent="0.25">
      <c r="A1749" s="270">
        <v>1741</v>
      </c>
      <c r="B1749" s="785" t="s">
        <v>228</v>
      </c>
      <c r="C1749" s="785" t="s">
        <v>515</v>
      </c>
      <c r="D1749" s="785"/>
      <c r="E1749" s="779">
        <v>14030601</v>
      </c>
      <c r="F1749" s="785"/>
      <c r="G1749" s="785"/>
      <c r="H1749" s="785"/>
      <c r="I1749" s="785">
        <v>1</v>
      </c>
      <c r="J1749" s="785"/>
      <c r="K1749" s="785">
        <v>180</v>
      </c>
      <c r="L1749" s="782">
        <f t="shared" si="25"/>
        <v>14030601</v>
      </c>
      <c r="M1749" s="96"/>
      <c r="N1749" s="530"/>
      <c r="O1749" s="530"/>
      <c r="P1749" s="530"/>
      <c r="Q1749" s="530"/>
      <c r="R1749" s="530"/>
      <c r="S1749" s="530"/>
      <c r="T1749" s="530"/>
      <c r="U1749" s="530"/>
      <c r="V1749" s="530"/>
      <c r="W1749" s="530"/>
      <c r="X1749" s="530"/>
      <c r="Y1749" s="530"/>
    </row>
    <row r="1750" spans="1:25" ht="15.75" thickBot="1" x14ac:dyDescent="0.3">
      <c r="A1750" s="271">
        <v>195</v>
      </c>
      <c r="B1750" s="786" t="s">
        <v>228</v>
      </c>
      <c r="C1750" s="786" t="s">
        <v>118</v>
      </c>
      <c r="D1750" s="786"/>
      <c r="E1750" s="780">
        <v>14030601</v>
      </c>
      <c r="F1750" s="786"/>
      <c r="G1750" s="786"/>
      <c r="H1750" s="786"/>
      <c r="I1750" s="786">
        <v>1</v>
      </c>
      <c r="J1750" s="786"/>
      <c r="K1750" s="786">
        <v>180</v>
      </c>
      <c r="L1750" s="783">
        <f t="shared" si="25"/>
        <v>14030601</v>
      </c>
      <c r="M1750" s="96"/>
      <c r="N1750" s="530"/>
      <c r="O1750" s="530"/>
      <c r="P1750" s="530"/>
      <c r="Q1750" s="530"/>
      <c r="R1750" s="530"/>
      <c r="S1750" s="530"/>
      <c r="T1750" s="530"/>
      <c r="U1750" s="530"/>
      <c r="V1750" s="530"/>
      <c r="W1750" s="530"/>
      <c r="X1750" s="530"/>
      <c r="Y1750" s="530"/>
    </row>
    <row r="1751" spans="1:25" x14ac:dyDescent="0.25">
      <c r="A1751" s="192">
        <v>25</v>
      </c>
      <c r="B1751" s="784" t="s">
        <v>228</v>
      </c>
      <c r="C1751" s="784" t="s">
        <v>415</v>
      </c>
      <c r="D1751" s="784"/>
      <c r="E1751" s="784">
        <v>14030531</v>
      </c>
      <c r="F1751" s="784"/>
      <c r="G1751" s="784"/>
      <c r="H1751" s="784"/>
      <c r="I1751" s="784">
        <v>1</v>
      </c>
      <c r="J1751" s="784"/>
      <c r="K1751" s="784">
        <v>120</v>
      </c>
      <c r="L1751" s="781">
        <f t="shared" si="25"/>
        <v>14030531</v>
      </c>
      <c r="M1751" s="96"/>
      <c r="N1751" s="530"/>
      <c r="O1751" s="530"/>
      <c r="P1751" s="530"/>
      <c r="Q1751" s="530"/>
      <c r="R1751" s="530"/>
      <c r="S1751" s="530"/>
      <c r="T1751" s="530"/>
      <c r="U1751" s="530"/>
      <c r="V1751" s="530"/>
      <c r="W1751" s="530"/>
      <c r="X1751" s="530"/>
      <c r="Y1751" s="530"/>
    </row>
    <row r="1752" spans="1:25" x14ac:dyDescent="0.25">
      <c r="A1752" s="270">
        <v>1736</v>
      </c>
      <c r="B1752" s="785" t="s">
        <v>228</v>
      </c>
      <c r="C1752" s="785" t="s">
        <v>515</v>
      </c>
      <c r="D1752" s="785"/>
      <c r="E1752" s="779">
        <v>14030531</v>
      </c>
      <c r="F1752" s="785"/>
      <c r="G1752" s="785"/>
      <c r="H1752" s="785"/>
      <c r="I1752" s="785">
        <v>1</v>
      </c>
      <c r="J1752" s="785"/>
      <c r="K1752" s="785">
        <v>180</v>
      </c>
      <c r="L1752" s="782">
        <f t="shared" si="25"/>
        <v>14030531</v>
      </c>
      <c r="M1752" s="96"/>
      <c r="N1752" s="530"/>
      <c r="O1752" s="530"/>
      <c r="P1752" s="530"/>
      <c r="Q1752" s="530"/>
      <c r="R1752" s="530"/>
      <c r="S1752" s="530"/>
      <c r="T1752" s="530"/>
      <c r="U1752" s="530"/>
      <c r="V1752" s="530"/>
      <c r="W1752" s="530"/>
      <c r="X1752" s="530"/>
      <c r="Y1752" s="530"/>
    </row>
    <row r="1753" spans="1:25" x14ac:dyDescent="0.25">
      <c r="A1753" s="270">
        <v>624</v>
      </c>
      <c r="B1753" s="785" t="s">
        <v>228</v>
      </c>
      <c r="C1753" s="785" t="s">
        <v>118</v>
      </c>
      <c r="D1753" s="785"/>
      <c r="E1753" s="779">
        <v>14030531</v>
      </c>
      <c r="F1753" s="785"/>
      <c r="G1753" s="785"/>
      <c r="H1753" s="785"/>
      <c r="I1753" s="785">
        <v>1</v>
      </c>
      <c r="J1753" s="785"/>
      <c r="K1753" s="785">
        <v>180</v>
      </c>
      <c r="L1753" s="782">
        <f t="shared" si="25"/>
        <v>14030531</v>
      </c>
      <c r="M1753" s="96"/>
      <c r="N1753" s="530"/>
      <c r="O1753" s="530"/>
      <c r="P1753" s="530"/>
      <c r="Q1753" s="530"/>
      <c r="R1753" s="530"/>
      <c r="S1753" s="530"/>
      <c r="T1753" s="530"/>
      <c r="U1753" s="530"/>
      <c r="V1753" s="530"/>
      <c r="W1753" s="530"/>
      <c r="X1753" s="530"/>
      <c r="Y1753" s="530"/>
    </row>
    <row r="1754" spans="1:25" x14ac:dyDescent="0.25">
      <c r="A1754" s="270">
        <v>610</v>
      </c>
      <c r="B1754" s="785" t="s">
        <v>228</v>
      </c>
      <c r="C1754" s="785" t="s">
        <v>118</v>
      </c>
      <c r="D1754" s="785"/>
      <c r="E1754" s="779">
        <v>14030531</v>
      </c>
      <c r="F1754" s="785"/>
      <c r="G1754" s="785"/>
      <c r="H1754" s="785"/>
      <c r="I1754" s="785">
        <v>1</v>
      </c>
      <c r="J1754" s="785"/>
      <c r="K1754" s="785">
        <v>180</v>
      </c>
      <c r="L1754" s="782">
        <f t="shared" si="25"/>
        <v>14030531</v>
      </c>
      <c r="M1754" s="96"/>
      <c r="N1754" s="530"/>
      <c r="O1754" s="530"/>
      <c r="P1754" s="530"/>
      <c r="Q1754" s="530"/>
      <c r="R1754" s="530"/>
      <c r="S1754" s="530"/>
      <c r="T1754" s="530"/>
      <c r="U1754" s="530"/>
      <c r="V1754" s="530"/>
      <c r="W1754" s="530"/>
      <c r="X1754" s="530"/>
      <c r="Y1754" s="530"/>
    </row>
    <row r="1755" spans="1:25" x14ac:dyDescent="0.25">
      <c r="A1755" s="270">
        <v>3387</v>
      </c>
      <c r="B1755" s="785" t="s">
        <v>228</v>
      </c>
      <c r="C1755" s="785" t="s">
        <v>506</v>
      </c>
      <c r="D1755" s="785"/>
      <c r="E1755" s="779">
        <v>14030531</v>
      </c>
      <c r="F1755" s="785"/>
      <c r="G1755" s="785"/>
      <c r="H1755" s="785"/>
      <c r="I1755" s="785">
        <v>1</v>
      </c>
      <c r="J1755" s="785"/>
      <c r="K1755" s="785">
        <v>180</v>
      </c>
      <c r="L1755" s="782">
        <f t="shared" si="25"/>
        <v>14030531</v>
      </c>
      <c r="M1755" s="96"/>
      <c r="N1755" s="530"/>
      <c r="O1755" s="530"/>
      <c r="P1755" s="530"/>
      <c r="Q1755" s="530"/>
      <c r="R1755" s="530"/>
      <c r="S1755" s="530"/>
      <c r="T1755" s="530"/>
      <c r="U1755" s="530"/>
      <c r="V1755" s="530"/>
      <c r="W1755" s="530"/>
      <c r="X1755" s="530"/>
      <c r="Y1755" s="530"/>
    </row>
    <row r="1756" spans="1:25" x14ac:dyDescent="0.25">
      <c r="A1756" s="270">
        <v>3377</v>
      </c>
      <c r="B1756" s="785" t="s">
        <v>228</v>
      </c>
      <c r="C1756" s="785" t="s">
        <v>117</v>
      </c>
      <c r="D1756" s="785"/>
      <c r="E1756" s="779">
        <v>14030531</v>
      </c>
      <c r="F1756" s="785"/>
      <c r="G1756" s="785"/>
      <c r="H1756" s="785"/>
      <c r="I1756" s="785">
        <v>1</v>
      </c>
      <c r="J1756" s="785"/>
      <c r="K1756" s="785">
        <v>180</v>
      </c>
      <c r="L1756" s="782">
        <f t="shared" si="25"/>
        <v>14030531</v>
      </c>
      <c r="M1756" s="96"/>
      <c r="N1756" s="530"/>
      <c r="O1756" s="530"/>
      <c r="P1756" s="530"/>
      <c r="Q1756" s="530"/>
      <c r="R1756" s="530"/>
      <c r="S1756" s="530"/>
      <c r="T1756" s="530"/>
      <c r="U1756" s="530"/>
      <c r="V1756" s="530"/>
      <c r="W1756" s="530"/>
      <c r="X1756" s="530"/>
      <c r="Y1756" s="530"/>
    </row>
    <row r="1757" spans="1:25" x14ac:dyDescent="0.25">
      <c r="A1757" s="270">
        <v>26</v>
      </c>
      <c r="B1757" s="785" t="s">
        <v>228</v>
      </c>
      <c r="C1757" s="785" t="s">
        <v>415</v>
      </c>
      <c r="D1757" s="785"/>
      <c r="E1757" s="779">
        <v>14030531</v>
      </c>
      <c r="F1757" s="785"/>
      <c r="G1757" s="785"/>
      <c r="H1757" s="785"/>
      <c r="I1757" s="785">
        <v>1</v>
      </c>
      <c r="J1757" s="785"/>
      <c r="K1757" s="785">
        <v>180</v>
      </c>
      <c r="L1757" s="782">
        <f t="shared" si="25"/>
        <v>14030531</v>
      </c>
      <c r="M1757" s="96"/>
      <c r="N1757" s="530"/>
      <c r="O1757" s="530"/>
      <c r="P1757" s="530"/>
      <c r="Q1757" s="530"/>
      <c r="R1757" s="530"/>
      <c r="S1757" s="530"/>
      <c r="T1757" s="530"/>
      <c r="U1757" s="530"/>
      <c r="V1757" s="530"/>
      <c r="W1757" s="530"/>
      <c r="X1757" s="530"/>
      <c r="Y1757" s="530"/>
    </row>
    <row r="1758" spans="1:25" x14ac:dyDescent="0.25">
      <c r="A1758" s="270">
        <v>2</v>
      </c>
      <c r="B1758" s="785" t="s">
        <v>228</v>
      </c>
      <c r="C1758" s="785" t="s">
        <v>621</v>
      </c>
      <c r="D1758" s="785"/>
      <c r="E1758" s="779">
        <v>14030531</v>
      </c>
      <c r="F1758" s="785"/>
      <c r="G1758" s="785"/>
      <c r="H1758" s="785"/>
      <c r="I1758" s="785">
        <v>1</v>
      </c>
      <c r="J1758" s="785"/>
      <c r="K1758" s="785">
        <v>120</v>
      </c>
      <c r="L1758" s="782">
        <f t="shared" si="25"/>
        <v>14030531</v>
      </c>
      <c r="M1758" s="96"/>
      <c r="N1758" s="530"/>
      <c r="O1758" s="530"/>
      <c r="P1758" s="530"/>
      <c r="Q1758" s="530"/>
      <c r="R1758" s="530"/>
      <c r="S1758" s="530"/>
      <c r="T1758" s="530"/>
      <c r="U1758" s="530"/>
      <c r="V1758" s="530"/>
      <c r="W1758" s="530"/>
      <c r="X1758" s="530"/>
      <c r="Y1758" s="530"/>
    </row>
    <row r="1759" spans="1:25" ht="15.75" thickBot="1" x14ac:dyDescent="0.3">
      <c r="A1759" s="271">
        <v>1</v>
      </c>
      <c r="B1759" s="786" t="s">
        <v>228</v>
      </c>
      <c r="C1759" s="786" t="s">
        <v>621</v>
      </c>
      <c r="D1759" s="786"/>
      <c r="E1759" s="780">
        <v>14030531</v>
      </c>
      <c r="F1759" s="786"/>
      <c r="G1759" s="786"/>
      <c r="H1759" s="786"/>
      <c r="I1759" s="786">
        <v>1</v>
      </c>
      <c r="J1759" s="786"/>
      <c r="K1759" s="786">
        <v>120</v>
      </c>
      <c r="L1759" s="783">
        <f t="shared" ref="L1759:L1822" si="26">E1759</f>
        <v>14030531</v>
      </c>
      <c r="M1759" s="96"/>
      <c r="N1759" s="530"/>
      <c r="O1759" s="530"/>
      <c r="P1759" s="530"/>
      <c r="Q1759" s="530"/>
      <c r="R1759" s="530"/>
      <c r="S1759" s="530"/>
      <c r="T1759" s="530"/>
      <c r="U1759" s="530"/>
      <c r="V1759" s="530"/>
      <c r="W1759" s="530"/>
      <c r="X1759" s="530"/>
      <c r="Y1759" s="530"/>
    </row>
    <row r="1760" spans="1:25" x14ac:dyDescent="0.25">
      <c r="A1760" s="779"/>
      <c r="B1760" s="779"/>
      <c r="C1760" s="779"/>
      <c r="D1760" s="779"/>
      <c r="E1760" s="779"/>
      <c r="F1760" s="779"/>
      <c r="G1760" s="779"/>
      <c r="H1760" s="779"/>
      <c r="I1760" s="779"/>
      <c r="J1760" s="779"/>
      <c r="K1760" s="779"/>
      <c r="L1760" s="779">
        <f t="shared" si="26"/>
        <v>0</v>
      </c>
      <c r="M1760" s="530"/>
      <c r="N1760" s="530"/>
      <c r="O1760" s="530"/>
      <c r="P1760" s="530"/>
      <c r="Q1760" s="530"/>
      <c r="R1760" s="530"/>
      <c r="S1760" s="530"/>
      <c r="T1760" s="530"/>
      <c r="U1760" s="530"/>
      <c r="V1760" s="530"/>
      <c r="W1760" s="530"/>
      <c r="X1760" s="530"/>
      <c r="Y1760" s="530"/>
    </row>
    <row r="1761" spans="1:25" x14ac:dyDescent="0.25">
      <c r="A1761" s="530"/>
      <c r="B1761" s="530"/>
      <c r="C1761" s="530"/>
      <c r="D1761" s="530"/>
      <c r="E1761" s="530"/>
      <c r="F1761" s="530"/>
      <c r="G1761" s="530"/>
      <c r="H1761" s="530"/>
      <c r="I1761" s="530"/>
      <c r="J1761" s="530"/>
      <c r="K1761" s="530"/>
      <c r="L1761" s="530">
        <f t="shared" si="26"/>
        <v>0</v>
      </c>
      <c r="M1761" s="530"/>
      <c r="N1761" s="530"/>
      <c r="O1761" s="530"/>
      <c r="P1761" s="530"/>
      <c r="Q1761" s="530"/>
      <c r="R1761" s="530"/>
      <c r="S1761" s="530"/>
      <c r="T1761" s="530"/>
      <c r="U1761" s="530"/>
      <c r="V1761" s="530"/>
      <c r="W1761" s="530"/>
      <c r="X1761" s="530"/>
      <c r="Y1761" s="530"/>
    </row>
    <row r="1762" spans="1:25" x14ac:dyDescent="0.25">
      <c r="A1762" s="530"/>
      <c r="B1762" s="530"/>
      <c r="C1762" s="530"/>
      <c r="D1762" s="530"/>
      <c r="E1762" s="530"/>
      <c r="F1762" s="530"/>
      <c r="G1762" s="530"/>
      <c r="H1762" s="530"/>
      <c r="I1762" s="530"/>
      <c r="J1762" s="530"/>
      <c r="K1762" s="530"/>
      <c r="L1762" s="530">
        <f t="shared" si="26"/>
        <v>0</v>
      </c>
      <c r="M1762" s="530"/>
      <c r="N1762" s="530"/>
      <c r="O1762" s="530"/>
      <c r="P1762" s="530"/>
      <c r="Q1762" s="530"/>
      <c r="R1762" s="530"/>
      <c r="S1762" s="530"/>
      <c r="T1762" s="530"/>
      <c r="U1762" s="530"/>
      <c r="V1762" s="530"/>
      <c r="W1762" s="530"/>
      <c r="X1762" s="530"/>
      <c r="Y1762" s="530"/>
    </row>
    <row r="1763" spans="1:25" x14ac:dyDescent="0.25">
      <c r="A1763" s="530"/>
      <c r="B1763" s="530"/>
      <c r="C1763" s="530"/>
      <c r="D1763" s="530"/>
      <c r="E1763" s="530"/>
      <c r="F1763" s="530"/>
      <c r="G1763" s="530"/>
      <c r="H1763" s="530"/>
      <c r="I1763" s="530"/>
      <c r="J1763" s="530"/>
      <c r="K1763" s="530"/>
      <c r="L1763" s="530">
        <f t="shared" si="26"/>
        <v>0</v>
      </c>
      <c r="M1763" s="530"/>
      <c r="N1763" s="530"/>
      <c r="O1763" s="530"/>
      <c r="P1763" s="530"/>
      <c r="Q1763" s="530"/>
      <c r="R1763" s="530"/>
      <c r="S1763" s="530"/>
      <c r="T1763" s="530"/>
      <c r="U1763" s="530"/>
      <c r="V1763" s="530"/>
      <c r="W1763" s="530"/>
      <c r="X1763" s="530"/>
      <c r="Y1763" s="530"/>
    </row>
    <row r="1764" spans="1:25" x14ac:dyDescent="0.25">
      <c r="A1764" s="530"/>
      <c r="B1764" s="530"/>
      <c r="C1764" s="530"/>
      <c r="D1764" s="530"/>
      <c r="E1764" s="530"/>
      <c r="F1764" s="530"/>
      <c r="G1764" s="530"/>
      <c r="H1764" s="530"/>
      <c r="I1764" s="530"/>
      <c r="J1764" s="530"/>
      <c r="K1764" s="530"/>
      <c r="L1764" s="530">
        <f t="shared" si="26"/>
        <v>0</v>
      </c>
      <c r="M1764" s="530"/>
      <c r="N1764" s="530"/>
      <c r="O1764" s="530"/>
      <c r="P1764" s="530"/>
      <c r="Q1764" s="530"/>
      <c r="R1764" s="530"/>
      <c r="S1764" s="530"/>
      <c r="T1764" s="530"/>
      <c r="U1764" s="530"/>
      <c r="V1764" s="530"/>
      <c r="W1764" s="530"/>
      <c r="X1764" s="530"/>
      <c r="Y1764" s="530"/>
    </row>
    <row r="1765" spans="1:25" x14ac:dyDescent="0.25">
      <c r="A1765" s="530"/>
      <c r="B1765" s="530"/>
      <c r="C1765" s="530"/>
      <c r="D1765" s="530"/>
      <c r="E1765" s="530"/>
      <c r="F1765" s="530"/>
      <c r="G1765" s="530"/>
      <c r="H1765" s="530"/>
      <c r="I1765" s="530"/>
      <c r="J1765" s="530"/>
      <c r="K1765" s="530"/>
      <c r="L1765" s="530">
        <f t="shared" si="26"/>
        <v>0</v>
      </c>
      <c r="M1765" s="530"/>
      <c r="N1765" s="530"/>
      <c r="O1765" s="530"/>
      <c r="P1765" s="530"/>
      <c r="Q1765" s="530"/>
      <c r="R1765" s="530"/>
      <c r="S1765" s="530"/>
      <c r="T1765" s="530"/>
      <c r="U1765" s="530"/>
      <c r="V1765" s="530"/>
      <c r="W1765" s="530"/>
      <c r="X1765" s="530"/>
      <c r="Y1765" s="530"/>
    </row>
    <row r="1766" spans="1:25" x14ac:dyDescent="0.25">
      <c r="A1766" s="530"/>
      <c r="B1766" s="530"/>
      <c r="C1766" s="530"/>
      <c r="D1766" s="530"/>
      <c r="E1766" s="530"/>
      <c r="F1766" s="530"/>
      <c r="G1766" s="530"/>
      <c r="H1766" s="530"/>
      <c r="I1766" s="530"/>
      <c r="J1766" s="530"/>
      <c r="K1766" s="530"/>
      <c r="L1766" s="530">
        <f t="shared" si="26"/>
        <v>0</v>
      </c>
      <c r="M1766" s="530"/>
      <c r="N1766" s="530"/>
      <c r="O1766" s="530"/>
      <c r="P1766" s="530"/>
      <c r="Q1766" s="530"/>
      <c r="R1766" s="530"/>
      <c r="S1766" s="530"/>
      <c r="T1766" s="530"/>
      <c r="U1766" s="530"/>
      <c r="V1766" s="530"/>
      <c r="W1766" s="530"/>
      <c r="X1766" s="530"/>
      <c r="Y1766" s="530"/>
    </row>
    <row r="1767" spans="1:25" x14ac:dyDescent="0.25">
      <c r="A1767" s="530"/>
      <c r="B1767" s="530"/>
      <c r="C1767" s="530"/>
      <c r="D1767" s="530"/>
      <c r="E1767" s="530"/>
      <c r="F1767" s="530"/>
      <c r="G1767" s="530"/>
      <c r="H1767" s="530"/>
      <c r="I1767" s="530"/>
      <c r="J1767" s="530"/>
      <c r="K1767" s="530"/>
      <c r="L1767" s="530">
        <f t="shared" si="26"/>
        <v>0</v>
      </c>
      <c r="M1767" s="530"/>
      <c r="N1767" s="530"/>
      <c r="O1767" s="530"/>
      <c r="P1767" s="530"/>
      <c r="Q1767" s="530"/>
      <c r="R1767" s="530"/>
      <c r="S1767" s="530"/>
      <c r="T1767" s="530"/>
      <c r="U1767" s="530"/>
      <c r="V1767" s="530"/>
      <c r="W1767" s="530"/>
      <c r="X1767" s="530"/>
      <c r="Y1767" s="530"/>
    </row>
    <row r="1768" spans="1:25" x14ac:dyDescent="0.25">
      <c r="A1768" s="530"/>
      <c r="B1768" s="530"/>
      <c r="C1768" s="530"/>
      <c r="D1768" s="530"/>
      <c r="E1768" s="530"/>
      <c r="F1768" s="530"/>
      <c r="G1768" s="530"/>
      <c r="H1768" s="530"/>
      <c r="I1768" s="530"/>
      <c r="J1768" s="530"/>
      <c r="K1768" s="530"/>
      <c r="L1768" s="530">
        <f t="shared" si="26"/>
        <v>0</v>
      </c>
      <c r="M1768" s="530"/>
      <c r="N1768" s="530"/>
      <c r="O1768" s="530"/>
      <c r="P1768" s="530"/>
      <c r="Q1768" s="530"/>
      <c r="R1768" s="530"/>
      <c r="S1768" s="530"/>
      <c r="T1768" s="530"/>
      <c r="U1768" s="530"/>
      <c r="V1768" s="530"/>
      <c r="W1768" s="530"/>
      <c r="X1768" s="530"/>
      <c r="Y1768" s="530"/>
    </row>
    <row r="1769" spans="1:25" x14ac:dyDescent="0.25">
      <c r="A1769" s="530"/>
      <c r="B1769" s="530"/>
      <c r="C1769" s="530"/>
      <c r="D1769" s="530"/>
      <c r="E1769" s="530"/>
      <c r="F1769" s="530"/>
      <c r="G1769" s="530"/>
      <c r="H1769" s="530"/>
      <c r="I1769" s="530"/>
      <c r="J1769" s="530"/>
      <c r="K1769" s="530"/>
      <c r="L1769" s="530">
        <f t="shared" si="26"/>
        <v>0</v>
      </c>
      <c r="M1769" s="530"/>
      <c r="N1769" s="530"/>
      <c r="O1769" s="530"/>
      <c r="P1769" s="530"/>
      <c r="Q1769" s="530"/>
      <c r="R1769" s="530"/>
      <c r="S1769" s="530"/>
      <c r="T1769" s="530"/>
      <c r="U1769" s="530"/>
      <c r="V1769" s="530"/>
      <c r="W1769" s="530"/>
      <c r="X1769" s="530"/>
      <c r="Y1769" s="530"/>
    </row>
    <row r="1770" spans="1:25" x14ac:dyDescent="0.25">
      <c r="A1770" s="530"/>
      <c r="B1770" s="530"/>
      <c r="C1770" s="530"/>
      <c r="D1770" s="530"/>
      <c r="E1770" s="530"/>
      <c r="F1770" s="530"/>
      <c r="G1770" s="530"/>
      <c r="H1770" s="530"/>
      <c r="I1770" s="530"/>
      <c r="J1770" s="530"/>
      <c r="K1770" s="530"/>
      <c r="L1770" s="530">
        <f t="shared" si="26"/>
        <v>0</v>
      </c>
      <c r="M1770" s="530"/>
      <c r="N1770" s="530"/>
      <c r="O1770" s="530"/>
      <c r="P1770" s="530"/>
      <c r="Q1770" s="530"/>
      <c r="R1770" s="530"/>
      <c r="S1770" s="530"/>
      <c r="T1770" s="530"/>
      <c r="U1770" s="530"/>
      <c r="V1770" s="530"/>
      <c r="W1770" s="530"/>
      <c r="X1770" s="530"/>
      <c r="Y1770" s="530"/>
    </row>
    <row r="1771" spans="1:25" x14ac:dyDescent="0.25">
      <c r="A1771" s="530"/>
      <c r="B1771" s="530"/>
      <c r="C1771" s="530"/>
      <c r="D1771" s="530"/>
      <c r="E1771" s="530"/>
      <c r="F1771" s="530"/>
      <c r="G1771" s="530"/>
      <c r="H1771" s="530"/>
      <c r="I1771" s="530"/>
      <c r="J1771" s="530"/>
      <c r="K1771" s="530"/>
      <c r="L1771" s="530">
        <f t="shared" si="26"/>
        <v>0</v>
      </c>
      <c r="M1771" s="530"/>
      <c r="N1771" s="530"/>
      <c r="O1771" s="530"/>
      <c r="P1771" s="530"/>
      <c r="Q1771" s="530"/>
      <c r="R1771" s="530"/>
      <c r="S1771" s="530"/>
      <c r="T1771" s="530"/>
      <c r="U1771" s="530"/>
      <c r="V1771" s="530"/>
      <c r="W1771" s="530"/>
      <c r="X1771" s="530"/>
      <c r="Y1771" s="530"/>
    </row>
    <row r="1772" spans="1:25" x14ac:dyDescent="0.25">
      <c r="A1772" s="530"/>
      <c r="B1772" s="530"/>
      <c r="C1772" s="530"/>
      <c r="D1772" s="530"/>
      <c r="E1772" s="530"/>
      <c r="F1772" s="530"/>
      <c r="G1772" s="530"/>
      <c r="H1772" s="530"/>
      <c r="I1772" s="530"/>
      <c r="J1772" s="530"/>
      <c r="K1772" s="530"/>
      <c r="L1772" s="530">
        <f t="shared" si="26"/>
        <v>0</v>
      </c>
      <c r="M1772" s="530"/>
      <c r="N1772" s="530"/>
      <c r="O1772" s="530"/>
      <c r="P1772" s="530"/>
      <c r="Q1772" s="530"/>
      <c r="R1772" s="530"/>
      <c r="S1772" s="530"/>
      <c r="T1772" s="530"/>
      <c r="U1772" s="530"/>
      <c r="V1772" s="530"/>
      <c r="W1772" s="530"/>
      <c r="X1772" s="530"/>
      <c r="Y1772" s="530"/>
    </row>
    <row r="1773" spans="1:25" x14ac:dyDescent="0.25">
      <c r="A1773" s="530"/>
      <c r="B1773" s="530"/>
      <c r="C1773" s="530"/>
      <c r="D1773" s="530"/>
      <c r="E1773" s="530"/>
      <c r="F1773" s="530"/>
      <c r="G1773" s="530"/>
      <c r="H1773" s="530"/>
      <c r="I1773" s="530"/>
      <c r="J1773" s="530"/>
      <c r="K1773" s="530"/>
      <c r="L1773" s="530">
        <f t="shared" si="26"/>
        <v>0</v>
      </c>
      <c r="M1773" s="530"/>
      <c r="N1773" s="530"/>
      <c r="O1773" s="530"/>
      <c r="P1773" s="530"/>
      <c r="Q1773" s="530"/>
      <c r="R1773" s="530"/>
      <c r="S1773" s="530"/>
      <c r="T1773" s="530"/>
      <c r="U1773" s="530"/>
      <c r="V1773" s="530"/>
      <c r="W1773" s="530"/>
      <c r="X1773" s="530"/>
      <c r="Y1773" s="530"/>
    </row>
    <row r="1774" spans="1:25" x14ac:dyDescent="0.25">
      <c r="A1774" s="530"/>
      <c r="B1774" s="530"/>
      <c r="C1774" s="530"/>
      <c r="D1774" s="530"/>
      <c r="E1774" s="530"/>
      <c r="F1774" s="530"/>
      <c r="G1774" s="530"/>
      <c r="H1774" s="530"/>
      <c r="I1774" s="530"/>
      <c r="J1774" s="530"/>
      <c r="K1774" s="530"/>
      <c r="L1774" s="530">
        <f t="shared" si="26"/>
        <v>0</v>
      </c>
      <c r="M1774" s="530"/>
      <c r="N1774" s="530"/>
      <c r="O1774" s="530"/>
      <c r="P1774" s="530"/>
      <c r="Q1774" s="530"/>
      <c r="R1774" s="530"/>
      <c r="S1774" s="530"/>
      <c r="T1774" s="530"/>
      <c r="U1774" s="530"/>
      <c r="V1774" s="530"/>
      <c r="W1774" s="530"/>
      <c r="X1774" s="530"/>
      <c r="Y1774" s="530"/>
    </row>
    <row r="1775" spans="1:25" x14ac:dyDescent="0.25">
      <c r="A1775" s="530"/>
      <c r="B1775" s="530"/>
      <c r="C1775" s="530"/>
      <c r="D1775" s="530"/>
      <c r="E1775" s="530"/>
      <c r="F1775" s="530"/>
      <c r="G1775" s="530"/>
      <c r="H1775" s="530"/>
      <c r="I1775" s="530"/>
      <c r="J1775" s="530"/>
      <c r="K1775" s="530"/>
      <c r="L1775" s="530">
        <f t="shared" si="26"/>
        <v>0</v>
      </c>
      <c r="M1775" s="530"/>
      <c r="N1775" s="530"/>
      <c r="O1775" s="530"/>
      <c r="P1775" s="530"/>
      <c r="Q1775" s="530"/>
      <c r="R1775" s="530"/>
      <c r="S1775" s="530"/>
      <c r="T1775" s="530"/>
      <c r="U1775" s="530"/>
      <c r="V1775" s="530"/>
      <c r="W1775" s="530"/>
      <c r="X1775" s="530"/>
      <c r="Y1775" s="530"/>
    </row>
    <row r="1776" spans="1:25" x14ac:dyDescent="0.25">
      <c r="A1776" s="530"/>
      <c r="B1776" s="530"/>
      <c r="C1776" s="530"/>
      <c r="D1776" s="530"/>
      <c r="E1776" s="530"/>
      <c r="F1776" s="530"/>
      <c r="G1776" s="530"/>
      <c r="H1776" s="530"/>
      <c r="I1776" s="530"/>
      <c r="J1776" s="530"/>
      <c r="K1776" s="530"/>
      <c r="L1776" s="530">
        <f t="shared" si="26"/>
        <v>0</v>
      </c>
      <c r="M1776" s="530"/>
      <c r="N1776" s="530"/>
      <c r="O1776" s="530"/>
      <c r="P1776" s="530"/>
      <c r="Q1776" s="530"/>
      <c r="R1776" s="530"/>
      <c r="S1776" s="530"/>
      <c r="T1776" s="530"/>
      <c r="U1776" s="530"/>
      <c r="V1776" s="530"/>
      <c r="W1776" s="530"/>
      <c r="X1776" s="530"/>
      <c r="Y1776" s="530"/>
    </row>
    <row r="1777" spans="1:25" x14ac:dyDescent="0.25">
      <c r="A1777" s="530"/>
      <c r="B1777" s="530"/>
      <c r="C1777" s="530"/>
      <c r="D1777" s="530"/>
      <c r="E1777" s="530"/>
      <c r="F1777" s="530"/>
      <c r="G1777" s="530"/>
      <c r="H1777" s="530"/>
      <c r="I1777" s="530"/>
      <c r="J1777" s="530"/>
      <c r="K1777" s="530"/>
      <c r="L1777" s="530">
        <f t="shared" si="26"/>
        <v>0</v>
      </c>
      <c r="M1777" s="530"/>
      <c r="N1777" s="530"/>
      <c r="O1777" s="530"/>
      <c r="P1777" s="530"/>
      <c r="Q1777" s="530"/>
      <c r="R1777" s="530"/>
      <c r="S1777" s="530"/>
      <c r="T1777" s="530"/>
      <c r="U1777" s="530"/>
      <c r="V1777" s="530"/>
      <c r="W1777" s="530"/>
      <c r="X1777" s="530"/>
      <c r="Y1777" s="530"/>
    </row>
    <row r="1778" spans="1:25" x14ac:dyDescent="0.25">
      <c r="A1778" s="530"/>
      <c r="B1778" s="530"/>
      <c r="C1778" s="530"/>
      <c r="D1778" s="530"/>
      <c r="E1778" s="530"/>
      <c r="F1778" s="530"/>
      <c r="G1778" s="530"/>
      <c r="H1778" s="530"/>
      <c r="I1778" s="530"/>
      <c r="J1778" s="530"/>
      <c r="K1778" s="530"/>
      <c r="L1778" s="530">
        <f t="shared" si="26"/>
        <v>0</v>
      </c>
      <c r="M1778" s="530"/>
      <c r="N1778" s="530"/>
      <c r="O1778" s="530"/>
      <c r="P1778" s="530"/>
      <c r="Q1778" s="530"/>
      <c r="R1778" s="530"/>
      <c r="S1778" s="530"/>
      <c r="T1778" s="530"/>
      <c r="U1778" s="530"/>
      <c r="V1778" s="530"/>
      <c r="W1778" s="530"/>
      <c r="X1778" s="530"/>
      <c r="Y1778" s="530"/>
    </row>
    <row r="1779" spans="1:25" x14ac:dyDescent="0.25">
      <c r="A1779" s="530"/>
      <c r="B1779" s="530"/>
      <c r="C1779" s="530"/>
      <c r="D1779" s="530"/>
      <c r="E1779" s="530"/>
      <c r="F1779" s="530"/>
      <c r="G1779" s="530"/>
      <c r="H1779" s="530"/>
      <c r="I1779" s="530"/>
      <c r="J1779" s="530"/>
      <c r="K1779" s="530"/>
      <c r="L1779" s="530">
        <f t="shared" si="26"/>
        <v>0</v>
      </c>
      <c r="M1779" s="530"/>
      <c r="N1779" s="530"/>
      <c r="O1779" s="530"/>
      <c r="P1779" s="530"/>
      <c r="Q1779" s="530"/>
      <c r="R1779" s="530"/>
      <c r="S1779" s="530"/>
      <c r="T1779" s="530"/>
      <c r="U1779" s="530"/>
      <c r="V1779" s="530"/>
      <c r="W1779" s="530"/>
      <c r="X1779" s="530"/>
      <c r="Y1779" s="530"/>
    </row>
    <row r="1780" spans="1:25" x14ac:dyDescent="0.25">
      <c r="A1780" s="530"/>
      <c r="B1780" s="530"/>
      <c r="C1780" s="530"/>
      <c r="D1780" s="530"/>
      <c r="E1780" s="530"/>
      <c r="F1780" s="530"/>
      <c r="G1780" s="530"/>
      <c r="H1780" s="530"/>
      <c r="I1780" s="530"/>
      <c r="J1780" s="530"/>
      <c r="K1780" s="530"/>
      <c r="L1780" s="530">
        <f t="shared" si="26"/>
        <v>0</v>
      </c>
      <c r="M1780" s="530"/>
      <c r="N1780" s="530"/>
      <c r="O1780" s="530"/>
      <c r="P1780" s="530"/>
      <c r="Q1780" s="530"/>
      <c r="R1780" s="530"/>
      <c r="S1780" s="530"/>
      <c r="T1780" s="530"/>
      <c r="U1780" s="530"/>
      <c r="V1780" s="530"/>
      <c r="W1780" s="530"/>
      <c r="X1780" s="530"/>
      <c r="Y1780" s="530"/>
    </row>
    <row r="1781" spans="1:25" x14ac:dyDescent="0.25">
      <c r="A1781" s="530"/>
      <c r="B1781" s="530"/>
      <c r="C1781" s="530"/>
      <c r="D1781" s="530"/>
      <c r="E1781" s="530"/>
      <c r="F1781" s="530"/>
      <c r="G1781" s="530"/>
      <c r="H1781" s="530"/>
      <c r="I1781" s="530"/>
      <c r="J1781" s="530"/>
      <c r="K1781" s="530"/>
      <c r="L1781" s="530">
        <f t="shared" si="26"/>
        <v>0</v>
      </c>
      <c r="M1781" s="530"/>
      <c r="N1781" s="530"/>
      <c r="O1781" s="530"/>
      <c r="P1781" s="530"/>
      <c r="Q1781" s="530"/>
      <c r="R1781" s="530"/>
      <c r="S1781" s="530"/>
      <c r="T1781" s="530"/>
      <c r="U1781" s="530"/>
      <c r="V1781" s="530"/>
      <c r="W1781" s="530"/>
      <c r="X1781" s="530"/>
      <c r="Y1781" s="530"/>
    </row>
    <row r="1782" spans="1:25" x14ac:dyDescent="0.25">
      <c r="A1782" s="530"/>
      <c r="B1782" s="530"/>
      <c r="C1782" s="530"/>
      <c r="D1782" s="530"/>
      <c r="E1782" s="530"/>
      <c r="F1782" s="530"/>
      <c r="G1782" s="530"/>
      <c r="H1782" s="530"/>
      <c r="I1782" s="530"/>
      <c r="J1782" s="530"/>
      <c r="K1782" s="530"/>
      <c r="L1782" s="530">
        <f t="shared" si="26"/>
        <v>0</v>
      </c>
      <c r="M1782" s="530"/>
      <c r="N1782" s="530"/>
      <c r="O1782" s="530"/>
      <c r="P1782" s="530"/>
      <c r="Q1782" s="530"/>
      <c r="R1782" s="530"/>
      <c r="S1782" s="530"/>
      <c r="T1782" s="530"/>
      <c r="U1782" s="530"/>
      <c r="V1782" s="530"/>
      <c r="W1782" s="530"/>
      <c r="X1782" s="530"/>
      <c r="Y1782" s="530"/>
    </row>
    <row r="1783" spans="1:25" x14ac:dyDescent="0.25">
      <c r="A1783" s="530"/>
      <c r="B1783" s="530"/>
      <c r="C1783" s="530"/>
      <c r="D1783" s="530"/>
      <c r="E1783" s="530"/>
      <c r="F1783" s="530"/>
      <c r="G1783" s="530"/>
      <c r="H1783" s="530"/>
      <c r="I1783" s="530"/>
      <c r="J1783" s="530"/>
      <c r="K1783" s="530"/>
      <c r="L1783" s="530">
        <f t="shared" si="26"/>
        <v>0</v>
      </c>
      <c r="M1783" s="530"/>
      <c r="N1783" s="530"/>
      <c r="O1783" s="530"/>
      <c r="P1783" s="530"/>
      <c r="Q1783" s="530"/>
      <c r="R1783" s="530"/>
      <c r="S1783" s="530"/>
      <c r="T1783" s="530"/>
      <c r="U1783" s="530"/>
      <c r="V1783" s="530"/>
      <c r="W1783" s="530"/>
      <c r="X1783" s="530"/>
      <c r="Y1783" s="530"/>
    </row>
    <row r="1784" spans="1:25" x14ac:dyDescent="0.25">
      <c r="A1784" s="530"/>
      <c r="B1784" s="530"/>
      <c r="C1784" s="530"/>
      <c r="D1784" s="530"/>
      <c r="E1784" s="530"/>
      <c r="F1784" s="530"/>
      <c r="G1784" s="530"/>
      <c r="H1784" s="530"/>
      <c r="I1784" s="530"/>
      <c r="J1784" s="530"/>
      <c r="K1784" s="530"/>
      <c r="L1784" s="530">
        <f t="shared" si="26"/>
        <v>0</v>
      </c>
      <c r="M1784" s="530"/>
      <c r="N1784" s="530"/>
      <c r="O1784" s="530"/>
      <c r="P1784" s="530"/>
      <c r="Q1784" s="530"/>
      <c r="R1784" s="530"/>
      <c r="S1784" s="530"/>
      <c r="T1784" s="530"/>
      <c r="U1784" s="530"/>
      <c r="V1784" s="530"/>
      <c r="W1784" s="530"/>
      <c r="X1784" s="530"/>
      <c r="Y1784" s="530"/>
    </row>
    <row r="1785" spans="1:25" x14ac:dyDescent="0.25">
      <c r="A1785" s="530"/>
      <c r="B1785" s="530"/>
      <c r="C1785" s="530"/>
      <c r="D1785" s="530"/>
      <c r="E1785" s="530"/>
      <c r="F1785" s="530"/>
      <c r="G1785" s="530"/>
      <c r="H1785" s="530"/>
      <c r="I1785" s="530"/>
      <c r="J1785" s="530"/>
      <c r="K1785" s="530"/>
      <c r="L1785" s="530">
        <f t="shared" si="26"/>
        <v>0</v>
      </c>
      <c r="M1785" s="530"/>
      <c r="N1785" s="530"/>
      <c r="O1785" s="530"/>
      <c r="P1785" s="530"/>
      <c r="Q1785" s="530"/>
      <c r="R1785" s="530"/>
      <c r="S1785" s="530"/>
      <c r="T1785" s="530"/>
      <c r="U1785" s="530"/>
      <c r="V1785" s="530"/>
      <c r="W1785" s="530"/>
      <c r="X1785" s="530"/>
      <c r="Y1785" s="530"/>
    </row>
    <row r="1786" spans="1:25" x14ac:dyDescent="0.25">
      <c r="A1786" s="530"/>
      <c r="B1786" s="530"/>
      <c r="C1786" s="530"/>
      <c r="D1786" s="530"/>
      <c r="E1786" s="530"/>
      <c r="F1786" s="530"/>
      <c r="G1786" s="530"/>
      <c r="H1786" s="530"/>
      <c r="I1786" s="530"/>
      <c r="J1786" s="530"/>
      <c r="K1786" s="530"/>
      <c r="L1786" s="530">
        <f t="shared" si="26"/>
        <v>0</v>
      </c>
      <c r="M1786" s="530"/>
      <c r="N1786" s="530"/>
      <c r="O1786" s="530"/>
      <c r="P1786" s="530"/>
      <c r="Q1786" s="530"/>
      <c r="R1786" s="530"/>
      <c r="S1786" s="530"/>
      <c r="T1786" s="530"/>
      <c r="U1786" s="530"/>
      <c r="V1786" s="530"/>
      <c r="W1786" s="530"/>
      <c r="X1786" s="530"/>
      <c r="Y1786" s="530"/>
    </row>
    <row r="1787" spans="1:25" x14ac:dyDescent="0.25">
      <c r="A1787" s="530"/>
      <c r="B1787" s="530"/>
      <c r="C1787" s="530"/>
      <c r="D1787" s="530"/>
      <c r="E1787" s="530"/>
      <c r="F1787" s="530"/>
      <c r="G1787" s="530"/>
      <c r="H1787" s="530"/>
      <c r="I1787" s="530"/>
      <c r="J1787" s="530"/>
      <c r="K1787" s="530"/>
      <c r="L1787" s="530">
        <f t="shared" si="26"/>
        <v>0</v>
      </c>
      <c r="M1787" s="530"/>
      <c r="N1787" s="530"/>
      <c r="O1787" s="530"/>
      <c r="P1787" s="530"/>
      <c r="Q1787" s="530"/>
      <c r="R1787" s="530"/>
      <c r="S1787" s="530"/>
      <c r="T1787" s="530"/>
      <c r="U1787" s="530"/>
      <c r="V1787" s="530"/>
      <c r="W1787" s="530"/>
      <c r="X1787" s="530"/>
      <c r="Y1787" s="530"/>
    </row>
    <row r="1788" spans="1:25" x14ac:dyDescent="0.25">
      <c r="A1788" s="530"/>
      <c r="B1788" s="530"/>
      <c r="C1788" s="530"/>
      <c r="D1788" s="530"/>
      <c r="E1788" s="530"/>
      <c r="F1788" s="530"/>
      <c r="G1788" s="530"/>
      <c r="H1788" s="530"/>
      <c r="I1788" s="530"/>
      <c r="J1788" s="530"/>
      <c r="K1788" s="530"/>
      <c r="L1788" s="530">
        <f t="shared" si="26"/>
        <v>0</v>
      </c>
      <c r="M1788" s="530"/>
      <c r="N1788" s="530"/>
      <c r="O1788" s="530"/>
      <c r="P1788" s="530"/>
      <c r="Q1788" s="530"/>
      <c r="R1788" s="530"/>
      <c r="S1788" s="530"/>
      <c r="T1788" s="530"/>
      <c r="U1788" s="530"/>
      <c r="V1788" s="530"/>
      <c r="W1788" s="530"/>
      <c r="X1788" s="530"/>
      <c r="Y1788" s="530"/>
    </row>
    <row r="1789" spans="1:25" x14ac:dyDescent="0.25">
      <c r="A1789" s="530"/>
      <c r="B1789" s="530"/>
      <c r="C1789" s="530"/>
      <c r="D1789" s="530"/>
      <c r="E1789" s="530"/>
      <c r="F1789" s="530"/>
      <c r="G1789" s="530"/>
      <c r="H1789" s="530"/>
      <c r="I1789" s="530"/>
      <c r="J1789" s="530"/>
      <c r="K1789" s="530"/>
      <c r="L1789" s="530">
        <f t="shared" si="26"/>
        <v>0</v>
      </c>
      <c r="M1789" s="530"/>
      <c r="N1789" s="530"/>
      <c r="O1789" s="530"/>
      <c r="P1789" s="530"/>
      <c r="Q1789" s="530"/>
      <c r="R1789" s="530"/>
      <c r="S1789" s="530"/>
      <c r="T1789" s="530"/>
      <c r="U1789" s="530"/>
      <c r="V1789" s="530"/>
      <c r="W1789" s="530"/>
      <c r="X1789" s="530"/>
      <c r="Y1789" s="530"/>
    </row>
    <row r="1790" spans="1:25" x14ac:dyDescent="0.25">
      <c r="A1790" s="530"/>
      <c r="B1790" s="530"/>
      <c r="C1790" s="530"/>
      <c r="D1790" s="530"/>
      <c r="E1790" s="530"/>
      <c r="F1790" s="530"/>
      <c r="G1790" s="530"/>
      <c r="H1790" s="530"/>
      <c r="I1790" s="530"/>
      <c r="J1790" s="530"/>
      <c r="K1790" s="530"/>
      <c r="L1790" s="530">
        <f t="shared" si="26"/>
        <v>0</v>
      </c>
      <c r="M1790" s="530"/>
      <c r="N1790" s="530"/>
      <c r="O1790" s="530"/>
      <c r="P1790" s="530"/>
      <c r="Q1790" s="530"/>
      <c r="R1790" s="530"/>
      <c r="S1790" s="530"/>
      <c r="T1790" s="530"/>
      <c r="U1790" s="530"/>
      <c r="V1790" s="530"/>
      <c r="W1790" s="530"/>
      <c r="X1790" s="530"/>
      <c r="Y1790" s="530"/>
    </row>
    <row r="1791" spans="1:25" x14ac:dyDescent="0.25">
      <c r="A1791" s="530"/>
      <c r="B1791" s="530"/>
      <c r="C1791" s="530"/>
      <c r="D1791" s="530"/>
      <c r="E1791" s="530"/>
      <c r="F1791" s="530"/>
      <c r="G1791" s="530"/>
      <c r="H1791" s="530"/>
      <c r="I1791" s="530"/>
      <c r="J1791" s="530"/>
      <c r="K1791" s="530"/>
      <c r="L1791" s="530">
        <f t="shared" si="26"/>
        <v>0</v>
      </c>
      <c r="M1791" s="530"/>
      <c r="N1791" s="530"/>
      <c r="O1791" s="530"/>
      <c r="P1791" s="530"/>
      <c r="Q1791" s="530"/>
      <c r="R1791" s="530"/>
      <c r="S1791" s="530"/>
      <c r="T1791" s="530"/>
      <c r="U1791" s="530"/>
      <c r="V1791" s="530"/>
      <c r="W1791" s="530"/>
      <c r="X1791" s="530"/>
      <c r="Y1791" s="530"/>
    </row>
    <row r="1792" spans="1:25" x14ac:dyDescent="0.25">
      <c r="A1792" s="530"/>
      <c r="B1792" s="530"/>
      <c r="C1792" s="530"/>
      <c r="D1792" s="530"/>
      <c r="E1792" s="530"/>
      <c r="F1792" s="530"/>
      <c r="G1792" s="530"/>
      <c r="H1792" s="530"/>
      <c r="I1792" s="530"/>
      <c r="J1792" s="530"/>
      <c r="K1792" s="530"/>
      <c r="L1792" s="530">
        <f t="shared" si="26"/>
        <v>0</v>
      </c>
      <c r="M1792" s="530"/>
      <c r="N1792" s="530"/>
      <c r="O1792" s="530"/>
      <c r="P1792" s="530"/>
      <c r="Q1792" s="530"/>
      <c r="R1792" s="530"/>
      <c r="S1792" s="530"/>
      <c r="T1792" s="530"/>
      <c r="U1792" s="530"/>
      <c r="V1792" s="530"/>
      <c r="W1792" s="530"/>
      <c r="X1792" s="530"/>
      <c r="Y1792" s="530"/>
    </row>
    <row r="1793" spans="1:25" x14ac:dyDescent="0.25">
      <c r="A1793" s="530"/>
      <c r="B1793" s="530"/>
      <c r="C1793" s="530"/>
      <c r="D1793" s="530"/>
      <c r="E1793" s="530"/>
      <c r="F1793" s="530"/>
      <c r="G1793" s="530"/>
      <c r="H1793" s="530"/>
      <c r="I1793" s="530"/>
      <c r="J1793" s="530"/>
      <c r="K1793" s="530"/>
      <c r="L1793" s="530">
        <f t="shared" si="26"/>
        <v>0</v>
      </c>
      <c r="M1793" s="530"/>
      <c r="N1793" s="530"/>
      <c r="O1793" s="530"/>
      <c r="P1793" s="530"/>
      <c r="Q1793" s="530"/>
      <c r="R1793" s="530"/>
      <c r="S1793" s="530"/>
      <c r="T1793" s="530"/>
      <c r="U1793" s="530"/>
      <c r="V1793" s="530"/>
      <c r="W1793" s="530"/>
      <c r="X1793" s="530"/>
      <c r="Y1793" s="530"/>
    </row>
    <row r="1794" spans="1:25" x14ac:dyDescent="0.25">
      <c r="A1794" s="530"/>
      <c r="B1794" s="530"/>
      <c r="C1794" s="530"/>
      <c r="D1794" s="530"/>
      <c r="E1794" s="530"/>
      <c r="F1794" s="530"/>
      <c r="G1794" s="530"/>
      <c r="H1794" s="530"/>
      <c r="I1794" s="530"/>
      <c r="J1794" s="530"/>
      <c r="K1794" s="530"/>
      <c r="L1794" s="530">
        <f t="shared" si="26"/>
        <v>0</v>
      </c>
      <c r="M1794" s="530"/>
      <c r="N1794" s="530"/>
      <c r="O1794" s="530"/>
      <c r="P1794" s="530"/>
      <c r="Q1794" s="530"/>
      <c r="R1794" s="530"/>
      <c r="S1794" s="530"/>
      <c r="T1794" s="530"/>
      <c r="U1794" s="530"/>
      <c r="V1794" s="530"/>
      <c r="W1794" s="530"/>
      <c r="X1794" s="530"/>
      <c r="Y1794" s="530"/>
    </row>
    <row r="1795" spans="1:25" x14ac:dyDescent="0.25">
      <c r="A1795" s="530"/>
      <c r="B1795" s="530"/>
      <c r="C1795" s="530"/>
      <c r="D1795" s="530"/>
      <c r="E1795" s="530"/>
      <c r="F1795" s="530"/>
      <c r="G1795" s="530"/>
      <c r="H1795" s="530"/>
      <c r="I1795" s="530"/>
      <c r="J1795" s="530"/>
      <c r="K1795" s="530"/>
      <c r="L1795" s="530">
        <f t="shared" si="26"/>
        <v>0</v>
      </c>
      <c r="M1795" s="530"/>
      <c r="N1795" s="530"/>
      <c r="O1795" s="530"/>
      <c r="P1795" s="530"/>
      <c r="Q1795" s="530"/>
      <c r="R1795" s="530"/>
      <c r="S1795" s="530"/>
      <c r="T1795" s="530"/>
      <c r="U1795" s="530"/>
      <c r="V1795" s="530"/>
      <c r="W1795" s="530"/>
      <c r="X1795" s="530"/>
      <c r="Y1795" s="530"/>
    </row>
    <row r="1796" spans="1:25" x14ac:dyDescent="0.25">
      <c r="A1796" s="530"/>
      <c r="B1796" s="530"/>
      <c r="C1796" s="530"/>
      <c r="D1796" s="530"/>
      <c r="E1796" s="530"/>
      <c r="F1796" s="530"/>
      <c r="G1796" s="530"/>
      <c r="H1796" s="530"/>
      <c r="I1796" s="530"/>
      <c r="J1796" s="530"/>
      <c r="K1796" s="530"/>
      <c r="L1796" s="530">
        <f t="shared" si="26"/>
        <v>0</v>
      </c>
      <c r="M1796" s="530"/>
      <c r="N1796" s="530"/>
      <c r="O1796" s="530"/>
      <c r="P1796" s="530"/>
      <c r="Q1796" s="530"/>
      <c r="R1796" s="530"/>
      <c r="S1796" s="530"/>
      <c r="T1796" s="530"/>
      <c r="U1796" s="530"/>
      <c r="V1796" s="530"/>
      <c r="W1796" s="530"/>
      <c r="X1796" s="530"/>
      <c r="Y1796" s="530"/>
    </row>
    <row r="1797" spans="1:25" x14ac:dyDescent="0.25">
      <c r="A1797" s="530"/>
      <c r="B1797" s="530"/>
      <c r="C1797" s="530"/>
      <c r="D1797" s="530"/>
      <c r="E1797" s="530"/>
      <c r="F1797" s="530"/>
      <c r="G1797" s="530"/>
      <c r="H1797" s="530"/>
      <c r="I1797" s="530"/>
      <c r="J1797" s="530"/>
      <c r="K1797" s="530"/>
      <c r="L1797" s="530">
        <f t="shared" si="26"/>
        <v>0</v>
      </c>
      <c r="M1797" s="530"/>
      <c r="N1797" s="530"/>
      <c r="O1797" s="530"/>
      <c r="P1797" s="530"/>
      <c r="Q1797" s="530"/>
      <c r="R1797" s="530"/>
      <c r="S1797" s="530"/>
      <c r="T1797" s="530"/>
      <c r="U1797" s="530"/>
      <c r="V1797" s="530"/>
      <c r="W1797" s="530"/>
      <c r="X1797" s="530"/>
      <c r="Y1797" s="530"/>
    </row>
    <row r="1798" spans="1:25" x14ac:dyDescent="0.25">
      <c r="A1798" s="530"/>
      <c r="B1798" s="530"/>
      <c r="C1798" s="530"/>
      <c r="D1798" s="530"/>
      <c r="E1798" s="530"/>
      <c r="F1798" s="530"/>
      <c r="G1798" s="530"/>
      <c r="H1798" s="530"/>
      <c r="I1798" s="530"/>
      <c r="J1798" s="530"/>
      <c r="K1798" s="530"/>
      <c r="L1798" s="530">
        <f t="shared" si="26"/>
        <v>0</v>
      </c>
      <c r="M1798" s="530"/>
      <c r="N1798" s="530"/>
      <c r="O1798" s="530"/>
      <c r="P1798" s="530"/>
      <c r="Q1798" s="530"/>
      <c r="R1798" s="530"/>
      <c r="S1798" s="530"/>
      <c r="T1798" s="530"/>
      <c r="U1798" s="530"/>
      <c r="V1798" s="530"/>
      <c r="W1798" s="530"/>
      <c r="X1798" s="530"/>
      <c r="Y1798" s="530"/>
    </row>
    <row r="1799" spans="1:25" x14ac:dyDescent="0.25">
      <c r="A1799" s="530"/>
      <c r="B1799" s="530"/>
      <c r="C1799" s="530"/>
      <c r="D1799" s="530"/>
      <c r="E1799" s="530"/>
      <c r="F1799" s="530"/>
      <c r="G1799" s="530"/>
      <c r="H1799" s="530"/>
      <c r="I1799" s="530"/>
      <c r="J1799" s="530"/>
      <c r="K1799" s="530"/>
      <c r="L1799" s="530">
        <f t="shared" si="26"/>
        <v>0</v>
      </c>
      <c r="M1799" s="530"/>
      <c r="N1799" s="530"/>
      <c r="O1799" s="530"/>
      <c r="P1799" s="530"/>
      <c r="Q1799" s="530"/>
      <c r="R1799" s="530"/>
      <c r="S1799" s="530"/>
      <c r="T1799" s="530"/>
      <c r="U1799" s="530"/>
      <c r="V1799" s="530"/>
      <c r="W1799" s="530"/>
      <c r="X1799" s="530"/>
      <c r="Y1799" s="530"/>
    </row>
    <row r="1800" spans="1:25" x14ac:dyDescent="0.25">
      <c r="A1800" s="530"/>
      <c r="B1800" s="530"/>
      <c r="C1800" s="530"/>
      <c r="D1800" s="530"/>
      <c r="E1800" s="530"/>
      <c r="F1800" s="530"/>
      <c r="G1800" s="530"/>
      <c r="H1800" s="530"/>
      <c r="I1800" s="530"/>
      <c r="J1800" s="530"/>
      <c r="K1800" s="530"/>
      <c r="L1800" s="530">
        <f t="shared" si="26"/>
        <v>0</v>
      </c>
      <c r="M1800" s="530"/>
      <c r="N1800" s="530"/>
      <c r="O1800" s="530"/>
      <c r="P1800" s="530"/>
      <c r="Q1800" s="530"/>
      <c r="R1800" s="530"/>
      <c r="S1800" s="530"/>
      <c r="T1800" s="530"/>
      <c r="U1800" s="530"/>
      <c r="V1800" s="530"/>
      <c r="W1800" s="530"/>
      <c r="X1800" s="530"/>
      <c r="Y1800" s="530"/>
    </row>
    <row r="1801" spans="1:25" x14ac:dyDescent="0.25">
      <c r="A1801" s="530"/>
      <c r="B1801" s="530"/>
      <c r="C1801" s="530"/>
      <c r="D1801" s="530"/>
      <c r="E1801" s="530"/>
      <c r="F1801" s="530"/>
      <c r="G1801" s="530"/>
      <c r="H1801" s="530"/>
      <c r="I1801" s="530"/>
      <c r="J1801" s="530"/>
      <c r="K1801" s="530"/>
      <c r="L1801" s="530">
        <f t="shared" si="26"/>
        <v>0</v>
      </c>
      <c r="M1801" s="530"/>
      <c r="N1801" s="530"/>
      <c r="O1801" s="530"/>
      <c r="P1801" s="530"/>
      <c r="Q1801" s="530"/>
      <c r="R1801" s="530"/>
      <c r="S1801" s="530"/>
      <c r="T1801" s="530"/>
      <c r="U1801" s="530"/>
      <c r="V1801" s="530"/>
      <c r="W1801" s="530"/>
      <c r="X1801" s="530"/>
      <c r="Y1801" s="530"/>
    </row>
    <row r="1802" spans="1:25" x14ac:dyDescent="0.25">
      <c r="A1802" s="530"/>
      <c r="B1802" s="530"/>
      <c r="C1802" s="530"/>
      <c r="D1802" s="530"/>
      <c r="E1802" s="530"/>
      <c r="F1802" s="530"/>
      <c r="G1802" s="530"/>
      <c r="H1802" s="530"/>
      <c r="I1802" s="530"/>
      <c r="J1802" s="530"/>
      <c r="K1802" s="530"/>
      <c r="L1802" s="530">
        <f t="shared" si="26"/>
        <v>0</v>
      </c>
      <c r="M1802" s="530"/>
      <c r="N1802" s="530"/>
      <c r="O1802" s="530"/>
      <c r="P1802" s="530"/>
      <c r="Q1802" s="530"/>
      <c r="R1802" s="530"/>
      <c r="S1802" s="530"/>
      <c r="T1802" s="530"/>
      <c r="U1802" s="530"/>
      <c r="V1802" s="530"/>
      <c r="W1802" s="530"/>
      <c r="X1802" s="530"/>
      <c r="Y1802" s="530"/>
    </row>
    <row r="1803" spans="1:25" x14ac:dyDescent="0.25">
      <c r="A1803" s="530"/>
      <c r="B1803" s="530"/>
      <c r="C1803" s="530"/>
      <c r="D1803" s="530"/>
      <c r="E1803" s="530"/>
      <c r="F1803" s="530"/>
      <c r="G1803" s="530"/>
      <c r="H1803" s="530"/>
      <c r="I1803" s="530"/>
      <c r="J1803" s="530"/>
      <c r="K1803" s="530"/>
      <c r="L1803" s="530">
        <f t="shared" si="26"/>
        <v>0</v>
      </c>
      <c r="M1803" s="530"/>
      <c r="N1803" s="530"/>
      <c r="O1803" s="530"/>
      <c r="P1803" s="530"/>
      <c r="Q1803" s="530"/>
      <c r="R1803" s="530"/>
      <c r="S1803" s="530"/>
      <c r="T1803" s="530"/>
      <c r="U1803" s="530"/>
      <c r="V1803" s="530"/>
      <c r="W1803" s="530"/>
      <c r="X1803" s="530"/>
      <c r="Y1803" s="530"/>
    </row>
    <row r="1804" spans="1:25" x14ac:dyDescent="0.25">
      <c r="A1804" s="530"/>
      <c r="B1804" s="530"/>
      <c r="C1804" s="530"/>
      <c r="D1804" s="530"/>
      <c r="E1804" s="530"/>
      <c r="F1804" s="530"/>
      <c r="G1804" s="530"/>
      <c r="H1804" s="530"/>
      <c r="I1804" s="530"/>
      <c r="J1804" s="530"/>
      <c r="K1804" s="530"/>
      <c r="L1804" s="530">
        <f t="shared" si="26"/>
        <v>0</v>
      </c>
      <c r="M1804" s="530"/>
      <c r="N1804" s="530"/>
      <c r="O1804" s="530"/>
      <c r="P1804" s="530"/>
      <c r="Q1804" s="530"/>
      <c r="R1804" s="530"/>
      <c r="S1804" s="530"/>
      <c r="T1804" s="530"/>
      <c r="U1804" s="530"/>
      <c r="V1804" s="530"/>
      <c r="W1804" s="530"/>
      <c r="X1804" s="530"/>
      <c r="Y1804" s="530"/>
    </row>
    <row r="1805" spans="1:25" x14ac:dyDescent="0.25">
      <c r="A1805" s="530"/>
      <c r="B1805" s="530"/>
      <c r="C1805" s="530"/>
      <c r="D1805" s="530"/>
      <c r="E1805" s="530"/>
      <c r="F1805" s="530"/>
      <c r="G1805" s="530"/>
      <c r="H1805" s="530"/>
      <c r="I1805" s="530"/>
      <c r="J1805" s="530"/>
      <c r="K1805" s="530"/>
      <c r="L1805" s="530">
        <f t="shared" si="26"/>
        <v>0</v>
      </c>
      <c r="M1805" s="530"/>
      <c r="N1805" s="530"/>
      <c r="O1805" s="530"/>
      <c r="P1805" s="530"/>
      <c r="Q1805" s="530"/>
      <c r="R1805" s="530"/>
      <c r="S1805" s="530"/>
      <c r="T1805" s="530"/>
      <c r="U1805" s="530"/>
      <c r="V1805" s="530"/>
      <c r="W1805" s="530"/>
      <c r="X1805" s="530"/>
      <c r="Y1805" s="530"/>
    </row>
    <row r="1806" spans="1:25" x14ac:dyDescent="0.25">
      <c r="A1806" s="530"/>
      <c r="B1806" s="530"/>
      <c r="C1806" s="530"/>
      <c r="D1806" s="530"/>
      <c r="E1806" s="530"/>
      <c r="F1806" s="530"/>
      <c r="G1806" s="530"/>
      <c r="H1806" s="530"/>
      <c r="I1806" s="530"/>
      <c r="J1806" s="530"/>
      <c r="K1806" s="530"/>
      <c r="L1806" s="530">
        <f t="shared" si="26"/>
        <v>0</v>
      </c>
      <c r="M1806" s="530"/>
      <c r="N1806" s="530"/>
      <c r="O1806" s="530"/>
      <c r="P1806" s="530"/>
      <c r="Q1806" s="530"/>
      <c r="R1806" s="530"/>
      <c r="S1806" s="530"/>
      <c r="T1806" s="530"/>
      <c r="U1806" s="530"/>
      <c r="V1806" s="530"/>
      <c r="W1806" s="530"/>
      <c r="X1806" s="530"/>
      <c r="Y1806" s="530"/>
    </row>
    <row r="1807" spans="1:25" x14ac:dyDescent="0.25">
      <c r="A1807" s="530"/>
      <c r="B1807" s="530"/>
      <c r="C1807" s="530"/>
      <c r="D1807" s="530"/>
      <c r="E1807" s="530"/>
      <c r="F1807" s="530"/>
      <c r="G1807" s="530"/>
      <c r="H1807" s="530"/>
      <c r="I1807" s="530"/>
      <c r="J1807" s="530"/>
      <c r="K1807" s="530"/>
      <c r="L1807" s="530">
        <f t="shared" si="26"/>
        <v>0</v>
      </c>
      <c r="M1807" s="530"/>
      <c r="N1807" s="530"/>
      <c r="O1807" s="530"/>
      <c r="P1807" s="530"/>
      <c r="Q1807" s="530"/>
      <c r="R1807" s="530"/>
      <c r="S1807" s="530"/>
      <c r="T1807" s="530"/>
      <c r="U1807" s="530"/>
      <c r="V1807" s="530"/>
      <c r="W1807" s="530"/>
      <c r="X1807" s="530"/>
      <c r="Y1807" s="530"/>
    </row>
    <row r="1808" spans="1:25" x14ac:dyDescent="0.25">
      <c r="A1808" s="530"/>
      <c r="B1808" s="530"/>
      <c r="C1808" s="530"/>
      <c r="D1808" s="530"/>
      <c r="E1808" s="530"/>
      <c r="F1808" s="530"/>
      <c r="G1808" s="530"/>
      <c r="H1808" s="530"/>
      <c r="I1808" s="530"/>
      <c r="J1808" s="530"/>
      <c r="K1808" s="530"/>
      <c r="L1808" s="530">
        <f t="shared" si="26"/>
        <v>0</v>
      </c>
      <c r="M1808" s="530"/>
      <c r="N1808" s="530"/>
      <c r="O1808" s="530"/>
      <c r="P1808" s="530"/>
      <c r="Q1808" s="530"/>
      <c r="R1808" s="530"/>
      <c r="S1808" s="530"/>
      <c r="T1808" s="530"/>
      <c r="U1808" s="530"/>
      <c r="V1808" s="530"/>
      <c r="W1808" s="530"/>
      <c r="X1808" s="530"/>
      <c r="Y1808" s="530"/>
    </row>
    <row r="1809" spans="1:25" x14ac:dyDescent="0.25">
      <c r="A1809" s="530"/>
      <c r="B1809" s="530"/>
      <c r="C1809" s="530"/>
      <c r="D1809" s="530"/>
      <c r="E1809" s="530"/>
      <c r="F1809" s="530"/>
      <c r="G1809" s="530"/>
      <c r="H1809" s="530"/>
      <c r="I1809" s="530"/>
      <c r="J1809" s="530"/>
      <c r="K1809" s="530"/>
      <c r="L1809" s="530">
        <f t="shared" si="26"/>
        <v>0</v>
      </c>
      <c r="M1809" s="530"/>
      <c r="N1809" s="530"/>
      <c r="O1809" s="530"/>
      <c r="P1809" s="530"/>
      <c r="Q1809" s="530"/>
      <c r="R1809" s="530"/>
      <c r="S1809" s="530"/>
      <c r="T1809" s="530"/>
      <c r="U1809" s="530"/>
      <c r="V1809" s="530"/>
      <c r="W1809" s="530"/>
      <c r="X1809" s="530"/>
      <c r="Y1809" s="530"/>
    </row>
    <row r="1810" spans="1:25" x14ac:dyDescent="0.25">
      <c r="A1810" s="530"/>
      <c r="B1810" s="530"/>
      <c r="C1810" s="530"/>
      <c r="D1810" s="530"/>
      <c r="E1810" s="530"/>
      <c r="F1810" s="530"/>
      <c r="G1810" s="530"/>
      <c r="H1810" s="530"/>
      <c r="I1810" s="530"/>
      <c r="J1810" s="530"/>
      <c r="K1810" s="530"/>
      <c r="L1810" s="530">
        <f t="shared" si="26"/>
        <v>0</v>
      </c>
      <c r="M1810" s="530"/>
      <c r="N1810" s="530"/>
      <c r="O1810" s="530"/>
      <c r="P1810" s="530"/>
      <c r="Q1810" s="530"/>
      <c r="R1810" s="530"/>
      <c r="S1810" s="530"/>
      <c r="T1810" s="530"/>
      <c r="U1810" s="530"/>
      <c r="V1810" s="530"/>
      <c r="W1810" s="530"/>
      <c r="X1810" s="530"/>
      <c r="Y1810" s="530"/>
    </row>
    <row r="1811" spans="1:25" x14ac:dyDescent="0.25">
      <c r="A1811" s="530"/>
      <c r="B1811" s="530"/>
      <c r="C1811" s="530"/>
      <c r="D1811" s="530"/>
      <c r="E1811" s="530"/>
      <c r="F1811" s="530"/>
      <c r="G1811" s="530"/>
      <c r="H1811" s="530"/>
      <c r="I1811" s="530"/>
      <c r="J1811" s="530"/>
      <c r="K1811" s="530"/>
      <c r="L1811" s="530">
        <f t="shared" si="26"/>
        <v>0</v>
      </c>
      <c r="M1811" s="530"/>
      <c r="N1811" s="530"/>
      <c r="O1811" s="530"/>
      <c r="P1811" s="530"/>
      <c r="Q1811" s="530"/>
      <c r="R1811" s="530"/>
      <c r="S1811" s="530"/>
      <c r="T1811" s="530"/>
      <c r="U1811" s="530"/>
      <c r="V1811" s="530"/>
      <c r="W1811" s="530"/>
      <c r="X1811" s="530"/>
      <c r="Y1811" s="530"/>
    </row>
    <row r="1812" spans="1:25" x14ac:dyDescent="0.25">
      <c r="A1812" s="530"/>
      <c r="B1812" s="530"/>
      <c r="C1812" s="530"/>
      <c r="D1812" s="530"/>
      <c r="E1812" s="530"/>
      <c r="F1812" s="530"/>
      <c r="G1812" s="530"/>
      <c r="H1812" s="530"/>
      <c r="I1812" s="530"/>
      <c r="J1812" s="530"/>
      <c r="K1812" s="530"/>
      <c r="L1812" s="530">
        <f t="shared" si="26"/>
        <v>0</v>
      </c>
      <c r="M1812" s="530"/>
      <c r="N1812" s="530"/>
      <c r="O1812" s="530"/>
      <c r="P1812" s="530"/>
      <c r="Q1812" s="530"/>
      <c r="R1812" s="530"/>
      <c r="S1812" s="530"/>
      <c r="T1812" s="530"/>
      <c r="U1812" s="530"/>
      <c r="V1812" s="530"/>
      <c r="W1812" s="530"/>
      <c r="X1812" s="530"/>
      <c r="Y1812" s="530"/>
    </row>
    <row r="1813" spans="1:25" x14ac:dyDescent="0.25">
      <c r="A1813" s="530"/>
      <c r="B1813" s="530"/>
      <c r="C1813" s="530"/>
      <c r="D1813" s="530"/>
      <c r="E1813" s="530"/>
      <c r="F1813" s="530"/>
      <c r="G1813" s="530"/>
      <c r="H1813" s="530"/>
      <c r="I1813" s="530"/>
      <c r="J1813" s="530"/>
      <c r="K1813" s="530"/>
      <c r="L1813" s="530">
        <f t="shared" si="26"/>
        <v>0</v>
      </c>
      <c r="M1813" s="530"/>
      <c r="N1813" s="530"/>
      <c r="O1813" s="530"/>
      <c r="P1813" s="530"/>
      <c r="Q1813" s="530"/>
      <c r="R1813" s="530"/>
      <c r="S1813" s="530"/>
      <c r="T1813" s="530"/>
      <c r="U1813" s="530"/>
      <c r="V1813" s="530"/>
      <c r="W1813" s="530"/>
      <c r="X1813" s="530"/>
      <c r="Y1813" s="530"/>
    </row>
    <row r="1814" spans="1:25" x14ac:dyDescent="0.25">
      <c r="A1814" s="530"/>
      <c r="B1814" s="530"/>
      <c r="C1814" s="530"/>
      <c r="D1814" s="530"/>
      <c r="E1814" s="530"/>
      <c r="F1814" s="530"/>
      <c r="G1814" s="530"/>
      <c r="H1814" s="530"/>
      <c r="I1814" s="530"/>
      <c r="J1814" s="530"/>
      <c r="K1814" s="530"/>
      <c r="L1814" s="530">
        <f t="shared" si="26"/>
        <v>0</v>
      </c>
      <c r="M1814" s="530"/>
      <c r="N1814" s="530"/>
      <c r="O1814" s="530"/>
      <c r="P1814" s="530"/>
      <c r="Q1814" s="530"/>
      <c r="R1814" s="530"/>
      <c r="S1814" s="530"/>
      <c r="T1814" s="530"/>
      <c r="U1814" s="530"/>
      <c r="V1814" s="530"/>
      <c r="W1814" s="530"/>
      <c r="X1814" s="530"/>
      <c r="Y1814" s="530"/>
    </row>
    <row r="1815" spans="1:25" x14ac:dyDescent="0.25">
      <c r="A1815" s="530"/>
      <c r="B1815" s="530"/>
      <c r="C1815" s="530"/>
      <c r="D1815" s="530"/>
      <c r="E1815" s="530"/>
      <c r="F1815" s="530"/>
      <c r="G1815" s="530"/>
      <c r="H1815" s="530"/>
      <c r="I1815" s="530"/>
      <c r="J1815" s="530"/>
      <c r="K1815" s="530"/>
      <c r="L1815" s="530">
        <f t="shared" si="26"/>
        <v>0</v>
      </c>
      <c r="M1815" s="530"/>
      <c r="N1815" s="530"/>
      <c r="O1815" s="530"/>
      <c r="P1815" s="530"/>
      <c r="Q1815" s="530"/>
      <c r="R1815" s="530"/>
      <c r="S1815" s="530"/>
      <c r="T1815" s="530"/>
      <c r="U1815" s="530"/>
      <c r="V1815" s="530"/>
      <c r="W1815" s="530"/>
      <c r="X1815" s="530"/>
      <c r="Y1815" s="530"/>
    </row>
    <row r="1816" spans="1:25" x14ac:dyDescent="0.25">
      <c r="A1816" s="530"/>
      <c r="B1816" s="530"/>
      <c r="C1816" s="530"/>
      <c r="D1816" s="530"/>
      <c r="E1816" s="530"/>
      <c r="F1816" s="530"/>
      <c r="G1816" s="530"/>
      <c r="H1816" s="530"/>
      <c r="I1816" s="530"/>
      <c r="J1816" s="530"/>
      <c r="K1816" s="530"/>
      <c r="L1816" s="530">
        <f t="shared" si="26"/>
        <v>0</v>
      </c>
      <c r="M1816" s="530"/>
      <c r="N1816" s="530"/>
      <c r="O1816" s="530"/>
      <c r="P1816" s="530"/>
      <c r="Q1816" s="530"/>
      <c r="R1816" s="530"/>
      <c r="S1816" s="530"/>
      <c r="T1816" s="530"/>
      <c r="U1816" s="530"/>
      <c r="V1816" s="530"/>
      <c r="W1816" s="530"/>
      <c r="X1816" s="530"/>
      <c r="Y1816" s="530"/>
    </row>
    <row r="1817" spans="1:25" x14ac:dyDescent="0.25">
      <c r="A1817" s="530"/>
      <c r="B1817" s="530"/>
      <c r="C1817" s="530"/>
      <c r="D1817" s="530"/>
      <c r="E1817" s="530"/>
      <c r="F1817" s="530"/>
      <c r="G1817" s="530"/>
      <c r="H1817" s="530"/>
      <c r="I1817" s="530"/>
      <c r="J1817" s="530"/>
      <c r="K1817" s="530"/>
      <c r="L1817" s="530">
        <f t="shared" si="26"/>
        <v>0</v>
      </c>
      <c r="M1817" s="530"/>
      <c r="N1817" s="530"/>
      <c r="O1817" s="530"/>
      <c r="P1817" s="530"/>
      <c r="Q1817" s="530"/>
      <c r="R1817" s="530"/>
      <c r="S1817" s="530"/>
      <c r="T1817" s="530"/>
      <c r="U1817" s="530"/>
      <c r="V1817" s="530"/>
      <c r="W1817" s="530"/>
      <c r="X1817" s="530"/>
      <c r="Y1817" s="530"/>
    </row>
    <row r="1818" spans="1:25" x14ac:dyDescent="0.25">
      <c r="A1818" s="530"/>
      <c r="B1818" s="530"/>
      <c r="C1818" s="530"/>
      <c r="D1818" s="530"/>
      <c r="E1818" s="530"/>
      <c r="F1818" s="530"/>
      <c r="G1818" s="530"/>
      <c r="H1818" s="530"/>
      <c r="I1818" s="530"/>
      <c r="J1818" s="530"/>
      <c r="K1818" s="530"/>
      <c r="L1818" s="530">
        <f t="shared" si="26"/>
        <v>0</v>
      </c>
      <c r="M1818" s="530"/>
      <c r="N1818" s="530"/>
      <c r="O1818" s="530"/>
      <c r="P1818" s="530"/>
      <c r="Q1818" s="530"/>
      <c r="R1818" s="530"/>
      <c r="S1818" s="530"/>
      <c r="T1818" s="530"/>
      <c r="U1818" s="530"/>
      <c r="V1818" s="530"/>
      <c r="W1818" s="530"/>
      <c r="X1818" s="530"/>
      <c r="Y1818" s="530"/>
    </row>
    <row r="1819" spans="1:25" x14ac:dyDescent="0.25">
      <c r="A1819" s="530"/>
      <c r="B1819" s="530"/>
      <c r="C1819" s="530"/>
      <c r="D1819" s="530"/>
      <c r="E1819" s="530"/>
      <c r="F1819" s="530"/>
      <c r="G1819" s="530"/>
      <c r="H1819" s="530"/>
      <c r="I1819" s="530"/>
      <c r="J1819" s="530"/>
      <c r="K1819" s="530"/>
      <c r="L1819" s="530">
        <f t="shared" si="26"/>
        <v>0</v>
      </c>
      <c r="M1819" s="530"/>
      <c r="N1819" s="530"/>
      <c r="O1819" s="530"/>
      <c r="P1819" s="530"/>
      <c r="Q1819" s="530"/>
      <c r="R1819" s="530"/>
      <c r="S1819" s="530"/>
      <c r="T1819" s="530"/>
      <c r="U1819" s="530"/>
      <c r="V1819" s="530"/>
      <c r="W1819" s="530"/>
      <c r="X1819" s="530"/>
      <c r="Y1819" s="530"/>
    </row>
    <row r="1820" spans="1:25" x14ac:dyDescent="0.25">
      <c r="A1820" s="530"/>
      <c r="B1820" s="530"/>
      <c r="C1820" s="530"/>
      <c r="D1820" s="530"/>
      <c r="E1820" s="530"/>
      <c r="F1820" s="530"/>
      <c r="G1820" s="530"/>
      <c r="H1820" s="530"/>
      <c r="I1820" s="530"/>
      <c r="J1820" s="530"/>
      <c r="K1820" s="530"/>
      <c r="L1820" s="530">
        <f t="shared" si="26"/>
        <v>0</v>
      </c>
      <c r="M1820" s="530"/>
      <c r="N1820" s="530"/>
      <c r="O1820" s="530"/>
      <c r="P1820" s="530"/>
      <c r="Q1820" s="530"/>
      <c r="R1820" s="530"/>
      <c r="S1820" s="530"/>
      <c r="T1820" s="530"/>
      <c r="U1820" s="530"/>
      <c r="V1820" s="530"/>
      <c r="W1820" s="530"/>
      <c r="X1820" s="530"/>
      <c r="Y1820" s="530"/>
    </row>
    <row r="1821" spans="1:25" x14ac:dyDescent="0.25">
      <c r="A1821" s="530"/>
      <c r="B1821" s="530"/>
      <c r="C1821" s="530"/>
      <c r="D1821" s="530"/>
      <c r="E1821" s="530"/>
      <c r="F1821" s="530"/>
      <c r="G1821" s="530"/>
      <c r="H1821" s="530"/>
      <c r="I1821" s="530"/>
      <c r="J1821" s="530"/>
      <c r="K1821" s="530"/>
      <c r="L1821" s="530">
        <f t="shared" si="26"/>
        <v>0</v>
      </c>
      <c r="M1821" s="530"/>
      <c r="N1821" s="530"/>
      <c r="O1821" s="530"/>
      <c r="P1821" s="530"/>
      <c r="Q1821" s="530"/>
      <c r="R1821" s="530"/>
      <c r="S1821" s="530"/>
      <c r="T1821" s="530"/>
      <c r="U1821" s="530"/>
      <c r="V1821" s="530"/>
      <c r="W1821" s="530"/>
      <c r="X1821" s="530"/>
      <c r="Y1821" s="530"/>
    </row>
    <row r="1822" spans="1:25" x14ac:dyDescent="0.25">
      <c r="A1822" s="530"/>
      <c r="B1822" s="530"/>
      <c r="C1822" s="530"/>
      <c r="D1822" s="530"/>
      <c r="E1822" s="530"/>
      <c r="F1822" s="530"/>
      <c r="G1822" s="530"/>
      <c r="H1822" s="530"/>
      <c r="I1822" s="530"/>
      <c r="J1822" s="530"/>
      <c r="K1822" s="530"/>
      <c r="L1822" s="530">
        <f t="shared" si="26"/>
        <v>0</v>
      </c>
      <c r="M1822" s="530"/>
      <c r="N1822" s="530"/>
      <c r="O1822" s="530"/>
      <c r="P1822" s="530"/>
      <c r="Q1822" s="530"/>
      <c r="R1822" s="530"/>
      <c r="S1822" s="530"/>
      <c r="T1822" s="530"/>
      <c r="U1822" s="530"/>
      <c r="V1822" s="530"/>
      <c r="W1822" s="530"/>
      <c r="X1822" s="530"/>
      <c r="Y1822" s="530"/>
    </row>
    <row r="1823" spans="1:25" x14ac:dyDescent="0.25">
      <c r="A1823" s="530"/>
      <c r="B1823" s="530"/>
      <c r="C1823" s="530"/>
      <c r="D1823" s="530"/>
      <c r="E1823" s="530"/>
      <c r="F1823" s="530"/>
      <c r="G1823" s="530"/>
      <c r="H1823" s="530"/>
      <c r="I1823" s="530"/>
      <c r="J1823" s="530"/>
      <c r="K1823" s="530"/>
      <c r="L1823" s="530">
        <f t="shared" ref="L1823:L1886" si="27">E1823</f>
        <v>0</v>
      </c>
      <c r="M1823" s="530"/>
      <c r="N1823" s="530"/>
      <c r="O1823" s="530"/>
      <c r="P1823" s="530"/>
      <c r="Q1823" s="530"/>
      <c r="R1823" s="530"/>
      <c r="S1823" s="530"/>
      <c r="T1823" s="530"/>
      <c r="U1823" s="530"/>
      <c r="V1823" s="530"/>
      <c r="W1823" s="530"/>
      <c r="X1823" s="530"/>
      <c r="Y1823" s="530"/>
    </row>
    <row r="1824" spans="1:25" x14ac:dyDescent="0.25">
      <c r="A1824" s="530"/>
      <c r="B1824" s="530"/>
      <c r="C1824" s="530"/>
      <c r="D1824" s="530"/>
      <c r="E1824" s="530"/>
      <c r="F1824" s="530"/>
      <c r="G1824" s="530"/>
      <c r="H1824" s="530"/>
      <c r="I1824" s="530"/>
      <c r="J1824" s="530"/>
      <c r="K1824" s="530"/>
      <c r="L1824" s="530">
        <f t="shared" si="27"/>
        <v>0</v>
      </c>
      <c r="M1824" s="530"/>
      <c r="N1824" s="530"/>
      <c r="O1824" s="530"/>
      <c r="P1824" s="530"/>
      <c r="Q1824" s="530"/>
      <c r="R1824" s="530"/>
      <c r="S1824" s="530"/>
      <c r="T1824" s="530"/>
      <c r="U1824" s="530"/>
      <c r="V1824" s="530"/>
      <c r="W1824" s="530"/>
      <c r="X1824" s="530"/>
      <c r="Y1824" s="530"/>
    </row>
    <row r="1825" spans="1:25" x14ac:dyDescent="0.25">
      <c r="A1825" s="530"/>
      <c r="B1825" s="530"/>
      <c r="C1825" s="530"/>
      <c r="D1825" s="530"/>
      <c r="E1825" s="530"/>
      <c r="F1825" s="530"/>
      <c r="G1825" s="530"/>
      <c r="H1825" s="530"/>
      <c r="I1825" s="530"/>
      <c r="J1825" s="530"/>
      <c r="K1825" s="530"/>
      <c r="L1825" s="530">
        <f t="shared" si="27"/>
        <v>0</v>
      </c>
      <c r="M1825" s="530"/>
      <c r="N1825" s="530"/>
      <c r="O1825" s="530"/>
      <c r="P1825" s="530"/>
      <c r="Q1825" s="530"/>
      <c r="R1825" s="530"/>
      <c r="S1825" s="530"/>
      <c r="T1825" s="530"/>
      <c r="U1825" s="530"/>
      <c r="V1825" s="530"/>
      <c r="W1825" s="530"/>
      <c r="X1825" s="530"/>
      <c r="Y1825" s="530"/>
    </row>
    <row r="1826" spans="1:25" x14ac:dyDescent="0.25">
      <c r="A1826" s="530"/>
      <c r="B1826" s="530"/>
      <c r="C1826" s="530"/>
      <c r="D1826" s="530"/>
      <c r="E1826" s="530"/>
      <c r="F1826" s="530"/>
      <c r="G1826" s="530"/>
      <c r="H1826" s="530"/>
      <c r="I1826" s="530"/>
      <c r="J1826" s="530"/>
      <c r="K1826" s="530"/>
      <c r="L1826" s="530">
        <f t="shared" si="27"/>
        <v>0</v>
      </c>
      <c r="M1826" s="530"/>
      <c r="N1826" s="530"/>
      <c r="O1826" s="530"/>
      <c r="P1826" s="530"/>
      <c r="Q1826" s="530"/>
      <c r="R1826" s="530"/>
      <c r="S1826" s="530"/>
      <c r="T1826" s="530"/>
      <c r="U1826" s="530"/>
      <c r="V1826" s="530"/>
      <c r="W1826" s="530"/>
      <c r="X1826" s="530"/>
      <c r="Y1826" s="530"/>
    </row>
    <row r="1827" spans="1:25" x14ac:dyDescent="0.25">
      <c r="A1827" s="530"/>
      <c r="B1827" s="530"/>
      <c r="C1827" s="530"/>
      <c r="D1827" s="530"/>
      <c r="E1827" s="530"/>
      <c r="F1827" s="530"/>
      <c r="G1827" s="530"/>
      <c r="H1827" s="530"/>
      <c r="I1827" s="530"/>
      <c r="J1827" s="530"/>
      <c r="K1827" s="530"/>
      <c r="L1827" s="530">
        <f t="shared" si="27"/>
        <v>0</v>
      </c>
      <c r="M1827" s="530"/>
      <c r="N1827" s="530"/>
      <c r="O1827" s="530"/>
      <c r="P1827" s="530"/>
      <c r="Q1827" s="530"/>
      <c r="R1827" s="530"/>
      <c r="S1827" s="530"/>
      <c r="T1827" s="530"/>
      <c r="U1827" s="530"/>
      <c r="V1827" s="530"/>
      <c r="W1827" s="530"/>
      <c r="X1827" s="530"/>
      <c r="Y1827" s="530"/>
    </row>
    <row r="1828" spans="1:25" x14ac:dyDescent="0.25">
      <c r="A1828" s="530"/>
      <c r="B1828" s="530"/>
      <c r="C1828" s="530"/>
      <c r="D1828" s="530"/>
      <c r="E1828" s="530"/>
      <c r="F1828" s="530"/>
      <c r="G1828" s="530"/>
      <c r="H1828" s="530"/>
      <c r="I1828" s="530"/>
      <c r="J1828" s="530"/>
      <c r="K1828" s="530"/>
      <c r="L1828" s="530">
        <f t="shared" si="27"/>
        <v>0</v>
      </c>
      <c r="M1828" s="530"/>
      <c r="N1828" s="530"/>
      <c r="O1828" s="530"/>
      <c r="P1828" s="530"/>
      <c r="Q1828" s="530"/>
      <c r="R1828" s="530"/>
      <c r="S1828" s="530"/>
      <c r="T1828" s="530"/>
      <c r="U1828" s="530"/>
      <c r="V1828" s="530"/>
      <c r="W1828" s="530"/>
      <c r="X1828" s="530"/>
      <c r="Y1828" s="530"/>
    </row>
    <row r="1829" spans="1:25" x14ac:dyDescent="0.25">
      <c r="A1829" s="530"/>
      <c r="B1829" s="530"/>
      <c r="C1829" s="530"/>
      <c r="D1829" s="530"/>
      <c r="E1829" s="530"/>
      <c r="F1829" s="530"/>
      <c r="G1829" s="530"/>
      <c r="H1829" s="530"/>
      <c r="I1829" s="530"/>
      <c r="J1829" s="530"/>
      <c r="K1829" s="530"/>
      <c r="L1829" s="530">
        <f t="shared" si="27"/>
        <v>0</v>
      </c>
      <c r="M1829" s="530"/>
      <c r="N1829" s="530"/>
      <c r="O1829" s="530"/>
      <c r="P1829" s="530"/>
      <c r="Q1829" s="530"/>
      <c r="R1829" s="530"/>
      <c r="S1829" s="530"/>
      <c r="T1829" s="530"/>
      <c r="U1829" s="530"/>
      <c r="V1829" s="530"/>
      <c r="W1829" s="530"/>
      <c r="X1829" s="530"/>
      <c r="Y1829" s="530"/>
    </row>
    <row r="1830" spans="1:25" x14ac:dyDescent="0.25">
      <c r="A1830" s="530"/>
      <c r="B1830" s="530"/>
      <c r="C1830" s="530"/>
      <c r="D1830" s="530"/>
      <c r="E1830" s="530"/>
      <c r="F1830" s="530"/>
      <c r="G1830" s="530"/>
      <c r="H1830" s="530"/>
      <c r="I1830" s="530"/>
      <c r="J1830" s="530"/>
      <c r="K1830" s="530"/>
      <c r="L1830" s="530">
        <f t="shared" si="27"/>
        <v>0</v>
      </c>
      <c r="M1830" s="530"/>
      <c r="N1830" s="530"/>
      <c r="O1830" s="530"/>
      <c r="P1830" s="530"/>
      <c r="Q1830" s="530"/>
      <c r="R1830" s="530"/>
      <c r="S1830" s="530"/>
      <c r="T1830" s="530"/>
      <c r="U1830" s="530"/>
      <c r="V1830" s="530"/>
      <c r="W1830" s="530"/>
      <c r="X1830" s="530"/>
      <c r="Y1830" s="530"/>
    </row>
    <row r="1831" spans="1:25" x14ac:dyDescent="0.25">
      <c r="A1831" s="530"/>
      <c r="B1831" s="530"/>
      <c r="C1831" s="530"/>
      <c r="D1831" s="530"/>
      <c r="E1831" s="530"/>
      <c r="F1831" s="530"/>
      <c r="G1831" s="530"/>
      <c r="H1831" s="530"/>
      <c r="I1831" s="530"/>
      <c r="J1831" s="530"/>
      <c r="K1831" s="530"/>
      <c r="L1831" s="530">
        <f t="shared" si="27"/>
        <v>0</v>
      </c>
      <c r="M1831" s="530"/>
      <c r="N1831" s="530"/>
      <c r="O1831" s="530"/>
      <c r="P1831" s="530"/>
      <c r="Q1831" s="530"/>
      <c r="R1831" s="530"/>
      <c r="S1831" s="530"/>
      <c r="T1831" s="530"/>
      <c r="U1831" s="530"/>
      <c r="V1831" s="530"/>
      <c r="W1831" s="530"/>
      <c r="X1831" s="530"/>
      <c r="Y1831" s="530"/>
    </row>
    <row r="1832" spans="1:25" x14ac:dyDescent="0.25">
      <c r="A1832" s="530"/>
      <c r="B1832" s="530"/>
      <c r="C1832" s="530"/>
      <c r="D1832" s="530"/>
      <c r="E1832" s="530"/>
      <c r="F1832" s="530"/>
      <c r="G1832" s="530"/>
      <c r="H1832" s="530"/>
      <c r="I1832" s="530"/>
      <c r="J1832" s="530"/>
      <c r="K1832" s="530"/>
      <c r="L1832" s="530">
        <f t="shared" si="27"/>
        <v>0</v>
      </c>
      <c r="M1832" s="530"/>
      <c r="N1832" s="530"/>
      <c r="O1832" s="530"/>
      <c r="P1832" s="530"/>
      <c r="Q1832" s="530"/>
      <c r="R1832" s="530"/>
      <c r="S1832" s="530"/>
      <c r="T1832" s="530"/>
      <c r="U1832" s="530"/>
      <c r="V1832" s="530"/>
      <c r="W1832" s="530"/>
      <c r="X1832" s="530"/>
      <c r="Y1832" s="530"/>
    </row>
    <row r="1833" spans="1:25" x14ac:dyDescent="0.25">
      <c r="A1833" s="530"/>
      <c r="B1833" s="530"/>
      <c r="C1833" s="530"/>
      <c r="D1833" s="530"/>
      <c r="E1833" s="530"/>
      <c r="F1833" s="530"/>
      <c r="G1833" s="530"/>
      <c r="H1833" s="530"/>
      <c r="I1833" s="530"/>
      <c r="J1833" s="530"/>
      <c r="K1833" s="530"/>
      <c r="L1833" s="530">
        <f t="shared" si="27"/>
        <v>0</v>
      </c>
      <c r="M1833" s="530"/>
      <c r="N1833" s="530"/>
      <c r="O1833" s="530"/>
      <c r="P1833" s="530"/>
      <c r="Q1833" s="530"/>
      <c r="R1833" s="530"/>
      <c r="S1833" s="530"/>
      <c r="T1833" s="530"/>
      <c r="U1833" s="530"/>
      <c r="V1833" s="530"/>
      <c r="W1833" s="530"/>
      <c r="X1833" s="530"/>
      <c r="Y1833" s="530"/>
    </row>
    <row r="1834" spans="1:25" x14ac:dyDescent="0.25">
      <c r="A1834" s="530"/>
      <c r="B1834" s="530"/>
      <c r="C1834" s="530"/>
      <c r="D1834" s="530"/>
      <c r="E1834" s="530"/>
      <c r="F1834" s="530"/>
      <c r="G1834" s="530"/>
      <c r="H1834" s="530"/>
      <c r="I1834" s="530"/>
      <c r="J1834" s="530"/>
      <c r="K1834" s="530"/>
      <c r="L1834" s="530">
        <f t="shared" si="27"/>
        <v>0</v>
      </c>
      <c r="M1834" s="530"/>
      <c r="N1834" s="530"/>
      <c r="O1834" s="530"/>
      <c r="P1834" s="530"/>
      <c r="Q1834" s="530"/>
      <c r="R1834" s="530"/>
      <c r="S1834" s="530"/>
      <c r="T1834" s="530"/>
      <c r="U1834" s="530"/>
      <c r="V1834" s="530"/>
      <c r="W1834" s="530"/>
      <c r="X1834" s="530"/>
      <c r="Y1834" s="530"/>
    </row>
    <row r="1835" spans="1:25" x14ac:dyDescent="0.25">
      <c r="A1835" s="530"/>
      <c r="B1835" s="530"/>
      <c r="C1835" s="530"/>
      <c r="D1835" s="530"/>
      <c r="E1835" s="530"/>
      <c r="F1835" s="530"/>
      <c r="G1835" s="530"/>
      <c r="H1835" s="530"/>
      <c r="I1835" s="530"/>
      <c r="J1835" s="530"/>
      <c r="K1835" s="530"/>
      <c r="L1835" s="530">
        <f t="shared" si="27"/>
        <v>0</v>
      </c>
      <c r="M1835" s="530"/>
      <c r="N1835" s="530"/>
      <c r="O1835" s="530"/>
      <c r="P1835" s="530"/>
      <c r="Q1835" s="530"/>
      <c r="R1835" s="530"/>
      <c r="S1835" s="530"/>
      <c r="T1835" s="530"/>
      <c r="U1835" s="530"/>
      <c r="V1835" s="530"/>
      <c r="W1835" s="530"/>
      <c r="X1835" s="530"/>
      <c r="Y1835" s="530"/>
    </row>
    <row r="1836" spans="1:25" x14ac:dyDescent="0.25">
      <c r="A1836" s="530"/>
      <c r="B1836" s="530"/>
      <c r="C1836" s="530"/>
      <c r="D1836" s="530"/>
      <c r="E1836" s="530"/>
      <c r="F1836" s="530"/>
      <c r="G1836" s="530"/>
      <c r="H1836" s="530"/>
      <c r="I1836" s="530"/>
      <c r="J1836" s="530"/>
      <c r="K1836" s="530"/>
      <c r="L1836" s="530">
        <f t="shared" si="27"/>
        <v>0</v>
      </c>
      <c r="M1836" s="530"/>
      <c r="N1836" s="530"/>
      <c r="O1836" s="530"/>
      <c r="P1836" s="530"/>
      <c r="Q1836" s="530"/>
      <c r="R1836" s="530"/>
      <c r="S1836" s="530"/>
      <c r="T1836" s="530"/>
      <c r="U1836" s="530"/>
      <c r="V1836" s="530"/>
      <c r="W1836" s="530"/>
      <c r="X1836" s="530"/>
      <c r="Y1836" s="530"/>
    </row>
    <row r="1837" spans="1:25" x14ac:dyDescent="0.25">
      <c r="A1837" s="530"/>
      <c r="B1837" s="530"/>
      <c r="C1837" s="530"/>
      <c r="D1837" s="530"/>
      <c r="E1837" s="530"/>
      <c r="F1837" s="530"/>
      <c r="G1837" s="530"/>
      <c r="H1837" s="530"/>
      <c r="I1837" s="530"/>
      <c r="J1837" s="530"/>
      <c r="K1837" s="530"/>
      <c r="L1837" s="530">
        <f t="shared" si="27"/>
        <v>0</v>
      </c>
      <c r="M1837" s="530"/>
      <c r="N1837" s="530"/>
      <c r="O1837" s="530"/>
      <c r="P1837" s="530"/>
      <c r="Q1837" s="530"/>
      <c r="R1837" s="530"/>
      <c r="S1837" s="530"/>
      <c r="T1837" s="530"/>
      <c r="U1837" s="530"/>
      <c r="V1837" s="530"/>
      <c r="W1837" s="530"/>
      <c r="X1837" s="530"/>
      <c r="Y1837" s="530"/>
    </row>
    <row r="1838" spans="1:25" x14ac:dyDescent="0.25">
      <c r="A1838" s="530"/>
      <c r="B1838" s="530"/>
      <c r="C1838" s="530"/>
      <c r="D1838" s="530"/>
      <c r="E1838" s="530"/>
      <c r="F1838" s="530"/>
      <c r="G1838" s="530"/>
      <c r="H1838" s="530"/>
      <c r="I1838" s="530"/>
      <c r="J1838" s="530"/>
      <c r="K1838" s="530"/>
      <c r="L1838" s="530">
        <f t="shared" si="27"/>
        <v>0</v>
      </c>
      <c r="M1838" s="530"/>
      <c r="N1838" s="530"/>
      <c r="O1838" s="530"/>
      <c r="P1838" s="530"/>
      <c r="Q1838" s="530"/>
      <c r="R1838" s="530"/>
      <c r="S1838" s="530"/>
      <c r="T1838" s="530"/>
      <c r="U1838" s="530"/>
      <c r="V1838" s="530"/>
      <c r="W1838" s="530"/>
      <c r="X1838" s="530"/>
      <c r="Y1838" s="530"/>
    </row>
    <row r="1839" spans="1:25" x14ac:dyDescent="0.25">
      <c r="A1839" s="530"/>
      <c r="B1839" s="530"/>
      <c r="C1839" s="530"/>
      <c r="D1839" s="530"/>
      <c r="E1839" s="530"/>
      <c r="F1839" s="530"/>
      <c r="G1839" s="530"/>
      <c r="H1839" s="530"/>
      <c r="I1839" s="530"/>
      <c r="J1839" s="530"/>
      <c r="K1839" s="530"/>
      <c r="L1839" s="530">
        <f t="shared" si="27"/>
        <v>0</v>
      </c>
      <c r="M1839" s="530"/>
      <c r="N1839" s="530"/>
      <c r="O1839" s="530"/>
      <c r="P1839" s="530"/>
      <c r="Q1839" s="530"/>
      <c r="R1839" s="530"/>
      <c r="S1839" s="530"/>
      <c r="T1839" s="530"/>
      <c r="U1839" s="530"/>
      <c r="V1839" s="530"/>
      <c r="W1839" s="530"/>
      <c r="X1839" s="530"/>
      <c r="Y1839" s="530"/>
    </row>
    <row r="1840" spans="1:25" x14ac:dyDescent="0.25">
      <c r="A1840" s="530"/>
      <c r="B1840" s="530"/>
      <c r="C1840" s="530"/>
      <c r="D1840" s="530"/>
      <c r="E1840" s="530"/>
      <c r="F1840" s="530"/>
      <c r="G1840" s="530"/>
      <c r="H1840" s="530"/>
      <c r="I1840" s="530"/>
      <c r="J1840" s="530"/>
      <c r="K1840" s="530"/>
      <c r="L1840" s="530">
        <f t="shared" si="27"/>
        <v>0</v>
      </c>
      <c r="M1840" s="530"/>
      <c r="N1840" s="530"/>
      <c r="O1840" s="530"/>
      <c r="P1840" s="530"/>
      <c r="Q1840" s="530"/>
      <c r="R1840" s="530"/>
      <c r="S1840" s="530"/>
      <c r="T1840" s="530"/>
      <c r="U1840" s="530"/>
      <c r="V1840" s="530"/>
      <c r="W1840" s="530"/>
      <c r="X1840" s="530"/>
      <c r="Y1840" s="530"/>
    </row>
    <row r="1841" spans="1:25" x14ac:dyDescent="0.25">
      <c r="A1841" s="530"/>
      <c r="B1841" s="530"/>
      <c r="C1841" s="530"/>
      <c r="D1841" s="530"/>
      <c r="E1841" s="530"/>
      <c r="F1841" s="530"/>
      <c r="G1841" s="530"/>
      <c r="H1841" s="530"/>
      <c r="I1841" s="530"/>
      <c r="J1841" s="530"/>
      <c r="K1841" s="530"/>
      <c r="L1841" s="530">
        <f t="shared" si="27"/>
        <v>0</v>
      </c>
      <c r="M1841" s="530"/>
      <c r="N1841" s="530"/>
      <c r="O1841" s="530"/>
      <c r="P1841" s="530"/>
      <c r="Q1841" s="530"/>
      <c r="R1841" s="530"/>
      <c r="S1841" s="530"/>
      <c r="T1841" s="530"/>
      <c r="U1841" s="530"/>
      <c r="V1841" s="530"/>
      <c r="W1841" s="530"/>
      <c r="X1841" s="530"/>
      <c r="Y1841" s="530"/>
    </row>
    <row r="1842" spans="1:25" x14ac:dyDescent="0.25">
      <c r="A1842" s="530"/>
      <c r="B1842" s="530"/>
      <c r="C1842" s="530"/>
      <c r="D1842" s="530"/>
      <c r="E1842" s="530"/>
      <c r="F1842" s="530"/>
      <c r="G1842" s="530"/>
      <c r="H1842" s="530"/>
      <c r="I1842" s="530"/>
      <c r="J1842" s="530"/>
      <c r="K1842" s="530"/>
      <c r="L1842" s="530">
        <f t="shared" si="27"/>
        <v>0</v>
      </c>
      <c r="M1842" s="530"/>
      <c r="N1842" s="530"/>
      <c r="O1842" s="530"/>
      <c r="P1842" s="530"/>
      <c r="Q1842" s="530"/>
      <c r="R1842" s="530"/>
      <c r="S1842" s="530"/>
      <c r="T1842" s="530"/>
      <c r="U1842" s="530"/>
      <c r="V1842" s="530"/>
      <c r="W1842" s="530"/>
      <c r="X1842" s="530"/>
      <c r="Y1842" s="530"/>
    </row>
    <row r="1843" spans="1:25" x14ac:dyDescent="0.25">
      <c r="A1843" s="530"/>
      <c r="B1843" s="530"/>
      <c r="C1843" s="530"/>
      <c r="D1843" s="530"/>
      <c r="E1843" s="530"/>
      <c r="F1843" s="530"/>
      <c r="G1843" s="530"/>
      <c r="H1843" s="530"/>
      <c r="I1843" s="530"/>
      <c r="J1843" s="530"/>
      <c r="K1843" s="530"/>
      <c r="L1843" s="530">
        <f t="shared" si="27"/>
        <v>0</v>
      </c>
      <c r="M1843" s="530"/>
      <c r="N1843" s="530"/>
      <c r="O1843" s="530"/>
      <c r="P1843" s="530"/>
      <c r="Q1843" s="530"/>
      <c r="R1843" s="530"/>
      <c r="S1843" s="530"/>
      <c r="T1843" s="530"/>
      <c r="U1843" s="530"/>
      <c r="V1843" s="530"/>
      <c r="W1843" s="530"/>
      <c r="X1843" s="530"/>
      <c r="Y1843" s="530"/>
    </row>
    <row r="1844" spans="1:25" x14ac:dyDescent="0.25">
      <c r="A1844" s="530"/>
      <c r="B1844" s="530"/>
      <c r="C1844" s="530"/>
      <c r="D1844" s="530"/>
      <c r="E1844" s="530"/>
      <c r="F1844" s="530"/>
      <c r="G1844" s="530"/>
      <c r="H1844" s="530"/>
      <c r="I1844" s="530"/>
      <c r="J1844" s="530"/>
      <c r="K1844" s="530"/>
      <c r="L1844" s="530">
        <f t="shared" si="27"/>
        <v>0</v>
      </c>
      <c r="M1844" s="530"/>
      <c r="N1844" s="530"/>
      <c r="O1844" s="530"/>
      <c r="P1844" s="530"/>
      <c r="Q1844" s="530"/>
      <c r="R1844" s="530"/>
      <c r="S1844" s="530"/>
      <c r="T1844" s="530"/>
      <c r="U1844" s="530"/>
      <c r="V1844" s="530"/>
      <c r="W1844" s="530"/>
      <c r="X1844" s="530"/>
      <c r="Y1844" s="530"/>
    </row>
    <row r="1845" spans="1:25" x14ac:dyDescent="0.25">
      <c r="A1845" s="530"/>
      <c r="B1845" s="530"/>
      <c r="C1845" s="530"/>
      <c r="D1845" s="530"/>
      <c r="E1845" s="530"/>
      <c r="F1845" s="530"/>
      <c r="G1845" s="530"/>
      <c r="H1845" s="530"/>
      <c r="I1845" s="530"/>
      <c r="J1845" s="530"/>
      <c r="K1845" s="530"/>
      <c r="L1845" s="530">
        <f t="shared" si="27"/>
        <v>0</v>
      </c>
      <c r="M1845" s="530"/>
      <c r="N1845" s="530"/>
      <c r="O1845" s="530"/>
      <c r="P1845" s="530"/>
      <c r="Q1845" s="530"/>
      <c r="R1845" s="530"/>
      <c r="S1845" s="530"/>
      <c r="T1845" s="530"/>
      <c r="U1845" s="530"/>
      <c r="V1845" s="530"/>
      <c r="W1845" s="530"/>
      <c r="X1845" s="530"/>
      <c r="Y1845" s="530"/>
    </row>
    <row r="1846" spans="1:25" x14ac:dyDescent="0.25">
      <c r="A1846" s="530"/>
      <c r="B1846" s="530"/>
      <c r="C1846" s="530"/>
      <c r="D1846" s="530"/>
      <c r="E1846" s="530"/>
      <c r="F1846" s="530"/>
      <c r="G1846" s="530"/>
      <c r="H1846" s="530"/>
      <c r="I1846" s="530"/>
      <c r="J1846" s="530"/>
      <c r="K1846" s="530"/>
      <c r="L1846" s="530">
        <f t="shared" si="27"/>
        <v>0</v>
      </c>
      <c r="M1846" s="530"/>
      <c r="N1846" s="530"/>
      <c r="O1846" s="530"/>
      <c r="P1846" s="530"/>
      <c r="Q1846" s="530"/>
      <c r="R1846" s="530"/>
      <c r="S1846" s="530"/>
      <c r="T1846" s="530"/>
      <c r="U1846" s="530"/>
      <c r="V1846" s="530"/>
      <c r="W1846" s="530"/>
      <c r="X1846" s="530"/>
      <c r="Y1846" s="530"/>
    </row>
    <row r="1847" spans="1:25" x14ac:dyDescent="0.25">
      <c r="A1847" s="530"/>
      <c r="B1847" s="530"/>
      <c r="C1847" s="530"/>
      <c r="D1847" s="530"/>
      <c r="E1847" s="530"/>
      <c r="F1847" s="530"/>
      <c r="G1847" s="530"/>
      <c r="H1847" s="530"/>
      <c r="I1847" s="530"/>
      <c r="J1847" s="530"/>
      <c r="K1847" s="530"/>
      <c r="L1847" s="530">
        <f t="shared" si="27"/>
        <v>0</v>
      </c>
      <c r="M1847" s="530"/>
      <c r="N1847" s="530"/>
      <c r="O1847" s="530"/>
      <c r="P1847" s="530"/>
      <c r="Q1847" s="530"/>
      <c r="R1847" s="530"/>
      <c r="S1847" s="530"/>
      <c r="T1847" s="530"/>
      <c r="U1847" s="530"/>
      <c r="V1847" s="530"/>
      <c r="W1847" s="530"/>
      <c r="X1847" s="530"/>
      <c r="Y1847" s="530"/>
    </row>
    <row r="1848" spans="1:25" x14ac:dyDescent="0.25">
      <c r="A1848" s="530"/>
      <c r="B1848" s="530"/>
      <c r="C1848" s="530"/>
      <c r="D1848" s="530"/>
      <c r="E1848" s="530"/>
      <c r="F1848" s="530"/>
      <c r="G1848" s="530"/>
      <c r="H1848" s="530"/>
      <c r="I1848" s="530"/>
      <c r="J1848" s="530"/>
      <c r="K1848" s="530"/>
      <c r="L1848" s="530">
        <f t="shared" si="27"/>
        <v>0</v>
      </c>
      <c r="M1848" s="530"/>
      <c r="N1848" s="530"/>
      <c r="O1848" s="530"/>
      <c r="P1848" s="530"/>
      <c r="Q1848" s="530"/>
      <c r="R1848" s="530"/>
      <c r="S1848" s="530"/>
      <c r="T1848" s="530"/>
      <c r="U1848" s="530"/>
      <c r="V1848" s="530"/>
      <c r="W1848" s="530"/>
      <c r="X1848" s="530"/>
      <c r="Y1848" s="530"/>
    </row>
    <row r="1849" spans="1:25" x14ac:dyDescent="0.25">
      <c r="A1849" s="530"/>
      <c r="B1849" s="530"/>
      <c r="C1849" s="530"/>
      <c r="D1849" s="530"/>
      <c r="E1849" s="530"/>
      <c r="F1849" s="530"/>
      <c r="G1849" s="530"/>
      <c r="H1849" s="530"/>
      <c r="I1849" s="530"/>
      <c r="J1849" s="530"/>
      <c r="K1849" s="530"/>
      <c r="L1849" s="530">
        <f t="shared" si="27"/>
        <v>0</v>
      </c>
      <c r="M1849" s="530"/>
      <c r="N1849" s="530"/>
      <c r="O1849" s="530"/>
      <c r="P1849" s="530"/>
      <c r="Q1849" s="530"/>
      <c r="R1849" s="530"/>
      <c r="S1849" s="530"/>
      <c r="T1849" s="530"/>
      <c r="U1849" s="530"/>
      <c r="V1849" s="530"/>
      <c r="W1849" s="530"/>
      <c r="X1849" s="530"/>
      <c r="Y1849" s="530"/>
    </row>
    <row r="1850" spans="1:25" x14ac:dyDescent="0.25">
      <c r="A1850" s="530"/>
      <c r="B1850" s="530"/>
      <c r="C1850" s="530"/>
      <c r="D1850" s="530"/>
      <c r="E1850" s="530"/>
      <c r="F1850" s="530"/>
      <c r="G1850" s="530"/>
      <c r="H1850" s="530"/>
      <c r="I1850" s="530"/>
      <c r="J1850" s="530"/>
      <c r="K1850" s="530"/>
      <c r="L1850" s="530">
        <f t="shared" si="27"/>
        <v>0</v>
      </c>
      <c r="M1850" s="530"/>
      <c r="N1850" s="530"/>
      <c r="O1850" s="530"/>
      <c r="P1850" s="530"/>
      <c r="Q1850" s="530"/>
      <c r="R1850" s="530"/>
      <c r="S1850" s="530"/>
      <c r="T1850" s="530"/>
      <c r="U1850" s="530"/>
      <c r="V1850" s="530"/>
      <c r="W1850" s="530"/>
      <c r="X1850" s="530"/>
      <c r="Y1850" s="530"/>
    </row>
    <row r="1851" spans="1:25" x14ac:dyDescent="0.25">
      <c r="A1851" s="530"/>
      <c r="B1851" s="530"/>
      <c r="C1851" s="530"/>
      <c r="D1851" s="530"/>
      <c r="E1851" s="530"/>
      <c r="F1851" s="530"/>
      <c r="G1851" s="530"/>
      <c r="H1851" s="530"/>
      <c r="I1851" s="530"/>
      <c r="J1851" s="530"/>
      <c r="K1851" s="530"/>
      <c r="L1851" s="530">
        <f t="shared" si="27"/>
        <v>0</v>
      </c>
      <c r="M1851" s="530"/>
      <c r="N1851" s="530"/>
      <c r="O1851" s="530"/>
      <c r="P1851" s="530"/>
      <c r="Q1851" s="530"/>
      <c r="R1851" s="530"/>
      <c r="S1851" s="530"/>
      <c r="T1851" s="530"/>
      <c r="U1851" s="530"/>
      <c r="V1851" s="530"/>
      <c r="W1851" s="530"/>
      <c r="X1851" s="530"/>
      <c r="Y1851" s="530"/>
    </row>
    <row r="1852" spans="1:25" x14ac:dyDescent="0.25">
      <c r="A1852" s="530"/>
      <c r="B1852" s="530"/>
      <c r="C1852" s="530"/>
      <c r="D1852" s="530"/>
      <c r="E1852" s="530"/>
      <c r="F1852" s="530"/>
      <c r="G1852" s="530"/>
      <c r="H1852" s="530"/>
      <c r="I1852" s="530"/>
      <c r="J1852" s="530"/>
      <c r="K1852" s="530"/>
      <c r="L1852" s="530">
        <f t="shared" si="27"/>
        <v>0</v>
      </c>
      <c r="M1852" s="530"/>
      <c r="N1852" s="530"/>
      <c r="O1852" s="530"/>
      <c r="P1852" s="530"/>
      <c r="Q1852" s="530"/>
      <c r="R1852" s="530"/>
      <c r="S1852" s="530"/>
      <c r="T1852" s="530"/>
      <c r="U1852" s="530"/>
      <c r="V1852" s="530"/>
      <c r="W1852" s="530"/>
      <c r="X1852" s="530"/>
      <c r="Y1852" s="530"/>
    </row>
    <row r="1853" spans="1:25" x14ac:dyDescent="0.25">
      <c r="A1853" s="530"/>
      <c r="B1853" s="530"/>
      <c r="C1853" s="530"/>
      <c r="D1853" s="530"/>
      <c r="E1853" s="530"/>
      <c r="F1853" s="530"/>
      <c r="G1853" s="530"/>
      <c r="H1853" s="530"/>
      <c r="I1853" s="530"/>
      <c r="J1853" s="530"/>
      <c r="K1853" s="530"/>
      <c r="L1853" s="530">
        <f t="shared" si="27"/>
        <v>0</v>
      </c>
      <c r="M1853" s="530"/>
      <c r="N1853" s="530"/>
      <c r="O1853" s="530"/>
      <c r="P1853" s="530"/>
      <c r="Q1853" s="530"/>
      <c r="R1853" s="530"/>
      <c r="S1853" s="530"/>
      <c r="T1853" s="530"/>
      <c r="U1853" s="530"/>
      <c r="V1853" s="530"/>
      <c r="W1853" s="530"/>
      <c r="X1853" s="530"/>
      <c r="Y1853" s="530"/>
    </row>
    <row r="1854" spans="1:25" x14ac:dyDescent="0.25">
      <c r="A1854" s="530"/>
      <c r="B1854" s="530"/>
      <c r="C1854" s="530"/>
      <c r="D1854" s="530"/>
      <c r="E1854" s="530"/>
      <c r="F1854" s="530"/>
      <c r="G1854" s="530"/>
      <c r="H1854" s="530"/>
      <c r="I1854" s="530"/>
      <c r="J1854" s="530"/>
      <c r="K1854" s="530"/>
      <c r="L1854" s="530">
        <f t="shared" si="27"/>
        <v>0</v>
      </c>
      <c r="M1854" s="530"/>
      <c r="N1854" s="530"/>
      <c r="O1854" s="530"/>
      <c r="P1854" s="530"/>
      <c r="Q1854" s="530"/>
      <c r="R1854" s="530"/>
      <c r="S1854" s="530"/>
      <c r="T1854" s="530"/>
      <c r="U1854" s="530"/>
      <c r="V1854" s="530"/>
      <c r="W1854" s="530"/>
      <c r="X1854" s="530"/>
      <c r="Y1854" s="530"/>
    </row>
    <row r="1855" spans="1:25" x14ac:dyDescent="0.25">
      <c r="A1855" s="530"/>
      <c r="B1855" s="530"/>
      <c r="C1855" s="530"/>
      <c r="D1855" s="530"/>
      <c r="E1855" s="530"/>
      <c r="F1855" s="530"/>
      <c r="G1855" s="530"/>
      <c r="H1855" s="530"/>
      <c r="I1855" s="530"/>
      <c r="J1855" s="530"/>
      <c r="K1855" s="530"/>
      <c r="L1855" s="530">
        <f t="shared" si="27"/>
        <v>0</v>
      </c>
      <c r="M1855" s="530"/>
      <c r="N1855" s="530"/>
      <c r="O1855" s="530"/>
      <c r="P1855" s="530"/>
      <c r="Q1855" s="530"/>
      <c r="R1855" s="530"/>
      <c r="S1855" s="530"/>
      <c r="T1855" s="530"/>
      <c r="U1855" s="530"/>
      <c r="V1855" s="530"/>
      <c r="W1855" s="530"/>
      <c r="X1855" s="530"/>
      <c r="Y1855" s="530"/>
    </row>
    <row r="1856" spans="1:25" x14ac:dyDescent="0.25">
      <c r="A1856" s="530"/>
      <c r="B1856" s="530"/>
      <c r="C1856" s="530"/>
      <c r="D1856" s="530"/>
      <c r="E1856" s="530"/>
      <c r="F1856" s="530"/>
      <c r="G1856" s="530"/>
      <c r="H1856" s="530"/>
      <c r="I1856" s="530"/>
      <c r="J1856" s="530"/>
      <c r="K1856" s="530"/>
      <c r="L1856" s="530">
        <f t="shared" si="27"/>
        <v>0</v>
      </c>
      <c r="M1856" s="530"/>
      <c r="N1856" s="530"/>
      <c r="O1856" s="530"/>
      <c r="P1856" s="530"/>
      <c r="Q1856" s="530"/>
      <c r="R1856" s="530"/>
      <c r="S1856" s="530"/>
      <c r="T1856" s="530"/>
      <c r="U1856" s="530"/>
      <c r="V1856" s="530"/>
      <c r="W1856" s="530"/>
      <c r="X1856" s="530"/>
      <c r="Y1856" s="530"/>
    </row>
    <row r="1857" spans="1:25" x14ac:dyDescent="0.25">
      <c r="A1857" s="530"/>
      <c r="B1857" s="530"/>
      <c r="C1857" s="530"/>
      <c r="D1857" s="530"/>
      <c r="E1857" s="530"/>
      <c r="F1857" s="530"/>
      <c r="G1857" s="530"/>
      <c r="H1857" s="530"/>
      <c r="I1857" s="530"/>
      <c r="J1857" s="530"/>
      <c r="K1857" s="530"/>
      <c r="L1857" s="530">
        <f t="shared" si="27"/>
        <v>0</v>
      </c>
      <c r="M1857" s="530"/>
      <c r="N1857" s="530"/>
      <c r="O1857" s="530"/>
      <c r="P1857" s="530"/>
      <c r="Q1857" s="530"/>
      <c r="R1857" s="530"/>
      <c r="S1857" s="530"/>
      <c r="T1857" s="530"/>
      <c r="U1857" s="530"/>
      <c r="V1857" s="530"/>
      <c r="W1857" s="530"/>
      <c r="X1857" s="530"/>
      <c r="Y1857" s="530"/>
    </row>
    <row r="1858" spans="1:25" x14ac:dyDescent="0.25">
      <c r="A1858" s="530"/>
      <c r="B1858" s="530"/>
      <c r="C1858" s="530"/>
      <c r="D1858" s="530"/>
      <c r="E1858" s="530"/>
      <c r="F1858" s="530"/>
      <c r="G1858" s="530"/>
      <c r="H1858" s="530"/>
      <c r="I1858" s="530"/>
      <c r="J1858" s="530"/>
      <c r="K1858" s="530"/>
      <c r="L1858" s="530">
        <f t="shared" si="27"/>
        <v>0</v>
      </c>
      <c r="M1858" s="530"/>
      <c r="N1858" s="530"/>
      <c r="O1858" s="530"/>
      <c r="P1858" s="530"/>
      <c r="Q1858" s="530"/>
      <c r="R1858" s="530"/>
      <c r="S1858" s="530"/>
      <c r="T1858" s="530"/>
      <c r="U1858" s="530"/>
      <c r="V1858" s="530"/>
      <c r="W1858" s="530"/>
      <c r="X1858" s="530"/>
      <c r="Y1858" s="530"/>
    </row>
    <row r="1859" spans="1:25" x14ac:dyDescent="0.25">
      <c r="A1859" s="530"/>
      <c r="B1859" s="530"/>
      <c r="C1859" s="530"/>
      <c r="D1859" s="530"/>
      <c r="E1859" s="530"/>
      <c r="F1859" s="530"/>
      <c r="G1859" s="530"/>
      <c r="H1859" s="530"/>
      <c r="I1859" s="530"/>
      <c r="J1859" s="530"/>
      <c r="K1859" s="530"/>
      <c r="L1859" s="530">
        <f t="shared" si="27"/>
        <v>0</v>
      </c>
      <c r="M1859" s="530"/>
      <c r="N1859" s="530"/>
      <c r="O1859" s="530"/>
      <c r="P1859" s="530"/>
      <c r="Q1859" s="530"/>
      <c r="R1859" s="530"/>
      <c r="S1859" s="530"/>
      <c r="T1859" s="530"/>
      <c r="U1859" s="530"/>
      <c r="V1859" s="530"/>
      <c r="W1859" s="530"/>
      <c r="X1859" s="530"/>
      <c r="Y1859" s="530"/>
    </row>
    <row r="1860" spans="1:25" x14ac:dyDescent="0.25">
      <c r="A1860" s="530"/>
      <c r="B1860" s="530"/>
      <c r="C1860" s="530"/>
      <c r="D1860" s="530"/>
      <c r="E1860" s="530"/>
      <c r="F1860" s="530"/>
      <c r="G1860" s="530"/>
      <c r="H1860" s="530"/>
      <c r="I1860" s="530"/>
      <c r="J1860" s="530"/>
      <c r="K1860" s="530"/>
      <c r="L1860" s="530">
        <f t="shared" si="27"/>
        <v>0</v>
      </c>
      <c r="M1860" s="530"/>
      <c r="N1860" s="530"/>
      <c r="O1860" s="530"/>
      <c r="P1860" s="530"/>
      <c r="Q1860" s="530"/>
      <c r="R1860" s="530"/>
      <c r="S1860" s="530"/>
      <c r="T1860" s="530"/>
      <c r="U1860" s="530"/>
      <c r="V1860" s="530"/>
      <c r="W1860" s="530"/>
      <c r="X1860" s="530"/>
      <c r="Y1860" s="530"/>
    </row>
    <row r="1861" spans="1:25" x14ac:dyDescent="0.25">
      <c r="A1861" s="530"/>
      <c r="B1861" s="530"/>
      <c r="C1861" s="530"/>
      <c r="D1861" s="530"/>
      <c r="E1861" s="530"/>
      <c r="F1861" s="530"/>
      <c r="G1861" s="530"/>
      <c r="H1861" s="530"/>
      <c r="I1861" s="530"/>
      <c r="J1861" s="530"/>
      <c r="K1861" s="530"/>
      <c r="L1861" s="530">
        <f t="shared" si="27"/>
        <v>0</v>
      </c>
      <c r="M1861" s="530"/>
      <c r="N1861" s="530"/>
      <c r="O1861" s="530"/>
      <c r="P1861" s="530"/>
      <c r="Q1861" s="530"/>
      <c r="R1861" s="530"/>
      <c r="S1861" s="530"/>
      <c r="T1861" s="530"/>
      <c r="U1861" s="530"/>
      <c r="V1861" s="530"/>
      <c r="W1861" s="530"/>
      <c r="X1861" s="530"/>
      <c r="Y1861" s="530"/>
    </row>
    <row r="1862" spans="1:25" x14ac:dyDescent="0.25">
      <c r="A1862" s="530"/>
      <c r="B1862" s="530"/>
      <c r="C1862" s="530"/>
      <c r="D1862" s="530"/>
      <c r="E1862" s="530"/>
      <c r="F1862" s="530"/>
      <c r="G1862" s="530"/>
      <c r="H1862" s="530"/>
      <c r="I1862" s="530"/>
      <c r="J1862" s="530"/>
      <c r="K1862" s="530"/>
      <c r="L1862" s="530">
        <f t="shared" si="27"/>
        <v>0</v>
      </c>
      <c r="M1862" s="530"/>
      <c r="N1862" s="530"/>
      <c r="O1862" s="530"/>
      <c r="P1862" s="530"/>
      <c r="Q1862" s="530"/>
      <c r="R1862" s="530"/>
      <c r="S1862" s="530"/>
      <c r="T1862" s="530"/>
      <c r="U1862" s="530"/>
      <c r="V1862" s="530"/>
      <c r="W1862" s="530"/>
      <c r="X1862" s="530"/>
      <c r="Y1862" s="530"/>
    </row>
    <row r="1863" spans="1:25" x14ac:dyDescent="0.25">
      <c r="A1863" s="530"/>
      <c r="B1863" s="530"/>
      <c r="C1863" s="530"/>
      <c r="D1863" s="530"/>
      <c r="E1863" s="530"/>
      <c r="F1863" s="530"/>
      <c r="G1863" s="530"/>
      <c r="H1863" s="530"/>
      <c r="I1863" s="530"/>
      <c r="J1863" s="530"/>
      <c r="K1863" s="530"/>
      <c r="L1863" s="530">
        <f t="shared" si="27"/>
        <v>0</v>
      </c>
      <c r="M1863" s="530"/>
      <c r="N1863" s="530"/>
      <c r="O1863" s="530"/>
      <c r="P1863" s="530"/>
      <c r="Q1863" s="530"/>
      <c r="R1863" s="530"/>
      <c r="S1863" s="530"/>
      <c r="T1863" s="530"/>
      <c r="U1863" s="530"/>
      <c r="V1863" s="530"/>
      <c r="W1863" s="530"/>
      <c r="X1863" s="530"/>
      <c r="Y1863" s="530"/>
    </row>
    <row r="1864" spans="1:25" x14ac:dyDescent="0.25">
      <c r="A1864" s="530"/>
      <c r="B1864" s="530"/>
      <c r="C1864" s="530"/>
      <c r="D1864" s="530"/>
      <c r="E1864" s="530"/>
      <c r="F1864" s="530"/>
      <c r="G1864" s="530"/>
      <c r="H1864" s="530"/>
      <c r="I1864" s="530"/>
      <c r="J1864" s="530"/>
      <c r="K1864" s="530"/>
      <c r="L1864" s="530">
        <f t="shared" si="27"/>
        <v>0</v>
      </c>
      <c r="M1864" s="530"/>
      <c r="N1864" s="530"/>
      <c r="O1864" s="530"/>
      <c r="P1864" s="530"/>
      <c r="Q1864" s="530"/>
      <c r="R1864" s="530"/>
      <c r="S1864" s="530"/>
      <c r="T1864" s="530"/>
      <c r="U1864" s="530"/>
      <c r="V1864" s="530"/>
      <c r="W1864" s="530"/>
      <c r="X1864" s="530"/>
      <c r="Y1864" s="530"/>
    </row>
    <row r="1865" spans="1:25" x14ac:dyDescent="0.25">
      <c r="A1865" s="530"/>
      <c r="B1865" s="530"/>
      <c r="C1865" s="530"/>
      <c r="D1865" s="530"/>
      <c r="E1865" s="530"/>
      <c r="F1865" s="530"/>
      <c r="G1865" s="530"/>
      <c r="H1865" s="530"/>
      <c r="I1865" s="530"/>
      <c r="J1865" s="530"/>
      <c r="K1865" s="530"/>
      <c r="L1865" s="530">
        <f t="shared" si="27"/>
        <v>0</v>
      </c>
      <c r="M1865" s="530"/>
      <c r="N1865" s="530"/>
      <c r="O1865" s="530"/>
      <c r="P1865" s="530"/>
      <c r="Q1865" s="530"/>
      <c r="R1865" s="530"/>
      <c r="S1865" s="530"/>
      <c r="T1865" s="530"/>
      <c r="U1865" s="530"/>
      <c r="V1865" s="530"/>
      <c r="W1865" s="530"/>
      <c r="X1865" s="530"/>
      <c r="Y1865" s="530"/>
    </row>
    <row r="1866" spans="1:25" x14ac:dyDescent="0.25">
      <c r="A1866" s="530"/>
      <c r="B1866" s="530"/>
      <c r="C1866" s="530"/>
      <c r="D1866" s="530"/>
      <c r="E1866" s="530"/>
      <c r="F1866" s="530"/>
      <c r="G1866" s="530"/>
      <c r="H1866" s="530"/>
      <c r="I1866" s="530"/>
      <c r="J1866" s="530"/>
      <c r="K1866" s="530"/>
      <c r="L1866" s="530">
        <f t="shared" si="27"/>
        <v>0</v>
      </c>
      <c r="M1866" s="530"/>
      <c r="N1866" s="530"/>
      <c r="O1866" s="530"/>
      <c r="P1866" s="530"/>
      <c r="Q1866" s="530"/>
      <c r="R1866" s="530"/>
      <c r="S1866" s="530"/>
      <c r="T1866" s="530"/>
      <c r="U1866" s="530"/>
      <c r="V1866" s="530"/>
      <c r="W1866" s="530"/>
      <c r="X1866" s="530"/>
      <c r="Y1866" s="530"/>
    </row>
    <row r="1867" spans="1:25" x14ac:dyDescent="0.25">
      <c r="A1867" s="530"/>
      <c r="B1867" s="530"/>
      <c r="C1867" s="530"/>
      <c r="D1867" s="530"/>
      <c r="E1867" s="530"/>
      <c r="F1867" s="530"/>
      <c r="G1867" s="530"/>
      <c r="H1867" s="530"/>
      <c r="I1867" s="530"/>
      <c r="J1867" s="530"/>
      <c r="K1867" s="530"/>
      <c r="L1867" s="530">
        <f t="shared" si="27"/>
        <v>0</v>
      </c>
      <c r="M1867" s="530"/>
      <c r="N1867" s="530"/>
      <c r="O1867" s="530"/>
      <c r="P1867" s="530"/>
      <c r="Q1867" s="530"/>
      <c r="R1867" s="530"/>
      <c r="S1867" s="530"/>
      <c r="T1867" s="530"/>
      <c r="U1867" s="530"/>
      <c r="V1867" s="530"/>
      <c r="W1867" s="530"/>
      <c r="X1867" s="530"/>
      <c r="Y1867" s="530"/>
    </row>
    <row r="1868" spans="1:25" x14ac:dyDescent="0.25">
      <c r="A1868" s="530"/>
      <c r="B1868" s="530"/>
      <c r="C1868" s="530"/>
      <c r="D1868" s="530"/>
      <c r="E1868" s="530"/>
      <c r="F1868" s="530"/>
      <c r="G1868" s="530"/>
      <c r="H1868" s="530"/>
      <c r="I1868" s="530"/>
      <c r="J1868" s="530"/>
      <c r="K1868" s="530"/>
      <c r="L1868" s="530">
        <f t="shared" si="27"/>
        <v>0</v>
      </c>
      <c r="M1868" s="530"/>
      <c r="N1868" s="530"/>
      <c r="O1868" s="530"/>
      <c r="P1868" s="530"/>
      <c r="Q1868" s="530"/>
      <c r="R1868" s="530"/>
      <c r="S1868" s="530"/>
      <c r="T1868" s="530"/>
      <c r="U1868" s="530"/>
      <c r="V1868" s="530"/>
      <c r="W1868" s="530"/>
      <c r="X1868" s="530"/>
      <c r="Y1868" s="530"/>
    </row>
    <row r="1869" spans="1:25" x14ac:dyDescent="0.25">
      <c r="A1869" s="530"/>
      <c r="B1869" s="530"/>
      <c r="C1869" s="530"/>
      <c r="D1869" s="530"/>
      <c r="E1869" s="530"/>
      <c r="F1869" s="530"/>
      <c r="G1869" s="530"/>
      <c r="H1869" s="530"/>
      <c r="I1869" s="530"/>
      <c r="J1869" s="530"/>
      <c r="K1869" s="530"/>
      <c r="L1869" s="530">
        <f t="shared" si="27"/>
        <v>0</v>
      </c>
      <c r="M1869" s="530"/>
      <c r="N1869" s="530"/>
      <c r="O1869" s="530"/>
      <c r="P1869" s="530"/>
      <c r="Q1869" s="530"/>
      <c r="R1869" s="530"/>
      <c r="S1869" s="530"/>
      <c r="T1869" s="530"/>
      <c r="U1869" s="530"/>
      <c r="V1869" s="530"/>
      <c r="W1869" s="530"/>
      <c r="X1869" s="530"/>
      <c r="Y1869" s="530"/>
    </row>
    <row r="1870" spans="1:25" x14ac:dyDescent="0.25">
      <c r="A1870" s="530"/>
      <c r="B1870" s="530"/>
      <c r="C1870" s="530"/>
      <c r="D1870" s="530"/>
      <c r="E1870" s="530"/>
      <c r="F1870" s="530"/>
      <c r="G1870" s="530"/>
      <c r="H1870" s="530"/>
      <c r="I1870" s="530"/>
      <c r="J1870" s="530"/>
      <c r="K1870" s="530"/>
      <c r="L1870" s="530">
        <f t="shared" si="27"/>
        <v>0</v>
      </c>
      <c r="M1870" s="530"/>
      <c r="N1870" s="530"/>
      <c r="O1870" s="530"/>
      <c r="P1870" s="530"/>
      <c r="Q1870" s="530"/>
      <c r="R1870" s="530"/>
      <c r="S1870" s="530"/>
      <c r="T1870" s="530"/>
      <c r="U1870" s="530"/>
      <c r="V1870" s="530"/>
      <c r="W1870" s="530"/>
      <c r="X1870" s="530"/>
      <c r="Y1870" s="530"/>
    </row>
    <row r="1871" spans="1:25" x14ac:dyDescent="0.25">
      <c r="A1871" s="530"/>
      <c r="B1871" s="530"/>
      <c r="C1871" s="530"/>
      <c r="D1871" s="530"/>
      <c r="E1871" s="530"/>
      <c r="F1871" s="530"/>
      <c r="G1871" s="530"/>
      <c r="H1871" s="530"/>
      <c r="I1871" s="530"/>
      <c r="J1871" s="530"/>
      <c r="K1871" s="530"/>
      <c r="L1871" s="530">
        <f t="shared" si="27"/>
        <v>0</v>
      </c>
      <c r="M1871" s="530"/>
      <c r="N1871" s="530"/>
      <c r="O1871" s="530"/>
      <c r="P1871" s="530"/>
      <c r="Q1871" s="530"/>
      <c r="R1871" s="530"/>
      <c r="S1871" s="530"/>
      <c r="T1871" s="530"/>
      <c r="U1871" s="530"/>
      <c r="V1871" s="530"/>
      <c r="W1871" s="530"/>
      <c r="X1871" s="530"/>
      <c r="Y1871" s="530"/>
    </row>
    <row r="1872" spans="1:25" x14ac:dyDescent="0.25">
      <c r="A1872" s="530"/>
      <c r="B1872" s="530"/>
      <c r="C1872" s="530"/>
      <c r="D1872" s="530"/>
      <c r="E1872" s="530"/>
      <c r="F1872" s="530"/>
      <c r="G1872" s="530"/>
      <c r="H1872" s="530"/>
      <c r="I1872" s="530"/>
      <c r="J1872" s="530"/>
      <c r="K1872" s="530"/>
      <c r="L1872" s="530">
        <f t="shared" si="27"/>
        <v>0</v>
      </c>
      <c r="M1872" s="530"/>
      <c r="N1872" s="530"/>
      <c r="O1872" s="530"/>
      <c r="P1872" s="530"/>
      <c r="Q1872" s="530"/>
      <c r="R1872" s="530"/>
      <c r="S1872" s="530"/>
      <c r="T1872" s="530"/>
      <c r="U1872" s="530"/>
      <c r="V1872" s="530"/>
      <c r="W1872" s="530"/>
      <c r="X1872" s="530"/>
      <c r="Y1872" s="530"/>
    </row>
    <row r="1873" spans="1:25" x14ac:dyDescent="0.25">
      <c r="A1873" s="530"/>
      <c r="B1873" s="530"/>
      <c r="C1873" s="530"/>
      <c r="D1873" s="530"/>
      <c r="E1873" s="530"/>
      <c r="F1873" s="530"/>
      <c r="G1873" s="530"/>
      <c r="H1873" s="530"/>
      <c r="I1873" s="530"/>
      <c r="J1873" s="530"/>
      <c r="K1873" s="530"/>
      <c r="L1873" s="530">
        <f t="shared" si="27"/>
        <v>0</v>
      </c>
      <c r="M1873" s="530"/>
      <c r="N1873" s="530"/>
      <c r="O1873" s="530"/>
      <c r="P1873" s="530"/>
      <c r="Q1873" s="530"/>
      <c r="R1873" s="530"/>
      <c r="S1873" s="530"/>
      <c r="T1873" s="530"/>
      <c r="U1873" s="530"/>
      <c r="V1873" s="530"/>
      <c r="W1873" s="530"/>
      <c r="X1873" s="530"/>
      <c r="Y1873" s="530"/>
    </row>
    <row r="1874" spans="1:25" x14ac:dyDescent="0.25">
      <c r="A1874" s="530"/>
      <c r="B1874" s="530"/>
      <c r="C1874" s="530"/>
      <c r="D1874" s="530"/>
      <c r="E1874" s="530"/>
      <c r="F1874" s="530"/>
      <c r="G1874" s="530"/>
      <c r="H1874" s="530"/>
      <c r="I1874" s="530"/>
      <c r="J1874" s="530"/>
      <c r="K1874" s="530"/>
      <c r="L1874" s="530">
        <f t="shared" si="27"/>
        <v>0</v>
      </c>
      <c r="M1874" s="530"/>
      <c r="N1874" s="530"/>
      <c r="O1874" s="530"/>
      <c r="P1874" s="530"/>
      <c r="Q1874" s="530"/>
      <c r="R1874" s="530"/>
      <c r="S1874" s="530"/>
      <c r="T1874" s="530"/>
      <c r="U1874" s="530"/>
      <c r="V1874" s="530"/>
      <c r="W1874" s="530"/>
      <c r="X1874" s="530"/>
      <c r="Y1874" s="530"/>
    </row>
    <row r="1875" spans="1:25" x14ac:dyDescent="0.25">
      <c r="A1875" s="530"/>
      <c r="B1875" s="530"/>
      <c r="C1875" s="530"/>
      <c r="D1875" s="530"/>
      <c r="E1875" s="530"/>
      <c r="F1875" s="530"/>
      <c r="G1875" s="530"/>
      <c r="H1875" s="530"/>
      <c r="I1875" s="530"/>
      <c r="J1875" s="530"/>
      <c r="K1875" s="530"/>
      <c r="L1875" s="530">
        <f t="shared" si="27"/>
        <v>0</v>
      </c>
      <c r="M1875" s="530"/>
      <c r="N1875" s="530"/>
      <c r="O1875" s="530"/>
      <c r="P1875" s="530"/>
      <c r="Q1875" s="530"/>
      <c r="R1875" s="530"/>
      <c r="S1875" s="530"/>
      <c r="T1875" s="530"/>
      <c r="U1875" s="530"/>
      <c r="V1875" s="530"/>
      <c r="W1875" s="530"/>
      <c r="X1875" s="530"/>
      <c r="Y1875" s="530"/>
    </row>
    <row r="1876" spans="1:25" x14ac:dyDescent="0.25">
      <c r="A1876" s="530"/>
      <c r="B1876" s="530"/>
      <c r="C1876" s="530"/>
      <c r="D1876" s="530"/>
      <c r="E1876" s="530"/>
      <c r="F1876" s="530"/>
      <c r="G1876" s="530"/>
      <c r="H1876" s="530"/>
      <c r="I1876" s="530"/>
      <c r="J1876" s="530"/>
      <c r="K1876" s="530"/>
      <c r="L1876" s="530">
        <f t="shared" si="27"/>
        <v>0</v>
      </c>
      <c r="M1876" s="530"/>
      <c r="N1876" s="530"/>
      <c r="O1876" s="530"/>
      <c r="P1876" s="530"/>
      <c r="Q1876" s="530"/>
      <c r="R1876" s="530"/>
      <c r="S1876" s="530"/>
      <c r="T1876" s="530"/>
      <c r="U1876" s="530"/>
      <c r="V1876" s="530"/>
      <c r="W1876" s="530"/>
      <c r="X1876" s="530"/>
      <c r="Y1876" s="530"/>
    </row>
    <row r="1877" spans="1:25" x14ac:dyDescent="0.25">
      <c r="A1877" s="530"/>
      <c r="B1877" s="530"/>
      <c r="C1877" s="530"/>
      <c r="D1877" s="530"/>
      <c r="E1877" s="530"/>
      <c r="F1877" s="530"/>
      <c r="G1877" s="530"/>
      <c r="H1877" s="530"/>
      <c r="I1877" s="530"/>
      <c r="J1877" s="530"/>
      <c r="K1877" s="530"/>
      <c r="L1877" s="530">
        <f t="shared" si="27"/>
        <v>0</v>
      </c>
      <c r="M1877" s="530"/>
      <c r="N1877" s="530"/>
      <c r="O1877" s="530"/>
      <c r="P1877" s="530"/>
      <c r="Q1877" s="530"/>
      <c r="R1877" s="530"/>
      <c r="S1877" s="530"/>
      <c r="T1877" s="530"/>
      <c r="U1877" s="530"/>
      <c r="V1877" s="530"/>
      <c r="W1877" s="530"/>
      <c r="X1877" s="530"/>
      <c r="Y1877" s="530"/>
    </row>
    <row r="1878" spans="1:25" x14ac:dyDescent="0.25">
      <c r="A1878" s="530"/>
      <c r="B1878" s="530"/>
      <c r="C1878" s="530"/>
      <c r="D1878" s="530"/>
      <c r="E1878" s="530"/>
      <c r="F1878" s="530"/>
      <c r="G1878" s="530"/>
      <c r="H1878" s="530"/>
      <c r="I1878" s="530"/>
      <c r="J1878" s="530"/>
      <c r="K1878" s="530"/>
      <c r="L1878" s="530">
        <f t="shared" si="27"/>
        <v>0</v>
      </c>
      <c r="M1878" s="530"/>
      <c r="N1878" s="530"/>
      <c r="O1878" s="530"/>
      <c r="P1878" s="530"/>
      <c r="Q1878" s="530"/>
      <c r="R1878" s="530"/>
      <c r="S1878" s="530"/>
      <c r="T1878" s="530"/>
      <c r="U1878" s="530"/>
      <c r="V1878" s="530"/>
      <c r="W1878" s="530"/>
      <c r="X1878" s="530"/>
      <c r="Y1878" s="530"/>
    </row>
    <row r="1879" spans="1:25" x14ac:dyDescent="0.25">
      <c r="A1879" s="530"/>
      <c r="B1879" s="530"/>
      <c r="C1879" s="530"/>
      <c r="D1879" s="530"/>
      <c r="E1879" s="530"/>
      <c r="F1879" s="530"/>
      <c r="G1879" s="530"/>
      <c r="H1879" s="530"/>
      <c r="I1879" s="530"/>
      <c r="J1879" s="530"/>
      <c r="K1879" s="530"/>
      <c r="L1879" s="530">
        <f t="shared" si="27"/>
        <v>0</v>
      </c>
      <c r="M1879" s="530"/>
      <c r="N1879" s="530"/>
      <c r="O1879" s="530"/>
      <c r="P1879" s="530"/>
      <c r="Q1879" s="530"/>
      <c r="R1879" s="530"/>
      <c r="S1879" s="530"/>
      <c r="T1879" s="530"/>
      <c r="U1879" s="530"/>
      <c r="V1879" s="530"/>
      <c r="W1879" s="530"/>
      <c r="X1879" s="530"/>
      <c r="Y1879" s="530"/>
    </row>
    <row r="1880" spans="1:25" x14ac:dyDescent="0.25">
      <c r="A1880" s="530"/>
      <c r="B1880" s="530"/>
      <c r="C1880" s="530"/>
      <c r="D1880" s="530"/>
      <c r="E1880" s="530"/>
      <c r="F1880" s="530"/>
      <c r="G1880" s="530"/>
      <c r="H1880" s="530"/>
      <c r="I1880" s="530"/>
      <c r="J1880" s="530"/>
      <c r="K1880" s="530"/>
      <c r="L1880" s="530">
        <f t="shared" si="27"/>
        <v>0</v>
      </c>
      <c r="M1880" s="530"/>
      <c r="N1880" s="530"/>
      <c r="O1880" s="530"/>
      <c r="P1880" s="530"/>
      <c r="Q1880" s="530"/>
      <c r="R1880" s="530"/>
      <c r="S1880" s="530"/>
      <c r="T1880" s="530"/>
      <c r="U1880" s="530"/>
      <c r="V1880" s="530"/>
      <c r="W1880" s="530"/>
      <c r="X1880" s="530"/>
      <c r="Y1880" s="530"/>
    </row>
    <row r="1881" spans="1:25" x14ac:dyDescent="0.25">
      <c r="A1881" s="530"/>
      <c r="B1881" s="530"/>
      <c r="C1881" s="530"/>
      <c r="D1881" s="530"/>
      <c r="E1881" s="530"/>
      <c r="F1881" s="530"/>
      <c r="G1881" s="530"/>
      <c r="H1881" s="530"/>
      <c r="I1881" s="530"/>
      <c r="J1881" s="530"/>
      <c r="K1881" s="530"/>
      <c r="L1881" s="530">
        <f t="shared" si="27"/>
        <v>0</v>
      </c>
      <c r="M1881" s="530"/>
      <c r="N1881" s="530"/>
      <c r="O1881" s="530"/>
      <c r="P1881" s="530"/>
      <c r="Q1881" s="530"/>
      <c r="R1881" s="530"/>
      <c r="S1881" s="530"/>
      <c r="T1881" s="530"/>
      <c r="U1881" s="530"/>
      <c r="V1881" s="530"/>
      <c r="W1881" s="530"/>
      <c r="X1881" s="530"/>
      <c r="Y1881" s="530"/>
    </row>
    <row r="1882" spans="1:25" x14ac:dyDescent="0.25">
      <c r="A1882" s="530"/>
      <c r="B1882" s="530"/>
      <c r="C1882" s="530"/>
      <c r="D1882" s="530"/>
      <c r="E1882" s="530"/>
      <c r="F1882" s="530"/>
      <c r="G1882" s="530"/>
      <c r="H1882" s="530"/>
      <c r="I1882" s="530"/>
      <c r="J1882" s="530"/>
      <c r="K1882" s="530"/>
      <c r="L1882" s="530">
        <f t="shared" si="27"/>
        <v>0</v>
      </c>
      <c r="M1882" s="530"/>
      <c r="N1882" s="530"/>
      <c r="O1882" s="530"/>
      <c r="P1882" s="530"/>
      <c r="Q1882" s="530"/>
      <c r="R1882" s="530"/>
      <c r="S1882" s="530"/>
      <c r="T1882" s="530"/>
      <c r="U1882" s="530"/>
      <c r="V1882" s="530"/>
      <c r="W1882" s="530"/>
      <c r="X1882" s="530"/>
      <c r="Y1882" s="530"/>
    </row>
    <row r="1883" spans="1:25" x14ac:dyDescent="0.25">
      <c r="A1883" s="530"/>
      <c r="B1883" s="530"/>
      <c r="C1883" s="530"/>
      <c r="D1883" s="530"/>
      <c r="E1883" s="530"/>
      <c r="F1883" s="530"/>
      <c r="G1883" s="530"/>
      <c r="H1883" s="530"/>
      <c r="I1883" s="530"/>
      <c r="J1883" s="530"/>
      <c r="K1883" s="530"/>
      <c r="L1883" s="530">
        <f t="shared" si="27"/>
        <v>0</v>
      </c>
      <c r="M1883" s="530"/>
      <c r="N1883" s="530"/>
      <c r="O1883" s="530"/>
      <c r="P1883" s="530"/>
      <c r="Q1883" s="530"/>
      <c r="R1883" s="530"/>
      <c r="S1883" s="530"/>
      <c r="T1883" s="530"/>
      <c r="U1883" s="530"/>
      <c r="V1883" s="530"/>
      <c r="W1883" s="530"/>
      <c r="X1883" s="530"/>
      <c r="Y1883" s="530"/>
    </row>
    <row r="1884" spans="1:25" x14ac:dyDescent="0.25">
      <c r="A1884" s="530"/>
      <c r="B1884" s="530"/>
      <c r="C1884" s="530"/>
      <c r="D1884" s="530"/>
      <c r="E1884" s="530"/>
      <c r="F1884" s="530"/>
      <c r="G1884" s="530"/>
      <c r="H1884" s="530"/>
      <c r="I1884" s="530"/>
      <c r="J1884" s="530"/>
      <c r="K1884" s="530"/>
      <c r="L1884" s="530">
        <f t="shared" si="27"/>
        <v>0</v>
      </c>
      <c r="M1884" s="530"/>
      <c r="N1884" s="530"/>
      <c r="O1884" s="530"/>
      <c r="P1884" s="530"/>
      <c r="Q1884" s="530"/>
      <c r="R1884" s="530"/>
      <c r="S1884" s="530"/>
      <c r="T1884" s="530"/>
      <c r="U1884" s="530"/>
      <c r="V1884" s="530"/>
      <c r="W1884" s="530"/>
      <c r="X1884" s="530"/>
      <c r="Y1884" s="530"/>
    </row>
    <row r="1885" spans="1:25" x14ac:dyDescent="0.25">
      <c r="A1885" s="530"/>
      <c r="B1885" s="530"/>
      <c r="C1885" s="530"/>
      <c r="D1885" s="530"/>
      <c r="E1885" s="530"/>
      <c r="F1885" s="530"/>
      <c r="G1885" s="530"/>
      <c r="H1885" s="530"/>
      <c r="I1885" s="530"/>
      <c r="J1885" s="530"/>
      <c r="K1885" s="530"/>
      <c r="L1885" s="530">
        <f t="shared" si="27"/>
        <v>0</v>
      </c>
      <c r="M1885" s="530"/>
      <c r="N1885" s="530"/>
      <c r="O1885" s="530"/>
      <c r="P1885" s="530"/>
      <c r="Q1885" s="530"/>
      <c r="R1885" s="530"/>
      <c r="S1885" s="530"/>
      <c r="T1885" s="530"/>
      <c r="U1885" s="530"/>
      <c r="V1885" s="530"/>
      <c r="W1885" s="530"/>
      <c r="X1885" s="530"/>
      <c r="Y1885" s="530"/>
    </row>
    <row r="1886" spans="1:25" x14ac:dyDescent="0.25">
      <c r="A1886" s="530"/>
      <c r="B1886" s="530"/>
      <c r="C1886" s="530"/>
      <c r="D1886" s="530"/>
      <c r="E1886" s="530"/>
      <c r="F1886" s="530"/>
      <c r="G1886" s="530"/>
      <c r="H1886" s="530"/>
      <c r="I1886" s="530"/>
      <c r="J1886" s="530"/>
      <c r="K1886" s="530"/>
      <c r="L1886" s="530">
        <f t="shared" si="27"/>
        <v>0</v>
      </c>
      <c r="M1886" s="530"/>
      <c r="N1886" s="530"/>
      <c r="O1886" s="530"/>
      <c r="P1886" s="530"/>
      <c r="Q1886" s="530"/>
      <c r="R1886" s="530"/>
      <c r="S1886" s="530"/>
      <c r="T1886" s="530"/>
      <c r="U1886" s="530"/>
      <c r="V1886" s="530"/>
      <c r="W1886" s="530"/>
      <c r="X1886" s="530"/>
      <c r="Y1886" s="530"/>
    </row>
    <row r="1887" spans="1:25" x14ac:dyDescent="0.25">
      <c r="A1887" s="530"/>
      <c r="B1887" s="530"/>
      <c r="C1887" s="530"/>
      <c r="D1887" s="530"/>
      <c r="E1887" s="530"/>
      <c r="F1887" s="530"/>
      <c r="G1887" s="530"/>
      <c r="H1887" s="530"/>
      <c r="I1887" s="530"/>
      <c r="J1887" s="530"/>
      <c r="K1887" s="530"/>
      <c r="L1887" s="530">
        <f t="shared" ref="L1887:L1950" si="28">E1887</f>
        <v>0</v>
      </c>
      <c r="M1887" s="530"/>
      <c r="N1887" s="530"/>
      <c r="O1887" s="530"/>
      <c r="P1887" s="530"/>
      <c r="Q1887" s="530"/>
      <c r="R1887" s="530"/>
      <c r="S1887" s="530"/>
      <c r="T1887" s="530"/>
      <c r="U1887" s="530"/>
      <c r="V1887" s="530"/>
      <c r="W1887" s="530"/>
      <c r="X1887" s="530"/>
      <c r="Y1887" s="530"/>
    </row>
    <row r="1888" spans="1:25" x14ac:dyDescent="0.25">
      <c r="A1888" s="530"/>
      <c r="B1888" s="530"/>
      <c r="C1888" s="530"/>
      <c r="D1888" s="530"/>
      <c r="E1888" s="530"/>
      <c r="F1888" s="530"/>
      <c r="G1888" s="530"/>
      <c r="H1888" s="530"/>
      <c r="I1888" s="530"/>
      <c r="J1888" s="530"/>
      <c r="K1888" s="530"/>
      <c r="L1888" s="530">
        <f t="shared" si="28"/>
        <v>0</v>
      </c>
      <c r="M1888" s="530"/>
      <c r="N1888" s="530"/>
      <c r="O1888" s="530"/>
      <c r="P1888" s="530"/>
      <c r="Q1888" s="530"/>
      <c r="R1888" s="530"/>
      <c r="S1888" s="530"/>
      <c r="T1888" s="530"/>
      <c r="U1888" s="530"/>
      <c r="V1888" s="530"/>
      <c r="W1888" s="530"/>
      <c r="X1888" s="530"/>
      <c r="Y1888" s="530"/>
    </row>
    <row r="1889" spans="1:25" x14ac:dyDescent="0.25">
      <c r="A1889" s="530"/>
      <c r="B1889" s="530"/>
      <c r="C1889" s="530"/>
      <c r="D1889" s="530"/>
      <c r="E1889" s="530"/>
      <c r="F1889" s="530"/>
      <c r="G1889" s="530"/>
      <c r="H1889" s="530"/>
      <c r="I1889" s="530"/>
      <c r="J1889" s="530"/>
      <c r="K1889" s="530"/>
      <c r="L1889" s="530">
        <f t="shared" si="28"/>
        <v>0</v>
      </c>
      <c r="M1889" s="530"/>
      <c r="N1889" s="530"/>
      <c r="O1889" s="530"/>
      <c r="P1889" s="530"/>
      <c r="Q1889" s="530"/>
      <c r="R1889" s="530"/>
      <c r="S1889" s="530"/>
      <c r="T1889" s="530"/>
      <c r="U1889" s="530"/>
      <c r="V1889" s="530"/>
      <c r="W1889" s="530"/>
      <c r="X1889" s="530"/>
      <c r="Y1889" s="530"/>
    </row>
    <row r="1890" spans="1:25" x14ac:dyDescent="0.25">
      <c r="A1890" s="530"/>
      <c r="B1890" s="530"/>
      <c r="C1890" s="530"/>
      <c r="D1890" s="530"/>
      <c r="E1890" s="530"/>
      <c r="F1890" s="530"/>
      <c r="G1890" s="530"/>
      <c r="H1890" s="530"/>
      <c r="I1890" s="530"/>
      <c r="J1890" s="530"/>
      <c r="K1890" s="530"/>
      <c r="L1890" s="530">
        <f t="shared" si="28"/>
        <v>0</v>
      </c>
      <c r="M1890" s="530"/>
      <c r="N1890" s="530"/>
      <c r="O1890" s="530"/>
      <c r="P1890" s="530"/>
      <c r="Q1890" s="530"/>
      <c r="R1890" s="530"/>
      <c r="S1890" s="530"/>
      <c r="T1890" s="530"/>
      <c r="U1890" s="530"/>
      <c r="V1890" s="530"/>
      <c r="W1890" s="530"/>
      <c r="X1890" s="530"/>
      <c r="Y1890" s="530"/>
    </row>
    <row r="1891" spans="1:25" x14ac:dyDescent="0.25">
      <c r="A1891" s="530"/>
      <c r="B1891" s="530"/>
      <c r="C1891" s="530"/>
      <c r="D1891" s="530"/>
      <c r="E1891" s="530"/>
      <c r="F1891" s="530"/>
      <c r="G1891" s="530"/>
      <c r="H1891" s="530"/>
      <c r="I1891" s="530"/>
      <c r="J1891" s="530"/>
      <c r="K1891" s="530"/>
      <c r="L1891" s="530">
        <f t="shared" si="28"/>
        <v>0</v>
      </c>
      <c r="M1891" s="530"/>
      <c r="N1891" s="530"/>
      <c r="O1891" s="530"/>
      <c r="P1891" s="530"/>
      <c r="Q1891" s="530"/>
      <c r="R1891" s="530"/>
      <c r="S1891" s="530"/>
      <c r="T1891" s="530"/>
      <c r="U1891" s="530"/>
      <c r="V1891" s="530"/>
      <c r="W1891" s="530"/>
      <c r="X1891" s="530"/>
      <c r="Y1891" s="530"/>
    </row>
    <row r="1892" spans="1:25" x14ac:dyDescent="0.25">
      <c r="A1892" s="530"/>
      <c r="B1892" s="530"/>
      <c r="C1892" s="530"/>
      <c r="D1892" s="530"/>
      <c r="E1892" s="530"/>
      <c r="F1892" s="530"/>
      <c r="G1892" s="530"/>
      <c r="H1892" s="530"/>
      <c r="I1892" s="530"/>
      <c r="J1892" s="530"/>
      <c r="K1892" s="530"/>
      <c r="L1892" s="530">
        <f t="shared" si="28"/>
        <v>0</v>
      </c>
      <c r="M1892" s="530"/>
      <c r="N1892" s="530"/>
      <c r="O1892" s="530"/>
      <c r="P1892" s="530"/>
      <c r="Q1892" s="530"/>
      <c r="R1892" s="530"/>
      <c r="S1892" s="530"/>
      <c r="T1892" s="530"/>
      <c r="U1892" s="530"/>
      <c r="V1892" s="530"/>
      <c r="W1892" s="530"/>
      <c r="X1892" s="530"/>
      <c r="Y1892" s="530"/>
    </row>
    <row r="1893" spans="1:25" x14ac:dyDescent="0.25">
      <c r="A1893" s="530"/>
      <c r="B1893" s="530"/>
      <c r="C1893" s="530"/>
      <c r="D1893" s="530"/>
      <c r="E1893" s="530"/>
      <c r="F1893" s="530"/>
      <c r="G1893" s="530"/>
      <c r="H1893" s="530"/>
      <c r="I1893" s="530"/>
      <c r="J1893" s="530"/>
      <c r="K1893" s="530"/>
      <c r="L1893" s="530">
        <f t="shared" si="28"/>
        <v>0</v>
      </c>
      <c r="M1893" s="530"/>
      <c r="N1893" s="530"/>
      <c r="O1893" s="530"/>
      <c r="P1893" s="530"/>
      <c r="Q1893" s="530"/>
      <c r="R1893" s="530"/>
      <c r="S1893" s="530"/>
      <c r="T1893" s="530"/>
      <c r="U1893" s="530"/>
      <c r="V1893" s="530"/>
      <c r="W1893" s="530"/>
      <c r="X1893" s="530"/>
      <c r="Y1893" s="530"/>
    </row>
    <row r="1894" spans="1:25" x14ac:dyDescent="0.25">
      <c r="A1894" s="530"/>
      <c r="B1894" s="530"/>
      <c r="C1894" s="530"/>
      <c r="D1894" s="530"/>
      <c r="E1894" s="530"/>
      <c r="F1894" s="530"/>
      <c r="G1894" s="530"/>
      <c r="H1894" s="530"/>
      <c r="I1894" s="530"/>
      <c r="J1894" s="530"/>
      <c r="K1894" s="530"/>
      <c r="L1894" s="530">
        <f t="shared" si="28"/>
        <v>0</v>
      </c>
      <c r="M1894" s="530"/>
      <c r="N1894" s="530"/>
      <c r="O1894" s="530"/>
      <c r="P1894" s="530"/>
      <c r="Q1894" s="530"/>
      <c r="R1894" s="530"/>
      <c r="S1894" s="530"/>
      <c r="T1894" s="530"/>
      <c r="U1894" s="530"/>
      <c r="V1894" s="530"/>
      <c r="W1894" s="530"/>
      <c r="X1894" s="530"/>
      <c r="Y1894" s="530"/>
    </row>
    <row r="1895" spans="1:25" x14ac:dyDescent="0.25">
      <c r="A1895" s="530"/>
      <c r="B1895" s="530"/>
      <c r="C1895" s="530"/>
      <c r="D1895" s="530"/>
      <c r="E1895" s="530"/>
      <c r="F1895" s="530"/>
      <c r="G1895" s="530"/>
      <c r="H1895" s="530"/>
      <c r="I1895" s="530"/>
      <c r="J1895" s="530"/>
      <c r="K1895" s="530"/>
      <c r="L1895" s="530">
        <f t="shared" si="28"/>
        <v>0</v>
      </c>
      <c r="M1895" s="530"/>
      <c r="N1895" s="530"/>
      <c r="O1895" s="530"/>
      <c r="P1895" s="530"/>
      <c r="Q1895" s="530"/>
      <c r="R1895" s="530"/>
      <c r="S1895" s="530"/>
      <c r="T1895" s="530"/>
      <c r="U1895" s="530"/>
      <c r="V1895" s="530"/>
      <c r="W1895" s="530"/>
      <c r="X1895" s="530"/>
      <c r="Y1895" s="530"/>
    </row>
    <row r="1896" spans="1:25" x14ac:dyDescent="0.25">
      <c r="A1896" s="530"/>
      <c r="B1896" s="530"/>
      <c r="C1896" s="530"/>
      <c r="D1896" s="530"/>
      <c r="E1896" s="530"/>
      <c r="F1896" s="530"/>
      <c r="G1896" s="530"/>
      <c r="H1896" s="530"/>
      <c r="I1896" s="530"/>
      <c r="J1896" s="530"/>
      <c r="K1896" s="530"/>
      <c r="L1896" s="530">
        <f t="shared" si="28"/>
        <v>0</v>
      </c>
      <c r="M1896" s="530"/>
      <c r="N1896" s="530"/>
      <c r="O1896" s="530"/>
      <c r="P1896" s="530"/>
      <c r="Q1896" s="530"/>
      <c r="R1896" s="530"/>
      <c r="S1896" s="530"/>
      <c r="T1896" s="530"/>
      <c r="U1896" s="530"/>
      <c r="V1896" s="530"/>
      <c r="W1896" s="530"/>
      <c r="X1896" s="530"/>
      <c r="Y1896" s="530"/>
    </row>
    <row r="1897" spans="1:25" x14ac:dyDescent="0.25">
      <c r="A1897" s="530"/>
      <c r="B1897" s="530"/>
      <c r="C1897" s="530"/>
      <c r="D1897" s="530"/>
      <c r="E1897" s="530"/>
      <c r="F1897" s="530"/>
      <c r="G1897" s="530"/>
      <c r="H1897" s="530"/>
      <c r="I1897" s="530"/>
      <c r="J1897" s="530"/>
      <c r="K1897" s="530"/>
      <c r="L1897" s="530">
        <f t="shared" si="28"/>
        <v>0</v>
      </c>
      <c r="M1897" s="530"/>
      <c r="N1897" s="530"/>
      <c r="O1897" s="530"/>
      <c r="P1897" s="530"/>
      <c r="Q1897" s="530"/>
      <c r="R1897" s="530"/>
      <c r="S1897" s="530"/>
      <c r="T1897" s="530"/>
      <c r="U1897" s="530"/>
      <c r="V1897" s="530"/>
      <c r="W1897" s="530"/>
      <c r="X1897" s="530"/>
      <c r="Y1897" s="530"/>
    </row>
    <row r="1898" spans="1:25" x14ac:dyDescent="0.25">
      <c r="A1898" s="530"/>
      <c r="B1898" s="530"/>
      <c r="C1898" s="530"/>
      <c r="D1898" s="530"/>
      <c r="E1898" s="530"/>
      <c r="F1898" s="530"/>
      <c r="G1898" s="530"/>
      <c r="H1898" s="530"/>
      <c r="I1898" s="530"/>
      <c r="J1898" s="530"/>
      <c r="K1898" s="530"/>
      <c r="L1898" s="530">
        <f t="shared" si="28"/>
        <v>0</v>
      </c>
      <c r="M1898" s="530"/>
      <c r="N1898" s="530"/>
      <c r="O1898" s="530"/>
      <c r="P1898" s="530"/>
      <c r="Q1898" s="530"/>
      <c r="R1898" s="530"/>
      <c r="S1898" s="530"/>
      <c r="T1898" s="530"/>
      <c r="U1898" s="530"/>
      <c r="V1898" s="530"/>
      <c r="W1898" s="530"/>
      <c r="X1898" s="530"/>
      <c r="Y1898" s="530"/>
    </row>
    <row r="1899" spans="1:25" x14ac:dyDescent="0.25">
      <c r="A1899" s="530"/>
      <c r="B1899" s="530"/>
      <c r="C1899" s="530"/>
      <c r="D1899" s="530"/>
      <c r="E1899" s="530"/>
      <c r="F1899" s="530"/>
      <c r="G1899" s="530"/>
      <c r="H1899" s="530"/>
      <c r="I1899" s="530"/>
      <c r="J1899" s="530"/>
      <c r="K1899" s="530"/>
      <c r="L1899" s="530">
        <f t="shared" si="28"/>
        <v>0</v>
      </c>
      <c r="M1899" s="530"/>
      <c r="N1899" s="530"/>
      <c r="O1899" s="530"/>
      <c r="P1899" s="530"/>
      <c r="Q1899" s="530"/>
      <c r="R1899" s="530"/>
      <c r="S1899" s="530"/>
      <c r="T1899" s="530"/>
      <c r="U1899" s="530"/>
      <c r="V1899" s="530"/>
      <c r="W1899" s="530"/>
      <c r="X1899" s="530"/>
      <c r="Y1899" s="530"/>
    </row>
    <row r="1900" spans="1:25" x14ac:dyDescent="0.25">
      <c r="A1900" s="530"/>
      <c r="B1900" s="530"/>
      <c r="C1900" s="530"/>
      <c r="D1900" s="530"/>
      <c r="E1900" s="530"/>
      <c r="F1900" s="530"/>
      <c r="G1900" s="530"/>
      <c r="H1900" s="530"/>
      <c r="I1900" s="530"/>
      <c r="J1900" s="530"/>
      <c r="K1900" s="530"/>
      <c r="L1900" s="530">
        <f t="shared" si="28"/>
        <v>0</v>
      </c>
      <c r="M1900" s="530"/>
      <c r="N1900" s="530"/>
      <c r="O1900" s="530"/>
      <c r="P1900" s="530"/>
      <c r="Q1900" s="530"/>
      <c r="R1900" s="530"/>
      <c r="S1900" s="530"/>
      <c r="T1900" s="530"/>
      <c r="U1900" s="530"/>
      <c r="V1900" s="530"/>
      <c r="W1900" s="530"/>
      <c r="X1900" s="530"/>
      <c r="Y1900" s="530"/>
    </row>
    <row r="1901" spans="1:25" x14ac:dyDescent="0.25">
      <c r="A1901" s="530"/>
      <c r="B1901" s="530"/>
      <c r="C1901" s="530"/>
      <c r="D1901" s="530"/>
      <c r="E1901" s="530"/>
      <c r="F1901" s="530"/>
      <c r="G1901" s="530"/>
      <c r="H1901" s="530"/>
      <c r="I1901" s="530"/>
      <c r="J1901" s="530"/>
      <c r="K1901" s="530"/>
      <c r="L1901" s="530">
        <f t="shared" si="28"/>
        <v>0</v>
      </c>
      <c r="M1901" s="530"/>
      <c r="N1901" s="530"/>
      <c r="O1901" s="530"/>
      <c r="P1901" s="530"/>
      <c r="Q1901" s="530"/>
      <c r="R1901" s="530"/>
      <c r="S1901" s="530"/>
      <c r="T1901" s="530"/>
      <c r="U1901" s="530"/>
      <c r="V1901" s="530"/>
      <c r="W1901" s="530"/>
      <c r="X1901" s="530"/>
      <c r="Y1901" s="530"/>
    </row>
    <row r="1902" spans="1:25" x14ac:dyDescent="0.25">
      <c r="A1902" s="530"/>
      <c r="B1902" s="530"/>
      <c r="C1902" s="530"/>
      <c r="D1902" s="530"/>
      <c r="E1902" s="530"/>
      <c r="F1902" s="530"/>
      <c r="G1902" s="530"/>
      <c r="H1902" s="530"/>
      <c r="I1902" s="530"/>
      <c r="J1902" s="530"/>
      <c r="K1902" s="530"/>
      <c r="L1902" s="530">
        <f t="shared" si="28"/>
        <v>0</v>
      </c>
      <c r="M1902" s="530"/>
      <c r="N1902" s="530"/>
      <c r="O1902" s="530"/>
      <c r="P1902" s="530"/>
      <c r="Q1902" s="530"/>
      <c r="R1902" s="530"/>
      <c r="S1902" s="530"/>
      <c r="T1902" s="530"/>
      <c r="U1902" s="530"/>
      <c r="V1902" s="530"/>
      <c r="W1902" s="530"/>
      <c r="X1902" s="530"/>
      <c r="Y1902" s="530"/>
    </row>
    <row r="1903" spans="1:25" x14ac:dyDescent="0.25">
      <c r="A1903" s="530"/>
      <c r="B1903" s="530"/>
      <c r="C1903" s="530"/>
      <c r="D1903" s="530"/>
      <c r="E1903" s="530"/>
      <c r="F1903" s="530"/>
      <c r="G1903" s="530"/>
      <c r="H1903" s="530"/>
      <c r="I1903" s="530"/>
      <c r="J1903" s="530"/>
      <c r="K1903" s="530"/>
      <c r="L1903" s="530">
        <f t="shared" si="28"/>
        <v>0</v>
      </c>
      <c r="M1903" s="530"/>
      <c r="N1903" s="530"/>
      <c r="O1903" s="530"/>
      <c r="P1903" s="530"/>
      <c r="Q1903" s="530"/>
      <c r="R1903" s="530"/>
      <c r="S1903" s="530"/>
      <c r="T1903" s="530"/>
      <c r="U1903" s="530"/>
      <c r="V1903" s="530"/>
      <c r="W1903" s="530"/>
      <c r="X1903" s="530"/>
      <c r="Y1903" s="530"/>
    </row>
    <row r="1904" spans="1:25" x14ac:dyDescent="0.25">
      <c r="A1904" s="530"/>
      <c r="B1904" s="530"/>
      <c r="C1904" s="530"/>
      <c r="D1904" s="530"/>
      <c r="E1904" s="530"/>
      <c r="F1904" s="530"/>
      <c r="G1904" s="530"/>
      <c r="H1904" s="530"/>
      <c r="I1904" s="530"/>
      <c r="J1904" s="530"/>
      <c r="K1904" s="530"/>
      <c r="L1904" s="530">
        <f t="shared" si="28"/>
        <v>0</v>
      </c>
      <c r="M1904" s="530"/>
      <c r="N1904" s="530"/>
      <c r="O1904" s="530"/>
      <c r="P1904" s="530"/>
      <c r="Q1904" s="530"/>
      <c r="R1904" s="530"/>
      <c r="S1904" s="530"/>
      <c r="T1904" s="530"/>
      <c r="U1904" s="530"/>
      <c r="V1904" s="530"/>
      <c r="W1904" s="530"/>
      <c r="X1904" s="530"/>
      <c r="Y1904" s="530"/>
    </row>
    <row r="1905" spans="1:25" x14ac:dyDescent="0.25">
      <c r="A1905" s="530"/>
      <c r="B1905" s="530"/>
      <c r="C1905" s="530"/>
      <c r="D1905" s="530"/>
      <c r="E1905" s="530"/>
      <c r="F1905" s="530"/>
      <c r="G1905" s="530"/>
      <c r="H1905" s="530"/>
      <c r="I1905" s="530"/>
      <c r="J1905" s="530"/>
      <c r="K1905" s="530"/>
      <c r="L1905" s="530">
        <f t="shared" si="28"/>
        <v>0</v>
      </c>
      <c r="M1905" s="530"/>
      <c r="N1905" s="530"/>
      <c r="O1905" s="530"/>
      <c r="P1905" s="530"/>
      <c r="Q1905" s="530"/>
      <c r="R1905" s="530"/>
      <c r="S1905" s="530"/>
      <c r="T1905" s="530"/>
      <c r="U1905" s="530"/>
      <c r="V1905" s="530"/>
      <c r="W1905" s="530"/>
      <c r="X1905" s="530"/>
      <c r="Y1905" s="530"/>
    </row>
    <row r="1906" spans="1:25" x14ac:dyDescent="0.25">
      <c r="A1906" s="530"/>
      <c r="B1906" s="530"/>
      <c r="C1906" s="530"/>
      <c r="D1906" s="530"/>
      <c r="E1906" s="530"/>
      <c r="F1906" s="530"/>
      <c r="G1906" s="530"/>
      <c r="H1906" s="530"/>
      <c r="I1906" s="530"/>
      <c r="J1906" s="530"/>
      <c r="K1906" s="530"/>
      <c r="L1906" s="530">
        <f t="shared" si="28"/>
        <v>0</v>
      </c>
      <c r="M1906" s="530"/>
      <c r="N1906" s="530"/>
      <c r="O1906" s="530"/>
      <c r="P1906" s="530"/>
      <c r="Q1906" s="530"/>
      <c r="R1906" s="530"/>
      <c r="S1906" s="530"/>
      <c r="T1906" s="530"/>
      <c r="U1906" s="530"/>
      <c r="V1906" s="530"/>
      <c r="W1906" s="530"/>
      <c r="X1906" s="530"/>
      <c r="Y1906" s="530"/>
    </row>
    <row r="1907" spans="1:25" x14ac:dyDescent="0.25">
      <c r="A1907" s="530"/>
      <c r="B1907" s="530"/>
      <c r="C1907" s="530"/>
      <c r="D1907" s="530"/>
      <c r="E1907" s="530"/>
      <c r="F1907" s="530"/>
      <c r="G1907" s="530"/>
      <c r="H1907" s="530"/>
      <c r="I1907" s="530"/>
      <c r="J1907" s="530"/>
      <c r="K1907" s="530"/>
      <c r="L1907" s="530">
        <f t="shared" si="28"/>
        <v>0</v>
      </c>
      <c r="M1907" s="530"/>
      <c r="N1907" s="530"/>
      <c r="O1907" s="530"/>
      <c r="P1907" s="530"/>
      <c r="Q1907" s="530"/>
      <c r="R1907" s="530"/>
      <c r="S1907" s="530"/>
      <c r="T1907" s="530"/>
      <c r="U1907" s="530"/>
      <c r="V1907" s="530"/>
      <c r="W1907" s="530"/>
      <c r="X1907" s="530"/>
      <c r="Y1907" s="530"/>
    </row>
    <row r="1908" spans="1:25" x14ac:dyDescent="0.25">
      <c r="A1908" s="530"/>
      <c r="B1908" s="530"/>
      <c r="C1908" s="530"/>
      <c r="D1908" s="530"/>
      <c r="E1908" s="530"/>
      <c r="F1908" s="530"/>
      <c r="G1908" s="530"/>
      <c r="H1908" s="530"/>
      <c r="I1908" s="530"/>
      <c r="J1908" s="530"/>
      <c r="K1908" s="530"/>
      <c r="L1908" s="530">
        <f t="shared" si="28"/>
        <v>0</v>
      </c>
      <c r="M1908" s="530"/>
      <c r="N1908" s="530"/>
      <c r="O1908" s="530"/>
      <c r="P1908" s="530"/>
      <c r="Q1908" s="530"/>
      <c r="R1908" s="530"/>
      <c r="S1908" s="530"/>
      <c r="T1908" s="530"/>
      <c r="U1908" s="530"/>
      <c r="V1908" s="530"/>
      <c r="W1908" s="530"/>
      <c r="X1908" s="530"/>
      <c r="Y1908" s="530"/>
    </row>
    <row r="1909" spans="1:25" x14ac:dyDescent="0.25">
      <c r="A1909" s="530"/>
      <c r="B1909" s="530"/>
      <c r="C1909" s="530"/>
      <c r="D1909" s="530"/>
      <c r="E1909" s="530"/>
      <c r="F1909" s="530"/>
      <c r="G1909" s="530"/>
      <c r="H1909" s="530"/>
      <c r="I1909" s="530"/>
      <c r="J1909" s="530"/>
      <c r="K1909" s="530"/>
      <c r="L1909" s="530">
        <f t="shared" si="28"/>
        <v>0</v>
      </c>
      <c r="M1909" s="530"/>
      <c r="N1909" s="530"/>
      <c r="O1909" s="530"/>
      <c r="P1909" s="530"/>
      <c r="Q1909" s="530"/>
      <c r="R1909" s="530"/>
      <c r="S1909" s="530"/>
      <c r="T1909" s="530"/>
      <c r="U1909" s="530"/>
      <c r="V1909" s="530"/>
      <c r="W1909" s="530"/>
      <c r="X1909" s="530"/>
      <c r="Y1909" s="530"/>
    </row>
    <row r="1910" spans="1:25" x14ac:dyDescent="0.25">
      <c r="A1910" s="530"/>
      <c r="B1910" s="530"/>
      <c r="C1910" s="530"/>
      <c r="D1910" s="530"/>
      <c r="E1910" s="530"/>
      <c r="F1910" s="530"/>
      <c r="G1910" s="530"/>
      <c r="H1910" s="530"/>
      <c r="I1910" s="530"/>
      <c r="J1910" s="530"/>
      <c r="K1910" s="530"/>
      <c r="L1910" s="530">
        <f t="shared" si="28"/>
        <v>0</v>
      </c>
      <c r="M1910" s="530"/>
      <c r="N1910" s="530"/>
      <c r="O1910" s="530"/>
      <c r="P1910" s="530"/>
      <c r="Q1910" s="530"/>
      <c r="R1910" s="530"/>
      <c r="S1910" s="530"/>
      <c r="T1910" s="530"/>
      <c r="U1910" s="530"/>
      <c r="V1910" s="530"/>
      <c r="W1910" s="530"/>
      <c r="X1910" s="530"/>
      <c r="Y1910" s="530"/>
    </row>
    <row r="1911" spans="1:25" x14ac:dyDescent="0.25">
      <c r="A1911" s="530"/>
      <c r="B1911" s="530"/>
      <c r="C1911" s="530"/>
      <c r="D1911" s="530"/>
      <c r="E1911" s="530"/>
      <c r="F1911" s="530"/>
      <c r="G1911" s="530"/>
      <c r="H1911" s="530"/>
      <c r="I1911" s="530"/>
      <c r="J1911" s="530"/>
      <c r="K1911" s="530"/>
      <c r="L1911" s="530">
        <f t="shared" si="28"/>
        <v>0</v>
      </c>
      <c r="M1911" s="530"/>
      <c r="N1911" s="530"/>
      <c r="O1911" s="530"/>
      <c r="P1911" s="530"/>
      <c r="Q1911" s="530"/>
      <c r="R1911" s="530"/>
      <c r="S1911" s="530"/>
      <c r="T1911" s="530"/>
      <c r="U1911" s="530"/>
      <c r="V1911" s="530"/>
      <c r="W1911" s="530"/>
      <c r="X1911" s="530"/>
      <c r="Y1911" s="530"/>
    </row>
    <row r="1912" spans="1:25" x14ac:dyDescent="0.25">
      <c r="A1912" s="530"/>
      <c r="B1912" s="530"/>
      <c r="C1912" s="530"/>
      <c r="D1912" s="530"/>
      <c r="E1912" s="530"/>
      <c r="F1912" s="530"/>
      <c r="G1912" s="530"/>
      <c r="H1912" s="530"/>
      <c r="I1912" s="530"/>
      <c r="J1912" s="530"/>
      <c r="K1912" s="530"/>
      <c r="L1912" s="530">
        <f t="shared" si="28"/>
        <v>0</v>
      </c>
      <c r="M1912" s="530"/>
      <c r="N1912" s="530"/>
      <c r="O1912" s="530"/>
      <c r="P1912" s="530"/>
      <c r="Q1912" s="530"/>
      <c r="R1912" s="530"/>
      <c r="S1912" s="530"/>
      <c r="T1912" s="530"/>
      <c r="U1912" s="530"/>
      <c r="V1912" s="530"/>
      <c r="W1912" s="530"/>
      <c r="X1912" s="530"/>
      <c r="Y1912" s="530"/>
    </row>
    <row r="1913" spans="1:25" x14ac:dyDescent="0.25">
      <c r="A1913" s="530"/>
      <c r="B1913" s="530"/>
      <c r="C1913" s="530"/>
      <c r="D1913" s="530"/>
      <c r="E1913" s="530"/>
      <c r="F1913" s="530"/>
      <c r="G1913" s="530"/>
      <c r="H1913" s="530"/>
      <c r="I1913" s="530"/>
      <c r="J1913" s="530"/>
      <c r="K1913" s="530"/>
      <c r="L1913" s="530">
        <f t="shared" si="28"/>
        <v>0</v>
      </c>
      <c r="M1913" s="530"/>
      <c r="N1913" s="530"/>
      <c r="O1913" s="530"/>
      <c r="P1913" s="530"/>
      <c r="Q1913" s="530"/>
      <c r="R1913" s="530"/>
      <c r="S1913" s="530"/>
      <c r="T1913" s="530"/>
      <c r="U1913" s="530"/>
      <c r="V1913" s="530"/>
      <c r="W1913" s="530"/>
      <c r="X1913" s="530"/>
      <c r="Y1913" s="530"/>
    </row>
    <row r="1914" spans="1:25" x14ac:dyDescent="0.25">
      <c r="A1914" s="530"/>
      <c r="B1914" s="530"/>
      <c r="C1914" s="530"/>
      <c r="D1914" s="530"/>
      <c r="E1914" s="530"/>
      <c r="F1914" s="530"/>
      <c r="G1914" s="530"/>
      <c r="H1914" s="530"/>
      <c r="I1914" s="530"/>
      <c r="J1914" s="530"/>
      <c r="K1914" s="530"/>
      <c r="L1914" s="530">
        <f t="shared" si="28"/>
        <v>0</v>
      </c>
      <c r="M1914" s="530"/>
      <c r="N1914" s="530"/>
      <c r="O1914" s="530"/>
      <c r="P1914" s="530"/>
      <c r="Q1914" s="530"/>
      <c r="R1914" s="530"/>
      <c r="S1914" s="530"/>
      <c r="T1914" s="530"/>
      <c r="U1914" s="530"/>
      <c r="V1914" s="530"/>
      <c r="W1914" s="530"/>
      <c r="X1914" s="530"/>
      <c r="Y1914" s="530"/>
    </row>
    <row r="1915" spans="1:25" x14ac:dyDescent="0.25">
      <c r="A1915" s="530"/>
      <c r="B1915" s="530"/>
      <c r="C1915" s="530"/>
      <c r="D1915" s="530"/>
      <c r="E1915" s="530"/>
      <c r="F1915" s="530"/>
      <c r="G1915" s="530"/>
      <c r="H1915" s="530"/>
      <c r="I1915" s="530"/>
      <c r="J1915" s="530"/>
      <c r="K1915" s="530"/>
      <c r="L1915" s="530">
        <f t="shared" si="28"/>
        <v>0</v>
      </c>
      <c r="M1915" s="530"/>
      <c r="N1915" s="530"/>
      <c r="O1915" s="530"/>
      <c r="P1915" s="530"/>
      <c r="Q1915" s="530"/>
      <c r="R1915" s="530"/>
      <c r="S1915" s="530"/>
      <c r="T1915" s="530"/>
      <c r="U1915" s="530"/>
      <c r="V1915" s="530"/>
      <c r="W1915" s="530"/>
      <c r="X1915" s="530"/>
      <c r="Y1915" s="530"/>
    </row>
    <row r="1916" spans="1:25" x14ac:dyDescent="0.25">
      <c r="A1916" s="530"/>
      <c r="B1916" s="530"/>
      <c r="C1916" s="530"/>
      <c r="D1916" s="530"/>
      <c r="E1916" s="530"/>
      <c r="F1916" s="530"/>
      <c r="G1916" s="530"/>
      <c r="H1916" s="530"/>
      <c r="I1916" s="530"/>
      <c r="J1916" s="530"/>
      <c r="K1916" s="530"/>
      <c r="L1916" s="530">
        <f t="shared" si="28"/>
        <v>0</v>
      </c>
      <c r="M1916" s="530"/>
      <c r="N1916" s="530"/>
      <c r="O1916" s="530"/>
      <c r="P1916" s="530"/>
      <c r="Q1916" s="530"/>
      <c r="R1916" s="530"/>
      <c r="S1916" s="530"/>
      <c r="T1916" s="530"/>
      <c r="U1916" s="530"/>
      <c r="V1916" s="530"/>
      <c r="W1916" s="530"/>
      <c r="X1916" s="530"/>
      <c r="Y1916" s="530"/>
    </row>
    <row r="1917" spans="1:25" x14ac:dyDescent="0.25">
      <c r="A1917" s="530"/>
      <c r="B1917" s="530"/>
      <c r="C1917" s="530"/>
      <c r="D1917" s="530"/>
      <c r="E1917" s="530"/>
      <c r="F1917" s="530"/>
      <c r="G1917" s="530"/>
      <c r="H1917" s="530"/>
      <c r="I1917" s="530"/>
      <c r="J1917" s="530"/>
      <c r="K1917" s="530"/>
      <c r="L1917" s="530">
        <f t="shared" si="28"/>
        <v>0</v>
      </c>
      <c r="M1917" s="530"/>
      <c r="N1917" s="530"/>
      <c r="O1917" s="530"/>
      <c r="P1917" s="530"/>
      <c r="Q1917" s="530"/>
      <c r="R1917" s="530"/>
      <c r="S1917" s="530"/>
      <c r="T1917" s="530"/>
      <c r="U1917" s="530"/>
      <c r="V1917" s="530"/>
      <c r="W1917" s="530"/>
      <c r="X1917" s="530"/>
      <c r="Y1917" s="530"/>
    </row>
    <row r="1918" spans="1:25" x14ac:dyDescent="0.25">
      <c r="A1918" s="530"/>
      <c r="B1918" s="530"/>
      <c r="C1918" s="530"/>
      <c r="D1918" s="530"/>
      <c r="E1918" s="530"/>
      <c r="F1918" s="530"/>
      <c r="G1918" s="530"/>
      <c r="H1918" s="530"/>
      <c r="I1918" s="530"/>
      <c r="J1918" s="530"/>
      <c r="K1918" s="530"/>
      <c r="L1918" s="530">
        <f t="shared" si="28"/>
        <v>0</v>
      </c>
      <c r="M1918" s="530"/>
      <c r="N1918" s="530"/>
      <c r="O1918" s="530"/>
      <c r="P1918" s="530"/>
      <c r="Q1918" s="530"/>
      <c r="R1918" s="530"/>
      <c r="S1918" s="530"/>
      <c r="T1918" s="530"/>
      <c r="U1918" s="530"/>
      <c r="V1918" s="530"/>
      <c r="W1918" s="530"/>
      <c r="X1918" s="530"/>
      <c r="Y1918" s="530"/>
    </row>
    <row r="1919" spans="1:25" x14ac:dyDescent="0.25">
      <c r="A1919" s="530"/>
      <c r="B1919" s="530"/>
      <c r="C1919" s="530"/>
      <c r="D1919" s="530"/>
      <c r="E1919" s="530"/>
      <c r="F1919" s="530"/>
      <c r="G1919" s="530"/>
      <c r="H1919" s="530"/>
      <c r="I1919" s="530"/>
      <c r="J1919" s="530"/>
      <c r="K1919" s="530"/>
      <c r="L1919" s="530">
        <f t="shared" si="28"/>
        <v>0</v>
      </c>
      <c r="M1919" s="530"/>
      <c r="N1919" s="530"/>
      <c r="O1919" s="530"/>
      <c r="P1919" s="530"/>
      <c r="Q1919" s="530"/>
      <c r="R1919" s="530"/>
      <c r="S1919" s="530"/>
      <c r="T1919" s="530"/>
      <c r="U1919" s="530"/>
      <c r="V1919" s="530"/>
      <c r="W1919" s="530"/>
      <c r="X1919" s="530"/>
      <c r="Y1919" s="530"/>
    </row>
    <row r="1920" spans="1:25" x14ac:dyDescent="0.25">
      <c r="A1920" s="530"/>
      <c r="B1920" s="530"/>
      <c r="C1920" s="530"/>
      <c r="D1920" s="530"/>
      <c r="E1920" s="530"/>
      <c r="F1920" s="530"/>
      <c r="G1920" s="530"/>
      <c r="H1920" s="530"/>
      <c r="I1920" s="530"/>
      <c r="J1920" s="530"/>
      <c r="K1920" s="530"/>
      <c r="L1920" s="530">
        <f t="shared" si="28"/>
        <v>0</v>
      </c>
      <c r="M1920" s="530"/>
      <c r="N1920" s="530"/>
      <c r="O1920" s="530"/>
      <c r="P1920" s="530"/>
      <c r="Q1920" s="530"/>
      <c r="R1920" s="530"/>
      <c r="S1920" s="530"/>
      <c r="T1920" s="530"/>
      <c r="U1920" s="530"/>
      <c r="V1920" s="530"/>
      <c r="W1920" s="530"/>
      <c r="X1920" s="530"/>
      <c r="Y1920" s="530"/>
    </row>
    <row r="1921" spans="1:25" x14ac:dyDescent="0.25">
      <c r="A1921" s="530"/>
      <c r="B1921" s="530"/>
      <c r="C1921" s="530"/>
      <c r="D1921" s="530"/>
      <c r="E1921" s="530"/>
      <c r="F1921" s="530"/>
      <c r="G1921" s="530"/>
      <c r="H1921" s="530"/>
      <c r="I1921" s="530"/>
      <c r="J1921" s="530"/>
      <c r="K1921" s="530"/>
      <c r="L1921" s="530">
        <f t="shared" si="28"/>
        <v>0</v>
      </c>
      <c r="M1921" s="530"/>
      <c r="N1921" s="530"/>
      <c r="O1921" s="530"/>
      <c r="P1921" s="530"/>
      <c r="Q1921" s="530"/>
      <c r="R1921" s="530"/>
      <c r="S1921" s="530"/>
      <c r="T1921" s="530"/>
      <c r="U1921" s="530"/>
      <c r="V1921" s="530"/>
      <c r="W1921" s="530"/>
      <c r="X1921" s="530"/>
      <c r="Y1921" s="530"/>
    </row>
    <row r="1922" spans="1:25" x14ac:dyDescent="0.25">
      <c r="A1922" s="530"/>
      <c r="B1922" s="530"/>
      <c r="C1922" s="530"/>
      <c r="D1922" s="530"/>
      <c r="E1922" s="530"/>
      <c r="F1922" s="530"/>
      <c r="G1922" s="530"/>
      <c r="H1922" s="530"/>
      <c r="I1922" s="530"/>
      <c r="J1922" s="530"/>
      <c r="K1922" s="530"/>
      <c r="L1922" s="530">
        <f t="shared" si="28"/>
        <v>0</v>
      </c>
      <c r="M1922" s="530"/>
      <c r="N1922" s="530"/>
      <c r="O1922" s="530"/>
      <c r="P1922" s="530"/>
      <c r="Q1922" s="530"/>
      <c r="R1922" s="530"/>
      <c r="S1922" s="530"/>
      <c r="T1922" s="530"/>
      <c r="U1922" s="530"/>
      <c r="V1922" s="530"/>
      <c r="W1922" s="530"/>
      <c r="X1922" s="530"/>
      <c r="Y1922" s="530"/>
    </row>
    <row r="1923" spans="1:25" x14ac:dyDescent="0.25">
      <c r="A1923" s="530"/>
      <c r="B1923" s="530"/>
      <c r="C1923" s="530"/>
      <c r="D1923" s="530"/>
      <c r="E1923" s="530"/>
      <c r="F1923" s="530"/>
      <c r="G1923" s="530"/>
      <c r="H1923" s="530"/>
      <c r="I1923" s="530"/>
      <c r="J1923" s="530"/>
      <c r="K1923" s="530"/>
      <c r="L1923" s="530">
        <f t="shared" si="28"/>
        <v>0</v>
      </c>
      <c r="M1923" s="530"/>
      <c r="N1923" s="530"/>
      <c r="O1923" s="530"/>
      <c r="P1923" s="530"/>
      <c r="Q1923" s="530"/>
      <c r="R1923" s="530"/>
      <c r="S1923" s="530"/>
      <c r="T1923" s="530"/>
      <c r="U1923" s="530"/>
      <c r="V1923" s="530"/>
      <c r="W1923" s="530"/>
      <c r="X1923" s="530"/>
      <c r="Y1923" s="530"/>
    </row>
    <row r="1924" spans="1:25" x14ac:dyDescent="0.25">
      <c r="A1924" s="530"/>
      <c r="B1924" s="530"/>
      <c r="C1924" s="530"/>
      <c r="D1924" s="530"/>
      <c r="E1924" s="530"/>
      <c r="F1924" s="530"/>
      <c r="G1924" s="530"/>
      <c r="H1924" s="530"/>
      <c r="I1924" s="530"/>
      <c r="J1924" s="530"/>
      <c r="K1924" s="530"/>
      <c r="L1924" s="530">
        <f t="shared" si="28"/>
        <v>0</v>
      </c>
      <c r="M1924" s="530"/>
      <c r="N1924" s="530"/>
      <c r="O1924" s="530"/>
      <c r="P1924" s="530"/>
      <c r="Q1924" s="530"/>
      <c r="R1924" s="530"/>
      <c r="S1924" s="530"/>
      <c r="T1924" s="530"/>
      <c r="U1924" s="530"/>
      <c r="V1924" s="530"/>
      <c r="W1924" s="530"/>
      <c r="X1924" s="530"/>
      <c r="Y1924" s="530"/>
    </row>
    <row r="1925" spans="1:25" x14ac:dyDescent="0.25">
      <c r="A1925" s="530"/>
      <c r="B1925" s="530"/>
      <c r="C1925" s="530"/>
      <c r="D1925" s="530"/>
      <c r="E1925" s="530"/>
      <c r="F1925" s="530"/>
      <c r="G1925" s="530"/>
      <c r="H1925" s="530"/>
      <c r="I1925" s="530"/>
      <c r="J1925" s="530"/>
      <c r="K1925" s="530"/>
      <c r="L1925" s="530">
        <f t="shared" si="28"/>
        <v>0</v>
      </c>
      <c r="M1925" s="530"/>
      <c r="N1925" s="530"/>
      <c r="O1925" s="530"/>
      <c r="P1925" s="530"/>
      <c r="Q1925" s="530"/>
      <c r="R1925" s="530"/>
      <c r="S1925" s="530"/>
      <c r="T1925" s="530"/>
      <c r="U1925" s="530"/>
      <c r="V1925" s="530"/>
      <c r="W1925" s="530"/>
      <c r="X1925" s="530"/>
      <c r="Y1925" s="530"/>
    </row>
    <row r="1926" spans="1:25" x14ac:dyDescent="0.25">
      <c r="A1926" s="530"/>
      <c r="B1926" s="530"/>
      <c r="C1926" s="530"/>
      <c r="D1926" s="530"/>
      <c r="E1926" s="530"/>
      <c r="F1926" s="530"/>
      <c r="G1926" s="530"/>
      <c r="H1926" s="530"/>
      <c r="I1926" s="530"/>
      <c r="J1926" s="530"/>
      <c r="K1926" s="530"/>
      <c r="L1926" s="530">
        <f t="shared" si="28"/>
        <v>0</v>
      </c>
      <c r="M1926" s="530"/>
      <c r="N1926" s="530"/>
      <c r="O1926" s="530"/>
      <c r="P1926" s="530"/>
      <c r="Q1926" s="530"/>
      <c r="R1926" s="530"/>
      <c r="S1926" s="530"/>
      <c r="T1926" s="530"/>
      <c r="U1926" s="530"/>
      <c r="V1926" s="530"/>
      <c r="W1926" s="530"/>
      <c r="X1926" s="530"/>
      <c r="Y1926" s="530"/>
    </row>
    <row r="1927" spans="1:25" x14ac:dyDescent="0.25">
      <c r="A1927" s="530"/>
      <c r="B1927" s="530"/>
      <c r="C1927" s="530"/>
      <c r="D1927" s="530"/>
      <c r="E1927" s="530"/>
      <c r="F1927" s="530"/>
      <c r="G1927" s="530"/>
      <c r="H1927" s="530"/>
      <c r="I1927" s="530"/>
      <c r="J1927" s="530"/>
      <c r="K1927" s="530"/>
      <c r="L1927" s="530">
        <f t="shared" si="28"/>
        <v>0</v>
      </c>
      <c r="M1927" s="530"/>
      <c r="N1927" s="530"/>
      <c r="O1927" s="530"/>
      <c r="P1927" s="530"/>
      <c r="Q1927" s="530"/>
      <c r="R1927" s="530"/>
      <c r="S1927" s="530"/>
      <c r="T1927" s="530"/>
      <c r="U1927" s="530"/>
      <c r="V1927" s="530"/>
      <c r="W1927" s="530"/>
      <c r="X1927" s="530"/>
      <c r="Y1927" s="530"/>
    </row>
    <row r="1928" spans="1:25" x14ac:dyDescent="0.25">
      <c r="A1928" s="530"/>
      <c r="B1928" s="530"/>
      <c r="C1928" s="530"/>
      <c r="D1928" s="530"/>
      <c r="E1928" s="530"/>
      <c r="F1928" s="530"/>
      <c r="G1928" s="530"/>
      <c r="H1928" s="530"/>
      <c r="I1928" s="530"/>
      <c r="J1928" s="530"/>
      <c r="K1928" s="530"/>
      <c r="L1928" s="530">
        <f t="shared" si="28"/>
        <v>0</v>
      </c>
      <c r="M1928" s="530"/>
      <c r="N1928" s="530"/>
      <c r="O1928" s="530"/>
      <c r="P1928" s="530"/>
      <c r="Q1928" s="530"/>
      <c r="R1928" s="530"/>
      <c r="S1928" s="530"/>
      <c r="T1928" s="530"/>
      <c r="U1928" s="530"/>
      <c r="V1928" s="530"/>
      <c r="W1928" s="530"/>
      <c r="X1928" s="530"/>
      <c r="Y1928" s="530"/>
    </row>
    <row r="1929" spans="1:25" x14ac:dyDescent="0.25">
      <c r="A1929" s="530"/>
      <c r="B1929" s="530"/>
      <c r="C1929" s="530"/>
      <c r="D1929" s="530"/>
      <c r="E1929" s="530"/>
      <c r="F1929" s="530"/>
      <c r="G1929" s="530"/>
      <c r="H1929" s="530"/>
      <c r="I1929" s="530"/>
      <c r="J1929" s="530"/>
      <c r="K1929" s="530"/>
      <c r="L1929" s="530">
        <f t="shared" si="28"/>
        <v>0</v>
      </c>
      <c r="M1929" s="530"/>
      <c r="N1929" s="530"/>
      <c r="O1929" s="530"/>
      <c r="P1929" s="530"/>
      <c r="Q1929" s="530"/>
      <c r="R1929" s="530"/>
      <c r="S1929" s="530"/>
      <c r="T1929" s="530"/>
      <c r="U1929" s="530"/>
      <c r="V1929" s="530"/>
      <c r="W1929" s="530"/>
      <c r="X1929" s="530"/>
      <c r="Y1929" s="530"/>
    </row>
    <row r="1930" spans="1:25" x14ac:dyDescent="0.25">
      <c r="A1930" s="530"/>
      <c r="B1930" s="530"/>
      <c r="C1930" s="530"/>
      <c r="D1930" s="530"/>
      <c r="E1930" s="530"/>
      <c r="F1930" s="530"/>
      <c r="G1930" s="530"/>
      <c r="H1930" s="530"/>
      <c r="I1930" s="530"/>
      <c r="J1930" s="530"/>
      <c r="K1930" s="530"/>
      <c r="L1930" s="530">
        <f t="shared" si="28"/>
        <v>0</v>
      </c>
      <c r="M1930" s="530"/>
      <c r="N1930" s="530"/>
      <c r="O1930" s="530"/>
      <c r="P1930" s="530"/>
      <c r="Q1930" s="530"/>
      <c r="R1930" s="530"/>
      <c r="S1930" s="530"/>
      <c r="T1930" s="530"/>
      <c r="U1930" s="530"/>
      <c r="V1930" s="530"/>
      <c r="W1930" s="530"/>
      <c r="X1930" s="530"/>
      <c r="Y1930" s="530"/>
    </row>
    <row r="1931" spans="1:25" x14ac:dyDescent="0.25">
      <c r="A1931" s="530"/>
      <c r="B1931" s="530"/>
      <c r="C1931" s="530"/>
      <c r="D1931" s="530"/>
      <c r="E1931" s="530"/>
      <c r="F1931" s="530"/>
      <c r="G1931" s="530"/>
      <c r="H1931" s="530"/>
      <c r="I1931" s="530"/>
      <c r="J1931" s="530"/>
      <c r="K1931" s="530"/>
      <c r="L1931" s="530">
        <f t="shared" si="28"/>
        <v>0</v>
      </c>
      <c r="M1931" s="530"/>
      <c r="N1931" s="530"/>
      <c r="O1931" s="530"/>
      <c r="P1931" s="530"/>
      <c r="Q1931" s="530"/>
      <c r="R1931" s="530"/>
      <c r="S1931" s="530"/>
      <c r="T1931" s="530"/>
      <c r="U1931" s="530"/>
      <c r="V1931" s="530"/>
      <c r="W1931" s="530"/>
      <c r="X1931" s="530"/>
      <c r="Y1931" s="530"/>
    </row>
    <row r="1932" spans="1:25" x14ac:dyDescent="0.25">
      <c r="A1932" s="530"/>
      <c r="B1932" s="530"/>
      <c r="C1932" s="530"/>
      <c r="D1932" s="530"/>
      <c r="E1932" s="530"/>
      <c r="F1932" s="530"/>
      <c r="G1932" s="530"/>
      <c r="H1932" s="530"/>
      <c r="I1932" s="530"/>
      <c r="J1932" s="530"/>
      <c r="K1932" s="530"/>
      <c r="L1932" s="530">
        <f t="shared" si="28"/>
        <v>0</v>
      </c>
      <c r="M1932" s="530"/>
      <c r="N1932" s="530"/>
      <c r="O1932" s="530"/>
      <c r="P1932" s="530"/>
      <c r="Q1932" s="530"/>
      <c r="R1932" s="530"/>
      <c r="S1932" s="530"/>
      <c r="T1932" s="530"/>
      <c r="U1932" s="530"/>
      <c r="V1932" s="530"/>
      <c r="W1932" s="530"/>
      <c r="X1932" s="530"/>
      <c r="Y1932" s="530"/>
    </row>
    <row r="1933" spans="1:25" x14ac:dyDescent="0.25">
      <c r="A1933" s="530"/>
      <c r="B1933" s="530"/>
      <c r="C1933" s="530"/>
      <c r="D1933" s="530"/>
      <c r="E1933" s="530"/>
      <c r="F1933" s="530"/>
      <c r="G1933" s="530"/>
      <c r="H1933" s="530"/>
      <c r="I1933" s="530"/>
      <c r="J1933" s="530"/>
      <c r="K1933" s="530"/>
      <c r="L1933" s="530">
        <f t="shared" si="28"/>
        <v>0</v>
      </c>
      <c r="M1933" s="530"/>
      <c r="N1933" s="530"/>
      <c r="O1933" s="530"/>
      <c r="P1933" s="530"/>
      <c r="Q1933" s="530"/>
      <c r="R1933" s="530"/>
      <c r="S1933" s="530"/>
      <c r="T1933" s="530"/>
      <c r="U1933" s="530"/>
      <c r="V1933" s="530"/>
      <c r="W1933" s="530"/>
      <c r="X1933" s="530"/>
      <c r="Y1933" s="530"/>
    </row>
    <row r="1934" spans="1:25" x14ac:dyDescent="0.25">
      <c r="A1934" s="530"/>
      <c r="B1934" s="530"/>
      <c r="C1934" s="530"/>
      <c r="D1934" s="530"/>
      <c r="E1934" s="530"/>
      <c r="F1934" s="530"/>
      <c r="G1934" s="530"/>
      <c r="H1934" s="530"/>
      <c r="I1934" s="530"/>
      <c r="J1934" s="530"/>
      <c r="K1934" s="530"/>
      <c r="L1934" s="530">
        <f t="shared" si="28"/>
        <v>0</v>
      </c>
      <c r="M1934" s="530"/>
      <c r="N1934" s="530"/>
      <c r="O1934" s="530"/>
      <c r="P1934" s="530"/>
      <c r="Q1934" s="530"/>
      <c r="R1934" s="530"/>
      <c r="S1934" s="530"/>
      <c r="T1934" s="530"/>
      <c r="U1934" s="530"/>
      <c r="V1934" s="530"/>
      <c r="W1934" s="530"/>
      <c r="X1934" s="530"/>
      <c r="Y1934" s="530"/>
    </row>
    <row r="1935" spans="1:25" x14ac:dyDescent="0.25">
      <c r="A1935" s="530"/>
      <c r="B1935" s="530"/>
      <c r="C1935" s="530"/>
      <c r="D1935" s="530"/>
      <c r="E1935" s="530"/>
      <c r="F1935" s="530"/>
      <c r="G1935" s="530"/>
      <c r="H1935" s="530"/>
      <c r="I1935" s="530"/>
      <c r="J1935" s="530"/>
      <c r="K1935" s="530"/>
      <c r="L1935" s="530">
        <f t="shared" si="28"/>
        <v>0</v>
      </c>
      <c r="M1935" s="530"/>
      <c r="N1935" s="530"/>
      <c r="O1935" s="530"/>
      <c r="P1935" s="530"/>
      <c r="Q1935" s="530"/>
      <c r="R1935" s="530"/>
      <c r="S1935" s="530"/>
      <c r="T1935" s="530"/>
      <c r="U1935" s="530"/>
      <c r="V1935" s="530"/>
      <c r="W1935" s="530"/>
      <c r="X1935" s="530"/>
      <c r="Y1935" s="530"/>
    </row>
    <row r="1936" spans="1:25" x14ac:dyDescent="0.25">
      <c r="A1936" s="530"/>
      <c r="B1936" s="530"/>
      <c r="C1936" s="530"/>
      <c r="D1936" s="530"/>
      <c r="E1936" s="530"/>
      <c r="F1936" s="530"/>
      <c r="G1936" s="530"/>
      <c r="H1936" s="530"/>
      <c r="I1936" s="530"/>
      <c r="J1936" s="530"/>
      <c r="K1936" s="530"/>
      <c r="L1936" s="530">
        <f t="shared" si="28"/>
        <v>0</v>
      </c>
      <c r="M1936" s="530"/>
      <c r="N1936" s="530"/>
      <c r="O1936" s="530"/>
      <c r="P1936" s="530"/>
      <c r="Q1936" s="530"/>
      <c r="R1936" s="530"/>
      <c r="S1936" s="530"/>
      <c r="T1936" s="530"/>
      <c r="U1936" s="530"/>
      <c r="V1936" s="530"/>
      <c r="W1936" s="530"/>
      <c r="X1936" s="530"/>
      <c r="Y1936" s="530"/>
    </row>
    <row r="1937" spans="1:25" x14ac:dyDescent="0.25">
      <c r="A1937" s="530"/>
      <c r="B1937" s="530"/>
      <c r="C1937" s="530"/>
      <c r="D1937" s="530"/>
      <c r="E1937" s="530"/>
      <c r="F1937" s="530"/>
      <c r="G1937" s="530"/>
      <c r="H1937" s="530"/>
      <c r="I1937" s="530"/>
      <c r="J1937" s="530"/>
      <c r="K1937" s="530"/>
      <c r="L1937" s="530">
        <f t="shared" si="28"/>
        <v>0</v>
      </c>
      <c r="M1937" s="530"/>
      <c r="N1937" s="530"/>
      <c r="O1937" s="530"/>
      <c r="P1937" s="530"/>
      <c r="Q1937" s="530"/>
      <c r="R1937" s="530"/>
      <c r="S1937" s="530"/>
      <c r="T1937" s="530"/>
      <c r="U1937" s="530"/>
      <c r="V1937" s="530"/>
      <c r="W1937" s="530"/>
      <c r="X1937" s="530"/>
      <c r="Y1937" s="530"/>
    </row>
    <row r="1938" spans="1:25" x14ac:dyDescent="0.25">
      <c r="A1938" s="530"/>
      <c r="B1938" s="530"/>
      <c r="C1938" s="530"/>
      <c r="D1938" s="530"/>
      <c r="E1938" s="530"/>
      <c r="F1938" s="530"/>
      <c r="G1938" s="530"/>
      <c r="H1938" s="530"/>
      <c r="I1938" s="530"/>
      <c r="J1938" s="530"/>
      <c r="K1938" s="530"/>
      <c r="L1938" s="530">
        <f t="shared" si="28"/>
        <v>0</v>
      </c>
      <c r="M1938" s="530"/>
      <c r="N1938" s="530"/>
      <c r="O1938" s="530"/>
      <c r="P1938" s="530"/>
      <c r="Q1938" s="530"/>
      <c r="R1938" s="530"/>
      <c r="S1938" s="530"/>
      <c r="T1938" s="530"/>
      <c r="U1938" s="530"/>
      <c r="V1938" s="530"/>
      <c r="W1938" s="530"/>
      <c r="X1938" s="530"/>
      <c r="Y1938" s="530"/>
    </row>
    <row r="1939" spans="1:25" x14ac:dyDescent="0.25">
      <c r="A1939" s="530"/>
      <c r="B1939" s="530"/>
      <c r="C1939" s="530"/>
      <c r="D1939" s="530"/>
      <c r="E1939" s="530"/>
      <c r="F1939" s="530"/>
      <c r="G1939" s="530"/>
      <c r="H1939" s="530"/>
      <c r="I1939" s="530"/>
      <c r="J1939" s="530"/>
      <c r="K1939" s="530"/>
      <c r="L1939" s="530">
        <f t="shared" si="28"/>
        <v>0</v>
      </c>
      <c r="M1939" s="530"/>
      <c r="N1939" s="530"/>
      <c r="O1939" s="530"/>
      <c r="P1939" s="530"/>
      <c r="Q1939" s="530"/>
      <c r="R1939" s="530"/>
      <c r="S1939" s="530"/>
      <c r="T1939" s="530"/>
      <c r="U1939" s="530"/>
      <c r="V1939" s="530"/>
      <c r="W1939" s="530"/>
      <c r="X1939" s="530"/>
      <c r="Y1939" s="530"/>
    </row>
    <row r="1940" spans="1:25" x14ac:dyDescent="0.25">
      <c r="A1940" s="530"/>
      <c r="B1940" s="530"/>
      <c r="C1940" s="530"/>
      <c r="D1940" s="530"/>
      <c r="E1940" s="530"/>
      <c r="F1940" s="530"/>
      <c r="G1940" s="530"/>
      <c r="H1940" s="530"/>
      <c r="I1940" s="530"/>
      <c r="J1940" s="530"/>
      <c r="K1940" s="530"/>
      <c r="L1940" s="530">
        <f t="shared" si="28"/>
        <v>0</v>
      </c>
      <c r="M1940" s="530"/>
      <c r="N1940" s="530"/>
      <c r="O1940" s="530"/>
      <c r="P1940" s="530"/>
      <c r="Q1940" s="530"/>
      <c r="R1940" s="530"/>
      <c r="S1940" s="530"/>
      <c r="T1940" s="530"/>
      <c r="U1940" s="530"/>
      <c r="V1940" s="530"/>
      <c r="W1940" s="530"/>
      <c r="X1940" s="530"/>
      <c r="Y1940" s="530"/>
    </row>
    <row r="1941" spans="1:25" x14ac:dyDescent="0.25">
      <c r="A1941" s="530"/>
      <c r="B1941" s="530"/>
      <c r="C1941" s="530"/>
      <c r="D1941" s="530"/>
      <c r="E1941" s="530"/>
      <c r="F1941" s="530"/>
      <c r="G1941" s="530"/>
      <c r="H1941" s="530"/>
      <c r="I1941" s="530"/>
      <c r="J1941" s="530"/>
      <c r="K1941" s="530"/>
      <c r="L1941" s="530">
        <f t="shared" si="28"/>
        <v>0</v>
      </c>
      <c r="M1941" s="530"/>
      <c r="N1941" s="530"/>
      <c r="O1941" s="530"/>
      <c r="P1941" s="530"/>
      <c r="Q1941" s="530"/>
      <c r="R1941" s="530"/>
      <c r="S1941" s="530"/>
      <c r="T1941" s="530"/>
      <c r="U1941" s="530"/>
      <c r="V1941" s="530"/>
      <c r="W1941" s="530"/>
      <c r="X1941" s="530"/>
      <c r="Y1941" s="530"/>
    </row>
    <row r="1942" spans="1:25" x14ac:dyDescent="0.25">
      <c r="A1942" s="530"/>
      <c r="B1942" s="530"/>
      <c r="C1942" s="530"/>
      <c r="D1942" s="530"/>
      <c r="E1942" s="530"/>
      <c r="F1942" s="530"/>
      <c r="G1942" s="530"/>
      <c r="H1942" s="530"/>
      <c r="I1942" s="530"/>
      <c r="J1942" s="530"/>
      <c r="K1942" s="530"/>
      <c r="L1942" s="530">
        <f t="shared" si="28"/>
        <v>0</v>
      </c>
      <c r="M1942" s="530"/>
      <c r="N1942" s="530"/>
      <c r="O1942" s="530"/>
      <c r="P1942" s="530"/>
      <c r="Q1942" s="530"/>
      <c r="R1942" s="530"/>
      <c r="S1942" s="530"/>
      <c r="T1942" s="530"/>
      <c r="U1942" s="530"/>
      <c r="V1942" s="530"/>
      <c r="W1942" s="530"/>
      <c r="X1942" s="530"/>
      <c r="Y1942" s="530"/>
    </row>
    <row r="1943" spans="1:25" x14ac:dyDescent="0.25">
      <c r="A1943" s="530"/>
      <c r="B1943" s="530"/>
      <c r="C1943" s="530"/>
      <c r="D1943" s="530"/>
      <c r="E1943" s="530"/>
      <c r="F1943" s="530"/>
      <c r="G1943" s="530"/>
      <c r="H1943" s="530"/>
      <c r="I1943" s="530"/>
      <c r="J1943" s="530"/>
      <c r="K1943" s="530"/>
      <c r="L1943" s="530">
        <f t="shared" si="28"/>
        <v>0</v>
      </c>
      <c r="M1943" s="530"/>
      <c r="N1943" s="530"/>
      <c r="O1943" s="530"/>
      <c r="P1943" s="530"/>
      <c r="Q1943" s="530"/>
      <c r="R1943" s="530"/>
      <c r="S1943" s="530"/>
      <c r="T1943" s="530"/>
      <c r="U1943" s="530"/>
      <c r="V1943" s="530"/>
      <c r="W1943" s="530"/>
      <c r="X1943" s="530"/>
      <c r="Y1943" s="530"/>
    </row>
    <row r="1944" spans="1:25" x14ac:dyDescent="0.25">
      <c r="A1944" s="530"/>
      <c r="B1944" s="530"/>
      <c r="C1944" s="530"/>
      <c r="D1944" s="530"/>
      <c r="E1944" s="530"/>
      <c r="F1944" s="530"/>
      <c r="G1944" s="530"/>
      <c r="H1944" s="530"/>
      <c r="I1944" s="530"/>
      <c r="J1944" s="530"/>
      <c r="K1944" s="530"/>
      <c r="L1944" s="530">
        <f t="shared" si="28"/>
        <v>0</v>
      </c>
      <c r="M1944" s="530"/>
      <c r="N1944" s="530"/>
      <c r="O1944" s="530"/>
      <c r="P1944" s="530"/>
      <c r="Q1944" s="530"/>
      <c r="R1944" s="530"/>
      <c r="S1944" s="530"/>
      <c r="T1944" s="530"/>
      <c r="U1944" s="530"/>
      <c r="V1944" s="530"/>
      <c r="W1944" s="530"/>
      <c r="X1944" s="530"/>
      <c r="Y1944" s="530"/>
    </row>
    <row r="1945" spans="1:25" x14ac:dyDescent="0.25">
      <c r="A1945" s="530"/>
      <c r="B1945" s="530"/>
      <c r="C1945" s="530"/>
      <c r="D1945" s="530"/>
      <c r="E1945" s="530"/>
      <c r="F1945" s="530"/>
      <c r="G1945" s="530"/>
      <c r="H1945" s="530"/>
      <c r="I1945" s="530"/>
      <c r="J1945" s="530"/>
      <c r="K1945" s="530"/>
      <c r="L1945" s="530">
        <f t="shared" si="28"/>
        <v>0</v>
      </c>
      <c r="M1945" s="530"/>
      <c r="N1945" s="530"/>
      <c r="O1945" s="530"/>
      <c r="P1945" s="530"/>
      <c r="Q1945" s="530"/>
      <c r="R1945" s="530"/>
      <c r="S1945" s="530"/>
      <c r="T1945" s="530"/>
      <c r="U1945" s="530"/>
      <c r="V1945" s="530"/>
      <c r="W1945" s="530"/>
      <c r="X1945" s="530"/>
      <c r="Y1945" s="530"/>
    </row>
    <row r="1946" spans="1:25" x14ac:dyDescent="0.25">
      <c r="A1946" s="530"/>
      <c r="B1946" s="530"/>
      <c r="C1946" s="530"/>
      <c r="D1946" s="530"/>
      <c r="E1946" s="530"/>
      <c r="F1946" s="530"/>
      <c r="G1946" s="530"/>
      <c r="H1946" s="530"/>
      <c r="I1946" s="530"/>
      <c r="J1946" s="530"/>
      <c r="K1946" s="530"/>
      <c r="L1946" s="530">
        <f t="shared" si="28"/>
        <v>0</v>
      </c>
      <c r="M1946" s="530"/>
      <c r="N1946" s="530"/>
      <c r="O1946" s="530"/>
      <c r="P1946" s="530"/>
      <c r="Q1946" s="530"/>
      <c r="R1946" s="530"/>
      <c r="S1946" s="530"/>
      <c r="T1946" s="530"/>
      <c r="U1946" s="530"/>
      <c r="V1946" s="530"/>
      <c r="W1946" s="530"/>
      <c r="X1946" s="530"/>
      <c r="Y1946" s="530"/>
    </row>
    <row r="1947" spans="1:25" x14ac:dyDescent="0.25">
      <c r="A1947" s="530"/>
      <c r="B1947" s="530"/>
      <c r="C1947" s="530"/>
      <c r="D1947" s="530"/>
      <c r="E1947" s="530"/>
      <c r="F1947" s="530"/>
      <c r="G1947" s="530"/>
      <c r="H1947" s="530"/>
      <c r="I1947" s="530"/>
      <c r="J1947" s="530"/>
      <c r="K1947" s="530"/>
      <c r="L1947" s="530">
        <f t="shared" si="28"/>
        <v>0</v>
      </c>
      <c r="M1947" s="530"/>
      <c r="N1947" s="530"/>
      <c r="O1947" s="530"/>
      <c r="P1947" s="530"/>
      <c r="Q1947" s="530"/>
      <c r="R1947" s="530"/>
      <c r="S1947" s="530"/>
      <c r="T1947" s="530"/>
      <c r="U1947" s="530"/>
      <c r="V1947" s="530"/>
      <c r="W1947" s="530"/>
      <c r="X1947" s="530"/>
      <c r="Y1947" s="530"/>
    </row>
    <row r="1948" spans="1:25" x14ac:dyDescent="0.25">
      <c r="A1948" s="530"/>
      <c r="B1948" s="530"/>
      <c r="C1948" s="530"/>
      <c r="D1948" s="530"/>
      <c r="E1948" s="530"/>
      <c r="F1948" s="530"/>
      <c r="G1948" s="530"/>
      <c r="H1948" s="530"/>
      <c r="I1948" s="530"/>
      <c r="J1948" s="530"/>
      <c r="K1948" s="530"/>
      <c r="L1948" s="530">
        <f t="shared" si="28"/>
        <v>0</v>
      </c>
      <c r="M1948" s="530"/>
      <c r="N1948" s="530"/>
      <c r="O1948" s="530"/>
      <c r="P1948" s="530"/>
      <c r="Q1948" s="530"/>
      <c r="R1948" s="530"/>
      <c r="S1948" s="530"/>
      <c r="T1948" s="530"/>
      <c r="U1948" s="530"/>
      <c r="V1948" s="530"/>
      <c r="W1948" s="530"/>
      <c r="X1948" s="530"/>
      <c r="Y1948" s="530"/>
    </row>
    <row r="1949" spans="1:25" x14ac:dyDescent="0.25">
      <c r="A1949" s="530"/>
      <c r="B1949" s="530"/>
      <c r="C1949" s="530"/>
      <c r="D1949" s="530"/>
      <c r="E1949" s="530"/>
      <c r="F1949" s="530"/>
      <c r="G1949" s="530"/>
      <c r="H1949" s="530"/>
      <c r="I1949" s="530"/>
      <c r="J1949" s="530"/>
      <c r="K1949" s="530"/>
      <c r="L1949" s="530">
        <f t="shared" si="28"/>
        <v>0</v>
      </c>
      <c r="M1949" s="530"/>
      <c r="N1949" s="530"/>
      <c r="O1949" s="530"/>
      <c r="P1949" s="530"/>
      <c r="Q1949" s="530"/>
      <c r="R1949" s="530"/>
      <c r="S1949" s="530"/>
      <c r="T1949" s="530"/>
      <c r="U1949" s="530"/>
      <c r="V1949" s="530"/>
      <c r="W1949" s="530"/>
      <c r="X1949" s="530"/>
      <c r="Y1949" s="530"/>
    </row>
    <row r="1950" spans="1:25" x14ac:dyDescent="0.25">
      <c r="A1950" s="530"/>
      <c r="B1950" s="530"/>
      <c r="C1950" s="530"/>
      <c r="D1950" s="530"/>
      <c r="E1950" s="530"/>
      <c r="F1950" s="530"/>
      <c r="G1950" s="530"/>
      <c r="H1950" s="530"/>
      <c r="I1950" s="530"/>
      <c r="J1950" s="530"/>
      <c r="K1950" s="530"/>
      <c r="L1950" s="530">
        <f t="shared" si="28"/>
        <v>0</v>
      </c>
      <c r="M1950" s="530"/>
      <c r="N1950" s="530"/>
      <c r="O1950" s="530"/>
      <c r="P1950" s="530"/>
      <c r="Q1950" s="530"/>
      <c r="R1950" s="530"/>
      <c r="S1950" s="530"/>
      <c r="T1950" s="530"/>
      <c r="U1950" s="530"/>
      <c r="V1950" s="530"/>
      <c r="W1950" s="530"/>
      <c r="X1950" s="530"/>
      <c r="Y1950" s="530"/>
    </row>
    <row r="1951" spans="1:25" x14ac:dyDescent="0.25">
      <c r="A1951" s="530"/>
      <c r="B1951" s="530"/>
      <c r="C1951" s="530"/>
      <c r="D1951" s="530"/>
      <c r="E1951" s="530"/>
      <c r="F1951" s="530"/>
      <c r="G1951" s="530"/>
      <c r="H1951" s="530"/>
      <c r="I1951" s="530"/>
      <c r="J1951" s="530"/>
      <c r="K1951" s="530"/>
      <c r="L1951" s="530">
        <f t="shared" ref="L1951:L2014" si="29">E1951</f>
        <v>0</v>
      </c>
      <c r="M1951" s="530"/>
      <c r="N1951" s="530"/>
      <c r="O1951" s="530"/>
      <c r="P1951" s="530"/>
      <c r="Q1951" s="530"/>
      <c r="R1951" s="530"/>
      <c r="S1951" s="530"/>
      <c r="T1951" s="530"/>
      <c r="U1951" s="530"/>
      <c r="V1951" s="530"/>
      <c r="W1951" s="530"/>
      <c r="X1951" s="530"/>
      <c r="Y1951" s="530"/>
    </row>
    <row r="1952" spans="1:25" x14ac:dyDescent="0.25">
      <c r="A1952" s="530"/>
      <c r="B1952" s="530"/>
      <c r="C1952" s="530"/>
      <c r="D1952" s="530"/>
      <c r="E1952" s="530"/>
      <c r="F1952" s="530"/>
      <c r="G1952" s="530"/>
      <c r="H1952" s="530"/>
      <c r="I1952" s="530"/>
      <c r="J1952" s="530"/>
      <c r="K1952" s="530"/>
      <c r="L1952" s="530">
        <f t="shared" si="29"/>
        <v>0</v>
      </c>
      <c r="M1952" s="530"/>
      <c r="N1952" s="530"/>
      <c r="O1952" s="530"/>
      <c r="P1952" s="530"/>
      <c r="Q1952" s="530"/>
      <c r="R1952" s="530"/>
      <c r="S1952" s="530"/>
      <c r="T1952" s="530"/>
      <c r="U1952" s="530"/>
      <c r="V1952" s="530"/>
      <c r="W1952" s="530"/>
      <c r="X1952" s="530"/>
      <c r="Y1952" s="530"/>
    </row>
    <row r="1953" spans="1:25" x14ac:dyDescent="0.25">
      <c r="A1953" s="530"/>
      <c r="B1953" s="530"/>
      <c r="C1953" s="530"/>
      <c r="D1953" s="530"/>
      <c r="E1953" s="530"/>
      <c r="F1953" s="530"/>
      <c r="G1953" s="530"/>
      <c r="H1953" s="530"/>
      <c r="I1953" s="530"/>
      <c r="J1953" s="530"/>
      <c r="K1953" s="530"/>
      <c r="L1953" s="530">
        <f t="shared" si="29"/>
        <v>0</v>
      </c>
      <c r="M1953" s="530"/>
      <c r="N1953" s="530"/>
      <c r="O1953" s="530"/>
      <c r="P1953" s="530"/>
      <c r="Q1953" s="530"/>
      <c r="R1953" s="530"/>
      <c r="S1953" s="530"/>
      <c r="T1953" s="530"/>
      <c r="U1953" s="530"/>
      <c r="V1953" s="530"/>
      <c r="W1953" s="530"/>
      <c r="X1953" s="530"/>
      <c r="Y1953" s="530"/>
    </row>
    <row r="1954" spans="1:25" x14ac:dyDescent="0.25">
      <c r="A1954" s="530"/>
      <c r="B1954" s="530"/>
      <c r="C1954" s="530"/>
      <c r="D1954" s="530"/>
      <c r="E1954" s="530"/>
      <c r="F1954" s="530"/>
      <c r="G1954" s="530"/>
      <c r="H1954" s="530"/>
      <c r="I1954" s="530"/>
      <c r="J1954" s="530"/>
      <c r="K1954" s="530"/>
      <c r="L1954" s="530">
        <f t="shared" si="29"/>
        <v>0</v>
      </c>
      <c r="M1954" s="530"/>
      <c r="N1954" s="530"/>
      <c r="O1954" s="530"/>
      <c r="P1954" s="530"/>
      <c r="Q1954" s="530"/>
      <c r="R1954" s="530"/>
      <c r="S1954" s="530"/>
      <c r="T1954" s="530"/>
      <c r="U1954" s="530"/>
      <c r="V1954" s="530"/>
      <c r="W1954" s="530"/>
      <c r="X1954" s="530"/>
      <c r="Y1954" s="530"/>
    </row>
    <row r="1955" spans="1:25" x14ac:dyDescent="0.25">
      <c r="A1955" s="530"/>
      <c r="B1955" s="530"/>
      <c r="C1955" s="530"/>
      <c r="D1955" s="530"/>
      <c r="E1955" s="530"/>
      <c r="F1955" s="530"/>
      <c r="G1955" s="530"/>
      <c r="H1955" s="530"/>
      <c r="I1955" s="530"/>
      <c r="J1955" s="530"/>
      <c r="K1955" s="530"/>
      <c r="L1955" s="530">
        <f t="shared" si="29"/>
        <v>0</v>
      </c>
      <c r="M1955" s="530"/>
      <c r="N1955" s="530"/>
      <c r="O1955" s="530"/>
      <c r="P1955" s="530"/>
      <c r="Q1955" s="530"/>
      <c r="R1955" s="530"/>
      <c r="S1955" s="530"/>
      <c r="T1955" s="530"/>
      <c r="U1955" s="530"/>
      <c r="V1955" s="530"/>
      <c r="W1955" s="530"/>
      <c r="X1955" s="530"/>
      <c r="Y1955" s="530"/>
    </row>
    <row r="1956" spans="1:25" x14ac:dyDescent="0.25">
      <c r="A1956" s="530"/>
      <c r="B1956" s="530"/>
      <c r="C1956" s="530"/>
      <c r="D1956" s="530"/>
      <c r="E1956" s="530"/>
      <c r="F1956" s="530"/>
      <c r="G1956" s="530"/>
      <c r="H1956" s="530"/>
      <c r="I1956" s="530"/>
      <c r="J1956" s="530"/>
      <c r="K1956" s="530"/>
      <c r="L1956" s="530">
        <f t="shared" si="29"/>
        <v>0</v>
      </c>
      <c r="M1956" s="530"/>
      <c r="N1956" s="530"/>
      <c r="O1956" s="530"/>
      <c r="P1956" s="530"/>
      <c r="Q1956" s="530"/>
      <c r="R1956" s="530"/>
      <c r="S1956" s="530"/>
      <c r="T1956" s="530"/>
      <c r="U1956" s="530"/>
      <c r="V1956" s="530"/>
      <c r="W1956" s="530"/>
      <c r="X1956" s="530"/>
      <c r="Y1956" s="530"/>
    </row>
    <row r="1957" spans="1:25" x14ac:dyDescent="0.25">
      <c r="A1957" s="530"/>
      <c r="B1957" s="530"/>
      <c r="C1957" s="530"/>
      <c r="D1957" s="530"/>
      <c r="E1957" s="530"/>
      <c r="F1957" s="530"/>
      <c r="G1957" s="530"/>
      <c r="H1957" s="530"/>
      <c r="I1957" s="530"/>
      <c r="J1957" s="530"/>
      <c r="K1957" s="530"/>
      <c r="L1957" s="530">
        <f t="shared" si="29"/>
        <v>0</v>
      </c>
      <c r="M1957" s="530"/>
      <c r="N1957" s="530"/>
      <c r="O1957" s="530"/>
      <c r="P1957" s="530"/>
      <c r="Q1957" s="530"/>
      <c r="R1957" s="530"/>
      <c r="S1957" s="530"/>
      <c r="T1957" s="530"/>
      <c r="U1957" s="530"/>
      <c r="V1957" s="530"/>
      <c r="W1957" s="530"/>
      <c r="X1957" s="530"/>
      <c r="Y1957" s="530"/>
    </row>
    <row r="1958" spans="1:25" x14ac:dyDescent="0.25">
      <c r="A1958" s="530"/>
      <c r="B1958" s="530"/>
      <c r="C1958" s="530"/>
      <c r="D1958" s="530"/>
      <c r="E1958" s="530"/>
      <c r="F1958" s="530"/>
      <c r="G1958" s="530"/>
      <c r="H1958" s="530"/>
      <c r="I1958" s="530"/>
      <c r="J1958" s="530"/>
      <c r="K1958" s="530"/>
      <c r="L1958" s="530">
        <f t="shared" si="29"/>
        <v>0</v>
      </c>
      <c r="M1958" s="530"/>
      <c r="N1958" s="530"/>
      <c r="O1958" s="530"/>
      <c r="P1958" s="530"/>
      <c r="Q1958" s="530"/>
      <c r="R1958" s="530"/>
      <c r="S1958" s="530"/>
      <c r="T1958" s="530"/>
      <c r="U1958" s="530"/>
      <c r="V1958" s="530"/>
      <c r="W1958" s="530"/>
      <c r="X1958" s="530"/>
      <c r="Y1958" s="530"/>
    </row>
    <row r="1959" spans="1:25" x14ac:dyDescent="0.25">
      <c r="A1959" s="530"/>
      <c r="B1959" s="530"/>
      <c r="C1959" s="530"/>
      <c r="D1959" s="530"/>
      <c r="E1959" s="530"/>
      <c r="F1959" s="530"/>
      <c r="G1959" s="530"/>
      <c r="H1959" s="530"/>
      <c r="I1959" s="530"/>
      <c r="J1959" s="530"/>
      <c r="K1959" s="530"/>
      <c r="L1959" s="530">
        <f t="shared" si="29"/>
        <v>0</v>
      </c>
      <c r="M1959" s="530"/>
      <c r="N1959" s="530"/>
      <c r="O1959" s="530"/>
      <c r="P1959" s="530"/>
      <c r="Q1959" s="530"/>
      <c r="R1959" s="530"/>
      <c r="S1959" s="530"/>
      <c r="T1959" s="530"/>
      <c r="U1959" s="530"/>
      <c r="V1959" s="530"/>
      <c r="W1959" s="530"/>
      <c r="X1959" s="530"/>
      <c r="Y1959" s="530"/>
    </row>
    <row r="1960" spans="1:25" x14ac:dyDescent="0.25">
      <c r="A1960" s="530"/>
      <c r="B1960" s="530"/>
      <c r="C1960" s="530"/>
      <c r="D1960" s="530"/>
      <c r="E1960" s="530"/>
      <c r="F1960" s="530"/>
      <c r="G1960" s="530"/>
      <c r="H1960" s="530"/>
      <c r="I1960" s="530"/>
      <c r="J1960" s="530"/>
      <c r="K1960" s="530"/>
      <c r="L1960" s="530">
        <f t="shared" si="29"/>
        <v>0</v>
      </c>
      <c r="M1960" s="530"/>
      <c r="N1960" s="530"/>
      <c r="O1960" s="530"/>
      <c r="P1960" s="530"/>
      <c r="Q1960" s="530"/>
      <c r="R1960" s="530"/>
      <c r="S1960" s="530"/>
      <c r="T1960" s="530"/>
      <c r="U1960" s="530"/>
      <c r="V1960" s="530"/>
      <c r="W1960" s="530"/>
      <c r="X1960" s="530"/>
      <c r="Y1960" s="530"/>
    </row>
    <row r="1961" spans="1:25" x14ac:dyDescent="0.25">
      <c r="A1961" s="530"/>
      <c r="B1961" s="530"/>
      <c r="C1961" s="530"/>
      <c r="D1961" s="530"/>
      <c r="E1961" s="530"/>
      <c r="F1961" s="530"/>
      <c r="G1961" s="530"/>
      <c r="H1961" s="530"/>
      <c r="I1961" s="530"/>
      <c r="J1961" s="530"/>
      <c r="K1961" s="530"/>
      <c r="L1961" s="530">
        <f t="shared" si="29"/>
        <v>0</v>
      </c>
      <c r="M1961" s="530"/>
      <c r="N1961" s="530"/>
      <c r="O1961" s="530"/>
      <c r="P1961" s="530"/>
      <c r="Q1961" s="530"/>
      <c r="R1961" s="530"/>
      <c r="S1961" s="530"/>
      <c r="T1961" s="530"/>
      <c r="U1961" s="530"/>
      <c r="V1961" s="530"/>
      <c r="W1961" s="530"/>
      <c r="X1961" s="530"/>
      <c r="Y1961" s="530"/>
    </row>
    <row r="1962" spans="1:25" x14ac:dyDescent="0.25">
      <c r="A1962" s="530"/>
      <c r="B1962" s="530"/>
      <c r="C1962" s="530"/>
      <c r="D1962" s="530"/>
      <c r="E1962" s="530"/>
      <c r="F1962" s="530"/>
      <c r="G1962" s="530"/>
      <c r="H1962" s="530"/>
      <c r="I1962" s="530"/>
      <c r="J1962" s="530"/>
      <c r="K1962" s="530"/>
      <c r="L1962" s="530">
        <f t="shared" si="29"/>
        <v>0</v>
      </c>
      <c r="M1962" s="530"/>
      <c r="N1962" s="530"/>
      <c r="O1962" s="530"/>
      <c r="P1962" s="530"/>
      <c r="Q1962" s="530"/>
      <c r="R1962" s="530"/>
      <c r="S1962" s="530"/>
      <c r="T1962" s="530"/>
      <c r="U1962" s="530"/>
      <c r="V1962" s="530"/>
      <c r="W1962" s="530"/>
      <c r="X1962" s="530"/>
      <c r="Y1962" s="530"/>
    </row>
    <row r="1963" spans="1:25" x14ac:dyDescent="0.25">
      <c r="A1963" s="530"/>
      <c r="B1963" s="530"/>
      <c r="C1963" s="530"/>
      <c r="D1963" s="530"/>
      <c r="E1963" s="530"/>
      <c r="F1963" s="530"/>
      <c r="G1963" s="530"/>
      <c r="H1963" s="530"/>
      <c r="I1963" s="530"/>
      <c r="J1963" s="530"/>
      <c r="K1963" s="530"/>
      <c r="L1963" s="530">
        <f t="shared" si="29"/>
        <v>0</v>
      </c>
      <c r="M1963" s="530"/>
      <c r="N1963" s="530"/>
      <c r="O1963" s="530"/>
      <c r="P1963" s="530"/>
      <c r="Q1963" s="530"/>
      <c r="R1963" s="530"/>
      <c r="S1963" s="530"/>
      <c r="T1963" s="530"/>
      <c r="U1963" s="530"/>
      <c r="V1963" s="530"/>
      <c r="W1963" s="530"/>
      <c r="X1963" s="530"/>
      <c r="Y1963" s="530"/>
    </row>
    <row r="1964" spans="1:25" x14ac:dyDescent="0.25">
      <c r="A1964" s="530"/>
      <c r="B1964" s="530"/>
      <c r="C1964" s="530"/>
      <c r="D1964" s="530"/>
      <c r="E1964" s="530"/>
      <c r="F1964" s="530"/>
      <c r="G1964" s="530"/>
      <c r="H1964" s="530"/>
      <c r="I1964" s="530"/>
      <c r="J1964" s="530"/>
      <c r="K1964" s="530"/>
      <c r="L1964" s="530">
        <f t="shared" si="29"/>
        <v>0</v>
      </c>
      <c r="M1964" s="530"/>
      <c r="N1964" s="530"/>
      <c r="O1964" s="530"/>
      <c r="P1964" s="530"/>
      <c r="Q1964" s="530"/>
      <c r="R1964" s="530"/>
      <c r="S1964" s="530"/>
      <c r="T1964" s="530"/>
      <c r="U1964" s="530"/>
      <c r="V1964" s="530"/>
      <c r="W1964" s="530"/>
      <c r="X1964" s="530"/>
      <c r="Y1964" s="530"/>
    </row>
    <row r="1965" spans="1:25" x14ac:dyDescent="0.25">
      <c r="A1965" s="530"/>
      <c r="B1965" s="530"/>
      <c r="C1965" s="530"/>
      <c r="D1965" s="530"/>
      <c r="E1965" s="530"/>
      <c r="F1965" s="530"/>
      <c r="G1965" s="530"/>
      <c r="H1965" s="530"/>
      <c r="I1965" s="530"/>
      <c r="J1965" s="530"/>
      <c r="K1965" s="530"/>
      <c r="L1965" s="530">
        <f t="shared" si="29"/>
        <v>0</v>
      </c>
      <c r="M1965" s="530"/>
      <c r="N1965" s="530"/>
      <c r="O1965" s="530"/>
      <c r="P1965" s="530"/>
      <c r="Q1965" s="530"/>
      <c r="R1965" s="530"/>
      <c r="S1965" s="530"/>
      <c r="T1965" s="530"/>
      <c r="U1965" s="530"/>
      <c r="V1965" s="530"/>
      <c r="W1965" s="530"/>
      <c r="X1965" s="530"/>
      <c r="Y1965" s="530"/>
    </row>
    <row r="1966" spans="1:25" x14ac:dyDescent="0.25">
      <c r="A1966" s="530"/>
      <c r="B1966" s="530"/>
      <c r="C1966" s="530"/>
      <c r="D1966" s="530"/>
      <c r="E1966" s="530"/>
      <c r="F1966" s="530"/>
      <c r="G1966" s="530"/>
      <c r="H1966" s="530"/>
      <c r="I1966" s="530"/>
      <c r="J1966" s="530"/>
      <c r="K1966" s="530"/>
      <c r="L1966" s="530">
        <f t="shared" si="29"/>
        <v>0</v>
      </c>
      <c r="M1966" s="530"/>
      <c r="N1966" s="530"/>
      <c r="O1966" s="530"/>
      <c r="P1966" s="530"/>
      <c r="Q1966" s="530"/>
      <c r="R1966" s="530"/>
      <c r="S1966" s="530"/>
      <c r="T1966" s="530"/>
      <c r="U1966" s="530"/>
      <c r="V1966" s="530"/>
      <c r="W1966" s="530"/>
      <c r="X1966" s="530"/>
      <c r="Y1966" s="530"/>
    </row>
    <row r="1967" spans="1:25" x14ac:dyDescent="0.25">
      <c r="A1967" s="530"/>
      <c r="B1967" s="530"/>
      <c r="C1967" s="530"/>
      <c r="D1967" s="530"/>
      <c r="E1967" s="530"/>
      <c r="F1967" s="530"/>
      <c r="G1967" s="530"/>
      <c r="H1967" s="530"/>
      <c r="I1967" s="530"/>
      <c r="J1967" s="530"/>
      <c r="K1967" s="530"/>
      <c r="L1967" s="530">
        <f t="shared" si="29"/>
        <v>0</v>
      </c>
      <c r="M1967" s="530"/>
      <c r="N1967" s="530"/>
      <c r="O1967" s="530"/>
      <c r="P1967" s="530"/>
      <c r="Q1967" s="530"/>
      <c r="R1967" s="530"/>
      <c r="S1967" s="530"/>
      <c r="T1967" s="530"/>
      <c r="U1967" s="530"/>
      <c r="V1967" s="530"/>
      <c r="W1967" s="530"/>
      <c r="X1967" s="530"/>
      <c r="Y1967" s="530"/>
    </row>
    <row r="1968" spans="1:25" x14ac:dyDescent="0.25">
      <c r="A1968" s="530"/>
      <c r="B1968" s="530"/>
      <c r="C1968" s="530"/>
      <c r="D1968" s="530"/>
      <c r="E1968" s="530"/>
      <c r="F1968" s="530"/>
      <c r="G1968" s="530"/>
      <c r="H1968" s="530"/>
      <c r="I1968" s="530"/>
      <c r="J1968" s="530"/>
      <c r="K1968" s="530"/>
      <c r="L1968" s="530">
        <f t="shared" si="29"/>
        <v>0</v>
      </c>
      <c r="M1968" s="530"/>
      <c r="N1968" s="530"/>
      <c r="O1968" s="530"/>
      <c r="P1968" s="530"/>
      <c r="Q1968" s="530"/>
      <c r="R1968" s="530"/>
      <c r="S1968" s="530"/>
      <c r="T1968" s="530"/>
      <c r="U1968" s="530"/>
      <c r="V1968" s="530"/>
      <c r="W1968" s="530"/>
      <c r="X1968" s="530"/>
      <c r="Y1968" s="530"/>
    </row>
    <row r="1969" spans="1:25" x14ac:dyDescent="0.25">
      <c r="A1969" s="530"/>
      <c r="B1969" s="530"/>
      <c r="C1969" s="530"/>
      <c r="D1969" s="530"/>
      <c r="E1969" s="530"/>
      <c r="F1969" s="530"/>
      <c r="G1969" s="530"/>
      <c r="H1969" s="530"/>
      <c r="I1969" s="530"/>
      <c r="J1969" s="530"/>
      <c r="K1969" s="530"/>
      <c r="L1969" s="530">
        <f t="shared" si="29"/>
        <v>0</v>
      </c>
      <c r="M1969" s="530"/>
      <c r="N1969" s="530"/>
      <c r="O1969" s="530"/>
      <c r="P1969" s="530"/>
      <c r="Q1969" s="530"/>
      <c r="R1969" s="530"/>
      <c r="S1969" s="530"/>
      <c r="T1969" s="530"/>
      <c r="U1969" s="530"/>
      <c r="V1969" s="530"/>
      <c r="W1969" s="530"/>
      <c r="X1969" s="530"/>
      <c r="Y1969" s="530"/>
    </row>
    <row r="1970" spans="1:25" x14ac:dyDescent="0.25">
      <c r="A1970" s="530"/>
      <c r="B1970" s="530"/>
      <c r="C1970" s="530"/>
      <c r="D1970" s="530"/>
      <c r="E1970" s="530"/>
      <c r="F1970" s="530"/>
      <c r="G1970" s="530"/>
      <c r="H1970" s="530"/>
      <c r="I1970" s="530"/>
      <c r="J1970" s="530"/>
      <c r="K1970" s="530"/>
      <c r="L1970" s="530">
        <f t="shared" si="29"/>
        <v>0</v>
      </c>
      <c r="M1970" s="530"/>
      <c r="N1970" s="530"/>
      <c r="O1970" s="530"/>
      <c r="P1970" s="530"/>
      <c r="Q1970" s="530"/>
      <c r="R1970" s="530"/>
      <c r="S1970" s="530"/>
      <c r="T1970" s="530"/>
      <c r="U1970" s="530"/>
      <c r="V1970" s="530"/>
      <c r="W1970" s="530"/>
      <c r="X1970" s="530"/>
      <c r="Y1970" s="530"/>
    </row>
    <row r="1971" spans="1:25" x14ac:dyDescent="0.25">
      <c r="A1971" s="530"/>
      <c r="B1971" s="530"/>
      <c r="C1971" s="530"/>
      <c r="D1971" s="530"/>
      <c r="E1971" s="530"/>
      <c r="F1971" s="530"/>
      <c r="G1971" s="530"/>
      <c r="H1971" s="530"/>
      <c r="I1971" s="530"/>
      <c r="J1971" s="530"/>
      <c r="K1971" s="530"/>
      <c r="L1971" s="530">
        <f t="shared" si="29"/>
        <v>0</v>
      </c>
      <c r="M1971" s="530"/>
      <c r="N1971" s="530"/>
      <c r="O1971" s="530"/>
      <c r="P1971" s="530"/>
      <c r="Q1971" s="530"/>
      <c r="R1971" s="530"/>
      <c r="S1971" s="530"/>
      <c r="T1971" s="530"/>
      <c r="U1971" s="530"/>
      <c r="V1971" s="530"/>
      <c r="W1971" s="530"/>
      <c r="X1971" s="530"/>
      <c r="Y1971" s="530"/>
    </row>
    <row r="1972" spans="1:25" x14ac:dyDescent="0.25">
      <c r="A1972" s="530"/>
      <c r="B1972" s="530"/>
      <c r="C1972" s="530"/>
      <c r="D1972" s="530"/>
      <c r="E1972" s="530"/>
      <c r="F1972" s="530"/>
      <c r="G1972" s="530"/>
      <c r="H1972" s="530"/>
      <c r="I1972" s="530"/>
      <c r="J1972" s="530"/>
      <c r="K1972" s="530"/>
      <c r="L1972" s="530">
        <f t="shared" si="29"/>
        <v>0</v>
      </c>
      <c r="M1972" s="530"/>
      <c r="N1972" s="530"/>
      <c r="O1972" s="530"/>
      <c r="P1972" s="530"/>
      <c r="Q1972" s="530"/>
      <c r="R1972" s="530"/>
      <c r="S1972" s="530"/>
      <c r="T1972" s="530"/>
      <c r="U1972" s="530"/>
      <c r="V1972" s="530"/>
      <c r="W1972" s="530"/>
      <c r="X1972" s="530"/>
      <c r="Y1972" s="530"/>
    </row>
    <row r="1973" spans="1:25" x14ac:dyDescent="0.25">
      <c r="A1973" s="530"/>
      <c r="B1973" s="530"/>
      <c r="C1973" s="530"/>
      <c r="D1973" s="530"/>
      <c r="E1973" s="530"/>
      <c r="F1973" s="530"/>
      <c r="G1973" s="530"/>
      <c r="H1973" s="530"/>
      <c r="I1973" s="530"/>
      <c r="J1973" s="530"/>
      <c r="K1973" s="530"/>
      <c r="L1973" s="530">
        <f t="shared" si="29"/>
        <v>0</v>
      </c>
      <c r="M1973" s="530"/>
      <c r="N1973" s="530"/>
      <c r="O1973" s="530"/>
      <c r="P1973" s="530"/>
      <c r="Q1973" s="530"/>
      <c r="R1973" s="530"/>
      <c r="S1973" s="530"/>
      <c r="T1973" s="530"/>
      <c r="U1973" s="530"/>
      <c r="V1973" s="530"/>
      <c r="W1973" s="530"/>
      <c r="X1973" s="530"/>
      <c r="Y1973" s="530"/>
    </row>
    <row r="1974" spans="1:25" x14ac:dyDescent="0.25">
      <c r="A1974" s="530"/>
      <c r="B1974" s="530"/>
      <c r="C1974" s="530"/>
      <c r="D1974" s="530"/>
      <c r="E1974" s="530"/>
      <c r="F1974" s="530"/>
      <c r="G1974" s="530"/>
      <c r="H1974" s="530"/>
      <c r="I1974" s="530"/>
      <c r="J1974" s="530"/>
      <c r="K1974" s="530"/>
      <c r="L1974" s="530">
        <f t="shared" si="29"/>
        <v>0</v>
      </c>
      <c r="M1974" s="530"/>
      <c r="N1974" s="530"/>
      <c r="O1974" s="530"/>
      <c r="P1974" s="530"/>
      <c r="Q1974" s="530"/>
      <c r="R1974" s="530"/>
      <c r="S1974" s="530"/>
      <c r="T1974" s="530"/>
      <c r="U1974" s="530"/>
      <c r="V1974" s="530"/>
      <c r="W1974" s="530"/>
      <c r="X1974" s="530"/>
      <c r="Y1974" s="530"/>
    </row>
    <row r="1975" spans="1:25" x14ac:dyDescent="0.25">
      <c r="A1975" s="530"/>
      <c r="B1975" s="530"/>
      <c r="C1975" s="530"/>
      <c r="D1975" s="530"/>
      <c r="E1975" s="530"/>
      <c r="F1975" s="530"/>
      <c r="G1975" s="530"/>
      <c r="H1975" s="530"/>
      <c r="I1975" s="530"/>
      <c r="J1975" s="530"/>
      <c r="K1975" s="530"/>
      <c r="L1975" s="530">
        <f t="shared" si="29"/>
        <v>0</v>
      </c>
      <c r="M1975" s="530"/>
      <c r="N1975" s="530"/>
      <c r="O1975" s="530"/>
      <c r="P1975" s="530"/>
      <c r="Q1975" s="530"/>
      <c r="R1975" s="530"/>
      <c r="S1975" s="530"/>
      <c r="T1975" s="530"/>
      <c r="U1975" s="530"/>
      <c r="V1975" s="530"/>
      <c r="W1975" s="530"/>
      <c r="X1975" s="530"/>
      <c r="Y1975" s="530"/>
    </row>
    <row r="1976" spans="1:25" x14ac:dyDescent="0.25">
      <c r="A1976" s="530"/>
      <c r="B1976" s="530"/>
      <c r="C1976" s="530"/>
      <c r="D1976" s="530"/>
      <c r="E1976" s="530"/>
      <c r="F1976" s="530"/>
      <c r="G1976" s="530"/>
      <c r="H1976" s="530"/>
      <c r="I1976" s="530"/>
      <c r="J1976" s="530"/>
      <c r="K1976" s="530"/>
      <c r="L1976" s="530">
        <f t="shared" si="29"/>
        <v>0</v>
      </c>
      <c r="M1976" s="530"/>
      <c r="N1976" s="530"/>
      <c r="O1976" s="530"/>
      <c r="P1976" s="530"/>
      <c r="Q1976" s="530"/>
      <c r="R1976" s="530"/>
      <c r="S1976" s="530"/>
      <c r="T1976" s="530"/>
      <c r="U1976" s="530"/>
      <c r="V1976" s="530"/>
      <c r="W1976" s="530"/>
      <c r="X1976" s="530"/>
      <c r="Y1976" s="530"/>
    </row>
    <row r="1977" spans="1:25" x14ac:dyDescent="0.25">
      <c r="A1977" s="530"/>
      <c r="B1977" s="530"/>
      <c r="C1977" s="530"/>
      <c r="D1977" s="530"/>
      <c r="E1977" s="530"/>
      <c r="F1977" s="530"/>
      <c r="G1977" s="530"/>
      <c r="H1977" s="530"/>
      <c r="I1977" s="530"/>
      <c r="J1977" s="530"/>
      <c r="K1977" s="530"/>
      <c r="L1977" s="530">
        <f t="shared" si="29"/>
        <v>0</v>
      </c>
      <c r="M1977" s="530"/>
      <c r="N1977" s="530"/>
      <c r="O1977" s="530"/>
      <c r="P1977" s="530"/>
      <c r="Q1977" s="530"/>
      <c r="R1977" s="530"/>
      <c r="S1977" s="530"/>
      <c r="T1977" s="530"/>
      <c r="U1977" s="530"/>
      <c r="V1977" s="530"/>
      <c r="W1977" s="530"/>
      <c r="X1977" s="530"/>
      <c r="Y1977" s="530"/>
    </row>
    <row r="1978" spans="1:25" x14ac:dyDescent="0.25">
      <c r="A1978" s="530"/>
      <c r="B1978" s="530"/>
      <c r="C1978" s="530"/>
      <c r="D1978" s="530"/>
      <c r="E1978" s="530"/>
      <c r="F1978" s="530"/>
      <c r="G1978" s="530"/>
      <c r="H1978" s="530"/>
      <c r="I1978" s="530"/>
      <c r="J1978" s="530"/>
      <c r="K1978" s="530"/>
      <c r="L1978" s="530">
        <f t="shared" si="29"/>
        <v>0</v>
      </c>
      <c r="M1978" s="530"/>
      <c r="N1978" s="530"/>
      <c r="O1978" s="530"/>
      <c r="P1978" s="530"/>
      <c r="Q1978" s="530"/>
      <c r="R1978" s="530"/>
      <c r="S1978" s="530"/>
      <c r="T1978" s="530"/>
      <c r="U1978" s="530"/>
      <c r="V1978" s="530"/>
      <c r="W1978" s="530"/>
      <c r="X1978" s="530"/>
      <c r="Y1978" s="530"/>
    </row>
    <row r="1979" spans="1:25" x14ac:dyDescent="0.25">
      <c r="A1979" s="530"/>
      <c r="B1979" s="530"/>
      <c r="C1979" s="530"/>
      <c r="D1979" s="530"/>
      <c r="E1979" s="530"/>
      <c r="F1979" s="530"/>
      <c r="G1979" s="530"/>
      <c r="H1979" s="530"/>
      <c r="I1979" s="530"/>
      <c r="J1979" s="530"/>
      <c r="K1979" s="530"/>
      <c r="L1979" s="530">
        <f t="shared" si="29"/>
        <v>0</v>
      </c>
      <c r="M1979" s="530"/>
      <c r="N1979" s="530"/>
      <c r="O1979" s="530"/>
      <c r="P1979" s="530"/>
      <c r="Q1979" s="530"/>
      <c r="R1979" s="530"/>
      <c r="S1979" s="530"/>
      <c r="T1979" s="530"/>
      <c r="U1979" s="530"/>
      <c r="V1979" s="530"/>
      <c r="W1979" s="530"/>
      <c r="X1979" s="530"/>
      <c r="Y1979" s="530"/>
    </row>
    <row r="1980" spans="1:25" x14ac:dyDescent="0.25">
      <c r="A1980" s="530"/>
      <c r="B1980" s="530"/>
      <c r="C1980" s="530"/>
      <c r="D1980" s="530"/>
      <c r="E1980" s="530"/>
      <c r="F1980" s="530"/>
      <c r="G1980" s="530"/>
      <c r="H1980" s="530"/>
      <c r="I1980" s="530"/>
      <c r="J1980" s="530"/>
      <c r="K1980" s="530"/>
      <c r="L1980" s="530">
        <f t="shared" si="29"/>
        <v>0</v>
      </c>
      <c r="M1980" s="530"/>
      <c r="N1980" s="530"/>
      <c r="O1980" s="530"/>
      <c r="P1980" s="530"/>
      <c r="Q1980" s="530"/>
      <c r="R1980" s="530"/>
      <c r="S1980" s="530"/>
      <c r="T1980" s="530"/>
      <c r="U1980" s="530"/>
      <c r="V1980" s="530"/>
      <c r="W1980" s="530"/>
      <c r="X1980" s="530"/>
      <c r="Y1980" s="530"/>
    </row>
    <row r="1981" spans="1:25" x14ac:dyDescent="0.25">
      <c r="A1981" s="530"/>
      <c r="B1981" s="530"/>
      <c r="C1981" s="530"/>
      <c r="D1981" s="530"/>
      <c r="E1981" s="530"/>
      <c r="F1981" s="530"/>
      <c r="G1981" s="530"/>
      <c r="H1981" s="530"/>
      <c r="I1981" s="530"/>
      <c r="J1981" s="530"/>
      <c r="K1981" s="530"/>
      <c r="L1981" s="530">
        <f t="shared" si="29"/>
        <v>0</v>
      </c>
      <c r="M1981" s="530"/>
      <c r="N1981" s="530"/>
      <c r="O1981" s="530"/>
      <c r="P1981" s="530"/>
      <c r="Q1981" s="530"/>
      <c r="R1981" s="530"/>
      <c r="S1981" s="530"/>
      <c r="T1981" s="530"/>
      <c r="U1981" s="530"/>
      <c r="V1981" s="530"/>
      <c r="W1981" s="530"/>
      <c r="X1981" s="530"/>
      <c r="Y1981" s="530"/>
    </row>
    <row r="1982" spans="1:25" x14ac:dyDescent="0.25">
      <c r="A1982" s="530"/>
      <c r="B1982" s="530"/>
      <c r="C1982" s="530"/>
      <c r="D1982" s="530"/>
      <c r="E1982" s="530"/>
      <c r="F1982" s="530"/>
      <c r="G1982" s="530"/>
      <c r="H1982" s="530"/>
      <c r="I1982" s="530"/>
      <c r="J1982" s="530"/>
      <c r="K1982" s="530"/>
      <c r="L1982" s="530">
        <f t="shared" si="29"/>
        <v>0</v>
      </c>
      <c r="M1982" s="530"/>
      <c r="N1982" s="530"/>
      <c r="O1982" s="530"/>
      <c r="P1982" s="530"/>
      <c r="Q1982" s="530"/>
      <c r="R1982" s="530"/>
      <c r="S1982" s="530"/>
      <c r="T1982" s="530"/>
      <c r="U1982" s="530"/>
      <c r="V1982" s="530"/>
      <c r="W1982" s="530"/>
      <c r="X1982" s="530"/>
      <c r="Y1982" s="530"/>
    </row>
    <row r="1983" spans="1:25" x14ac:dyDescent="0.25">
      <c r="A1983" s="530"/>
      <c r="B1983" s="530"/>
      <c r="C1983" s="530"/>
      <c r="D1983" s="530"/>
      <c r="E1983" s="530"/>
      <c r="F1983" s="530"/>
      <c r="G1983" s="530"/>
      <c r="H1983" s="530"/>
      <c r="I1983" s="530"/>
      <c r="J1983" s="530"/>
      <c r="K1983" s="530"/>
      <c r="L1983" s="530">
        <f t="shared" si="29"/>
        <v>0</v>
      </c>
      <c r="M1983" s="530"/>
      <c r="N1983" s="530"/>
      <c r="O1983" s="530"/>
      <c r="P1983" s="530"/>
      <c r="Q1983" s="530"/>
      <c r="R1983" s="530"/>
      <c r="S1983" s="530"/>
      <c r="T1983" s="530"/>
      <c r="U1983" s="530"/>
      <c r="V1983" s="530"/>
      <c r="W1983" s="530"/>
      <c r="X1983" s="530"/>
      <c r="Y1983" s="530"/>
    </row>
    <row r="1984" spans="1:25" x14ac:dyDescent="0.25">
      <c r="A1984" s="530"/>
      <c r="B1984" s="530"/>
      <c r="C1984" s="530"/>
      <c r="D1984" s="530"/>
      <c r="E1984" s="530"/>
      <c r="F1984" s="530"/>
      <c r="G1984" s="530"/>
      <c r="H1984" s="530"/>
      <c r="I1984" s="530"/>
      <c r="J1984" s="530"/>
      <c r="K1984" s="530"/>
      <c r="L1984" s="530">
        <f t="shared" si="29"/>
        <v>0</v>
      </c>
      <c r="M1984" s="530"/>
      <c r="N1984" s="530"/>
      <c r="O1984" s="530"/>
      <c r="P1984" s="530"/>
      <c r="Q1984" s="530"/>
      <c r="R1984" s="530"/>
      <c r="S1984" s="530"/>
      <c r="T1984" s="530"/>
      <c r="U1984" s="530"/>
      <c r="V1984" s="530"/>
      <c r="W1984" s="530"/>
      <c r="X1984" s="530"/>
      <c r="Y1984" s="530"/>
    </row>
    <row r="1985" spans="1:25" x14ac:dyDescent="0.25">
      <c r="A1985" s="530"/>
      <c r="B1985" s="530"/>
      <c r="C1985" s="530"/>
      <c r="D1985" s="530"/>
      <c r="E1985" s="530"/>
      <c r="F1985" s="530"/>
      <c r="G1985" s="530"/>
      <c r="H1985" s="530"/>
      <c r="I1985" s="530"/>
      <c r="J1985" s="530"/>
      <c r="K1985" s="530"/>
      <c r="L1985" s="530">
        <f t="shared" si="29"/>
        <v>0</v>
      </c>
      <c r="M1985" s="530"/>
      <c r="N1985" s="530"/>
      <c r="O1985" s="530"/>
      <c r="P1985" s="530"/>
      <c r="Q1985" s="530"/>
      <c r="R1985" s="530"/>
      <c r="S1985" s="530"/>
      <c r="T1985" s="530"/>
      <c r="U1985" s="530"/>
      <c r="V1985" s="530"/>
      <c r="W1985" s="530"/>
      <c r="X1985" s="530"/>
      <c r="Y1985" s="530"/>
    </row>
    <row r="1986" spans="1:25" x14ac:dyDescent="0.25">
      <c r="A1986" s="530"/>
      <c r="B1986" s="530"/>
      <c r="C1986" s="530"/>
      <c r="D1986" s="530"/>
      <c r="E1986" s="530"/>
      <c r="F1986" s="530"/>
      <c r="G1986" s="530"/>
      <c r="H1986" s="530"/>
      <c r="I1986" s="530"/>
      <c r="J1986" s="530"/>
      <c r="K1986" s="530"/>
      <c r="L1986" s="530">
        <f t="shared" si="29"/>
        <v>0</v>
      </c>
      <c r="M1986" s="530"/>
      <c r="N1986" s="530"/>
      <c r="O1986" s="530"/>
      <c r="P1986" s="530"/>
      <c r="Q1986" s="530"/>
      <c r="R1986" s="530"/>
      <c r="S1986" s="530"/>
      <c r="T1986" s="530"/>
      <c r="U1986" s="530"/>
      <c r="V1986" s="530"/>
      <c r="W1986" s="530"/>
      <c r="X1986" s="530"/>
      <c r="Y1986" s="530"/>
    </row>
    <row r="1987" spans="1:25" x14ac:dyDescent="0.25">
      <c r="A1987" s="530"/>
      <c r="B1987" s="530"/>
      <c r="C1987" s="530"/>
      <c r="D1987" s="530"/>
      <c r="E1987" s="530"/>
      <c r="F1987" s="530"/>
      <c r="G1987" s="530"/>
      <c r="H1987" s="530"/>
      <c r="I1987" s="530"/>
      <c r="J1987" s="530"/>
      <c r="K1987" s="530"/>
      <c r="L1987" s="530">
        <f t="shared" si="29"/>
        <v>0</v>
      </c>
      <c r="M1987" s="530"/>
      <c r="N1987" s="530"/>
      <c r="O1987" s="530"/>
      <c r="P1987" s="530"/>
      <c r="Q1987" s="530"/>
      <c r="R1987" s="530"/>
      <c r="S1987" s="530"/>
      <c r="T1987" s="530"/>
      <c r="U1987" s="530"/>
      <c r="V1987" s="530"/>
      <c r="W1987" s="530"/>
      <c r="X1987" s="530"/>
      <c r="Y1987" s="530"/>
    </row>
    <row r="1988" spans="1:25" x14ac:dyDescent="0.25">
      <c r="A1988" s="530"/>
      <c r="B1988" s="530"/>
      <c r="C1988" s="530"/>
      <c r="D1988" s="530"/>
      <c r="E1988" s="530"/>
      <c r="F1988" s="530"/>
      <c r="G1988" s="530"/>
      <c r="H1988" s="530"/>
      <c r="I1988" s="530"/>
      <c r="J1988" s="530"/>
      <c r="K1988" s="530"/>
      <c r="L1988" s="530">
        <f t="shared" si="29"/>
        <v>0</v>
      </c>
      <c r="M1988" s="530"/>
      <c r="N1988" s="530"/>
      <c r="O1988" s="530"/>
      <c r="P1988" s="530"/>
      <c r="Q1988" s="530"/>
      <c r="R1988" s="530"/>
      <c r="S1988" s="530"/>
      <c r="T1988" s="530"/>
      <c r="U1988" s="530"/>
      <c r="V1988" s="530"/>
      <c r="W1988" s="530"/>
      <c r="X1988" s="530"/>
      <c r="Y1988" s="530"/>
    </row>
    <row r="1989" spans="1:25" x14ac:dyDescent="0.25">
      <c r="A1989" s="530"/>
      <c r="B1989" s="530"/>
      <c r="C1989" s="530"/>
      <c r="D1989" s="530"/>
      <c r="E1989" s="530"/>
      <c r="F1989" s="530"/>
      <c r="G1989" s="530"/>
      <c r="H1989" s="530"/>
      <c r="I1989" s="530"/>
      <c r="J1989" s="530"/>
      <c r="K1989" s="530"/>
      <c r="L1989" s="530">
        <f t="shared" si="29"/>
        <v>0</v>
      </c>
      <c r="M1989" s="530"/>
      <c r="N1989" s="530"/>
      <c r="O1989" s="530"/>
      <c r="P1989" s="530"/>
      <c r="Q1989" s="530"/>
      <c r="R1989" s="530"/>
      <c r="S1989" s="530"/>
      <c r="T1989" s="530"/>
      <c r="U1989" s="530"/>
      <c r="V1989" s="530"/>
      <c r="W1989" s="530"/>
      <c r="X1989" s="530"/>
      <c r="Y1989" s="530"/>
    </row>
    <row r="1990" spans="1:25" x14ac:dyDescent="0.25">
      <c r="A1990" s="530"/>
      <c r="B1990" s="530"/>
      <c r="C1990" s="530"/>
      <c r="D1990" s="530"/>
      <c r="E1990" s="530"/>
      <c r="F1990" s="530"/>
      <c r="G1990" s="530"/>
      <c r="H1990" s="530"/>
      <c r="I1990" s="530"/>
      <c r="J1990" s="530"/>
      <c r="K1990" s="530"/>
      <c r="L1990" s="530">
        <f t="shared" si="29"/>
        <v>0</v>
      </c>
      <c r="M1990" s="530"/>
      <c r="N1990" s="530"/>
      <c r="O1990" s="530"/>
      <c r="P1990" s="530"/>
      <c r="Q1990" s="530"/>
      <c r="R1990" s="530"/>
      <c r="S1990" s="530"/>
      <c r="T1990" s="530"/>
      <c r="U1990" s="530"/>
      <c r="V1990" s="530"/>
      <c r="W1990" s="530"/>
      <c r="X1990" s="530"/>
      <c r="Y1990" s="530"/>
    </row>
    <row r="1991" spans="1:25" x14ac:dyDescent="0.25">
      <c r="A1991" s="530"/>
      <c r="B1991" s="530"/>
      <c r="C1991" s="530"/>
      <c r="D1991" s="530"/>
      <c r="E1991" s="530"/>
      <c r="F1991" s="530"/>
      <c r="G1991" s="530"/>
      <c r="H1991" s="530"/>
      <c r="I1991" s="530"/>
      <c r="J1991" s="530"/>
      <c r="K1991" s="530"/>
      <c r="L1991" s="530">
        <f t="shared" si="29"/>
        <v>0</v>
      </c>
      <c r="M1991" s="530"/>
      <c r="N1991" s="530"/>
      <c r="O1991" s="530"/>
      <c r="P1991" s="530"/>
      <c r="Q1991" s="530"/>
      <c r="R1991" s="530"/>
      <c r="S1991" s="530"/>
      <c r="T1991" s="530"/>
      <c r="U1991" s="530"/>
      <c r="V1991" s="530"/>
      <c r="W1991" s="530"/>
      <c r="X1991" s="530"/>
      <c r="Y1991" s="530"/>
    </row>
    <row r="1992" spans="1:25" x14ac:dyDescent="0.25">
      <c r="A1992" s="530"/>
      <c r="B1992" s="530"/>
      <c r="C1992" s="530"/>
      <c r="D1992" s="530"/>
      <c r="E1992" s="530"/>
      <c r="F1992" s="530"/>
      <c r="G1992" s="530"/>
      <c r="H1992" s="530"/>
      <c r="I1992" s="530"/>
      <c r="J1992" s="530"/>
      <c r="K1992" s="530"/>
      <c r="L1992" s="530">
        <f t="shared" si="29"/>
        <v>0</v>
      </c>
      <c r="M1992" s="530"/>
      <c r="N1992" s="530"/>
      <c r="O1992" s="530"/>
      <c r="P1992" s="530"/>
      <c r="Q1992" s="530"/>
      <c r="R1992" s="530"/>
      <c r="S1992" s="530"/>
      <c r="T1992" s="530"/>
      <c r="U1992" s="530"/>
      <c r="V1992" s="530"/>
      <c r="W1992" s="530"/>
      <c r="X1992" s="530"/>
      <c r="Y1992" s="530"/>
    </row>
    <row r="1993" spans="1:25" x14ac:dyDescent="0.25">
      <c r="A1993" s="530"/>
      <c r="B1993" s="530"/>
      <c r="C1993" s="530"/>
      <c r="D1993" s="530"/>
      <c r="E1993" s="530"/>
      <c r="F1993" s="530"/>
      <c r="G1993" s="530"/>
      <c r="H1993" s="530"/>
      <c r="I1993" s="530"/>
      <c r="J1993" s="530"/>
      <c r="K1993" s="530"/>
      <c r="L1993" s="530">
        <f t="shared" si="29"/>
        <v>0</v>
      </c>
      <c r="M1993" s="530"/>
      <c r="N1993" s="530"/>
      <c r="O1993" s="530"/>
      <c r="P1993" s="530"/>
      <c r="Q1993" s="530"/>
      <c r="R1993" s="530"/>
      <c r="S1993" s="530"/>
      <c r="T1993" s="530"/>
      <c r="U1993" s="530"/>
      <c r="V1993" s="530"/>
      <c r="W1993" s="530"/>
      <c r="X1993" s="530"/>
      <c r="Y1993" s="530"/>
    </row>
    <row r="1994" spans="1:25" x14ac:dyDescent="0.25">
      <c r="A1994" s="530"/>
      <c r="B1994" s="530"/>
      <c r="C1994" s="530"/>
      <c r="D1994" s="530"/>
      <c r="E1994" s="530"/>
      <c r="F1994" s="530"/>
      <c r="G1994" s="530"/>
      <c r="H1994" s="530"/>
      <c r="I1994" s="530"/>
      <c r="J1994" s="530"/>
      <c r="K1994" s="530"/>
      <c r="L1994" s="530">
        <f t="shared" si="29"/>
        <v>0</v>
      </c>
      <c r="M1994" s="530"/>
      <c r="N1994" s="530"/>
      <c r="O1994" s="530"/>
      <c r="P1994" s="530"/>
      <c r="Q1994" s="530"/>
      <c r="R1994" s="530"/>
      <c r="S1994" s="530"/>
      <c r="T1994" s="530"/>
      <c r="U1994" s="530"/>
      <c r="V1994" s="530"/>
      <c r="W1994" s="530"/>
      <c r="X1994" s="530"/>
      <c r="Y1994" s="530"/>
    </row>
    <row r="1995" spans="1:25" x14ac:dyDescent="0.25">
      <c r="A1995" s="530"/>
      <c r="B1995" s="530"/>
      <c r="C1995" s="530"/>
      <c r="D1995" s="530"/>
      <c r="E1995" s="530"/>
      <c r="F1995" s="530"/>
      <c r="G1995" s="530"/>
      <c r="H1995" s="530"/>
      <c r="I1995" s="530"/>
      <c r="J1995" s="530"/>
      <c r="K1995" s="530"/>
      <c r="L1995" s="530">
        <f t="shared" si="29"/>
        <v>0</v>
      </c>
      <c r="M1995" s="530"/>
      <c r="N1995" s="530"/>
      <c r="O1995" s="530"/>
      <c r="P1995" s="530"/>
      <c r="Q1995" s="530"/>
      <c r="R1995" s="530"/>
      <c r="S1995" s="530"/>
      <c r="T1995" s="530"/>
      <c r="U1995" s="530"/>
      <c r="V1995" s="530"/>
      <c r="W1995" s="530"/>
      <c r="X1995" s="530"/>
      <c r="Y1995" s="530"/>
    </row>
    <row r="1996" spans="1:25" x14ac:dyDescent="0.25">
      <c r="A1996" s="530"/>
      <c r="B1996" s="530"/>
      <c r="C1996" s="530"/>
      <c r="D1996" s="530"/>
      <c r="E1996" s="530"/>
      <c r="F1996" s="530"/>
      <c r="G1996" s="530"/>
      <c r="H1996" s="530"/>
      <c r="I1996" s="530"/>
      <c r="J1996" s="530"/>
      <c r="K1996" s="530"/>
      <c r="L1996" s="530">
        <f t="shared" si="29"/>
        <v>0</v>
      </c>
      <c r="M1996" s="530"/>
      <c r="N1996" s="530"/>
      <c r="O1996" s="530"/>
      <c r="P1996" s="530"/>
      <c r="Q1996" s="530"/>
      <c r="R1996" s="530"/>
      <c r="S1996" s="530"/>
      <c r="T1996" s="530"/>
      <c r="U1996" s="530"/>
      <c r="V1996" s="530"/>
      <c r="W1996" s="530"/>
      <c r="X1996" s="530"/>
      <c r="Y1996" s="530"/>
    </row>
    <row r="1997" spans="1:25" x14ac:dyDescent="0.25">
      <c r="A1997" s="530"/>
      <c r="B1997" s="530"/>
      <c r="C1997" s="530"/>
      <c r="D1997" s="530"/>
      <c r="E1997" s="530"/>
      <c r="F1997" s="530"/>
      <c r="G1997" s="530"/>
      <c r="H1997" s="530"/>
      <c r="I1997" s="530"/>
      <c r="J1997" s="530"/>
      <c r="K1997" s="530"/>
      <c r="L1997" s="530">
        <f t="shared" si="29"/>
        <v>0</v>
      </c>
      <c r="M1997" s="530"/>
      <c r="N1997" s="530"/>
      <c r="O1997" s="530"/>
      <c r="P1997" s="530"/>
      <c r="Q1997" s="530"/>
      <c r="R1997" s="530"/>
      <c r="S1997" s="530"/>
      <c r="T1997" s="530"/>
      <c r="U1997" s="530"/>
      <c r="V1997" s="530"/>
      <c r="W1997" s="530"/>
      <c r="X1997" s="530"/>
      <c r="Y1997" s="530"/>
    </row>
    <row r="1998" spans="1:25" x14ac:dyDescent="0.25">
      <c r="A1998" s="530"/>
      <c r="B1998" s="530"/>
      <c r="C1998" s="530"/>
      <c r="D1998" s="530"/>
      <c r="E1998" s="530"/>
      <c r="F1998" s="530"/>
      <c r="G1998" s="530"/>
      <c r="H1998" s="530"/>
      <c r="I1998" s="530"/>
      <c r="J1998" s="530"/>
      <c r="K1998" s="530"/>
      <c r="L1998" s="530">
        <f t="shared" si="29"/>
        <v>0</v>
      </c>
      <c r="M1998" s="530"/>
      <c r="N1998" s="530"/>
      <c r="O1998" s="530"/>
      <c r="P1998" s="530"/>
      <c r="Q1998" s="530"/>
      <c r="R1998" s="530"/>
      <c r="S1998" s="530"/>
      <c r="T1998" s="530"/>
      <c r="U1998" s="530"/>
      <c r="V1998" s="530"/>
      <c r="W1998" s="530"/>
      <c r="X1998" s="530"/>
      <c r="Y1998" s="530"/>
    </row>
    <row r="1999" spans="1:25" x14ac:dyDescent="0.25">
      <c r="A1999" s="530"/>
      <c r="B1999" s="530"/>
      <c r="C1999" s="530"/>
      <c r="D1999" s="530"/>
      <c r="E1999" s="530"/>
      <c r="F1999" s="530"/>
      <c r="G1999" s="530"/>
      <c r="H1999" s="530"/>
      <c r="I1999" s="530"/>
      <c r="J1999" s="530"/>
      <c r="K1999" s="530"/>
      <c r="L1999" s="530">
        <f t="shared" si="29"/>
        <v>0</v>
      </c>
      <c r="M1999" s="530"/>
      <c r="N1999" s="530"/>
      <c r="O1999" s="530"/>
      <c r="P1999" s="530"/>
      <c r="Q1999" s="530"/>
      <c r="R1999" s="530"/>
      <c r="S1999" s="530"/>
      <c r="T1999" s="530"/>
      <c r="U1999" s="530"/>
      <c r="V1999" s="530"/>
      <c r="W1999" s="530"/>
      <c r="X1999" s="530"/>
      <c r="Y1999" s="530"/>
    </row>
    <row r="2000" spans="1:25" x14ac:dyDescent="0.25">
      <c r="A2000" s="530"/>
      <c r="B2000" s="530"/>
      <c r="C2000" s="530"/>
      <c r="D2000" s="530"/>
      <c r="E2000" s="530"/>
      <c r="F2000" s="530"/>
      <c r="G2000" s="530"/>
      <c r="H2000" s="530"/>
      <c r="I2000" s="530"/>
      <c r="J2000" s="530"/>
      <c r="K2000" s="530"/>
      <c r="L2000" s="530">
        <f t="shared" si="29"/>
        <v>0</v>
      </c>
      <c r="M2000" s="530"/>
      <c r="N2000" s="530"/>
      <c r="O2000" s="530"/>
      <c r="P2000" s="530"/>
      <c r="Q2000" s="530"/>
      <c r="R2000" s="530"/>
      <c r="S2000" s="530"/>
      <c r="T2000" s="530"/>
      <c r="U2000" s="530"/>
      <c r="V2000" s="530"/>
      <c r="W2000" s="530"/>
      <c r="X2000" s="530"/>
      <c r="Y2000" s="530"/>
    </row>
    <row r="2001" spans="1:25" x14ac:dyDescent="0.25">
      <c r="A2001" s="530"/>
      <c r="B2001" s="530"/>
      <c r="C2001" s="530"/>
      <c r="D2001" s="530"/>
      <c r="E2001" s="530"/>
      <c r="F2001" s="530"/>
      <c r="G2001" s="530"/>
      <c r="H2001" s="530"/>
      <c r="I2001" s="530"/>
      <c r="J2001" s="530"/>
      <c r="K2001" s="530"/>
      <c r="L2001" s="530">
        <f t="shared" si="29"/>
        <v>0</v>
      </c>
      <c r="M2001" s="530"/>
      <c r="N2001" s="530"/>
      <c r="O2001" s="530"/>
      <c r="P2001" s="530"/>
      <c r="Q2001" s="530"/>
      <c r="R2001" s="530"/>
      <c r="S2001" s="530"/>
      <c r="T2001" s="530"/>
      <c r="U2001" s="530"/>
      <c r="V2001" s="530"/>
      <c r="W2001" s="530"/>
      <c r="X2001" s="530"/>
      <c r="Y2001" s="530"/>
    </row>
    <row r="2002" spans="1:25" x14ac:dyDescent="0.25">
      <c r="A2002" s="530"/>
      <c r="B2002" s="530"/>
      <c r="C2002" s="530"/>
      <c r="D2002" s="530"/>
      <c r="E2002" s="530"/>
      <c r="F2002" s="530"/>
      <c r="G2002" s="530"/>
      <c r="H2002" s="530"/>
      <c r="I2002" s="530"/>
      <c r="J2002" s="530"/>
      <c r="K2002" s="530"/>
      <c r="L2002" s="530">
        <f t="shared" si="29"/>
        <v>0</v>
      </c>
      <c r="M2002" s="530"/>
      <c r="N2002" s="530"/>
      <c r="O2002" s="530"/>
      <c r="P2002" s="530"/>
      <c r="Q2002" s="530"/>
      <c r="R2002" s="530"/>
      <c r="S2002" s="530"/>
      <c r="T2002" s="530"/>
      <c r="U2002" s="530"/>
      <c r="V2002" s="530"/>
      <c r="W2002" s="530"/>
      <c r="X2002" s="530"/>
      <c r="Y2002" s="530"/>
    </row>
    <row r="2003" spans="1:25" x14ac:dyDescent="0.25">
      <c r="A2003" s="530"/>
      <c r="B2003" s="530"/>
      <c r="C2003" s="530"/>
      <c r="D2003" s="530"/>
      <c r="E2003" s="530"/>
      <c r="F2003" s="530"/>
      <c r="G2003" s="530"/>
      <c r="H2003" s="530"/>
      <c r="I2003" s="530"/>
      <c r="J2003" s="530"/>
      <c r="K2003" s="530"/>
      <c r="L2003" s="530">
        <f t="shared" si="29"/>
        <v>0</v>
      </c>
      <c r="M2003" s="530"/>
      <c r="N2003" s="530"/>
      <c r="O2003" s="530"/>
      <c r="P2003" s="530"/>
      <c r="Q2003" s="530"/>
      <c r="R2003" s="530"/>
      <c r="S2003" s="530"/>
      <c r="T2003" s="530"/>
      <c r="U2003" s="530"/>
      <c r="V2003" s="530"/>
      <c r="W2003" s="530"/>
      <c r="X2003" s="530"/>
      <c r="Y2003" s="530"/>
    </row>
    <row r="2004" spans="1:25" x14ac:dyDescent="0.25">
      <c r="A2004" s="530"/>
      <c r="B2004" s="530"/>
      <c r="C2004" s="530"/>
      <c r="D2004" s="530"/>
      <c r="E2004" s="530"/>
      <c r="F2004" s="530"/>
      <c r="G2004" s="530"/>
      <c r="H2004" s="530"/>
      <c r="I2004" s="530"/>
      <c r="J2004" s="530"/>
      <c r="K2004" s="530"/>
      <c r="L2004" s="530">
        <f t="shared" si="29"/>
        <v>0</v>
      </c>
      <c r="M2004" s="530"/>
      <c r="N2004" s="530"/>
      <c r="O2004" s="530"/>
      <c r="P2004" s="530"/>
      <c r="Q2004" s="530"/>
      <c r="R2004" s="530"/>
      <c r="S2004" s="530"/>
      <c r="T2004" s="530"/>
      <c r="U2004" s="530"/>
      <c r="V2004" s="530"/>
      <c r="W2004" s="530"/>
      <c r="X2004" s="530"/>
      <c r="Y2004" s="530"/>
    </row>
    <row r="2005" spans="1:25" x14ac:dyDescent="0.25">
      <c r="A2005" s="530"/>
      <c r="B2005" s="530"/>
      <c r="C2005" s="530"/>
      <c r="D2005" s="530"/>
      <c r="E2005" s="530"/>
      <c r="F2005" s="530"/>
      <c r="G2005" s="530"/>
      <c r="H2005" s="530"/>
      <c r="I2005" s="530"/>
      <c r="J2005" s="530"/>
      <c r="K2005" s="530"/>
      <c r="L2005" s="530">
        <f t="shared" si="29"/>
        <v>0</v>
      </c>
      <c r="M2005" s="530"/>
      <c r="N2005" s="530"/>
      <c r="O2005" s="530"/>
      <c r="P2005" s="530"/>
      <c r="Q2005" s="530"/>
      <c r="R2005" s="530"/>
      <c r="S2005" s="530"/>
      <c r="T2005" s="530"/>
      <c r="U2005" s="530"/>
      <c r="V2005" s="530"/>
      <c r="W2005" s="530"/>
      <c r="X2005" s="530"/>
      <c r="Y2005" s="530"/>
    </row>
    <row r="2006" spans="1:25" x14ac:dyDescent="0.25">
      <c r="A2006" s="530"/>
      <c r="B2006" s="530"/>
      <c r="C2006" s="530"/>
      <c r="D2006" s="530"/>
      <c r="E2006" s="530"/>
      <c r="F2006" s="530"/>
      <c r="G2006" s="530"/>
      <c r="H2006" s="530"/>
      <c r="I2006" s="530"/>
      <c r="J2006" s="530"/>
      <c r="K2006" s="530"/>
      <c r="L2006" s="530">
        <f t="shared" si="29"/>
        <v>0</v>
      </c>
      <c r="M2006" s="530"/>
      <c r="N2006" s="530"/>
      <c r="O2006" s="530"/>
      <c r="P2006" s="530"/>
      <c r="Q2006" s="530"/>
      <c r="R2006" s="530"/>
      <c r="S2006" s="530"/>
      <c r="T2006" s="530"/>
      <c r="U2006" s="530"/>
      <c r="V2006" s="530"/>
      <c r="W2006" s="530"/>
      <c r="X2006" s="530"/>
      <c r="Y2006" s="530"/>
    </row>
    <row r="2007" spans="1:25" x14ac:dyDescent="0.25">
      <c r="A2007" s="530"/>
      <c r="B2007" s="530"/>
      <c r="C2007" s="530"/>
      <c r="D2007" s="530"/>
      <c r="E2007" s="530"/>
      <c r="F2007" s="530"/>
      <c r="G2007" s="530"/>
      <c r="H2007" s="530"/>
      <c r="I2007" s="530"/>
      <c r="J2007" s="530"/>
      <c r="K2007" s="530"/>
      <c r="L2007" s="530">
        <f t="shared" si="29"/>
        <v>0</v>
      </c>
      <c r="M2007" s="530"/>
      <c r="N2007" s="530"/>
      <c r="O2007" s="530"/>
      <c r="P2007" s="530"/>
      <c r="Q2007" s="530"/>
      <c r="R2007" s="530"/>
      <c r="S2007" s="530"/>
      <c r="T2007" s="530"/>
      <c r="U2007" s="530"/>
      <c r="V2007" s="530"/>
      <c r="W2007" s="530"/>
      <c r="X2007" s="530"/>
      <c r="Y2007" s="530"/>
    </row>
    <row r="2008" spans="1:25" x14ac:dyDescent="0.25">
      <c r="A2008" s="530"/>
      <c r="B2008" s="530"/>
      <c r="C2008" s="530"/>
      <c r="D2008" s="530"/>
      <c r="E2008" s="530"/>
      <c r="F2008" s="530"/>
      <c r="G2008" s="530"/>
      <c r="H2008" s="530"/>
      <c r="I2008" s="530"/>
      <c r="J2008" s="530"/>
      <c r="K2008" s="530"/>
      <c r="L2008" s="530">
        <f t="shared" si="29"/>
        <v>0</v>
      </c>
      <c r="M2008" s="530"/>
      <c r="N2008" s="530"/>
      <c r="O2008" s="530"/>
      <c r="P2008" s="530"/>
      <c r="Q2008" s="530"/>
      <c r="R2008" s="530"/>
      <c r="S2008" s="530"/>
      <c r="T2008" s="530"/>
      <c r="U2008" s="530"/>
      <c r="V2008" s="530"/>
      <c r="W2008" s="530"/>
      <c r="X2008" s="530"/>
      <c r="Y2008" s="530"/>
    </row>
    <row r="2009" spans="1:25" x14ac:dyDescent="0.25">
      <c r="A2009" s="530"/>
      <c r="B2009" s="530"/>
      <c r="C2009" s="530"/>
      <c r="D2009" s="530"/>
      <c r="E2009" s="530"/>
      <c r="F2009" s="530"/>
      <c r="G2009" s="530"/>
      <c r="H2009" s="530"/>
      <c r="I2009" s="530"/>
      <c r="J2009" s="530"/>
      <c r="K2009" s="530"/>
      <c r="L2009" s="530">
        <f t="shared" si="29"/>
        <v>0</v>
      </c>
      <c r="M2009" s="530"/>
      <c r="N2009" s="530"/>
      <c r="O2009" s="530"/>
      <c r="P2009" s="530"/>
      <c r="Q2009" s="530"/>
      <c r="R2009" s="530"/>
      <c r="S2009" s="530"/>
      <c r="T2009" s="530"/>
      <c r="U2009" s="530"/>
      <c r="V2009" s="530"/>
      <c r="W2009" s="530"/>
      <c r="X2009" s="530"/>
      <c r="Y2009" s="530"/>
    </row>
    <row r="2010" spans="1:25" x14ac:dyDescent="0.25">
      <c r="A2010" s="530"/>
      <c r="B2010" s="530"/>
      <c r="C2010" s="530"/>
      <c r="D2010" s="530"/>
      <c r="E2010" s="530"/>
      <c r="F2010" s="530"/>
      <c r="G2010" s="530"/>
      <c r="H2010" s="530"/>
      <c r="I2010" s="530"/>
      <c r="J2010" s="530"/>
      <c r="K2010" s="530"/>
      <c r="L2010" s="530">
        <f t="shared" si="29"/>
        <v>0</v>
      </c>
      <c r="M2010" s="530"/>
      <c r="N2010" s="530"/>
      <c r="O2010" s="530"/>
      <c r="P2010" s="530"/>
      <c r="Q2010" s="530"/>
      <c r="R2010" s="530"/>
      <c r="S2010" s="530"/>
      <c r="T2010" s="530"/>
      <c r="U2010" s="530"/>
      <c r="V2010" s="530"/>
      <c r="W2010" s="530"/>
      <c r="X2010" s="530"/>
      <c r="Y2010" s="530"/>
    </row>
    <row r="2011" spans="1:25" x14ac:dyDescent="0.25">
      <c r="A2011" s="530"/>
      <c r="B2011" s="530"/>
      <c r="C2011" s="530"/>
      <c r="D2011" s="530"/>
      <c r="E2011" s="530"/>
      <c r="F2011" s="530"/>
      <c r="G2011" s="530"/>
      <c r="H2011" s="530"/>
      <c r="I2011" s="530"/>
      <c r="J2011" s="530"/>
      <c r="K2011" s="530"/>
      <c r="L2011" s="530">
        <f t="shared" si="29"/>
        <v>0</v>
      </c>
      <c r="M2011" s="530"/>
      <c r="N2011" s="530"/>
      <c r="O2011" s="530"/>
      <c r="P2011" s="530"/>
      <c r="Q2011" s="530"/>
      <c r="R2011" s="530"/>
      <c r="S2011" s="530"/>
      <c r="T2011" s="530"/>
      <c r="U2011" s="530"/>
      <c r="V2011" s="530"/>
      <c r="W2011" s="530"/>
      <c r="X2011" s="530"/>
      <c r="Y2011" s="530"/>
    </row>
    <row r="2012" spans="1:25" x14ac:dyDescent="0.25">
      <c r="A2012" s="530"/>
      <c r="B2012" s="530"/>
      <c r="C2012" s="530"/>
      <c r="D2012" s="530"/>
      <c r="E2012" s="530"/>
      <c r="F2012" s="530"/>
      <c r="G2012" s="530"/>
      <c r="H2012" s="530"/>
      <c r="I2012" s="530"/>
      <c r="J2012" s="530"/>
      <c r="K2012" s="530"/>
      <c r="L2012" s="530">
        <f t="shared" si="29"/>
        <v>0</v>
      </c>
      <c r="M2012" s="530"/>
      <c r="N2012" s="530"/>
      <c r="O2012" s="530"/>
      <c r="P2012" s="530"/>
      <c r="Q2012" s="530"/>
      <c r="R2012" s="530"/>
      <c r="S2012" s="530"/>
      <c r="T2012" s="530"/>
      <c r="U2012" s="530"/>
      <c r="V2012" s="530"/>
      <c r="W2012" s="530"/>
      <c r="X2012" s="530"/>
      <c r="Y2012" s="530"/>
    </row>
    <row r="2013" spans="1:25" x14ac:dyDescent="0.25">
      <c r="A2013" s="530"/>
      <c r="B2013" s="530"/>
      <c r="C2013" s="530"/>
      <c r="D2013" s="530"/>
      <c r="E2013" s="530"/>
      <c r="F2013" s="530"/>
      <c r="G2013" s="530"/>
      <c r="H2013" s="530"/>
      <c r="I2013" s="530"/>
      <c r="J2013" s="530"/>
      <c r="K2013" s="530"/>
      <c r="L2013" s="530">
        <f t="shared" si="29"/>
        <v>0</v>
      </c>
      <c r="M2013" s="530"/>
      <c r="N2013" s="530"/>
      <c r="O2013" s="530"/>
      <c r="P2013" s="530"/>
      <c r="Q2013" s="530"/>
      <c r="R2013" s="530"/>
      <c r="S2013" s="530"/>
      <c r="T2013" s="530"/>
      <c r="U2013" s="530"/>
      <c r="V2013" s="530"/>
      <c r="W2013" s="530"/>
      <c r="X2013" s="530"/>
      <c r="Y2013" s="530"/>
    </row>
    <row r="2014" spans="1:25" x14ac:dyDescent="0.25">
      <c r="A2014" s="530"/>
      <c r="B2014" s="530"/>
      <c r="C2014" s="530"/>
      <c r="D2014" s="530"/>
      <c r="E2014" s="530"/>
      <c r="F2014" s="530"/>
      <c r="G2014" s="530"/>
      <c r="H2014" s="530"/>
      <c r="I2014" s="530"/>
      <c r="J2014" s="530"/>
      <c r="K2014" s="530"/>
      <c r="L2014" s="530">
        <f t="shared" si="29"/>
        <v>0</v>
      </c>
      <c r="M2014" s="530"/>
      <c r="N2014" s="530"/>
      <c r="O2014" s="530"/>
      <c r="P2014" s="530"/>
      <c r="Q2014" s="530"/>
      <c r="R2014" s="530"/>
      <c r="S2014" s="530"/>
      <c r="T2014" s="530"/>
      <c r="U2014" s="530"/>
      <c r="V2014" s="530"/>
      <c r="W2014" s="530"/>
      <c r="X2014" s="530"/>
      <c r="Y2014" s="530"/>
    </row>
    <row r="2015" spans="1:25" x14ac:dyDescent="0.25">
      <c r="A2015" s="530"/>
      <c r="B2015" s="530"/>
      <c r="C2015" s="530"/>
      <c r="D2015" s="530"/>
      <c r="E2015" s="530"/>
      <c r="F2015" s="530"/>
      <c r="G2015" s="530"/>
      <c r="H2015" s="530"/>
      <c r="I2015" s="530"/>
      <c r="J2015" s="530"/>
      <c r="K2015" s="530"/>
      <c r="L2015" s="530">
        <f t="shared" ref="L2015:L2078" si="30">E2015</f>
        <v>0</v>
      </c>
      <c r="M2015" s="530"/>
      <c r="N2015" s="530"/>
      <c r="O2015" s="530"/>
      <c r="P2015" s="530"/>
      <c r="Q2015" s="530"/>
      <c r="R2015" s="530"/>
      <c r="S2015" s="530"/>
      <c r="T2015" s="530"/>
      <c r="U2015" s="530"/>
      <c r="V2015" s="530"/>
      <c r="W2015" s="530"/>
      <c r="X2015" s="530"/>
      <c r="Y2015" s="530"/>
    </row>
    <row r="2016" spans="1:25" x14ac:dyDescent="0.25">
      <c r="A2016" s="530"/>
      <c r="B2016" s="530"/>
      <c r="C2016" s="530"/>
      <c r="D2016" s="530"/>
      <c r="E2016" s="530"/>
      <c r="F2016" s="530"/>
      <c r="G2016" s="530"/>
      <c r="H2016" s="530"/>
      <c r="I2016" s="530"/>
      <c r="J2016" s="530"/>
      <c r="K2016" s="530"/>
      <c r="L2016" s="530">
        <f t="shared" si="30"/>
        <v>0</v>
      </c>
      <c r="M2016" s="530"/>
      <c r="N2016" s="530"/>
      <c r="O2016" s="530"/>
      <c r="P2016" s="530"/>
      <c r="Q2016" s="530"/>
      <c r="R2016" s="530"/>
      <c r="S2016" s="530"/>
      <c r="T2016" s="530"/>
      <c r="U2016" s="530"/>
      <c r="V2016" s="530"/>
      <c r="W2016" s="530"/>
      <c r="X2016" s="530"/>
      <c r="Y2016" s="530"/>
    </row>
    <row r="2017" spans="1:25" x14ac:dyDescent="0.25">
      <c r="A2017" s="530"/>
      <c r="B2017" s="530"/>
      <c r="C2017" s="530"/>
      <c r="D2017" s="530"/>
      <c r="E2017" s="530"/>
      <c r="F2017" s="530"/>
      <c r="G2017" s="530"/>
      <c r="H2017" s="530"/>
      <c r="I2017" s="530"/>
      <c r="J2017" s="530"/>
      <c r="K2017" s="530"/>
      <c r="L2017" s="530">
        <f t="shared" si="30"/>
        <v>0</v>
      </c>
      <c r="M2017" s="530"/>
      <c r="N2017" s="530"/>
      <c r="O2017" s="530"/>
      <c r="P2017" s="530"/>
      <c r="Q2017" s="530"/>
      <c r="R2017" s="530"/>
      <c r="S2017" s="530"/>
      <c r="T2017" s="530"/>
      <c r="U2017" s="530"/>
      <c r="V2017" s="530"/>
      <c r="W2017" s="530"/>
      <c r="X2017" s="530"/>
      <c r="Y2017" s="530"/>
    </row>
    <row r="2018" spans="1:25" x14ac:dyDescent="0.25">
      <c r="A2018" s="530"/>
      <c r="B2018" s="530"/>
      <c r="C2018" s="530"/>
      <c r="D2018" s="530"/>
      <c r="E2018" s="530"/>
      <c r="F2018" s="530"/>
      <c r="G2018" s="530"/>
      <c r="H2018" s="530"/>
      <c r="I2018" s="530"/>
      <c r="J2018" s="530"/>
      <c r="K2018" s="530"/>
      <c r="L2018" s="530">
        <f t="shared" si="30"/>
        <v>0</v>
      </c>
      <c r="M2018" s="530"/>
      <c r="N2018" s="530"/>
      <c r="O2018" s="530"/>
      <c r="P2018" s="530"/>
      <c r="Q2018" s="530"/>
      <c r="R2018" s="530"/>
      <c r="S2018" s="530"/>
      <c r="T2018" s="530"/>
      <c r="U2018" s="530"/>
      <c r="V2018" s="530"/>
      <c r="W2018" s="530"/>
      <c r="X2018" s="530"/>
      <c r="Y2018" s="530"/>
    </row>
    <row r="2019" spans="1:25" x14ac:dyDescent="0.25">
      <c r="A2019" s="530"/>
      <c r="B2019" s="530"/>
      <c r="C2019" s="530"/>
      <c r="D2019" s="530"/>
      <c r="E2019" s="530"/>
      <c r="F2019" s="530"/>
      <c r="G2019" s="530"/>
      <c r="H2019" s="530"/>
      <c r="I2019" s="530"/>
      <c r="J2019" s="530"/>
      <c r="K2019" s="530"/>
      <c r="L2019" s="530">
        <f t="shared" si="30"/>
        <v>0</v>
      </c>
      <c r="M2019" s="530"/>
      <c r="N2019" s="530"/>
      <c r="O2019" s="530"/>
      <c r="P2019" s="530"/>
      <c r="Q2019" s="530"/>
      <c r="R2019" s="530"/>
      <c r="S2019" s="530"/>
      <c r="T2019" s="530"/>
      <c r="U2019" s="530"/>
      <c r="V2019" s="530"/>
      <c r="W2019" s="530"/>
      <c r="X2019" s="530"/>
      <c r="Y2019" s="530"/>
    </row>
    <row r="2020" spans="1:25" x14ac:dyDescent="0.25">
      <c r="A2020" s="530"/>
      <c r="B2020" s="530"/>
      <c r="C2020" s="530"/>
      <c r="D2020" s="530"/>
      <c r="E2020" s="530"/>
      <c r="F2020" s="530"/>
      <c r="G2020" s="530"/>
      <c r="H2020" s="530"/>
      <c r="I2020" s="530"/>
      <c r="J2020" s="530"/>
      <c r="K2020" s="530"/>
      <c r="L2020" s="530">
        <f t="shared" si="30"/>
        <v>0</v>
      </c>
      <c r="M2020" s="530"/>
      <c r="N2020" s="530"/>
      <c r="O2020" s="530"/>
      <c r="P2020" s="530"/>
      <c r="Q2020" s="530"/>
      <c r="R2020" s="530"/>
      <c r="S2020" s="530"/>
      <c r="T2020" s="530"/>
      <c r="U2020" s="530"/>
      <c r="V2020" s="530"/>
      <c r="W2020" s="530"/>
      <c r="X2020" s="530"/>
      <c r="Y2020" s="530"/>
    </row>
    <row r="2021" spans="1:25" x14ac:dyDescent="0.25">
      <c r="A2021" s="530"/>
      <c r="B2021" s="530"/>
      <c r="C2021" s="530"/>
      <c r="D2021" s="530"/>
      <c r="E2021" s="530"/>
      <c r="F2021" s="530"/>
      <c r="G2021" s="530"/>
      <c r="H2021" s="530"/>
      <c r="I2021" s="530"/>
      <c r="J2021" s="530"/>
      <c r="K2021" s="530"/>
      <c r="L2021" s="530">
        <f t="shared" si="30"/>
        <v>0</v>
      </c>
      <c r="M2021" s="530"/>
      <c r="N2021" s="530"/>
      <c r="O2021" s="530"/>
      <c r="P2021" s="530"/>
      <c r="Q2021" s="530"/>
      <c r="R2021" s="530"/>
      <c r="S2021" s="530"/>
      <c r="T2021" s="530"/>
      <c r="U2021" s="530"/>
      <c r="V2021" s="530"/>
      <c r="W2021" s="530"/>
      <c r="X2021" s="530"/>
      <c r="Y2021" s="530"/>
    </row>
    <row r="2022" spans="1:25" x14ac:dyDescent="0.25">
      <c r="A2022" s="530"/>
      <c r="B2022" s="530"/>
      <c r="C2022" s="530"/>
      <c r="D2022" s="530"/>
      <c r="E2022" s="530"/>
      <c r="F2022" s="530"/>
      <c r="G2022" s="530"/>
      <c r="H2022" s="530"/>
      <c r="I2022" s="530"/>
      <c r="J2022" s="530"/>
      <c r="K2022" s="530"/>
      <c r="L2022" s="530">
        <f t="shared" si="30"/>
        <v>0</v>
      </c>
      <c r="M2022" s="530"/>
      <c r="N2022" s="530"/>
      <c r="O2022" s="530"/>
      <c r="P2022" s="530"/>
      <c r="Q2022" s="530"/>
      <c r="R2022" s="530"/>
      <c r="S2022" s="530"/>
      <c r="T2022" s="530"/>
      <c r="U2022" s="530"/>
      <c r="V2022" s="530"/>
      <c r="W2022" s="530"/>
      <c r="X2022" s="530"/>
      <c r="Y2022" s="530"/>
    </row>
    <row r="2023" spans="1:25" x14ac:dyDescent="0.25">
      <c r="A2023" s="530"/>
      <c r="B2023" s="530"/>
      <c r="C2023" s="530"/>
      <c r="D2023" s="530"/>
      <c r="E2023" s="530"/>
      <c r="F2023" s="530"/>
      <c r="G2023" s="530"/>
      <c r="H2023" s="530"/>
      <c r="I2023" s="530"/>
      <c r="J2023" s="530"/>
      <c r="K2023" s="530"/>
      <c r="L2023" s="530">
        <f t="shared" si="30"/>
        <v>0</v>
      </c>
      <c r="M2023" s="530"/>
      <c r="N2023" s="530"/>
      <c r="O2023" s="530"/>
      <c r="P2023" s="530"/>
      <c r="Q2023" s="530"/>
      <c r="R2023" s="530"/>
      <c r="S2023" s="530"/>
      <c r="T2023" s="530"/>
      <c r="U2023" s="530"/>
      <c r="V2023" s="530"/>
      <c r="W2023" s="530"/>
      <c r="X2023" s="530"/>
      <c r="Y2023" s="530"/>
    </row>
    <row r="2024" spans="1:25" x14ac:dyDescent="0.25">
      <c r="A2024" s="530"/>
      <c r="B2024" s="530"/>
      <c r="C2024" s="530"/>
      <c r="D2024" s="530"/>
      <c r="E2024" s="530"/>
      <c r="F2024" s="530"/>
      <c r="G2024" s="530"/>
      <c r="H2024" s="530"/>
      <c r="I2024" s="530"/>
      <c r="J2024" s="530"/>
      <c r="K2024" s="530"/>
      <c r="L2024" s="530">
        <f t="shared" si="30"/>
        <v>0</v>
      </c>
      <c r="M2024" s="530"/>
      <c r="N2024" s="530"/>
      <c r="O2024" s="530"/>
      <c r="P2024" s="530"/>
      <c r="Q2024" s="530"/>
      <c r="R2024" s="530"/>
      <c r="S2024" s="530"/>
      <c r="T2024" s="530"/>
      <c r="U2024" s="530"/>
      <c r="V2024" s="530"/>
      <c r="W2024" s="530"/>
      <c r="X2024" s="530"/>
      <c r="Y2024" s="530"/>
    </row>
    <row r="2025" spans="1:25" x14ac:dyDescent="0.25">
      <c r="A2025" s="530"/>
      <c r="B2025" s="530"/>
      <c r="C2025" s="530"/>
      <c r="D2025" s="530"/>
      <c r="E2025" s="530"/>
      <c r="F2025" s="530"/>
      <c r="G2025" s="530"/>
      <c r="H2025" s="530"/>
      <c r="I2025" s="530"/>
      <c r="J2025" s="530"/>
      <c r="K2025" s="530"/>
      <c r="L2025" s="530">
        <f t="shared" si="30"/>
        <v>0</v>
      </c>
      <c r="M2025" s="530"/>
      <c r="N2025" s="530"/>
      <c r="O2025" s="530"/>
      <c r="P2025" s="530"/>
      <c r="Q2025" s="530"/>
      <c r="R2025" s="530"/>
      <c r="S2025" s="530"/>
      <c r="T2025" s="530"/>
      <c r="U2025" s="530"/>
      <c r="V2025" s="530"/>
      <c r="W2025" s="530"/>
      <c r="X2025" s="530"/>
      <c r="Y2025" s="530"/>
    </row>
    <row r="2026" spans="1:25" x14ac:dyDescent="0.25">
      <c r="A2026" s="530"/>
      <c r="B2026" s="530"/>
      <c r="C2026" s="530"/>
      <c r="D2026" s="530"/>
      <c r="E2026" s="530"/>
      <c r="F2026" s="530"/>
      <c r="G2026" s="530"/>
      <c r="H2026" s="530"/>
      <c r="I2026" s="530"/>
      <c r="J2026" s="530"/>
      <c r="K2026" s="530"/>
      <c r="L2026" s="530">
        <f t="shared" si="30"/>
        <v>0</v>
      </c>
      <c r="M2026" s="530"/>
      <c r="N2026" s="530"/>
      <c r="O2026" s="530"/>
      <c r="P2026" s="530"/>
      <c r="Q2026" s="530"/>
      <c r="R2026" s="530"/>
      <c r="S2026" s="530"/>
      <c r="T2026" s="530"/>
      <c r="U2026" s="530"/>
      <c r="V2026" s="530"/>
      <c r="W2026" s="530"/>
      <c r="X2026" s="530"/>
      <c r="Y2026" s="530"/>
    </row>
    <row r="2027" spans="1:25" x14ac:dyDescent="0.25">
      <c r="A2027" s="530"/>
      <c r="B2027" s="530"/>
      <c r="C2027" s="530"/>
      <c r="D2027" s="530"/>
      <c r="E2027" s="530"/>
      <c r="F2027" s="530"/>
      <c r="G2027" s="530"/>
      <c r="H2027" s="530"/>
      <c r="I2027" s="530"/>
      <c r="J2027" s="530"/>
      <c r="K2027" s="530"/>
      <c r="L2027" s="530">
        <f t="shared" si="30"/>
        <v>0</v>
      </c>
      <c r="M2027" s="530"/>
      <c r="N2027" s="530"/>
      <c r="O2027" s="530"/>
      <c r="P2027" s="530"/>
      <c r="Q2027" s="530"/>
      <c r="R2027" s="530"/>
      <c r="S2027" s="530"/>
      <c r="T2027" s="530"/>
      <c r="U2027" s="530"/>
      <c r="V2027" s="530"/>
      <c r="W2027" s="530"/>
      <c r="X2027" s="530"/>
      <c r="Y2027" s="530"/>
    </row>
    <row r="2028" spans="1:25" x14ac:dyDescent="0.25">
      <c r="A2028" s="530"/>
      <c r="B2028" s="530"/>
      <c r="C2028" s="530"/>
      <c r="D2028" s="530"/>
      <c r="E2028" s="530"/>
      <c r="F2028" s="530"/>
      <c r="G2028" s="530"/>
      <c r="H2028" s="530"/>
      <c r="I2028" s="530"/>
      <c r="J2028" s="530"/>
      <c r="K2028" s="530"/>
      <c r="L2028" s="530">
        <f t="shared" si="30"/>
        <v>0</v>
      </c>
      <c r="M2028" s="530"/>
      <c r="N2028" s="530"/>
      <c r="O2028" s="530"/>
      <c r="P2028" s="530"/>
      <c r="Q2028" s="530"/>
      <c r="R2028" s="530"/>
      <c r="S2028" s="530"/>
      <c r="T2028" s="530"/>
      <c r="U2028" s="530"/>
      <c r="V2028" s="530"/>
      <c r="W2028" s="530"/>
      <c r="X2028" s="530"/>
      <c r="Y2028" s="530"/>
    </row>
    <row r="2029" spans="1:25" x14ac:dyDescent="0.25">
      <c r="A2029" s="530"/>
      <c r="B2029" s="530"/>
      <c r="C2029" s="530"/>
      <c r="D2029" s="530"/>
      <c r="E2029" s="530"/>
      <c r="F2029" s="530"/>
      <c r="G2029" s="530"/>
      <c r="H2029" s="530"/>
      <c r="I2029" s="530"/>
      <c r="J2029" s="530"/>
      <c r="K2029" s="530"/>
      <c r="L2029" s="530">
        <f t="shared" si="30"/>
        <v>0</v>
      </c>
      <c r="M2029" s="530"/>
      <c r="N2029" s="530"/>
      <c r="O2029" s="530"/>
      <c r="P2029" s="530"/>
      <c r="Q2029" s="530"/>
      <c r="R2029" s="530"/>
      <c r="S2029" s="530"/>
      <c r="T2029" s="530"/>
      <c r="U2029" s="530"/>
      <c r="V2029" s="530"/>
      <c r="W2029" s="530"/>
      <c r="X2029" s="530"/>
      <c r="Y2029" s="530"/>
    </row>
    <row r="2030" spans="1:25" x14ac:dyDescent="0.25">
      <c r="A2030" s="530"/>
      <c r="B2030" s="530"/>
      <c r="C2030" s="530"/>
      <c r="D2030" s="530"/>
      <c r="E2030" s="530"/>
      <c r="F2030" s="530"/>
      <c r="G2030" s="530"/>
      <c r="H2030" s="530"/>
      <c r="I2030" s="530"/>
      <c r="J2030" s="530"/>
      <c r="K2030" s="530"/>
      <c r="L2030" s="530">
        <f t="shared" si="30"/>
        <v>0</v>
      </c>
      <c r="M2030" s="530"/>
      <c r="N2030" s="530"/>
      <c r="O2030" s="530"/>
      <c r="P2030" s="530"/>
      <c r="Q2030" s="530"/>
      <c r="R2030" s="530"/>
      <c r="S2030" s="530"/>
      <c r="T2030" s="530"/>
      <c r="U2030" s="530"/>
      <c r="V2030" s="530"/>
      <c r="W2030" s="530"/>
      <c r="X2030" s="530"/>
      <c r="Y2030" s="530"/>
    </row>
    <row r="2031" spans="1:25" x14ac:dyDescent="0.25">
      <c r="A2031" s="530"/>
      <c r="B2031" s="530"/>
      <c r="C2031" s="530"/>
      <c r="D2031" s="530"/>
      <c r="E2031" s="530"/>
      <c r="F2031" s="530"/>
      <c r="G2031" s="530"/>
      <c r="H2031" s="530"/>
      <c r="I2031" s="530"/>
      <c r="J2031" s="530"/>
      <c r="K2031" s="530"/>
      <c r="L2031" s="530">
        <f t="shared" si="30"/>
        <v>0</v>
      </c>
      <c r="M2031" s="530"/>
      <c r="N2031" s="530"/>
      <c r="O2031" s="530"/>
      <c r="P2031" s="530"/>
      <c r="Q2031" s="530"/>
      <c r="R2031" s="530"/>
      <c r="S2031" s="530"/>
      <c r="T2031" s="530"/>
      <c r="U2031" s="530"/>
      <c r="V2031" s="530"/>
      <c r="W2031" s="530"/>
      <c r="X2031" s="530"/>
      <c r="Y2031" s="530"/>
    </row>
    <row r="2032" spans="1:25" x14ac:dyDescent="0.25">
      <c r="A2032" s="530"/>
      <c r="B2032" s="530"/>
      <c r="C2032" s="530"/>
      <c r="D2032" s="530"/>
      <c r="E2032" s="530"/>
      <c r="F2032" s="530"/>
      <c r="G2032" s="530"/>
      <c r="H2032" s="530"/>
      <c r="I2032" s="530"/>
      <c r="J2032" s="530"/>
      <c r="K2032" s="530"/>
      <c r="L2032" s="530">
        <f t="shared" si="30"/>
        <v>0</v>
      </c>
      <c r="M2032" s="530"/>
      <c r="N2032" s="530"/>
      <c r="O2032" s="530"/>
      <c r="P2032" s="530"/>
      <c r="Q2032" s="530"/>
      <c r="R2032" s="530"/>
      <c r="S2032" s="530"/>
      <c r="T2032" s="530"/>
      <c r="U2032" s="530"/>
      <c r="V2032" s="530"/>
      <c r="W2032" s="530"/>
      <c r="X2032" s="530"/>
      <c r="Y2032" s="530"/>
    </row>
    <row r="2033" spans="1:25" x14ac:dyDescent="0.25">
      <c r="A2033" s="530"/>
      <c r="B2033" s="530"/>
      <c r="C2033" s="530"/>
      <c r="D2033" s="530"/>
      <c r="E2033" s="530"/>
      <c r="F2033" s="530"/>
      <c r="G2033" s="530"/>
      <c r="H2033" s="530"/>
      <c r="I2033" s="530"/>
      <c r="J2033" s="530"/>
      <c r="K2033" s="530"/>
      <c r="L2033" s="530">
        <f t="shared" si="30"/>
        <v>0</v>
      </c>
      <c r="M2033" s="530"/>
      <c r="N2033" s="530"/>
      <c r="O2033" s="530"/>
      <c r="P2033" s="530"/>
      <c r="Q2033" s="530"/>
      <c r="R2033" s="530"/>
      <c r="S2033" s="530"/>
      <c r="T2033" s="530"/>
      <c r="U2033" s="530"/>
      <c r="V2033" s="530"/>
      <c r="W2033" s="530"/>
      <c r="X2033" s="530"/>
      <c r="Y2033" s="530"/>
    </row>
    <row r="2034" spans="1:25" x14ac:dyDescent="0.25">
      <c r="A2034" s="530"/>
      <c r="B2034" s="530"/>
      <c r="C2034" s="530"/>
      <c r="D2034" s="530"/>
      <c r="E2034" s="530"/>
      <c r="F2034" s="530"/>
      <c r="G2034" s="530"/>
      <c r="H2034" s="530"/>
      <c r="I2034" s="530"/>
      <c r="J2034" s="530"/>
      <c r="K2034" s="530"/>
      <c r="L2034" s="530">
        <f t="shared" si="30"/>
        <v>0</v>
      </c>
      <c r="M2034" s="530"/>
      <c r="N2034" s="530"/>
      <c r="O2034" s="530"/>
      <c r="P2034" s="530"/>
      <c r="Q2034" s="530"/>
      <c r="R2034" s="530"/>
      <c r="S2034" s="530"/>
      <c r="T2034" s="530"/>
      <c r="U2034" s="530"/>
      <c r="V2034" s="530"/>
      <c r="W2034" s="530"/>
      <c r="X2034" s="530"/>
      <c r="Y2034" s="530"/>
    </row>
    <row r="2035" spans="1:25" x14ac:dyDescent="0.25">
      <c r="A2035" s="530"/>
      <c r="B2035" s="530"/>
      <c r="C2035" s="530"/>
      <c r="D2035" s="530"/>
      <c r="E2035" s="530"/>
      <c r="F2035" s="530"/>
      <c r="G2035" s="530"/>
      <c r="H2035" s="530"/>
      <c r="I2035" s="530"/>
      <c r="J2035" s="530"/>
      <c r="K2035" s="530"/>
      <c r="L2035" s="530">
        <f t="shared" si="30"/>
        <v>0</v>
      </c>
      <c r="M2035" s="530"/>
      <c r="N2035" s="530"/>
      <c r="O2035" s="530"/>
      <c r="P2035" s="530"/>
      <c r="Q2035" s="530"/>
      <c r="R2035" s="530"/>
      <c r="S2035" s="530"/>
      <c r="T2035" s="530"/>
      <c r="U2035" s="530"/>
      <c r="V2035" s="530"/>
      <c r="W2035" s="530"/>
      <c r="X2035" s="530"/>
      <c r="Y2035" s="530"/>
    </row>
    <row r="2036" spans="1:25" x14ac:dyDescent="0.25">
      <c r="A2036" s="530"/>
      <c r="B2036" s="530"/>
      <c r="C2036" s="530"/>
      <c r="D2036" s="530"/>
      <c r="E2036" s="530"/>
      <c r="F2036" s="530"/>
      <c r="G2036" s="530"/>
      <c r="H2036" s="530"/>
      <c r="I2036" s="530"/>
      <c r="J2036" s="530"/>
      <c r="K2036" s="530"/>
      <c r="L2036" s="530">
        <f t="shared" si="30"/>
        <v>0</v>
      </c>
      <c r="M2036" s="530"/>
      <c r="N2036" s="530"/>
      <c r="O2036" s="530"/>
      <c r="P2036" s="530"/>
      <c r="Q2036" s="530"/>
      <c r="R2036" s="530"/>
      <c r="S2036" s="530"/>
      <c r="T2036" s="530"/>
      <c r="U2036" s="530"/>
      <c r="V2036" s="530"/>
      <c r="W2036" s="530"/>
      <c r="X2036" s="530"/>
      <c r="Y2036" s="530"/>
    </row>
    <row r="2037" spans="1:25" x14ac:dyDescent="0.25">
      <c r="A2037" s="530"/>
      <c r="B2037" s="530"/>
      <c r="C2037" s="530"/>
      <c r="D2037" s="530"/>
      <c r="E2037" s="530"/>
      <c r="F2037" s="530"/>
      <c r="G2037" s="530"/>
      <c r="H2037" s="530"/>
      <c r="I2037" s="530"/>
      <c r="J2037" s="530"/>
      <c r="K2037" s="530"/>
      <c r="L2037" s="530">
        <f t="shared" si="30"/>
        <v>0</v>
      </c>
      <c r="M2037" s="530"/>
      <c r="N2037" s="530"/>
      <c r="O2037" s="530"/>
      <c r="P2037" s="530"/>
      <c r="Q2037" s="530"/>
      <c r="R2037" s="530"/>
      <c r="S2037" s="530"/>
      <c r="T2037" s="530"/>
      <c r="U2037" s="530"/>
      <c r="V2037" s="530"/>
      <c r="W2037" s="530"/>
      <c r="X2037" s="530"/>
      <c r="Y2037" s="530"/>
    </row>
    <row r="2038" spans="1:25" x14ac:dyDescent="0.25">
      <c r="A2038" s="530"/>
      <c r="B2038" s="530"/>
      <c r="C2038" s="530"/>
      <c r="D2038" s="530"/>
      <c r="E2038" s="530"/>
      <c r="F2038" s="530"/>
      <c r="G2038" s="530"/>
      <c r="H2038" s="530"/>
      <c r="I2038" s="530"/>
      <c r="J2038" s="530"/>
      <c r="K2038" s="530"/>
      <c r="L2038" s="530">
        <f t="shared" si="30"/>
        <v>0</v>
      </c>
      <c r="M2038" s="530"/>
      <c r="N2038" s="530"/>
      <c r="O2038" s="530"/>
      <c r="P2038" s="530"/>
      <c r="Q2038" s="530"/>
      <c r="R2038" s="530"/>
      <c r="S2038" s="530"/>
      <c r="T2038" s="530"/>
      <c r="U2038" s="530"/>
      <c r="V2038" s="530"/>
      <c r="W2038" s="530"/>
      <c r="X2038" s="530"/>
      <c r="Y2038" s="530"/>
    </row>
    <row r="2039" spans="1:25" x14ac:dyDescent="0.25">
      <c r="A2039" s="530"/>
      <c r="B2039" s="530"/>
      <c r="C2039" s="530"/>
      <c r="D2039" s="530"/>
      <c r="E2039" s="530"/>
      <c r="F2039" s="530"/>
      <c r="G2039" s="530"/>
      <c r="H2039" s="530"/>
      <c r="I2039" s="530"/>
      <c r="J2039" s="530"/>
      <c r="K2039" s="530"/>
      <c r="L2039" s="530">
        <f t="shared" si="30"/>
        <v>0</v>
      </c>
      <c r="M2039" s="530"/>
      <c r="N2039" s="530"/>
      <c r="O2039" s="530"/>
      <c r="P2039" s="530"/>
      <c r="Q2039" s="530"/>
      <c r="R2039" s="530"/>
      <c r="S2039" s="530"/>
      <c r="T2039" s="530"/>
      <c r="U2039" s="530"/>
      <c r="V2039" s="530"/>
      <c r="W2039" s="530"/>
      <c r="X2039" s="530"/>
      <c r="Y2039" s="530"/>
    </row>
    <row r="2040" spans="1:25" x14ac:dyDescent="0.25">
      <c r="A2040" s="530"/>
      <c r="B2040" s="530"/>
      <c r="C2040" s="530"/>
      <c r="D2040" s="530"/>
      <c r="E2040" s="530"/>
      <c r="F2040" s="530"/>
      <c r="G2040" s="530"/>
      <c r="H2040" s="530"/>
      <c r="I2040" s="530"/>
      <c r="J2040" s="530"/>
      <c r="K2040" s="530"/>
      <c r="L2040" s="530">
        <f t="shared" si="30"/>
        <v>0</v>
      </c>
      <c r="M2040" s="530"/>
      <c r="N2040" s="530"/>
      <c r="O2040" s="530"/>
      <c r="P2040" s="530"/>
      <c r="Q2040" s="530"/>
      <c r="R2040" s="530"/>
      <c r="S2040" s="530"/>
      <c r="T2040" s="530"/>
      <c r="U2040" s="530"/>
      <c r="V2040" s="530"/>
      <c r="W2040" s="530"/>
      <c r="X2040" s="530"/>
      <c r="Y2040" s="530"/>
    </row>
    <row r="2041" spans="1:25" x14ac:dyDescent="0.25">
      <c r="A2041" s="530"/>
      <c r="B2041" s="530"/>
      <c r="C2041" s="530"/>
      <c r="D2041" s="530"/>
      <c r="E2041" s="530"/>
      <c r="F2041" s="530"/>
      <c r="G2041" s="530"/>
      <c r="H2041" s="530"/>
      <c r="I2041" s="530"/>
      <c r="J2041" s="530"/>
      <c r="K2041" s="530"/>
      <c r="L2041" s="530">
        <f t="shared" si="30"/>
        <v>0</v>
      </c>
      <c r="M2041" s="530"/>
      <c r="N2041" s="530"/>
      <c r="O2041" s="530"/>
      <c r="P2041" s="530"/>
      <c r="Q2041" s="530"/>
      <c r="R2041" s="530"/>
      <c r="S2041" s="530"/>
      <c r="T2041" s="530"/>
      <c r="U2041" s="530"/>
      <c r="V2041" s="530"/>
      <c r="W2041" s="530"/>
      <c r="X2041" s="530"/>
      <c r="Y2041" s="530"/>
    </row>
    <row r="2042" spans="1:25" x14ac:dyDescent="0.25">
      <c r="A2042" s="530"/>
      <c r="B2042" s="530"/>
      <c r="C2042" s="530"/>
      <c r="D2042" s="530"/>
      <c r="E2042" s="530"/>
      <c r="F2042" s="530"/>
      <c r="G2042" s="530"/>
      <c r="H2042" s="530"/>
      <c r="I2042" s="530"/>
      <c r="J2042" s="530"/>
      <c r="K2042" s="530"/>
      <c r="L2042" s="530">
        <f t="shared" si="30"/>
        <v>0</v>
      </c>
      <c r="M2042" s="530"/>
      <c r="N2042" s="530"/>
      <c r="O2042" s="530"/>
      <c r="P2042" s="530"/>
      <c r="Q2042" s="530"/>
      <c r="R2042" s="530"/>
      <c r="S2042" s="530"/>
      <c r="T2042" s="530"/>
      <c r="U2042" s="530"/>
      <c r="V2042" s="530"/>
      <c r="W2042" s="530"/>
      <c r="X2042" s="530"/>
      <c r="Y2042" s="530"/>
    </row>
    <row r="2043" spans="1:25" x14ac:dyDescent="0.25">
      <c r="A2043" s="530"/>
      <c r="B2043" s="530"/>
      <c r="C2043" s="530"/>
      <c r="D2043" s="530"/>
      <c r="E2043" s="530"/>
      <c r="F2043" s="530"/>
      <c r="G2043" s="530"/>
      <c r="H2043" s="530"/>
      <c r="I2043" s="530"/>
      <c r="J2043" s="530"/>
      <c r="K2043" s="530"/>
      <c r="L2043" s="530">
        <f t="shared" si="30"/>
        <v>0</v>
      </c>
      <c r="M2043" s="530"/>
      <c r="N2043" s="530"/>
      <c r="O2043" s="530"/>
      <c r="P2043" s="530"/>
      <c r="Q2043" s="530"/>
      <c r="R2043" s="530"/>
      <c r="S2043" s="530"/>
      <c r="T2043" s="530"/>
      <c r="U2043" s="530"/>
      <c r="V2043" s="530"/>
      <c r="W2043" s="530"/>
      <c r="X2043" s="530"/>
      <c r="Y2043" s="530"/>
    </row>
    <row r="2044" spans="1:25" x14ac:dyDescent="0.25">
      <c r="A2044" s="530"/>
      <c r="B2044" s="530"/>
      <c r="C2044" s="530"/>
      <c r="D2044" s="530"/>
      <c r="E2044" s="530"/>
      <c r="F2044" s="530"/>
      <c r="G2044" s="530"/>
      <c r="H2044" s="530"/>
      <c r="I2044" s="530"/>
      <c r="J2044" s="530"/>
      <c r="K2044" s="530"/>
      <c r="L2044" s="530">
        <f t="shared" si="30"/>
        <v>0</v>
      </c>
      <c r="M2044" s="530"/>
      <c r="N2044" s="530"/>
      <c r="O2044" s="530"/>
      <c r="P2044" s="530"/>
      <c r="Q2044" s="530"/>
      <c r="R2044" s="530"/>
      <c r="S2044" s="530"/>
      <c r="T2044" s="530"/>
      <c r="U2044" s="530"/>
      <c r="V2044" s="530"/>
      <c r="W2044" s="530"/>
      <c r="X2044" s="530"/>
      <c r="Y2044" s="530"/>
    </row>
    <row r="2045" spans="1:25" x14ac:dyDescent="0.25">
      <c r="A2045" s="530"/>
      <c r="B2045" s="530"/>
      <c r="C2045" s="530"/>
      <c r="D2045" s="530"/>
      <c r="E2045" s="530"/>
      <c r="F2045" s="530"/>
      <c r="G2045" s="530"/>
      <c r="H2045" s="530"/>
      <c r="I2045" s="530"/>
      <c r="J2045" s="530"/>
      <c r="K2045" s="530"/>
      <c r="L2045" s="530">
        <f t="shared" si="30"/>
        <v>0</v>
      </c>
      <c r="M2045" s="530"/>
      <c r="N2045" s="530"/>
      <c r="O2045" s="530"/>
      <c r="P2045" s="530"/>
      <c r="Q2045" s="530"/>
      <c r="R2045" s="530"/>
      <c r="S2045" s="530"/>
      <c r="T2045" s="530"/>
      <c r="U2045" s="530"/>
      <c r="V2045" s="530"/>
      <c r="W2045" s="530"/>
      <c r="X2045" s="530"/>
      <c r="Y2045" s="530"/>
    </row>
    <row r="2046" spans="1:25" x14ac:dyDescent="0.25">
      <c r="A2046" s="530"/>
      <c r="B2046" s="530"/>
      <c r="C2046" s="530"/>
      <c r="D2046" s="530"/>
      <c r="E2046" s="530"/>
      <c r="F2046" s="530"/>
      <c r="G2046" s="530"/>
      <c r="H2046" s="530"/>
      <c r="I2046" s="530"/>
      <c r="J2046" s="530"/>
      <c r="K2046" s="530"/>
      <c r="L2046" s="530">
        <f t="shared" si="30"/>
        <v>0</v>
      </c>
      <c r="M2046" s="530"/>
      <c r="N2046" s="530"/>
      <c r="O2046" s="530"/>
      <c r="P2046" s="530"/>
      <c r="Q2046" s="530"/>
      <c r="R2046" s="530"/>
      <c r="S2046" s="530"/>
      <c r="T2046" s="530"/>
      <c r="U2046" s="530"/>
      <c r="V2046" s="530"/>
      <c r="W2046" s="530"/>
      <c r="X2046" s="530"/>
      <c r="Y2046" s="530"/>
    </row>
    <row r="2047" spans="1:25" x14ac:dyDescent="0.25">
      <c r="A2047" s="530"/>
      <c r="B2047" s="530"/>
      <c r="C2047" s="530"/>
      <c r="D2047" s="530"/>
      <c r="E2047" s="530"/>
      <c r="F2047" s="530"/>
      <c r="G2047" s="530"/>
      <c r="H2047" s="530"/>
      <c r="I2047" s="530"/>
      <c r="J2047" s="530"/>
      <c r="K2047" s="530"/>
      <c r="L2047" s="530">
        <f t="shared" si="30"/>
        <v>0</v>
      </c>
      <c r="M2047" s="530"/>
      <c r="N2047" s="530"/>
      <c r="O2047" s="530"/>
      <c r="P2047" s="530"/>
      <c r="Q2047" s="530"/>
      <c r="R2047" s="530"/>
      <c r="S2047" s="530"/>
      <c r="T2047" s="530"/>
      <c r="U2047" s="530"/>
      <c r="V2047" s="530"/>
      <c r="W2047" s="530"/>
      <c r="X2047" s="530"/>
      <c r="Y2047" s="530"/>
    </row>
    <row r="2048" spans="1:25" x14ac:dyDescent="0.25">
      <c r="A2048" s="530"/>
      <c r="B2048" s="530"/>
      <c r="C2048" s="530"/>
      <c r="D2048" s="530"/>
      <c r="E2048" s="530"/>
      <c r="F2048" s="530"/>
      <c r="G2048" s="530"/>
      <c r="H2048" s="530"/>
      <c r="I2048" s="530"/>
      <c r="J2048" s="530"/>
      <c r="K2048" s="530"/>
      <c r="L2048" s="530">
        <f t="shared" si="30"/>
        <v>0</v>
      </c>
      <c r="M2048" s="530"/>
      <c r="N2048" s="530"/>
      <c r="O2048" s="530"/>
      <c r="P2048" s="530"/>
      <c r="Q2048" s="530"/>
      <c r="R2048" s="530"/>
      <c r="S2048" s="530"/>
      <c r="T2048" s="530"/>
      <c r="U2048" s="530"/>
      <c r="V2048" s="530"/>
      <c r="W2048" s="530"/>
      <c r="X2048" s="530"/>
      <c r="Y2048" s="530"/>
    </row>
    <row r="2049" spans="1:25" x14ac:dyDescent="0.25">
      <c r="A2049" s="530"/>
      <c r="B2049" s="530"/>
      <c r="C2049" s="530"/>
      <c r="D2049" s="530"/>
      <c r="E2049" s="530"/>
      <c r="F2049" s="530"/>
      <c r="G2049" s="530"/>
      <c r="H2049" s="530"/>
      <c r="I2049" s="530"/>
      <c r="J2049" s="530"/>
      <c r="K2049" s="530"/>
      <c r="L2049" s="530">
        <f t="shared" si="30"/>
        <v>0</v>
      </c>
      <c r="M2049" s="530"/>
      <c r="N2049" s="530"/>
      <c r="O2049" s="530"/>
      <c r="P2049" s="530"/>
      <c r="Q2049" s="530"/>
      <c r="R2049" s="530"/>
      <c r="S2049" s="530"/>
      <c r="T2049" s="530"/>
      <c r="U2049" s="530"/>
      <c r="V2049" s="530"/>
      <c r="W2049" s="530"/>
      <c r="X2049" s="530"/>
      <c r="Y2049" s="530"/>
    </row>
    <row r="2050" spans="1:25" x14ac:dyDescent="0.25">
      <c r="A2050" s="530"/>
      <c r="B2050" s="530"/>
      <c r="C2050" s="530"/>
      <c r="D2050" s="530"/>
      <c r="E2050" s="530"/>
      <c r="F2050" s="530"/>
      <c r="G2050" s="530"/>
      <c r="H2050" s="530"/>
      <c r="I2050" s="530"/>
      <c r="J2050" s="530"/>
      <c r="K2050" s="530"/>
      <c r="L2050" s="530">
        <f t="shared" si="30"/>
        <v>0</v>
      </c>
      <c r="M2050" s="530"/>
      <c r="N2050" s="530"/>
      <c r="O2050" s="530"/>
      <c r="P2050" s="530"/>
      <c r="Q2050" s="530"/>
      <c r="R2050" s="530"/>
      <c r="S2050" s="530"/>
      <c r="T2050" s="530"/>
      <c r="U2050" s="530"/>
      <c r="V2050" s="530"/>
      <c r="W2050" s="530"/>
      <c r="X2050" s="530"/>
      <c r="Y2050" s="530"/>
    </row>
    <row r="2051" spans="1:25" x14ac:dyDescent="0.25">
      <c r="A2051" s="530"/>
      <c r="B2051" s="530"/>
      <c r="C2051" s="530"/>
      <c r="D2051" s="530"/>
      <c r="E2051" s="530"/>
      <c r="F2051" s="530"/>
      <c r="G2051" s="530"/>
      <c r="H2051" s="530"/>
      <c r="I2051" s="530"/>
      <c r="J2051" s="530"/>
      <c r="K2051" s="530"/>
      <c r="L2051" s="530">
        <f t="shared" si="30"/>
        <v>0</v>
      </c>
      <c r="M2051" s="530"/>
      <c r="N2051" s="530"/>
      <c r="O2051" s="530"/>
      <c r="P2051" s="530"/>
      <c r="Q2051" s="530"/>
      <c r="R2051" s="530"/>
      <c r="S2051" s="530"/>
      <c r="T2051" s="530"/>
      <c r="U2051" s="530"/>
      <c r="V2051" s="530"/>
      <c r="W2051" s="530"/>
      <c r="X2051" s="530"/>
      <c r="Y2051" s="530"/>
    </row>
    <row r="2052" spans="1:25" x14ac:dyDescent="0.25">
      <c r="A2052" s="530"/>
      <c r="B2052" s="530"/>
      <c r="C2052" s="530"/>
      <c r="D2052" s="530"/>
      <c r="E2052" s="530"/>
      <c r="F2052" s="530"/>
      <c r="G2052" s="530"/>
      <c r="H2052" s="530"/>
      <c r="I2052" s="530"/>
      <c r="J2052" s="530"/>
      <c r="K2052" s="530"/>
      <c r="L2052" s="530">
        <f t="shared" si="30"/>
        <v>0</v>
      </c>
      <c r="M2052" s="530"/>
      <c r="N2052" s="530"/>
      <c r="O2052" s="530"/>
      <c r="P2052" s="530"/>
      <c r="Q2052" s="530"/>
      <c r="R2052" s="530"/>
      <c r="S2052" s="530"/>
      <c r="T2052" s="530"/>
      <c r="U2052" s="530"/>
      <c r="V2052" s="530"/>
      <c r="W2052" s="530"/>
      <c r="X2052" s="530"/>
      <c r="Y2052" s="530"/>
    </row>
    <row r="2053" spans="1:25" x14ac:dyDescent="0.25">
      <c r="A2053" s="530"/>
      <c r="B2053" s="530"/>
      <c r="C2053" s="530"/>
      <c r="D2053" s="530"/>
      <c r="E2053" s="530"/>
      <c r="F2053" s="530"/>
      <c r="G2053" s="530"/>
      <c r="H2053" s="530"/>
      <c r="I2053" s="530"/>
      <c r="J2053" s="530"/>
      <c r="K2053" s="530"/>
      <c r="L2053" s="530">
        <f t="shared" si="30"/>
        <v>0</v>
      </c>
      <c r="M2053" s="530"/>
      <c r="N2053" s="530"/>
      <c r="O2053" s="530"/>
      <c r="P2053" s="530"/>
      <c r="Q2053" s="530"/>
      <c r="R2053" s="530"/>
      <c r="S2053" s="530"/>
      <c r="T2053" s="530"/>
      <c r="U2053" s="530"/>
      <c r="V2053" s="530"/>
      <c r="W2053" s="530"/>
      <c r="X2053" s="530"/>
      <c r="Y2053" s="530"/>
    </row>
    <row r="2054" spans="1:25" x14ac:dyDescent="0.25">
      <c r="A2054" s="530"/>
      <c r="B2054" s="530"/>
      <c r="C2054" s="530"/>
      <c r="D2054" s="530"/>
      <c r="E2054" s="530"/>
      <c r="F2054" s="530"/>
      <c r="G2054" s="530"/>
      <c r="H2054" s="530"/>
      <c r="I2054" s="530"/>
      <c r="J2054" s="530"/>
      <c r="K2054" s="530"/>
      <c r="L2054" s="530">
        <f t="shared" si="30"/>
        <v>0</v>
      </c>
      <c r="M2054" s="530"/>
      <c r="N2054" s="530"/>
      <c r="O2054" s="530"/>
      <c r="P2054" s="530"/>
      <c r="Q2054" s="530"/>
      <c r="R2054" s="530"/>
      <c r="S2054" s="530"/>
      <c r="T2054" s="530"/>
      <c r="U2054" s="530"/>
      <c r="V2054" s="530"/>
      <c r="W2054" s="530"/>
      <c r="X2054" s="530"/>
      <c r="Y2054" s="530"/>
    </row>
    <row r="2055" spans="1:25" x14ac:dyDescent="0.25">
      <c r="A2055" s="530"/>
      <c r="B2055" s="530"/>
      <c r="C2055" s="530"/>
      <c r="D2055" s="530"/>
      <c r="E2055" s="530"/>
      <c r="F2055" s="530"/>
      <c r="G2055" s="530"/>
      <c r="H2055" s="530"/>
      <c r="I2055" s="530"/>
      <c r="J2055" s="530"/>
      <c r="K2055" s="530"/>
      <c r="L2055" s="530">
        <f t="shared" si="30"/>
        <v>0</v>
      </c>
      <c r="M2055" s="530"/>
      <c r="N2055" s="530"/>
      <c r="O2055" s="530"/>
      <c r="P2055" s="530"/>
      <c r="Q2055" s="530"/>
      <c r="R2055" s="530"/>
      <c r="S2055" s="530"/>
      <c r="T2055" s="530"/>
      <c r="U2055" s="530"/>
      <c r="V2055" s="530"/>
      <c r="W2055" s="530"/>
      <c r="X2055" s="530"/>
      <c r="Y2055" s="530"/>
    </row>
    <row r="2056" spans="1:25" x14ac:dyDescent="0.25">
      <c r="A2056" s="530"/>
      <c r="B2056" s="530"/>
      <c r="C2056" s="530"/>
      <c r="D2056" s="530"/>
      <c r="E2056" s="530"/>
      <c r="F2056" s="530"/>
      <c r="G2056" s="530"/>
      <c r="H2056" s="530"/>
      <c r="I2056" s="530"/>
      <c r="J2056" s="530"/>
      <c r="K2056" s="530"/>
      <c r="L2056" s="530">
        <f t="shared" si="30"/>
        <v>0</v>
      </c>
      <c r="M2056" s="530"/>
      <c r="N2056" s="530"/>
      <c r="O2056" s="530"/>
      <c r="P2056" s="530"/>
      <c r="Q2056" s="530"/>
      <c r="R2056" s="530"/>
      <c r="S2056" s="530"/>
      <c r="T2056" s="530"/>
      <c r="U2056" s="530"/>
      <c r="V2056" s="530"/>
      <c r="W2056" s="530"/>
      <c r="X2056" s="530"/>
      <c r="Y2056" s="530"/>
    </row>
    <row r="2057" spans="1:25" x14ac:dyDescent="0.25">
      <c r="A2057" s="530"/>
      <c r="B2057" s="530"/>
      <c r="C2057" s="530"/>
      <c r="D2057" s="530"/>
      <c r="E2057" s="530"/>
      <c r="F2057" s="530"/>
      <c r="G2057" s="530"/>
      <c r="H2057" s="530"/>
      <c r="I2057" s="530"/>
      <c r="J2057" s="530"/>
      <c r="K2057" s="530"/>
      <c r="L2057" s="530">
        <f t="shared" si="30"/>
        <v>0</v>
      </c>
      <c r="M2057" s="530"/>
      <c r="N2057" s="530"/>
      <c r="O2057" s="530"/>
      <c r="P2057" s="530"/>
      <c r="Q2057" s="530"/>
      <c r="R2057" s="530"/>
      <c r="S2057" s="530"/>
      <c r="T2057" s="530"/>
      <c r="U2057" s="530"/>
      <c r="V2057" s="530"/>
      <c r="W2057" s="530"/>
      <c r="X2057" s="530"/>
      <c r="Y2057" s="530"/>
    </row>
    <row r="2058" spans="1:25" x14ac:dyDescent="0.25">
      <c r="A2058" s="530"/>
      <c r="B2058" s="530"/>
      <c r="C2058" s="530"/>
      <c r="D2058" s="530"/>
      <c r="E2058" s="530"/>
      <c r="F2058" s="530"/>
      <c r="G2058" s="530"/>
      <c r="H2058" s="530"/>
      <c r="I2058" s="530"/>
      <c r="J2058" s="530"/>
      <c r="K2058" s="530"/>
      <c r="L2058" s="530">
        <f t="shared" si="30"/>
        <v>0</v>
      </c>
      <c r="M2058" s="530"/>
      <c r="N2058" s="530"/>
      <c r="O2058" s="530"/>
      <c r="P2058" s="530"/>
      <c r="Q2058" s="530"/>
      <c r="R2058" s="530"/>
      <c r="S2058" s="530"/>
      <c r="T2058" s="530"/>
      <c r="U2058" s="530"/>
      <c r="V2058" s="530"/>
      <c r="W2058" s="530"/>
      <c r="X2058" s="530"/>
      <c r="Y2058" s="530"/>
    </row>
    <row r="2059" spans="1:25" x14ac:dyDescent="0.25">
      <c r="A2059" s="530"/>
      <c r="B2059" s="530"/>
      <c r="C2059" s="530"/>
      <c r="D2059" s="530"/>
      <c r="E2059" s="530"/>
      <c r="F2059" s="530"/>
      <c r="G2059" s="530"/>
      <c r="H2059" s="530"/>
      <c r="I2059" s="530"/>
      <c r="J2059" s="530"/>
      <c r="K2059" s="530"/>
      <c r="L2059" s="530">
        <f t="shared" si="30"/>
        <v>0</v>
      </c>
      <c r="M2059" s="530"/>
      <c r="N2059" s="530"/>
      <c r="O2059" s="530"/>
      <c r="P2059" s="530"/>
      <c r="Q2059" s="530"/>
      <c r="R2059" s="530"/>
      <c r="S2059" s="530"/>
      <c r="T2059" s="530"/>
      <c r="U2059" s="530"/>
      <c r="V2059" s="530"/>
      <c r="W2059" s="530"/>
      <c r="X2059" s="530"/>
      <c r="Y2059" s="530"/>
    </row>
    <row r="2060" spans="1:25" x14ac:dyDescent="0.25">
      <c r="A2060" s="530"/>
      <c r="B2060" s="530"/>
      <c r="C2060" s="530"/>
      <c r="D2060" s="530"/>
      <c r="E2060" s="530"/>
      <c r="F2060" s="530"/>
      <c r="G2060" s="530"/>
      <c r="H2060" s="530"/>
      <c r="I2060" s="530"/>
      <c r="J2060" s="530"/>
      <c r="K2060" s="530"/>
      <c r="L2060" s="530">
        <f t="shared" si="30"/>
        <v>0</v>
      </c>
      <c r="M2060" s="530"/>
      <c r="N2060" s="530"/>
      <c r="O2060" s="530"/>
      <c r="P2060" s="530"/>
      <c r="Q2060" s="530"/>
      <c r="R2060" s="530"/>
      <c r="S2060" s="530"/>
      <c r="T2060" s="530"/>
      <c r="U2060" s="530"/>
      <c r="V2060" s="530"/>
      <c r="W2060" s="530"/>
      <c r="X2060" s="530"/>
      <c r="Y2060" s="530"/>
    </row>
    <row r="2061" spans="1:25" x14ac:dyDescent="0.25">
      <c r="A2061" s="530"/>
      <c r="B2061" s="530"/>
      <c r="C2061" s="530"/>
      <c r="D2061" s="530"/>
      <c r="E2061" s="530"/>
      <c r="F2061" s="530"/>
      <c r="G2061" s="530"/>
      <c r="H2061" s="530"/>
      <c r="I2061" s="530"/>
      <c r="J2061" s="530"/>
      <c r="K2061" s="530"/>
      <c r="L2061" s="530">
        <f t="shared" si="30"/>
        <v>0</v>
      </c>
      <c r="M2061" s="530"/>
      <c r="N2061" s="530"/>
      <c r="O2061" s="530"/>
      <c r="P2061" s="530"/>
      <c r="Q2061" s="530"/>
      <c r="R2061" s="530"/>
      <c r="S2061" s="530"/>
      <c r="T2061" s="530"/>
      <c r="U2061" s="530"/>
      <c r="V2061" s="530"/>
      <c r="W2061" s="530"/>
      <c r="X2061" s="530"/>
      <c r="Y2061" s="530"/>
    </row>
    <row r="2062" spans="1:25" x14ac:dyDescent="0.25">
      <c r="A2062" s="530"/>
      <c r="B2062" s="530"/>
      <c r="C2062" s="530"/>
      <c r="D2062" s="530"/>
      <c r="E2062" s="530"/>
      <c r="F2062" s="530"/>
      <c r="G2062" s="530"/>
      <c r="H2062" s="530"/>
      <c r="I2062" s="530"/>
      <c r="J2062" s="530"/>
      <c r="K2062" s="530"/>
      <c r="L2062" s="530">
        <f t="shared" si="30"/>
        <v>0</v>
      </c>
      <c r="M2062" s="530"/>
      <c r="N2062" s="530"/>
      <c r="O2062" s="530"/>
      <c r="P2062" s="530"/>
      <c r="Q2062" s="530"/>
      <c r="R2062" s="530"/>
      <c r="S2062" s="530"/>
      <c r="T2062" s="530"/>
      <c r="U2062" s="530"/>
      <c r="V2062" s="530"/>
      <c r="W2062" s="530"/>
      <c r="X2062" s="530"/>
      <c r="Y2062" s="530"/>
    </row>
    <row r="2063" spans="1:25" x14ac:dyDescent="0.25">
      <c r="A2063" s="530"/>
      <c r="B2063" s="530"/>
      <c r="C2063" s="530"/>
      <c r="D2063" s="530"/>
      <c r="E2063" s="530"/>
      <c r="F2063" s="530"/>
      <c r="G2063" s="530"/>
      <c r="H2063" s="530"/>
      <c r="I2063" s="530"/>
      <c r="J2063" s="530"/>
      <c r="K2063" s="530"/>
      <c r="L2063" s="530">
        <f t="shared" si="30"/>
        <v>0</v>
      </c>
      <c r="M2063" s="530"/>
      <c r="N2063" s="530"/>
      <c r="O2063" s="530"/>
      <c r="P2063" s="530"/>
      <c r="Q2063" s="530"/>
      <c r="R2063" s="530"/>
      <c r="S2063" s="530"/>
      <c r="T2063" s="530"/>
      <c r="U2063" s="530"/>
      <c r="V2063" s="530"/>
      <c r="W2063" s="530"/>
      <c r="X2063" s="530"/>
      <c r="Y2063" s="530"/>
    </row>
    <row r="2064" spans="1:25" x14ac:dyDescent="0.25">
      <c r="A2064" s="530"/>
      <c r="B2064" s="530"/>
      <c r="C2064" s="530"/>
      <c r="D2064" s="530"/>
      <c r="E2064" s="530"/>
      <c r="F2064" s="530"/>
      <c r="G2064" s="530"/>
      <c r="H2064" s="530"/>
      <c r="I2064" s="530"/>
      <c r="J2064" s="530"/>
      <c r="K2064" s="530"/>
      <c r="L2064" s="530">
        <f t="shared" si="30"/>
        <v>0</v>
      </c>
      <c r="M2064" s="530"/>
      <c r="N2064" s="530"/>
      <c r="O2064" s="530"/>
      <c r="P2064" s="530"/>
      <c r="Q2064" s="530"/>
      <c r="R2064" s="530"/>
      <c r="S2064" s="530"/>
      <c r="T2064" s="530"/>
      <c r="U2064" s="530"/>
      <c r="V2064" s="530"/>
      <c r="W2064" s="530"/>
      <c r="X2064" s="530"/>
      <c r="Y2064" s="530"/>
    </row>
    <row r="2065" spans="1:25" x14ac:dyDescent="0.25">
      <c r="A2065" s="530"/>
      <c r="B2065" s="530"/>
      <c r="C2065" s="530"/>
      <c r="D2065" s="530"/>
      <c r="E2065" s="530"/>
      <c r="F2065" s="530"/>
      <c r="G2065" s="530"/>
      <c r="H2065" s="530"/>
      <c r="I2065" s="530"/>
      <c r="J2065" s="530"/>
      <c r="K2065" s="530"/>
      <c r="L2065" s="530">
        <f t="shared" si="30"/>
        <v>0</v>
      </c>
      <c r="M2065" s="530"/>
      <c r="N2065" s="530"/>
      <c r="O2065" s="530"/>
      <c r="P2065" s="530"/>
      <c r="Q2065" s="530"/>
      <c r="R2065" s="530"/>
      <c r="S2065" s="530"/>
      <c r="T2065" s="530"/>
      <c r="U2065" s="530"/>
      <c r="V2065" s="530"/>
      <c r="W2065" s="530"/>
      <c r="X2065" s="530"/>
      <c r="Y2065" s="530"/>
    </row>
    <row r="2066" spans="1:25" x14ac:dyDescent="0.25">
      <c r="A2066" s="530"/>
      <c r="B2066" s="530"/>
      <c r="C2066" s="530"/>
      <c r="D2066" s="530"/>
      <c r="E2066" s="530"/>
      <c r="F2066" s="530"/>
      <c r="G2066" s="530"/>
      <c r="H2066" s="530"/>
      <c r="I2066" s="530"/>
      <c r="J2066" s="530"/>
      <c r="K2066" s="530"/>
      <c r="L2066" s="530">
        <f t="shared" si="30"/>
        <v>0</v>
      </c>
      <c r="M2066" s="530"/>
      <c r="N2066" s="530"/>
      <c r="O2066" s="530"/>
      <c r="P2066" s="530"/>
      <c r="Q2066" s="530"/>
      <c r="R2066" s="530"/>
      <c r="S2066" s="530"/>
      <c r="T2066" s="530"/>
      <c r="U2066" s="530"/>
      <c r="V2066" s="530"/>
      <c r="W2066" s="530"/>
      <c r="X2066" s="530"/>
      <c r="Y2066" s="530"/>
    </row>
    <row r="2067" spans="1:25" x14ac:dyDescent="0.25">
      <c r="A2067" s="530"/>
      <c r="B2067" s="530"/>
      <c r="C2067" s="530"/>
      <c r="D2067" s="530"/>
      <c r="E2067" s="530"/>
      <c r="F2067" s="530"/>
      <c r="G2067" s="530"/>
      <c r="H2067" s="530"/>
      <c r="I2067" s="530"/>
      <c r="J2067" s="530"/>
      <c r="K2067" s="530"/>
      <c r="L2067" s="530">
        <f t="shared" si="30"/>
        <v>0</v>
      </c>
      <c r="M2067" s="530"/>
      <c r="N2067" s="530"/>
      <c r="O2067" s="530"/>
      <c r="P2067" s="530"/>
      <c r="Q2067" s="530"/>
      <c r="R2067" s="530"/>
      <c r="S2067" s="530"/>
      <c r="T2067" s="530"/>
      <c r="U2067" s="530"/>
      <c r="V2067" s="530"/>
      <c r="W2067" s="530"/>
      <c r="X2067" s="530"/>
      <c r="Y2067" s="530"/>
    </row>
    <row r="2068" spans="1:25" x14ac:dyDescent="0.25">
      <c r="A2068" s="530"/>
      <c r="B2068" s="530"/>
      <c r="C2068" s="530"/>
      <c r="D2068" s="530"/>
      <c r="E2068" s="530"/>
      <c r="F2068" s="530"/>
      <c r="G2068" s="530"/>
      <c r="H2068" s="530"/>
      <c r="I2068" s="530"/>
      <c r="J2068" s="530"/>
      <c r="K2068" s="530"/>
      <c r="L2068" s="530">
        <f t="shared" si="30"/>
        <v>0</v>
      </c>
      <c r="M2068" s="530"/>
      <c r="N2068" s="530"/>
      <c r="O2068" s="530"/>
      <c r="P2068" s="530"/>
      <c r="Q2068" s="530"/>
      <c r="R2068" s="530"/>
      <c r="S2068" s="530"/>
      <c r="T2068" s="530"/>
      <c r="U2068" s="530"/>
      <c r="V2068" s="530"/>
      <c r="W2068" s="530"/>
      <c r="X2068" s="530"/>
      <c r="Y2068" s="530"/>
    </row>
    <row r="2069" spans="1:25" x14ac:dyDescent="0.25">
      <c r="A2069" s="530"/>
      <c r="B2069" s="530"/>
      <c r="C2069" s="530"/>
      <c r="D2069" s="530"/>
      <c r="E2069" s="530"/>
      <c r="F2069" s="530"/>
      <c r="G2069" s="530"/>
      <c r="H2069" s="530"/>
      <c r="I2069" s="530"/>
      <c r="J2069" s="530"/>
      <c r="K2069" s="530"/>
      <c r="L2069" s="530">
        <f t="shared" si="30"/>
        <v>0</v>
      </c>
      <c r="M2069" s="530"/>
      <c r="N2069" s="530"/>
      <c r="O2069" s="530"/>
      <c r="P2069" s="530"/>
      <c r="Q2069" s="530"/>
      <c r="R2069" s="530"/>
      <c r="S2069" s="530"/>
      <c r="T2069" s="530"/>
      <c r="U2069" s="530"/>
      <c r="V2069" s="530"/>
      <c r="W2069" s="530"/>
      <c r="X2069" s="530"/>
      <c r="Y2069" s="530"/>
    </row>
    <row r="2070" spans="1:25" x14ac:dyDescent="0.25">
      <c r="A2070" s="530"/>
      <c r="B2070" s="530"/>
      <c r="C2070" s="530"/>
      <c r="D2070" s="530"/>
      <c r="E2070" s="530"/>
      <c r="F2070" s="530"/>
      <c r="G2070" s="530"/>
      <c r="H2070" s="530"/>
      <c r="I2070" s="530"/>
      <c r="J2070" s="530"/>
      <c r="K2070" s="530"/>
      <c r="L2070" s="530">
        <f t="shared" si="30"/>
        <v>0</v>
      </c>
      <c r="M2070" s="530"/>
      <c r="N2070" s="530"/>
      <c r="O2070" s="530"/>
      <c r="P2070" s="530"/>
      <c r="Q2070" s="530"/>
      <c r="R2070" s="530"/>
      <c r="S2070" s="530"/>
      <c r="T2070" s="530"/>
      <c r="U2070" s="530"/>
      <c r="V2070" s="530"/>
      <c r="W2070" s="530"/>
      <c r="X2070" s="530"/>
      <c r="Y2070" s="530"/>
    </row>
    <row r="2071" spans="1:25" x14ac:dyDescent="0.25">
      <c r="A2071" s="530"/>
      <c r="B2071" s="530"/>
      <c r="C2071" s="530"/>
      <c r="D2071" s="530"/>
      <c r="E2071" s="530"/>
      <c r="F2071" s="530"/>
      <c r="G2071" s="530"/>
      <c r="H2071" s="530"/>
      <c r="I2071" s="530"/>
      <c r="J2071" s="530"/>
      <c r="K2071" s="530"/>
      <c r="L2071" s="530">
        <f t="shared" si="30"/>
        <v>0</v>
      </c>
      <c r="M2071" s="530"/>
      <c r="N2071" s="530"/>
      <c r="O2071" s="530"/>
      <c r="P2071" s="530"/>
      <c r="Q2071" s="530"/>
      <c r="R2071" s="530"/>
      <c r="S2071" s="530"/>
      <c r="T2071" s="530"/>
      <c r="U2071" s="530"/>
      <c r="V2071" s="530"/>
      <c r="W2071" s="530"/>
      <c r="X2071" s="530"/>
      <c r="Y2071" s="530"/>
    </row>
    <row r="2072" spans="1:25" x14ac:dyDescent="0.25">
      <c r="A2072" s="530"/>
      <c r="B2072" s="530"/>
      <c r="C2072" s="530"/>
      <c r="D2072" s="530"/>
      <c r="E2072" s="530"/>
      <c r="F2072" s="530"/>
      <c r="G2072" s="530"/>
      <c r="H2072" s="530"/>
      <c r="I2072" s="530"/>
      <c r="J2072" s="530"/>
      <c r="K2072" s="530"/>
      <c r="L2072" s="530">
        <f t="shared" si="30"/>
        <v>0</v>
      </c>
      <c r="M2072" s="530"/>
      <c r="N2072" s="530"/>
      <c r="O2072" s="530"/>
      <c r="P2072" s="530"/>
      <c r="Q2072" s="530"/>
      <c r="R2072" s="530"/>
      <c r="S2072" s="530"/>
      <c r="T2072" s="530"/>
      <c r="U2072" s="530"/>
      <c r="V2072" s="530"/>
      <c r="W2072" s="530"/>
      <c r="X2072" s="530"/>
      <c r="Y2072" s="530"/>
    </row>
    <row r="2073" spans="1:25" x14ac:dyDescent="0.25">
      <c r="A2073" s="530"/>
      <c r="B2073" s="530"/>
      <c r="C2073" s="530"/>
      <c r="D2073" s="530"/>
      <c r="E2073" s="530"/>
      <c r="F2073" s="530"/>
      <c r="G2073" s="530"/>
      <c r="H2073" s="530"/>
      <c r="I2073" s="530"/>
      <c r="J2073" s="530"/>
      <c r="K2073" s="530"/>
      <c r="L2073" s="530">
        <f t="shared" si="30"/>
        <v>0</v>
      </c>
      <c r="M2073" s="530"/>
      <c r="N2073" s="530"/>
      <c r="O2073" s="530"/>
      <c r="P2073" s="530"/>
      <c r="Q2073" s="530"/>
      <c r="R2073" s="530"/>
      <c r="S2073" s="530"/>
      <c r="T2073" s="530"/>
      <c r="U2073" s="530"/>
      <c r="V2073" s="530"/>
      <c r="W2073" s="530"/>
      <c r="X2073" s="530"/>
      <c r="Y2073" s="530"/>
    </row>
    <row r="2074" spans="1:25" x14ac:dyDescent="0.25">
      <c r="A2074" s="530"/>
      <c r="B2074" s="530"/>
      <c r="C2074" s="530"/>
      <c r="D2074" s="530"/>
      <c r="E2074" s="530"/>
      <c r="F2074" s="530"/>
      <c r="G2074" s="530"/>
      <c r="H2074" s="530"/>
      <c r="I2074" s="530"/>
      <c r="J2074" s="530"/>
      <c r="K2074" s="530"/>
      <c r="L2074" s="530">
        <f t="shared" si="30"/>
        <v>0</v>
      </c>
      <c r="M2074" s="530"/>
      <c r="N2074" s="530"/>
      <c r="O2074" s="530"/>
      <c r="P2074" s="530"/>
      <c r="Q2074" s="530"/>
      <c r="R2074" s="530"/>
      <c r="S2074" s="530"/>
      <c r="T2074" s="530"/>
      <c r="U2074" s="530"/>
      <c r="V2074" s="530"/>
      <c r="W2074" s="530"/>
      <c r="X2074" s="530"/>
      <c r="Y2074" s="530"/>
    </row>
    <row r="2075" spans="1:25" x14ac:dyDescent="0.25">
      <c r="A2075" s="530"/>
      <c r="B2075" s="530"/>
      <c r="C2075" s="530"/>
      <c r="D2075" s="530"/>
      <c r="E2075" s="530"/>
      <c r="F2075" s="530"/>
      <c r="G2075" s="530"/>
      <c r="H2075" s="530"/>
      <c r="I2075" s="530"/>
      <c r="J2075" s="530"/>
      <c r="K2075" s="530"/>
      <c r="L2075" s="530">
        <f t="shared" si="30"/>
        <v>0</v>
      </c>
      <c r="M2075" s="530"/>
      <c r="N2075" s="530"/>
      <c r="O2075" s="530"/>
      <c r="P2075" s="530"/>
      <c r="Q2075" s="530"/>
      <c r="R2075" s="530"/>
      <c r="S2075" s="530"/>
      <c r="T2075" s="530"/>
      <c r="U2075" s="530"/>
      <c r="V2075" s="530"/>
      <c r="W2075" s="530"/>
      <c r="X2075" s="530"/>
      <c r="Y2075" s="530"/>
    </row>
    <row r="2076" spans="1:25" x14ac:dyDescent="0.25">
      <c r="A2076" s="530"/>
      <c r="B2076" s="530"/>
      <c r="C2076" s="530"/>
      <c r="D2076" s="530"/>
      <c r="E2076" s="530"/>
      <c r="F2076" s="530"/>
      <c r="G2076" s="530"/>
      <c r="H2076" s="530"/>
      <c r="I2076" s="530"/>
      <c r="J2076" s="530"/>
      <c r="K2076" s="530"/>
      <c r="L2076" s="530">
        <f t="shared" si="30"/>
        <v>0</v>
      </c>
      <c r="M2076" s="530"/>
      <c r="N2076" s="530"/>
      <c r="O2076" s="530"/>
      <c r="P2076" s="530"/>
      <c r="Q2076" s="530"/>
      <c r="R2076" s="530"/>
      <c r="S2076" s="530"/>
      <c r="T2076" s="530"/>
      <c r="U2076" s="530"/>
      <c r="V2076" s="530"/>
      <c r="W2076" s="530"/>
      <c r="X2076" s="530"/>
      <c r="Y2076" s="530"/>
    </row>
    <row r="2077" spans="1:25" x14ac:dyDescent="0.25">
      <c r="A2077" s="530"/>
      <c r="B2077" s="530"/>
      <c r="C2077" s="530"/>
      <c r="D2077" s="530"/>
      <c r="E2077" s="530"/>
      <c r="F2077" s="530"/>
      <c r="G2077" s="530"/>
      <c r="H2077" s="530"/>
      <c r="I2077" s="530"/>
      <c r="J2077" s="530"/>
      <c r="K2077" s="530"/>
      <c r="L2077" s="530">
        <f t="shared" si="30"/>
        <v>0</v>
      </c>
      <c r="M2077" s="530"/>
      <c r="N2077" s="530"/>
      <c r="O2077" s="530"/>
      <c r="P2077" s="530"/>
      <c r="Q2077" s="530"/>
      <c r="R2077" s="530"/>
      <c r="S2077" s="530"/>
      <c r="T2077" s="530"/>
      <c r="U2077" s="530"/>
      <c r="V2077" s="530"/>
      <c r="W2077" s="530"/>
      <c r="X2077" s="530"/>
      <c r="Y2077" s="530"/>
    </row>
    <row r="2078" spans="1:25" x14ac:dyDescent="0.25">
      <c r="A2078" s="530"/>
      <c r="B2078" s="530"/>
      <c r="C2078" s="530"/>
      <c r="D2078" s="530"/>
      <c r="E2078" s="530"/>
      <c r="F2078" s="530"/>
      <c r="G2078" s="530"/>
      <c r="H2078" s="530"/>
      <c r="I2078" s="530"/>
      <c r="J2078" s="530"/>
      <c r="K2078" s="530"/>
      <c r="L2078" s="530">
        <f t="shared" si="30"/>
        <v>0</v>
      </c>
      <c r="M2078" s="530"/>
      <c r="N2078" s="530"/>
      <c r="O2078" s="530"/>
      <c r="P2078" s="530"/>
      <c r="Q2078" s="530"/>
      <c r="R2078" s="530"/>
      <c r="S2078" s="530"/>
      <c r="T2078" s="530"/>
      <c r="U2078" s="530"/>
      <c r="V2078" s="530"/>
      <c r="W2078" s="530"/>
      <c r="X2078" s="530"/>
      <c r="Y2078" s="530"/>
    </row>
    <row r="2079" spans="1:25" x14ac:dyDescent="0.25">
      <c r="A2079" s="530"/>
      <c r="B2079" s="530"/>
      <c r="C2079" s="530"/>
      <c r="D2079" s="530"/>
      <c r="E2079" s="530"/>
      <c r="F2079" s="530"/>
      <c r="G2079" s="530"/>
      <c r="H2079" s="530"/>
      <c r="I2079" s="530"/>
      <c r="J2079" s="530"/>
      <c r="K2079" s="530"/>
      <c r="L2079" s="530">
        <f t="shared" ref="L2079:L2142" si="31">E2079</f>
        <v>0</v>
      </c>
      <c r="M2079" s="530"/>
      <c r="N2079" s="530"/>
      <c r="O2079" s="530"/>
      <c r="P2079" s="530"/>
      <c r="Q2079" s="530"/>
      <c r="R2079" s="530"/>
      <c r="S2079" s="530"/>
      <c r="T2079" s="530"/>
      <c r="U2079" s="530"/>
      <c r="V2079" s="530"/>
      <c r="W2079" s="530"/>
      <c r="X2079" s="530"/>
      <c r="Y2079" s="530"/>
    </row>
    <row r="2080" spans="1:25" x14ac:dyDescent="0.25">
      <c r="A2080" s="530"/>
      <c r="B2080" s="530"/>
      <c r="C2080" s="530"/>
      <c r="D2080" s="530"/>
      <c r="E2080" s="530"/>
      <c r="F2080" s="530"/>
      <c r="G2080" s="530"/>
      <c r="H2080" s="530"/>
      <c r="I2080" s="530"/>
      <c r="J2080" s="530"/>
      <c r="K2080" s="530"/>
      <c r="L2080" s="530">
        <f t="shared" si="31"/>
        <v>0</v>
      </c>
      <c r="M2080" s="530"/>
      <c r="N2080" s="530"/>
      <c r="O2080" s="530"/>
      <c r="P2080" s="530"/>
      <c r="Q2080" s="530"/>
      <c r="R2080" s="530"/>
      <c r="S2080" s="530"/>
      <c r="T2080" s="530"/>
      <c r="U2080" s="530"/>
      <c r="V2080" s="530"/>
      <c r="W2080" s="530"/>
      <c r="X2080" s="530"/>
      <c r="Y2080" s="530"/>
    </row>
    <row r="2081" spans="1:25" x14ac:dyDescent="0.25">
      <c r="A2081" s="530"/>
      <c r="B2081" s="530"/>
      <c r="C2081" s="530"/>
      <c r="D2081" s="530"/>
      <c r="E2081" s="530"/>
      <c r="F2081" s="530"/>
      <c r="G2081" s="530"/>
      <c r="H2081" s="530"/>
      <c r="I2081" s="530"/>
      <c r="J2081" s="530"/>
      <c r="K2081" s="530"/>
      <c r="L2081" s="530">
        <f t="shared" si="31"/>
        <v>0</v>
      </c>
      <c r="M2081" s="530"/>
      <c r="N2081" s="530"/>
      <c r="O2081" s="530"/>
      <c r="P2081" s="530"/>
      <c r="Q2081" s="530"/>
      <c r="R2081" s="530"/>
      <c r="S2081" s="530"/>
      <c r="T2081" s="530"/>
      <c r="U2081" s="530"/>
      <c r="V2081" s="530"/>
      <c r="W2081" s="530"/>
      <c r="X2081" s="530"/>
      <c r="Y2081" s="530"/>
    </row>
    <row r="2082" spans="1:25" x14ac:dyDescent="0.25">
      <c r="A2082" s="530"/>
      <c r="B2082" s="530"/>
      <c r="C2082" s="530"/>
      <c r="D2082" s="530"/>
      <c r="E2082" s="530"/>
      <c r="F2082" s="530"/>
      <c r="G2082" s="530"/>
      <c r="H2082" s="530"/>
      <c r="I2082" s="530"/>
      <c r="J2082" s="530"/>
      <c r="K2082" s="530"/>
      <c r="L2082" s="530">
        <f t="shared" si="31"/>
        <v>0</v>
      </c>
      <c r="M2082" s="530"/>
      <c r="N2082" s="530"/>
      <c r="O2082" s="530"/>
      <c r="P2082" s="530"/>
      <c r="Q2082" s="530"/>
      <c r="R2082" s="530"/>
      <c r="S2082" s="530"/>
      <c r="T2082" s="530"/>
      <c r="U2082" s="530"/>
      <c r="V2082" s="530"/>
      <c r="W2082" s="530"/>
      <c r="X2082" s="530"/>
      <c r="Y2082" s="530"/>
    </row>
    <row r="2083" spans="1:25" x14ac:dyDescent="0.25">
      <c r="A2083" s="530"/>
      <c r="B2083" s="530"/>
      <c r="C2083" s="530"/>
      <c r="D2083" s="530"/>
      <c r="E2083" s="530"/>
      <c r="F2083" s="530"/>
      <c r="G2083" s="530"/>
      <c r="H2083" s="530"/>
      <c r="I2083" s="530"/>
      <c r="J2083" s="530"/>
      <c r="K2083" s="530"/>
      <c r="L2083" s="530">
        <f t="shared" si="31"/>
        <v>0</v>
      </c>
      <c r="M2083" s="530"/>
      <c r="N2083" s="530"/>
      <c r="O2083" s="530"/>
      <c r="P2083" s="530"/>
      <c r="Q2083" s="530"/>
      <c r="R2083" s="530"/>
      <c r="S2083" s="530"/>
      <c r="T2083" s="530"/>
      <c r="U2083" s="530"/>
      <c r="V2083" s="530"/>
      <c r="W2083" s="530"/>
      <c r="X2083" s="530"/>
      <c r="Y2083" s="530"/>
    </row>
    <row r="2084" spans="1:25" x14ac:dyDescent="0.25">
      <c r="A2084" s="530"/>
      <c r="B2084" s="530"/>
      <c r="C2084" s="530"/>
      <c r="D2084" s="530"/>
      <c r="E2084" s="530"/>
      <c r="F2084" s="530"/>
      <c r="G2084" s="530"/>
      <c r="H2084" s="530"/>
      <c r="I2084" s="530"/>
      <c r="J2084" s="530"/>
      <c r="K2084" s="530"/>
      <c r="L2084" s="530">
        <f t="shared" si="31"/>
        <v>0</v>
      </c>
      <c r="M2084" s="530"/>
      <c r="N2084" s="530"/>
      <c r="O2084" s="530"/>
      <c r="P2084" s="530"/>
      <c r="Q2084" s="530"/>
      <c r="R2084" s="530"/>
      <c r="S2084" s="530"/>
      <c r="T2084" s="530"/>
      <c r="U2084" s="530"/>
      <c r="V2084" s="530"/>
      <c r="W2084" s="530"/>
      <c r="X2084" s="530"/>
      <c r="Y2084" s="530"/>
    </row>
    <row r="2085" spans="1:25" x14ac:dyDescent="0.25">
      <c r="A2085" s="530"/>
      <c r="B2085" s="530"/>
      <c r="C2085" s="530"/>
      <c r="D2085" s="530"/>
      <c r="E2085" s="530"/>
      <c r="F2085" s="530"/>
      <c r="G2085" s="530"/>
      <c r="H2085" s="530"/>
      <c r="I2085" s="530"/>
      <c r="J2085" s="530"/>
      <c r="K2085" s="530"/>
      <c r="L2085" s="530">
        <f t="shared" si="31"/>
        <v>0</v>
      </c>
      <c r="M2085" s="530"/>
      <c r="N2085" s="530"/>
      <c r="O2085" s="530"/>
      <c r="P2085" s="530"/>
      <c r="Q2085" s="530"/>
      <c r="R2085" s="530"/>
      <c r="S2085" s="530"/>
      <c r="T2085" s="530"/>
      <c r="U2085" s="530"/>
      <c r="V2085" s="530"/>
      <c r="W2085" s="530"/>
      <c r="X2085" s="530"/>
      <c r="Y2085" s="530"/>
    </row>
    <row r="2086" spans="1:25" x14ac:dyDescent="0.25">
      <c r="A2086" s="530"/>
      <c r="B2086" s="530"/>
      <c r="C2086" s="530"/>
      <c r="D2086" s="530"/>
      <c r="E2086" s="530"/>
      <c r="F2086" s="530"/>
      <c r="G2086" s="530"/>
      <c r="H2086" s="530"/>
      <c r="I2086" s="530"/>
      <c r="J2086" s="530"/>
      <c r="K2086" s="530"/>
      <c r="L2086" s="530">
        <f t="shared" si="31"/>
        <v>0</v>
      </c>
      <c r="M2086" s="530"/>
      <c r="N2086" s="530"/>
      <c r="O2086" s="530"/>
      <c r="P2086" s="530"/>
      <c r="Q2086" s="530"/>
      <c r="R2086" s="530"/>
      <c r="S2086" s="530"/>
      <c r="T2086" s="530"/>
      <c r="U2086" s="530"/>
      <c r="V2086" s="530"/>
      <c r="W2086" s="530"/>
      <c r="X2086" s="530"/>
      <c r="Y2086" s="530"/>
    </row>
    <row r="2087" spans="1:25" x14ac:dyDescent="0.25">
      <c r="A2087" s="530"/>
      <c r="B2087" s="530"/>
      <c r="C2087" s="530"/>
      <c r="D2087" s="530"/>
      <c r="E2087" s="530"/>
      <c r="F2087" s="530"/>
      <c r="G2087" s="530"/>
      <c r="H2087" s="530"/>
      <c r="I2087" s="530"/>
      <c r="J2087" s="530"/>
      <c r="K2087" s="530"/>
      <c r="L2087" s="530">
        <f t="shared" si="31"/>
        <v>0</v>
      </c>
      <c r="M2087" s="530"/>
      <c r="N2087" s="530"/>
      <c r="O2087" s="530"/>
      <c r="P2087" s="530"/>
      <c r="Q2087" s="530"/>
      <c r="R2087" s="530"/>
      <c r="S2087" s="530"/>
      <c r="T2087" s="530"/>
      <c r="U2087" s="530"/>
      <c r="V2087" s="530"/>
      <c r="W2087" s="530"/>
      <c r="X2087" s="530"/>
      <c r="Y2087" s="530"/>
    </row>
    <row r="2088" spans="1:25" x14ac:dyDescent="0.25">
      <c r="A2088" s="530"/>
      <c r="B2088" s="530"/>
      <c r="C2088" s="530"/>
      <c r="D2088" s="530"/>
      <c r="E2088" s="530"/>
      <c r="F2088" s="530"/>
      <c r="G2088" s="530"/>
      <c r="H2088" s="530"/>
      <c r="I2088" s="530"/>
      <c r="J2088" s="530"/>
      <c r="K2088" s="530"/>
      <c r="L2088" s="530">
        <f t="shared" si="31"/>
        <v>0</v>
      </c>
      <c r="M2088" s="530"/>
      <c r="N2088" s="530"/>
      <c r="O2088" s="530"/>
      <c r="P2088" s="530"/>
      <c r="Q2088" s="530"/>
      <c r="R2088" s="530"/>
      <c r="S2088" s="530"/>
      <c r="T2088" s="530"/>
      <c r="U2088" s="530"/>
      <c r="V2088" s="530"/>
      <c r="W2088" s="530"/>
      <c r="X2088" s="530"/>
      <c r="Y2088" s="530"/>
    </row>
    <row r="2089" spans="1:25" x14ac:dyDescent="0.25">
      <c r="A2089" s="530"/>
      <c r="B2089" s="530"/>
      <c r="C2089" s="530"/>
      <c r="D2089" s="530"/>
      <c r="E2089" s="530"/>
      <c r="F2089" s="530"/>
      <c r="G2089" s="530"/>
      <c r="H2089" s="530"/>
      <c r="I2089" s="530"/>
      <c r="J2089" s="530"/>
      <c r="K2089" s="530"/>
      <c r="L2089" s="530">
        <f t="shared" si="31"/>
        <v>0</v>
      </c>
      <c r="M2089" s="530"/>
      <c r="N2089" s="530"/>
      <c r="O2089" s="530"/>
      <c r="P2089" s="530"/>
      <c r="Q2089" s="530"/>
      <c r="R2089" s="530"/>
      <c r="S2089" s="530"/>
      <c r="T2089" s="530"/>
      <c r="U2089" s="530"/>
      <c r="V2089" s="530"/>
      <c r="W2089" s="530"/>
      <c r="X2089" s="530"/>
      <c r="Y2089" s="530"/>
    </row>
    <row r="2090" spans="1:25" x14ac:dyDescent="0.25">
      <c r="A2090" s="530"/>
      <c r="B2090" s="530"/>
      <c r="C2090" s="530"/>
      <c r="D2090" s="530"/>
      <c r="E2090" s="530"/>
      <c r="F2090" s="530"/>
      <c r="G2090" s="530"/>
      <c r="H2090" s="530"/>
      <c r="I2090" s="530"/>
      <c r="J2090" s="530"/>
      <c r="K2090" s="530"/>
      <c r="L2090" s="530">
        <f t="shared" si="31"/>
        <v>0</v>
      </c>
      <c r="M2090" s="530"/>
      <c r="N2090" s="530"/>
      <c r="O2090" s="530"/>
      <c r="P2090" s="530"/>
      <c r="Q2090" s="530"/>
      <c r="R2090" s="530"/>
      <c r="S2090" s="530"/>
      <c r="T2090" s="530"/>
      <c r="U2090" s="530"/>
      <c r="V2090" s="530"/>
      <c r="W2090" s="530"/>
      <c r="X2090" s="530"/>
      <c r="Y2090" s="530"/>
    </row>
    <row r="2091" spans="1:25" x14ac:dyDescent="0.25">
      <c r="A2091" s="530"/>
      <c r="B2091" s="530"/>
      <c r="C2091" s="530"/>
      <c r="D2091" s="530"/>
      <c r="E2091" s="530"/>
      <c r="F2091" s="530"/>
      <c r="G2091" s="530"/>
      <c r="H2091" s="530"/>
      <c r="I2091" s="530"/>
      <c r="J2091" s="530"/>
      <c r="K2091" s="530"/>
      <c r="L2091" s="530">
        <f t="shared" si="31"/>
        <v>0</v>
      </c>
      <c r="M2091" s="530"/>
      <c r="N2091" s="530"/>
      <c r="O2091" s="530"/>
      <c r="P2091" s="530"/>
      <c r="Q2091" s="530"/>
      <c r="R2091" s="530"/>
      <c r="S2091" s="530"/>
      <c r="T2091" s="530"/>
      <c r="U2091" s="530"/>
      <c r="V2091" s="530"/>
      <c r="W2091" s="530"/>
      <c r="X2091" s="530"/>
      <c r="Y2091" s="530"/>
    </row>
    <row r="2092" spans="1:25" x14ac:dyDescent="0.25">
      <c r="A2092" s="530"/>
      <c r="B2092" s="530"/>
      <c r="C2092" s="530"/>
      <c r="D2092" s="530"/>
      <c r="E2092" s="530"/>
      <c r="F2092" s="530"/>
      <c r="G2092" s="530"/>
      <c r="H2092" s="530"/>
      <c r="I2092" s="530"/>
      <c r="J2092" s="530"/>
      <c r="K2092" s="530"/>
      <c r="L2092" s="530">
        <f t="shared" si="31"/>
        <v>0</v>
      </c>
      <c r="M2092" s="530"/>
      <c r="N2092" s="530"/>
      <c r="O2092" s="530"/>
      <c r="P2092" s="530"/>
      <c r="Q2092" s="530"/>
      <c r="R2092" s="530"/>
      <c r="S2092" s="530"/>
      <c r="T2092" s="530"/>
      <c r="U2092" s="530"/>
      <c r="V2092" s="530"/>
      <c r="W2092" s="530"/>
      <c r="X2092" s="530"/>
      <c r="Y2092" s="530"/>
    </row>
    <row r="2093" spans="1:25" x14ac:dyDescent="0.25">
      <c r="A2093" s="530"/>
      <c r="B2093" s="530"/>
      <c r="C2093" s="530"/>
      <c r="D2093" s="530"/>
      <c r="E2093" s="530"/>
      <c r="F2093" s="530"/>
      <c r="G2093" s="530"/>
      <c r="H2093" s="530"/>
      <c r="I2093" s="530"/>
      <c r="J2093" s="530"/>
      <c r="K2093" s="530"/>
      <c r="L2093" s="530">
        <f t="shared" si="31"/>
        <v>0</v>
      </c>
      <c r="M2093" s="530"/>
      <c r="N2093" s="530"/>
      <c r="O2093" s="530"/>
      <c r="P2093" s="530"/>
      <c r="Q2093" s="530"/>
      <c r="R2093" s="530"/>
      <c r="S2093" s="530"/>
      <c r="T2093" s="530"/>
      <c r="U2093" s="530"/>
      <c r="V2093" s="530"/>
      <c r="W2093" s="530"/>
      <c r="X2093" s="530"/>
      <c r="Y2093" s="530"/>
    </row>
    <row r="2094" spans="1:25" x14ac:dyDescent="0.25">
      <c r="A2094" s="530"/>
      <c r="B2094" s="530"/>
      <c r="C2094" s="530"/>
      <c r="D2094" s="530"/>
      <c r="E2094" s="530"/>
      <c r="F2094" s="530"/>
      <c r="G2094" s="530"/>
      <c r="H2094" s="530"/>
      <c r="I2094" s="530"/>
      <c r="J2094" s="530"/>
      <c r="K2094" s="530"/>
      <c r="L2094" s="530">
        <f t="shared" si="31"/>
        <v>0</v>
      </c>
      <c r="M2094" s="530"/>
      <c r="N2094" s="530"/>
      <c r="O2094" s="530"/>
      <c r="P2094" s="530"/>
      <c r="Q2094" s="530"/>
      <c r="R2094" s="530"/>
      <c r="S2094" s="530"/>
      <c r="T2094" s="530"/>
      <c r="U2094" s="530"/>
      <c r="V2094" s="530"/>
      <c r="W2094" s="530"/>
      <c r="X2094" s="530"/>
      <c r="Y2094" s="530"/>
    </row>
    <row r="2095" spans="1:25" x14ac:dyDescent="0.25">
      <c r="A2095" s="530"/>
      <c r="B2095" s="530"/>
      <c r="C2095" s="530"/>
      <c r="D2095" s="530"/>
      <c r="E2095" s="530"/>
      <c r="F2095" s="530"/>
      <c r="G2095" s="530"/>
      <c r="H2095" s="530"/>
      <c r="I2095" s="530"/>
      <c r="J2095" s="530"/>
      <c r="K2095" s="530"/>
      <c r="L2095" s="530">
        <f t="shared" si="31"/>
        <v>0</v>
      </c>
      <c r="M2095" s="530"/>
      <c r="N2095" s="530"/>
      <c r="O2095" s="530"/>
      <c r="P2095" s="530"/>
      <c r="Q2095" s="530"/>
      <c r="R2095" s="530"/>
      <c r="S2095" s="530"/>
      <c r="T2095" s="530"/>
      <c r="U2095" s="530"/>
      <c r="V2095" s="530"/>
      <c r="W2095" s="530"/>
      <c r="X2095" s="530"/>
      <c r="Y2095" s="530"/>
    </row>
    <row r="2096" spans="1:25" x14ac:dyDescent="0.25">
      <c r="A2096" s="530"/>
      <c r="B2096" s="530"/>
      <c r="C2096" s="530"/>
      <c r="D2096" s="530"/>
      <c r="E2096" s="530"/>
      <c r="F2096" s="530"/>
      <c r="G2096" s="530"/>
      <c r="H2096" s="530"/>
      <c r="I2096" s="530"/>
      <c r="J2096" s="530"/>
      <c r="K2096" s="530"/>
      <c r="L2096" s="530">
        <f t="shared" si="31"/>
        <v>0</v>
      </c>
      <c r="M2096" s="530"/>
      <c r="N2096" s="530"/>
      <c r="O2096" s="530"/>
      <c r="P2096" s="530"/>
      <c r="Q2096" s="530"/>
      <c r="R2096" s="530"/>
      <c r="S2096" s="530"/>
      <c r="T2096" s="530"/>
      <c r="U2096" s="530"/>
      <c r="V2096" s="530"/>
      <c r="W2096" s="530"/>
      <c r="X2096" s="530"/>
      <c r="Y2096" s="530"/>
    </row>
    <row r="2097" spans="1:25" x14ac:dyDescent="0.25">
      <c r="A2097" s="530"/>
      <c r="B2097" s="530"/>
      <c r="C2097" s="530"/>
      <c r="D2097" s="530"/>
      <c r="E2097" s="530"/>
      <c r="F2097" s="530"/>
      <c r="G2097" s="530"/>
      <c r="H2097" s="530"/>
      <c r="I2097" s="530"/>
      <c r="J2097" s="530"/>
      <c r="K2097" s="530"/>
      <c r="L2097" s="530">
        <f t="shared" si="31"/>
        <v>0</v>
      </c>
      <c r="M2097" s="530"/>
      <c r="N2097" s="530"/>
      <c r="O2097" s="530"/>
      <c r="P2097" s="530"/>
      <c r="Q2097" s="530"/>
      <c r="R2097" s="530"/>
      <c r="S2097" s="530"/>
      <c r="T2097" s="530"/>
      <c r="U2097" s="530"/>
      <c r="V2097" s="530"/>
      <c r="W2097" s="530"/>
      <c r="X2097" s="530"/>
      <c r="Y2097" s="530"/>
    </row>
    <row r="2098" spans="1:25" x14ac:dyDescent="0.25">
      <c r="A2098" s="530"/>
      <c r="B2098" s="530"/>
      <c r="C2098" s="530"/>
      <c r="D2098" s="530"/>
      <c r="E2098" s="530"/>
      <c r="F2098" s="530"/>
      <c r="G2098" s="530"/>
      <c r="H2098" s="530"/>
      <c r="I2098" s="530"/>
      <c r="J2098" s="530"/>
      <c r="K2098" s="530"/>
      <c r="L2098" s="530">
        <f t="shared" si="31"/>
        <v>0</v>
      </c>
      <c r="M2098" s="530"/>
      <c r="N2098" s="530"/>
      <c r="O2098" s="530"/>
      <c r="P2098" s="530"/>
      <c r="Q2098" s="530"/>
      <c r="R2098" s="530"/>
      <c r="S2098" s="530"/>
      <c r="T2098" s="530"/>
      <c r="U2098" s="530"/>
      <c r="V2098" s="530"/>
      <c r="W2098" s="530"/>
      <c r="X2098" s="530"/>
      <c r="Y2098" s="530"/>
    </row>
    <row r="2099" spans="1:25" x14ac:dyDescent="0.25">
      <c r="A2099" s="530"/>
      <c r="B2099" s="530"/>
      <c r="C2099" s="530"/>
      <c r="D2099" s="530"/>
      <c r="E2099" s="530"/>
      <c r="F2099" s="530"/>
      <c r="G2099" s="530"/>
      <c r="H2099" s="530"/>
      <c r="I2099" s="530"/>
      <c r="J2099" s="530"/>
      <c r="K2099" s="530"/>
      <c r="L2099" s="530">
        <f t="shared" si="31"/>
        <v>0</v>
      </c>
      <c r="M2099" s="530"/>
      <c r="N2099" s="530"/>
      <c r="O2099" s="530"/>
      <c r="P2099" s="530"/>
      <c r="Q2099" s="530"/>
      <c r="R2099" s="530"/>
      <c r="S2099" s="530"/>
      <c r="T2099" s="530"/>
      <c r="U2099" s="530"/>
      <c r="V2099" s="530"/>
      <c r="W2099" s="530"/>
      <c r="X2099" s="530"/>
      <c r="Y2099" s="530"/>
    </row>
    <row r="2100" spans="1:25" x14ac:dyDescent="0.25">
      <c r="A2100" s="530"/>
      <c r="B2100" s="530"/>
      <c r="C2100" s="530"/>
      <c r="D2100" s="530"/>
      <c r="E2100" s="530"/>
      <c r="F2100" s="530"/>
      <c r="G2100" s="530"/>
      <c r="H2100" s="530"/>
      <c r="I2100" s="530"/>
      <c r="J2100" s="530"/>
      <c r="K2100" s="530"/>
      <c r="L2100" s="530">
        <f t="shared" si="31"/>
        <v>0</v>
      </c>
      <c r="M2100" s="530"/>
      <c r="N2100" s="530"/>
      <c r="O2100" s="530"/>
      <c r="P2100" s="530"/>
      <c r="Q2100" s="530"/>
      <c r="R2100" s="530"/>
      <c r="S2100" s="530"/>
      <c r="T2100" s="530"/>
      <c r="U2100" s="530"/>
      <c r="V2100" s="530"/>
      <c r="W2100" s="530"/>
      <c r="X2100" s="530"/>
      <c r="Y2100" s="530"/>
    </row>
    <row r="2101" spans="1:25" x14ac:dyDescent="0.25">
      <c r="A2101" s="530"/>
      <c r="B2101" s="530"/>
      <c r="C2101" s="530"/>
      <c r="D2101" s="530"/>
      <c r="E2101" s="530"/>
      <c r="F2101" s="530"/>
      <c r="G2101" s="530"/>
      <c r="H2101" s="530"/>
      <c r="I2101" s="530"/>
      <c r="J2101" s="530"/>
      <c r="K2101" s="530"/>
      <c r="L2101" s="530">
        <f t="shared" si="31"/>
        <v>0</v>
      </c>
      <c r="M2101" s="530"/>
      <c r="N2101" s="530"/>
      <c r="O2101" s="530"/>
      <c r="P2101" s="530"/>
      <c r="Q2101" s="530"/>
      <c r="R2101" s="530"/>
      <c r="S2101" s="530"/>
      <c r="T2101" s="530"/>
      <c r="U2101" s="530"/>
      <c r="V2101" s="530"/>
      <c r="W2101" s="530"/>
      <c r="X2101" s="530"/>
      <c r="Y2101" s="530"/>
    </row>
    <row r="2102" spans="1:25" x14ac:dyDescent="0.25">
      <c r="A2102" s="530"/>
      <c r="B2102" s="530"/>
      <c r="C2102" s="530"/>
      <c r="D2102" s="530"/>
      <c r="E2102" s="530"/>
      <c r="F2102" s="530"/>
      <c r="G2102" s="530"/>
      <c r="H2102" s="530"/>
      <c r="I2102" s="530"/>
      <c r="J2102" s="530"/>
      <c r="K2102" s="530"/>
      <c r="L2102" s="530">
        <f t="shared" si="31"/>
        <v>0</v>
      </c>
      <c r="M2102" s="530"/>
      <c r="N2102" s="530"/>
      <c r="O2102" s="530"/>
      <c r="P2102" s="530"/>
      <c r="Q2102" s="530"/>
      <c r="R2102" s="530"/>
      <c r="S2102" s="530"/>
      <c r="T2102" s="530"/>
      <c r="U2102" s="530"/>
      <c r="V2102" s="530"/>
      <c r="W2102" s="530"/>
      <c r="X2102" s="530"/>
      <c r="Y2102" s="530"/>
    </row>
    <row r="2103" spans="1:25" x14ac:dyDescent="0.25">
      <c r="A2103" s="530"/>
      <c r="B2103" s="530"/>
      <c r="C2103" s="530"/>
      <c r="D2103" s="530"/>
      <c r="E2103" s="530"/>
      <c r="F2103" s="530"/>
      <c r="G2103" s="530"/>
      <c r="H2103" s="530"/>
      <c r="I2103" s="530"/>
      <c r="J2103" s="530"/>
      <c r="K2103" s="530"/>
      <c r="L2103" s="530">
        <f t="shared" si="31"/>
        <v>0</v>
      </c>
      <c r="M2103" s="530"/>
      <c r="N2103" s="530"/>
      <c r="O2103" s="530"/>
      <c r="P2103" s="530"/>
      <c r="Q2103" s="530"/>
      <c r="R2103" s="530"/>
      <c r="S2103" s="530"/>
      <c r="T2103" s="530"/>
      <c r="U2103" s="530"/>
      <c r="V2103" s="530"/>
      <c r="W2103" s="530"/>
      <c r="X2103" s="530"/>
      <c r="Y2103" s="530"/>
    </row>
    <row r="2104" spans="1:25" x14ac:dyDescent="0.25">
      <c r="A2104" s="530"/>
      <c r="B2104" s="530"/>
      <c r="C2104" s="530"/>
      <c r="D2104" s="530"/>
      <c r="E2104" s="530"/>
      <c r="F2104" s="530"/>
      <c r="G2104" s="530"/>
      <c r="H2104" s="530"/>
      <c r="I2104" s="530"/>
      <c r="J2104" s="530"/>
      <c r="K2104" s="530"/>
      <c r="L2104" s="530">
        <f t="shared" si="31"/>
        <v>0</v>
      </c>
      <c r="M2104" s="530"/>
      <c r="N2104" s="530"/>
      <c r="O2104" s="530"/>
      <c r="P2104" s="530"/>
      <c r="Q2104" s="530"/>
      <c r="R2104" s="530"/>
      <c r="S2104" s="530"/>
      <c r="T2104" s="530"/>
      <c r="U2104" s="530"/>
      <c r="V2104" s="530"/>
      <c r="W2104" s="530"/>
      <c r="X2104" s="530"/>
      <c r="Y2104" s="530"/>
    </row>
    <row r="2105" spans="1:25" x14ac:dyDescent="0.25">
      <c r="A2105" s="530"/>
      <c r="B2105" s="530"/>
      <c r="C2105" s="530"/>
      <c r="D2105" s="530"/>
      <c r="E2105" s="530"/>
      <c r="F2105" s="530"/>
      <c r="G2105" s="530"/>
      <c r="H2105" s="530"/>
      <c r="I2105" s="530"/>
      <c r="J2105" s="530"/>
      <c r="K2105" s="530"/>
      <c r="L2105" s="530">
        <f t="shared" si="31"/>
        <v>0</v>
      </c>
      <c r="M2105" s="530"/>
      <c r="N2105" s="530"/>
      <c r="O2105" s="530"/>
      <c r="P2105" s="530"/>
      <c r="Q2105" s="530"/>
      <c r="R2105" s="530"/>
      <c r="S2105" s="530"/>
      <c r="T2105" s="530"/>
      <c r="U2105" s="530"/>
      <c r="V2105" s="530"/>
      <c r="W2105" s="530"/>
      <c r="X2105" s="530"/>
      <c r="Y2105" s="530"/>
    </row>
    <row r="2106" spans="1:25" x14ac:dyDescent="0.25">
      <c r="A2106" s="530"/>
      <c r="B2106" s="530"/>
      <c r="C2106" s="530"/>
      <c r="D2106" s="530"/>
      <c r="E2106" s="530"/>
      <c r="F2106" s="530"/>
      <c r="G2106" s="530"/>
      <c r="H2106" s="530"/>
      <c r="I2106" s="530"/>
      <c r="J2106" s="530"/>
      <c r="K2106" s="530"/>
      <c r="L2106" s="530">
        <f t="shared" si="31"/>
        <v>0</v>
      </c>
      <c r="M2106" s="530"/>
      <c r="N2106" s="530"/>
      <c r="O2106" s="530"/>
      <c r="P2106" s="530"/>
      <c r="Q2106" s="530"/>
      <c r="R2106" s="530"/>
      <c r="S2106" s="530"/>
      <c r="T2106" s="530"/>
      <c r="U2106" s="530"/>
      <c r="V2106" s="530"/>
      <c r="W2106" s="530"/>
      <c r="X2106" s="530"/>
      <c r="Y2106" s="530"/>
    </row>
    <row r="2107" spans="1:25" x14ac:dyDescent="0.25">
      <c r="A2107" s="530"/>
      <c r="B2107" s="530"/>
      <c r="C2107" s="530"/>
      <c r="D2107" s="530"/>
      <c r="E2107" s="530"/>
      <c r="F2107" s="530"/>
      <c r="G2107" s="530"/>
      <c r="H2107" s="530"/>
      <c r="I2107" s="530"/>
      <c r="J2107" s="530"/>
      <c r="K2107" s="530"/>
      <c r="L2107" s="530">
        <f t="shared" si="31"/>
        <v>0</v>
      </c>
      <c r="M2107" s="530"/>
      <c r="N2107" s="530"/>
      <c r="O2107" s="530"/>
      <c r="P2107" s="530"/>
      <c r="Q2107" s="530"/>
      <c r="R2107" s="530"/>
      <c r="S2107" s="530"/>
      <c r="T2107" s="530"/>
      <c r="U2107" s="530"/>
      <c r="V2107" s="530"/>
      <c r="W2107" s="530"/>
      <c r="X2107" s="530"/>
      <c r="Y2107" s="530"/>
    </row>
    <row r="2108" spans="1:25" x14ac:dyDescent="0.25">
      <c r="A2108" s="530"/>
      <c r="B2108" s="530"/>
      <c r="C2108" s="530"/>
      <c r="D2108" s="530"/>
      <c r="E2108" s="530"/>
      <c r="F2108" s="530"/>
      <c r="G2108" s="530"/>
      <c r="H2108" s="530"/>
      <c r="I2108" s="530"/>
      <c r="J2108" s="530"/>
      <c r="K2108" s="530"/>
      <c r="L2108" s="530">
        <f t="shared" si="31"/>
        <v>0</v>
      </c>
      <c r="M2108" s="530"/>
      <c r="N2108" s="530"/>
      <c r="O2108" s="530"/>
      <c r="P2108" s="530"/>
      <c r="Q2108" s="530"/>
      <c r="R2108" s="530"/>
      <c r="S2108" s="530"/>
      <c r="T2108" s="530"/>
      <c r="U2108" s="530"/>
      <c r="V2108" s="530"/>
      <c r="W2108" s="530"/>
      <c r="X2108" s="530"/>
      <c r="Y2108" s="530"/>
    </row>
    <row r="2109" spans="1:25" x14ac:dyDescent="0.25">
      <c r="A2109" s="530"/>
      <c r="B2109" s="530"/>
      <c r="C2109" s="530"/>
      <c r="D2109" s="530"/>
      <c r="E2109" s="530"/>
      <c r="F2109" s="530"/>
      <c r="G2109" s="530"/>
      <c r="H2109" s="530"/>
      <c r="I2109" s="530"/>
      <c r="J2109" s="530"/>
      <c r="K2109" s="530"/>
      <c r="L2109" s="530">
        <f t="shared" si="31"/>
        <v>0</v>
      </c>
      <c r="M2109" s="530"/>
      <c r="N2109" s="530"/>
      <c r="O2109" s="530"/>
      <c r="P2109" s="530"/>
      <c r="Q2109" s="530"/>
      <c r="R2109" s="530"/>
      <c r="S2109" s="530"/>
      <c r="T2109" s="530"/>
      <c r="U2109" s="530"/>
      <c r="V2109" s="530"/>
      <c r="W2109" s="530"/>
      <c r="X2109" s="530"/>
      <c r="Y2109" s="530"/>
    </row>
    <row r="2110" spans="1:25" x14ac:dyDescent="0.25">
      <c r="A2110" s="530"/>
      <c r="B2110" s="530"/>
      <c r="C2110" s="530"/>
      <c r="D2110" s="530"/>
      <c r="E2110" s="530"/>
      <c r="F2110" s="530"/>
      <c r="G2110" s="530"/>
      <c r="H2110" s="530"/>
      <c r="I2110" s="530"/>
      <c r="J2110" s="530"/>
      <c r="K2110" s="530"/>
      <c r="L2110" s="530">
        <f t="shared" si="31"/>
        <v>0</v>
      </c>
      <c r="M2110" s="530"/>
      <c r="N2110" s="530"/>
      <c r="O2110" s="530"/>
      <c r="P2110" s="530"/>
      <c r="Q2110" s="530"/>
      <c r="R2110" s="530"/>
      <c r="S2110" s="530"/>
      <c r="T2110" s="530"/>
      <c r="U2110" s="530"/>
      <c r="V2110" s="530"/>
      <c r="W2110" s="530"/>
      <c r="X2110" s="530"/>
      <c r="Y2110" s="530"/>
    </row>
    <row r="2111" spans="1:25" x14ac:dyDescent="0.25">
      <c r="A2111" s="530"/>
      <c r="B2111" s="530"/>
      <c r="C2111" s="530"/>
      <c r="D2111" s="530"/>
      <c r="E2111" s="530"/>
      <c r="F2111" s="530"/>
      <c r="G2111" s="530"/>
      <c r="H2111" s="530"/>
      <c r="I2111" s="530"/>
      <c r="J2111" s="530"/>
      <c r="K2111" s="530"/>
      <c r="L2111" s="530">
        <f t="shared" si="31"/>
        <v>0</v>
      </c>
      <c r="M2111" s="530"/>
      <c r="N2111" s="530"/>
      <c r="O2111" s="530"/>
      <c r="P2111" s="530"/>
      <c r="Q2111" s="530"/>
      <c r="R2111" s="530"/>
      <c r="S2111" s="530"/>
      <c r="T2111" s="530"/>
      <c r="U2111" s="530"/>
      <c r="V2111" s="530"/>
      <c r="W2111" s="530"/>
      <c r="X2111" s="530"/>
      <c r="Y2111" s="530"/>
    </row>
    <row r="2112" spans="1:25" x14ac:dyDescent="0.25">
      <c r="A2112" s="530"/>
      <c r="B2112" s="530"/>
      <c r="C2112" s="530"/>
      <c r="D2112" s="530"/>
      <c r="E2112" s="530"/>
      <c r="F2112" s="530"/>
      <c r="G2112" s="530"/>
      <c r="H2112" s="530"/>
      <c r="I2112" s="530"/>
      <c r="J2112" s="530"/>
      <c r="K2112" s="530"/>
      <c r="L2112" s="530">
        <f t="shared" si="31"/>
        <v>0</v>
      </c>
      <c r="M2112" s="530"/>
      <c r="N2112" s="530"/>
      <c r="O2112" s="530"/>
      <c r="P2112" s="530"/>
      <c r="Q2112" s="530"/>
      <c r="R2112" s="530"/>
      <c r="S2112" s="530"/>
      <c r="T2112" s="530"/>
      <c r="U2112" s="530"/>
      <c r="V2112" s="530"/>
      <c r="W2112" s="530"/>
      <c r="X2112" s="530"/>
      <c r="Y2112" s="530"/>
    </row>
    <row r="2113" spans="1:25" x14ac:dyDescent="0.25">
      <c r="A2113" s="530"/>
      <c r="B2113" s="530"/>
      <c r="C2113" s="530"/>
      <c r="D2113" s="530"/>
      <c r="E2113" s="530"/>
      <c r="F2113" s="530"/>
      <c r="G2113" s="530"/>
      <c r="H2113" s="530"/>
      <c r="I2113" s="530"/>
      <c r="J2113" s="530"/>
      <c r="K2113" s="530"/>
      <c r="L2113" s="530">
        <f t="shared" si="31"/>
        <v>0</v>
      </c>
      <c r="M2113" s="530"/>
      <c r="N2113" s="530"/>
      <c r="O2113" s="530"/>
      <c r="P2113" s="530"/>
      <c r="Q2113" s="530"/>
      <c r="R2113" s="530"/>
      <c r="S2113" s="530"/>
      <c r="T2113" s="530"/>
      <c r="U2113" s="530"/>
      <c r="V2113" s="530"/>
      <c r="W2113" s="530"/>
      <c r="X2113" s="530"/>
      <c r="Y2113" s="530"/>
    </row>
    <row r="2114" spans="1:25" x14ac:dyDescent="0.25">
      <c r="A2114" s="530"/>
      <c r="B2114" s="530"/>
      <c r="C2114" s="530"/>
      <c r="D2114" s="530"/>
      <c r="E2114" s="530"/>
      <c r="F2114" s="530"/>
      <c r="G2114" s="530"/>
      <c r="H2114" s="530"/>
      <c r="I2114" s="530"/>
      <c r="J2114" s="530"/>
      <c r="K2114" s="530"/>
      <c r="L2114" s="530">
        <f t="shared" si="31"/>
        <v>0</v>
      </c>
      <c r="M2114" s="530"/>
      <c r="N2114" s="530"/>
      <c r="O2114" s="530"/>
      <c r="P2114" s="530"/>
      <c r="Q2114" s="530"/>
      <c r="R2114" s="530"/>
      <c r="S2114" s="530"/>
      <c r="T2114" s="530"/>
      <c r="U2114" s="530"/>
      <c r="V2114" s="530"/>
      <c r="W2114" s="530"/>
      <c r="X2114" s="530"/>
      <c r="Y2114" s="530"/>
    </row>
    <row r="2115" spans="1:25" x14ac:dyDescent="0.25">
      <c r="A2115" s="530"/>
      <c r="B2115" s="530"/>
      <c r="C2115" s="530"/>
      <c r="D2115" s="530"/>
      <c r="E2115" s="530"/>
      <c r="F2115" s="530"/>
      <c r="G2115" s="530"/>
      <c r="H2115" s="530"/>
      <c r="I2115" s="530"/>
      <c r="J2115" s="530"/>
      <c r="K2115" s="530"/>
      <c r="L2115" s="530">
        <f t="shared" si="31"/>
        <v>0</v>
      </c>
      <c r="M2115" s="530"/>
      <c r="N2115" s="530"/>
      <c r="O2115" s="530"/>
      <c r="P2115" s="530"/>
      <c r="Q2115" s="530"/>
      <c r="R2115" s="530"/>
      <c r="S2115" s="530"/>
      <c r="T2115" s="530"/>
      <c r="U2115" s="530"/>
      <c r="V2115" s="530"/>
      <c r="W2115" s="530"/>
      <c r="X2115" s="530"/>
      <c r="Y2115" s="530"/>
    </row>
    <row r="2116" spans="1:25" x14ac:dyDescent="0.25">
      <c r="A2116" s="530"/>
      <c r="B2116" s="530"/>
      <c r="C2116" s="530"/>
      <c r="D2116" s="530"/>
      <c r="E2116" s="530"/>
      <c r="F2116" s="530"/>
      <c r="G2116" s="530"/>
      <c r="H2116" s="530"/>
      <c r="I2116" s="530"/>
      <c r="J2116" s="530"/>
      <c r="K2116" s="530"/>
      <c r="L2116" s="530">
        <f t="shared" si="31"/>
        <v>0</v>
      </c>
      <c r="M2116" s="530"/>
      <c r="N2116" s="530"/>
      <c r="O2116" s="530"/>
      <c r="P2116" s="530"/>
      <c r="Q2116" s="530"/>
      <c r="R2116" s="530"/>
      <c r="S2116" s="530"/>
      <c r="T2116" s="530"/>
      <c r="U2116" s="530"/>
      <c r="V2116" s="530"/>
      <c r="W2116" s="530"/>
      <c r="X2116" s="530"/>
      <c r="Y2116" s="530"/>
    </row>
    <row r="2117" spans="1:25" x14ac:dyDescent="0.25">
      <c r="A2117" s="530"/>
      <c r="B2117" s="530"/>
      <c r="C2117" s="530"/>
      <c r="D2117" s="530"/>
      <c r="E2117" s="530"/>
      <c r="F2117" s="530"/>
      <c r="G2117" s="530"/>
      <c r="H2117" s="530"/>
      <c r="I2117" s="530"/>
      <c r="J2117" s="530"/>
      <c r="K2117" s="530"/>
      <c r="L2117" s="530">
        <f t="shared" si="31"/>
        <v>0</v>
      </c>
      <c r="M2117" s="530"/>
      <c r="N2117" s="530"/>
      <c r="O2117" s="530"/>
      <c r="P2117" s="530"/>
      <c r="Q2117" s="530"/>
      <c r="R2117" s="530"/>
      <c r="S2117" s="530"/>
      <c r="T2117" s="530"/>
      <c r="U2117" s="530"/>
      <c r="V2117" s="530"/>
      <c r="W2117" s="530"/>
      <c r="X2117" s="530"/>
      <c r="Y2117" s="530"/>
    </row>
    <row r="2118" spans="1:25" x14ac:dyDescent="0.25">
      <c r="A2118" s="530"/>
      <c r="B2118" s="530"/>
      <c r="C2118" s="530"/>
      <c r="D2118" s="530"/>
      <c r="E2118" s="530"/>
      <c r="F2118" s="530"/>
      <c r="G2118" s="530"/>
      <c r="H2118" s="530"/>
      <c r="I2118" s="530"/>
      <c r="J2118" s="530"/>
      <c r="K2118" s="530"/>
      <c r="L2118" s="530">
        <f t="shared" si="31"/>
        <v>0</v>
      </c>
      <c r="M2118" s="530"/>
      <c r="N2118" s="530"/>
      <c r="O2118" s="530"/>
      <c r="P2118" s="530"/>
      <c r="Q2118" s="530"/>
      <c r="R2118" s="530"/>
      <c r="S2118" s="530"/>
      <c r="T2118" s="530"/>
      <c r="U2118" s="530"/>
      <c r="V2118" s="530"/>
      <c r="W2118" s="530"/>
      <c r="X2118" s="530"/>
      <c r="Y2118" s="530"/>
    </row>
    <row r="2119" spans="1:25" x14ac:dyDescent="0.25">
      <c r="A2119" s="530"/>
      <c r="B2119" s="530"/>
      <c r="C2119" s="530"/>
      <c r="D2119" s="530"/>
      <c r="E2119" s="530"/>
      <c r="F2119" s="530"/>
      <c r="G2119" s="530"/>
      <c r="H2119" s="530"/>
      <c r="I2119" s="530"/>
      <c r="J2119" s="530"/>
      <c r="K2119" s="530"/>
      <c r="L2119" s="530">
        <f t="shared" si="31"/>
        <v>0</v>
      </c>
      <c r="M2119" s="530"/>
      <c r="N2119" s="530"/>
      <c r="O2119" s="530"/>
      <c r="P2119" s="530"/>
      <c r="Q2119" s="530"/>
      <c r="R2119" s="530"/>
      <c r="S2119" s="530"/>
      <c r="T2119" s="530"/>
      <c r="U2119" s="530"/>
      <c r="V2119" s="530"/>
      <c r="W2119" s="530"/>
      <c r="X2119" s="530"/>
      <c r="Y2119" s="530"/>
    </row>
    <row r="2120" spans="1:25" x14ac:dyDescent="0.25">
      <c r="A2120" s="530"/>
      <c r="B2120" s="530"/>
      <c r="C2120" s="530"/>
      <c r="D2120" s="530"/>
      <c r="E2120" s="530"/>
      <c r="F2120" s="530"/>
      <c r="G2120" s="530"/>
      <c r="H2120" s="530"/>
      <c r="I2120" s="530"/>
      <c r="J2120" s="530"/>
      <c r="K2120" s="530"/>
      <c r="L2120" s="530">
        <f t="shared" si="31"/>
        <v>0</v>
      </c>
      <c r="M2120" s="530"/>
      <c r="N2120" s="530"/>
      <c r="O2120" s="530"/>
      <c r="P2120" s="530"/>
      <c r="Q2120" s="530"/>
      <c r="R2120" s="530"/>
      <c r="S2120" s="530"/>
      <c r="T2120" s="530"/>
      <c r="U2120" s="530"/>
      <c r="V2120" s="530"/>
      <c r="W2120" s="530"/>
      <c r="X2120" s="530"/>
      <c r="Y2120" s="530"/>
    </row>
    <row r="2121" spans="1:25" x14ac:dyDescent="0.25">
      <c r="A2121" s="530"/>
      <c r="B2121" s="530"/>
      <c r="C2121" s="530"/>
      <c r="D2121" s="530"/>
      <c r="E2121" s="530"/>
      <c r="F2121" s="530"/>
      <c r="G2121" s="530"/>
      <c r="H2121" s="530"/>
      <c r="I2121" s="530"/>
      <c r="J2121" s="530"/>
      <c r="K2121" s="530"/>
      <c r="L2121" s="530">
        <f t="shared" si="31"/>
        <v>0</v>
      </c>
      <c r="M2121" s="530"/>
      <c r="N2121" s="530"/>
      <c r="O2121" s="530"/>
      <c r="P2121" s="530"/>
      <c r="Q2121" s="530"/>
      <c r="R2121" s="530"/>
      <c r="S2121" s="530"/>
      <c r="T2121" s="530"/>
      <c r="U2121" s="530"/>
      <c r="V2121" s="530"/>
      <c r="W2121" s="530"/>
      <c r="X2121" s="530"/>
      <c r="Y2121" s="530"/>
    </row>
    <row r="2122" spans="1:25" x14ac:dyDescent="0.25">
      <c r="A2122" s="530"/>
      <c r="B2122" s="530"/>
      <c r="C2122" s="530"/>
      <c r="D2122" s="530"/>
      <c r="E2122" s="530"/>
      <c r="F2122" s="530"/>
      <c r="G2122" s="530"/>
      <c r="H2122" s="530"/>
      <c r="I2122" s="530"/>
      <c r="J2122" s="530"/>
      <c r="K2122" s="530"/>
      <c r="L2122" s="530">
        <f t="shared" si="31"/>
        <v>0</v>
      </c>
      <c r="M2122" s="530"/>
      <c r="N2122" s="530"/>
      <c r="O2122" s="530"/>
      <c r="P2122" s="530"/>
      <c r="Q2122" s="530"/>
      <c r="R2122" s="530"/>
      <c r="S2122" s="530"/>
      <c r="T2122" s="530"/>
      <c r="U2122" s="530"/>
      <c r="V2122" s="530"/>
      <c r="W2122" s="530"/>
      <c r="X2122" s="530"/>
      <c r="Y2122" s="530"/>
    </row>
    <row r="2123" spans="1:25" x14ac:dyDescent="0.25">
      <c r="A2123" s="530"/>
      <c r="B2123" s="530"/>
      <c r="C2123" s="530"/>
      <c r="D2123" s="530"/>
      <c r="E2123" s="530"/>
      <c r="F2123" s="530"/>
      <c r="G2123" s="530"/>
      <c r="H2123" s="530"/>
      <c r="I2123" s="530"/>
      <c r="J2123" s="530"/>
      <c r="K2123" s="530"/>
      <c r="L2123" s="530">
        <f t="shared" si="31"/>
        <v>0</v>
      </c>
      <c r="M2123" s="530"/>
      <c r="N2123" s="530"/>
      <c r="O2123" s="530"/>
      <c r="P2123" s="530"/>
      <c r="Q2123" s="530"/>
      <c r="R2123" s="530"/>
      <c r="S2123" s="530"/>
      <c r="T2123" s="530"/>
      <c r="U2123" s="530"/>
      <c r="V2123" s="530"/>
      <c r="W2123" s="530"/>
      <c r="X2123" s="530"/>
      <c r="Y2123" s="530"/>
    </row>
    <row r="2124" spans="1:25" x14ac:dyDescent="0.25">
      <c r="A2124" s="530"/>
      <c r="B2124" s="530"/>
      <c r="C2124" s="530"/>
      <c r="D2124" s="530"/>
      <c r="E2124" s="530"/>
      <c r="F2124" s="530"/>
      <c r="G2124" s="530"/>
      <c r="H2124" s="530"/>
      <c r="I2124" s="530"/>
      <c r="J2124" s="530"/>
      <c r="K2124" s="530"/>
      <c r="L2124" s="530">
        <f t="shared" si="31"/>
        <v>0</v>
      </c>
      <c r="M2124" s="530"/>
      <c r="N2124" s="530"/>
      <c r="O2124" s="530"/>
      <c r="P2124" s="530"/>
      <c r="Q2124" s="530"/>
      <c r="R2124" s="530"/>
      <c r="S2124" s="530"/>
      <c r="T2124" s="530"/>
      <c r="U2124" s="530"/>
      <c r="V2124" s="530"/>
      <c r="W2124" s="530"/>
      <c r="X2124" s="530"/>
      <c r="Y2124" s="530"/>
    </row>
    <row r="2125" spans="1:25" x14ac:dyDescent="0.25">
      <c r="A2125" s="530"/>
      <c r="B2125" s="530"/>
      <c r="C2125" s="530"/>
      <c r="D2125" s="530"/>
      <c r="E2125" s="530"/>
      <c r="F2125" s="530"/>
      <c r="G2125" s="530"/>
      <c r="H2125" s="530"/>
      <c r="I2125" s="530"/>
      <c r="J2125" s="530"/>
      <c r="K2125" s="530"/>
      <c r="L2125" s="530">
        <f t="shared" si="31"/>
        <v>0</v>
      </c>
      <c r="M2125" s="530"/>
      <c r="N2125" s="530"/>
      <c r="O2125" s="530"/>
      <c r="P2125" s="530"/>
      <c r="Q2125" s="530"/>
      <c r="R2125" s="530"/>
      <c r="S2125" s="530"/>
      <c r="T2125" s="530"/>
      <c r="U2125" s="530"/>
      <c r="V2125" s="530"/>
      <c r="W2125" s="530"/>
      <c r="X2125" s="530"/>
      <c r="Y2125" s="530"/>
    </row>
    <row r="2126" spans="1:25" x14ac:dyDescent="0.25">
      <c r="A2126" s="530"/>
      <c r="B2126" s="530"/>
      <c r="C2126" s="530"/>
      <c r="D2126" s="530"/>
      <c r="E2126" s="530"/>
      <c r="F2126" s="530"/>
      <c r="G2126" s="530"/>
      <c r="H2126" s="530"/>
      <c r="I2126" s="530"/>
      <c r="J2126" s="530"/>
      <c r="K2126" s="530"/>
      <c r="L2126" s="530">
        <f t="shared" si="31"/>
        <v>0</v>
      </c>
      <c r="M2126" s="530"/>
      <c r="N2126" s="530"/>
      <c r="O2126" s="530"/>
      <c r="P2126" s="530"/>
      <c r="Q2126" s="530"/>
      <c r="R2126" s="530"/>
      <c r="S2126" s="530"/>
      <c r="T2126" s="530"/>
      <c r="U2126" s="530"/>
      <c r="V2126" s="530"/>
      <c r="W2126" s="530"/>
      <c r="X2126" s="530"/>
      <c r="Y2126" s="530"/>
    </row>
    <row r="2127" spans="1:25" x14ac:dyDescent="0.25">
      <c r="A2127" s="530"/>
      <c r="B2127" s="530"/>
      <c r="C2127" s="530"/>
      <c r="D2127" s="530"/>
      <c r="E2127" s="530"/>
      <c r="F2127" s="530"/>
      <c r="G2127" s="530"/>
      <c r="H2127" s="530"/>
      <c r="I2127" s="530"/>
      <c r="J2127" s="530"/>
      <c r="K2127" s="530"/>
      <c r="L2127" s="530">
        <f t="shared" si="31"/>
        <v>0</v>
      </c>
      <c r="M2127" s="530"/>
      <c r="N2127" s="530"/>
      <c r="O2127" s="530"/>
      <c r="P2127" s="530"/>
      <c r="Q2127" s="530"/>
      <c r="R2127" s="530"/>
      <c r="S2127" s="530"/>
      <c r="T2127" s="530"/>
      <c r="U2127" s="530"/>
      <c r="V2127" s="530"/>
      <c r="W2127" s="530"/>
      <c r="X2127" s="530"/>
      <c r="Y2127" s="530"/>
    </row>
    <row r="2128" spans="1:25" x14ac:dyDescent="0.25">
      <c r="A2128" s="530"/>
      <c r="B2128" s="530"/>
      <c r="C2128" s="530"/>
      <c r="D2128" s="530"/>
      <c r="E2128" s="530"/>
      <c r="F2128" s="530"/>
      <c r="G2128" s="530"/>
      <c r="H2128" s="530"/>
      <c r="I2128" s="530"/>
      <c r="J2128" s="530"/>
      <c r="K2128" s="530"/>
      <c r="L2128" s="530">
        <f t="shared" si="31"/>
        <v>0</v>
      </c>
      <c r="M2128" s="530"/>
      <c r="N2128" s="530"/>
      <c r="O2128" s="530"/>
      <c r="P2128" s="530"/>
      <c r="Q2128" s="530"/>
      <c r="R2128" s="530"/>
      <c r="S2128" s="530"/>
      <c r="T2128" s="530"/>
      <c r="U2128" s="530"/>
      <c r="V2128" s="530"/>
      <c r="W2128" s="530"/>
      <c r="X2128" s="530"/>
      <c r="Y2128" s="530"/>
    </row>
    <row r="2129" spans="1:25" x14ac:dyDescent="0.25">
      <c r="A2129" s="530"/>
      <c r="B2129" s="530"/>
      <c r="C2129" s="530"/>
      <c r="D2129" s="530"/>
      <c r="E2129" s="530"/>
      <c r="F2129" s="530"/>
      <c r="G2129" s="530"/>
      <c r="H2129" s="530"/>
      <c r="I2129" s="530"/>
      <c r="J2129" s="530"/>
      <c r="K2129" s="530"/>
      <c r="L2129" s="530">
        <f t="shared" si="31"/>
        <v>0</v>
      </c>
      <c r="M2129" s="530"/>
      <c r="N2129" s="530"/>
      <c r="O2129" s="530"/>
      <c r="P2129" s="530"/>
      <c r="Q2129" s="530"/>
      <c r="R2129" s="530"/>
      <c r="S2129" s="530"/>
      <c r="T2129" s="530"/>
      <c r="U2129" s="530"/>
      <c r="V2129" s="530"/>
      <c r="W2129" s="530"/>
      <c r="X2129" s="530"/>
      <c r="Y2129" s="530"/>
    </row>
    <row r="2130" spans="1:25" x14ac:dyDescent="0.25">
      <c r="A2130" s="530"/>
      <c r="B2130" s="530"/>
      <c r="C2130" s="530"/>
      <c r="D2130" s="530"/>
      <c r="E2130" s="530"/>
      <c r="F2130" s="530"/>
      <c r="G2130" s="530"/>
      <c r="H2130" s="530"/>
      <c r="I2130" s="530"/>
      <c r="J2130" s="530"/>
      <c r="K2130" s="530"/>
      <c r="L2130" s="530">
        <f t="shared" si="31"/>
        <v>0</v>
      </c>
      <c r="M2130" s="530"/>
      <c r="N2130" s="530"/>
      <c r="O2130" s="530"/>
      <c r="P2130" s="530"/>
      <c r="Q2130" s="530"/>
      <c r="R2130" s="530"/>
      <c r="S2130" s="530"/>
      <c r="T2130" s="530"/>
      <c r="U2130" s="530"/>
      <c r="V2130" s="530"/>
      <c r="W2130" s="530"/>
      <c r="X2130" s="530"/>
      <c r="Y2130" s="530"/>
    </row>
    <row r="2131" spans="1:25" x14ac:dyDescent="0.25">
      <c r="A2131" s="530"/>
      <c r="B2131" s="530"/>
      <c r="C2131" s="530"/>
      <c r="D2131" s="530"/>
      <c r="E2131" s="530"/>
      <c r="F2131" s="530"/>
      <c r="G2131" s="530"/>
      <c r="H2131" s="530"/>
      <c r="I2131" s="530"/>
      <c r="J2131" s="530"/>
      <c r="K2131" s="530"/>
      <c r="L2131" s="530">
        <f t="shared" si="31"/>
        <v>0</v>
      </c>
      <c r="M2131" s="530"/>
      <c r="N2131" s="530"/>
      <c r="O2131" s="530"/>
      <c r="P2131" s="530"/>
      <c r="Q2131" s="530"/>
      <c r="R2131" s="530"/>
      <c r="S2131" s="530"/>
      <c r="T2131" s="530"/>
      <c r="U2131" s="530"/>
      <c r="V2131" s="530"/>
      <c r="W2131" s="530"/>
      <c r="X2131" s="530"/>
      <c r="Y2131" s="530"/>
    </row>
    <row r="2132" spans="1:25" x14ac:dyDescent="0.25">
      <c r="A2132" s="530"/>
      <c r="B2132" s="530"/>
      <c r="C2132" s="530"/>
      <c r="D2132" s="530"/>
      <c r="E2132" s="530"/>
      <c r="F2132" s="530"/>
      <c r="G2132" s="530"/>
      <c r="H2132" s="530"/>
      <c r="I2132" s="530"/>
      <c r="J2132" s="530"/>
      <c r="K2132" s="530"/>
      <c r="L2132" s="530">
        <f t="shared" si="31"/>
        <v>0</v>
      </c>
      <c r="M2132" s="530"/>
      <c r="N2132" s="530"/>
      <c r="O2132" s="530"/>
      <c r="P2132" s="530"/>
      <c r="Q2132" s="530"/>
      <c r="R2132" s="530"/>
      <c r="S2132" s="530"/>
      <c r="T2132" s="530"/>
      <c r="U2132" s="530"/>
      <c r="V2132" s="530"/>
      <c r="W2132" s="530"/>
      <c r="X2132" s="530"/>
      <c r="Y2132" s="530"/>
    </row>
    <row r="2133" spans="1:25" x14ac:dyDescent="0.25">
      <c r="A2133" s="530"/>
      <c r="B2133" s="530"/>
      <c r="C2133" s="530"/>
      <c r="D2133" s="530"/>
      <c r="E2133" s="530"/>
      <c r="F2133" s="530"/>
      <c r="G2133" s="530"/>
      <c r="H2133" s="530"/>
      <c r="I2133" s="530"/>
      <c r="J2133" s="530"/>
      <c r="K2133" s="530"/>
      <c r="L2133" s="530">
        <f t="shared" si="31"/>
        <v>0</v>
      </c>
      <c r="M2133" s="530"/>
      <c r="N2133" s="530"/>
      <c r="O2133" s="530"/>
      <c r="P2133" s="530"/>
      <c r="Q2133" s="530"/>
      <c r="R2133" s="530"/>
      <c r="S2133" s="530"/>
      <c r="T2133" s="530"/>
      <c r="U2133" s="530"/>
      <c r="V2133" s="530"/>
      <c r="W2133" s="530"/>
      <c r="X2133" s="530"/>
      <c r="Y2133" s="530"/>
    </row>
    <row r="2134" spans="1:25" x14ac:dyDescent="0.25">
      <c r="A2134" s="530"/>
      <c r="B2134" s="530"/>
      <c r="C2134" s="530"/>
      <c r="D2134" s="530"/>
      <c r="E2134" s="530"/>
      <c r="F2134" s="530"/>
      <c r="G2134" s="530"/>
      <c r="H2134" s="530"/>
      <c r="I2134" s="530"/>
      <c r="J2134" s="530"/>
      <c r="K2134" s="530"/>
      <c r="L2134" s="530">
        <f t="shared" si="31"/>
        <v>0</v>
      </c>
      <c r="M2134" s="530"/>
      <c r="N2134" s="530"/>
      <c r="O2134" s="530"/>
      <c r="P2134" s="530"/>
      <c r="Q2134" s="530"/>
      <c r="R2134" s="530"/>
      <c r="S2134" s="530"/>
      <c r="T2134" s="530"/>
      <c r="U2134" s="530"/>
      <c r="V2134" s="530"/>
      <c r="W2134" s="530"/>
      <c r="X2134" s="530"/>
      <c r="Y2134" s="530"/>
    </row>
    <row r="2135" spans="1:25" x14ac:dyDescent="0.25">
      <c r="A2135" s="530"/>
      <c r="B2135" s="530"/>
      <c r="C2135" s="530"/>
      <c r="D2135" s="530"/>
      <c r="E2135" s="530"/>
      <c r="F2135" s="530"/>
      <c r="G2135" s="530"/>
      <c r="H2135" s="530"/>
      <c r="I2135" s="530"/>
      <c r="J2135" s="530"/>
      <c r="K2135" s="530"/>
      <c r="L2135" s="530">
        <f t="shared" si="31"/>
        <v>0</v>
      </c>
      <c r="M2135" s="530"/>
      <c r="N2135" s="530"/>
      <c r="O2135" s="530"/>
      <c r="P2135" s="530"/>
      <c r="Q2135" s="530"/>
      <c r="R2135" s="530"/>
      <c r="S2135" s="530"/>
      <c r="T2135" s="530"/>
      <c r="U2135" s="530"/>
      <c r="V2135" s="530"/>
      <c r="W2135" s="530"/>
      <c r="X2135" s="530"/>
      <c r="Y2135" s="530"/>
    </row>
    <row r="2136" spans="1:25" x14ac:dyDescent="0.25">
      <c r="A2136" s="530"/>
      <c r="B2136" s="530"/>
      <c r="C2136" s="530"/>
      <c r="D2136" s="530"/>
      <c r="E2136" s="530"/>
      <c r="F2136" s="530"/>
      <c r="G2136" s="530"/>
      <c r="H2136" s="530"/>
      <c r="I2136" s="530"/>
      <c r="J2136" s="530"/>
      <c r="K2136" s="530"/>
      <c r="L2136" s="530">
        <f t="shared" si="31"/>
        <v>0</v>
      </c>
      <c r="M2136" s="530"/>
      <c r="N2136" s="530"/>
      <c r="O2136" s="530"/>
      <c r="P2136" s="530"/>
      <c r="Q2136" s="530"/>
      <c r="R2136" s="530"/>
      <c r="S2136" s="530"/>
      <c r="T2136" s="530"/>
      <c r="U2136" s="530"/>
      <c r="V2136" s="530"/>
      <c r="W2136" s="530"/>
      <c r="X2136" s="530"/>
      <c r="Y2136" s="530"/>
    </row>
    <row r="2137" spans="1:25" x14ac:dyDescent="0.25">
      <c r="A2137" s="530"/>
      <c r="B2137" s="530"/>
      <c r="C2137" s="530"/>
      <c r="D2137" s="530"/>
      <c r="E2137" s="530"/>
      <c r="F2137" s="530"/>
      <c r="G2137" s="530"/>
      <c r="H2137" s="530"/>
      <c r="I2137" s="530"/>
      <c r="J2137" s="530"/>
      <c r="K2137" s="530"/>
      <c r="L2137" s="530">
        <f t="shared" si="31"/>
        <v>0</v>
      </c>
      <c r="M2137" s="530"/>
      <c r="N2137" s="530"/>
      <c r="O2137" s="530"/>
      <c r="P2137" s="530"/>
      <c r="Q2137" s="530"/>
      <c r="R2137" s="530"/>
      <c r="S2137" s="530"/>
      <c r="T2137" s="530"/>
      <c r="U2137" s="530"/>
      <c r="V2137" s="530"/>
      <c r="W2137" s="530"/>
      <c r="X2137" s="530"/>
      <c r="Y2137" s="530"/>
    </row>
    <row r="2138" spans="1:25" x14ac:dyDescent="0.25">
      <c r="A2138" s="530"/>
      <c r="B2138" s="530"/>
      <c r="C2138" s="530"/>
      <c r="D2138" s="530"/>
      <c r="E2138" s="530"/>
      <c r="F2138" s="530"/>
      <c r="G2138" s="530"/>
      <c r="H2138" s="530"/>
      <c r="I2138" s="530"/>
      <c r="J2138" s="530"/>
      <c r="K2138" s="530"/>
      <c r="L2138" s="530">
        <f t="shared" si="31"/>
        <v>0</v>
      </c>
      <c r="M2138" s="530"/>
      <c r="N2138" s="530"/>
      <c r="O2138" s="530"/>
      <c r="P2138" s="530"/>
      <c r="Q2138" s="530"/>
      <c r="R2138" s="530"/>
      <c r="S2138" s="530"/>
      <c r="T2138" s="530"/>
      <c r="U2138" s="530"/>
      <c r="V2138" s="530"/>
      <c r="W2138" s="530"/>
      <c r="X2138" s="530"/>
      <c r="Y2138" s="530"/>
    </row>
    <row r="2139" spans="1:25" x14ac:dyDescent="0.25">
      <c r="A2139" s="530"/>
      <c r="B2139" s="530"/>
      <c r="C2139" s="530"/>
      <c r="D2139" s="530"/>
      <c r="E2139" s="530"/>
      <c r="F2139" s="530"/>
      <c r="G2139" s="530"/>
      <c r="H2139" s="530"/>
      <c r="I2139" s="530"/>
      <c r="J2139" s="530"/>
      <c r="K2139" s="530"/>
      <c r="L2139" s="530">
        <f t="shared" si="31"/>
        <v>0</v>
      </c>
      <c r="M2139" s="530"/>
      <c r="N2139" s="530"/>
      <c r="O2139" s="530"/>
      <c r="P2139" s="530"/>
      <c r="Q2139" s="530"/>
      <c r="R2139" s="530"/>
      <c r="S2139" s="530"/>
      <c r="T2139" s="530"/>
      <c r="U2139" s="530"/>
      <c r="V2139" s="530"/>
      <c r="W2139" s="530"/>
      <c r="X2139" s="530"/>
      <c r="Y2139" s="530"/>
    </row>
    <row r="2140" spans="1:25" x14ac:dyDescent="0.25">
      <c r="A2140" s="530"/>
      <c r="B2140" s="530"/>
      <c r="C2140" s="530"/>
      <c r="D2140" s="530"/>
      <c r="E2140" s="530"/>
      <c r="F2140" s="530"/>
      <c r="G2140" s="530"/>
      <c r="H2140" s="530"/>
      <c r="I2140" s="530"/>
      <c r="J2140" s="530"/>
      <c r="K2140" s="530"/>
      <c r="L2140" s="530">
        <f t="shared" si="31"/>
        <v>0</v>
      </c>
      <c r="M2140" s="530"/>
      <c r="N2140" s="530"/>
      <c r="O2140" s="530"/>
      <c r="P2140" s="530"/>
      <c r="Q2140" s="530"/>
      <c r="R2140" s="530"/>
      <c r="S2140" s="530"/>
      <c r="T2140" s="530"/>
      <c r="U2140" s="530"/>
      <c r="V2140" s="530"/>
      <c r="W2140" s="530"/>
      <c r="X2140" s="530"/>
      <c r="Y2140" s="530"/>
    </row>
    <row r="2141" spans="1:25" x14ac:dyDescent="0.25">
      <c r="A2141" s="530"/>
      <c r="B2141" s="530"/>
      <c r="C2141" s="530"/>
      <c r="D2141" s="530"/>
      <c r="E2141" s="530"/>
      <c r="F2141" s="530"/>
      <c r="G2141" s="530"/>
      <c r="H2141" s="530"/>
      <c r="I2141" s="530"/>
      <c r="J2141" s="530"/>
      <c r="K2141" s="530"/>
      <c r="L2141" s="530">
        <f t="shared" si="31"/>
        <v>0</v>
      </c>
      <c r="M2141" s="530"/>
      <c r="N2141" s="530"/>
      <c r="O2141" s="530"/>
      <c r="P2141" s="530"/>
      <c r="Q2141" s="530"/>
      <c r="R2141" s="530"/>
      <c r="S2141" s="530"/>
      <c r="T2141" s="530"/>
      <c r="U2141" s="530"/>
      <c r="V2141" s="530"/>
      <c r="W2141" s="530"/>
      <c r="X2141" s="530"/>
      <c r="Y2141" s="530"/>
    </row>
    <row r="2142" spans="1:25" x14ac:dyDescent="0.25">
      <c r="A2142" s="530"/>
      <c r="B2142" s="530"/>
      <c r="C2142" s="530"/>
      <c r="D2142" s="530"/>
      <c r="E2142" s="530"/>
      <c r="F2142" s="530"/>
      <c r="G2142" s="530"/>
      <c r="H2142" s="530"/>
      <c r="I2142" s="530"/>
      <c r="J2142" s="530"/>
      <c r="K2142" s="530"/>
      <c r="L2142" s="530">
        <f t="shared" si="31"/>
        <v>0</v>
      </c>
      <c r="M2142" s="530"/>
      <c r="N2142" s="530"/>
      <c r="O2142" s="530"/>
      <c r="P2142" s="530"/>
      <c r="Q2142" s="530"/>
      <c r="R2142" s="530"/>
      <c r="S2142" s="530"/>
      <c r="T2142" s="530"/>
      <c r="U2142" s="530"/>
      <c r="V2142" s="530"/>
      <c r="W2142" s="530"/>
      <c r="X2142" s="530"/>
      <c r="Y2142" s="530"/>
    </row>
    <row r="2143" spans="1:25" x14ac:dyDescent="0.25">
      <c r="A2143" s="530"/>
      <c r="B2143" s="530"/>
      <c r="C2143" s="530"/>
      <c r="D2143" s="530"/>
      <c r="E2143" s="530"/>
      <c r="F2143" s="530"/>
      <c r="G2143" s="530"/>
      <c r="H2143" s="530"/>
      <c r="I2143" s="530"/>
      <c r="J2143" s="530"/>
      <c r="K2143" s="530"/>
      <c r="L2143" s="530">
        <f t="shared" ref="L2143:L2164" si="32">E2143</f>
        <v>0</v>
      </c>
      <c r="M2143" s="530"/>
      <c r="N2143" s="530"/>
      <c r="O2143" s="530"/>
      <c r="P2143" s="530"/>
      <c r="Q2143" s="530"/>
      <c r="R2143" s="530"/>
      <c r="S2143" s="530"/>
      <c r="T2143" s="530"/>
      <c r="U2143" s="530"/>
      <c r="V2143" s="530"/>
      <c r="W2143" s="530"/>
      <c r="X2143" s="530"/>
      <c r="Y2143" s="530"/>
    </row>
    <row r="2144" spans="1:25" x14ac:dyDescent="0.25">
      <c r="A2144" s="530"/>
      <c r="B2144" s="530"/>
      <c r="C2144" s="530"/>
      <c r="D2144" s="530"/>
      <c r="E2144" s="530"/>
      <c r="F2144" s="530"/>
      <c r="G2144" s="530"/>
      <c r="H2144" s="530"/>
      <c r="I2144" s="530"/>
      <c r="J2144" s="530"/>
      <c r="K2144" s="530"/>
      <c r="L2144" s="530">
        <f t="shared" si="32"/>
        <v>0</v>
      </c>
      <c r="M2144" s="530"/>
      <c r="N2144" s="530"/>
      <c r="O2144" s="530"/>
      <c r="P2144" s="530"/>
      <c r="Q2144" s="530"/>
      <c r="R2144" s="530"/>
      <c r="S2144" s="530"/>
      <c r="T2144" s="530"/>
      <c r="U2144" s="530"/>
      <c r="V2144" s="530"/>
      <c r="W2144" s="530"/>
      <c r="X2144" s="530"/>
      <c r="Y2144" s="530"/>
    </row>
    <row r="2145" spans="1:25" x14ac:dyDescent="0.25">
      <c r="A2145" s="530"/>
      <c r="B2145" s="530"/>
      <c r="C2145" s="530"/>
      <c r="D2145" s="530"/>
      <c r="E2145" s="530"/>
      <c r="F2145" s="530"/>
      <c r="G2145" s="530"/>
      <c r="H2145" s="530"/>
      <c r="I2145" s="530"/>
      <c r="J2145" s="530"/>
      <c r="K2145" s="530"/>
      <c r="L2145" s="530">
        <f t="shared" si="32"/>
        <v>0</v>
      </c>
      <c r="M2145" s="530"/>
      <c r="N2145" s="530"/>
      <c r="O2145" s="530"/>
      <c r="P2145" s="530"/>
      <c r="Q2145" s="530"/>
      <c r="R2145" s="530"/>
      <c r="S2145" s="530"/>
      <c r="T2145" s="530"/>
      <c r="U2145" s="530"/>
      <c r="V2145" s="530"/>
      <c r="W2145" s="530"/>
      <c r="X2145" s="530"/>
      <c r="Y2145" s="530"/>
    </row>
    <row r="2146" spans="1:25" x14ac:dyDescent="0.25">
      <c r="A2146" s="530"/>
      <c r="B2146" s="530"/>
      <c r="C2146" s="530"/>
      <c r="D2146" s="530"/>
      <c r="E2146" s="530"/>
      <c r="F2146" s="530"/>
      <c r="G2146" s="530"/>
      <c r="H2146" s="530"/>
      <c r="I2146" s="530"/>
      <c r="J2146" s="530"/>
      <c r="K2146" s="530"/>
      <c r="L2146" s="530">
        <f t="shared" si="32"/>
        <v>0</v>
      </c>
      <c r="M2146" s="530"/>
      <c r="N2146" s="530"/>
      <c r="O2146" s="530"/>
      <c r="P2146" s="530"/>
      <c r="Q2146" s="530"/>
      <c r="R2146" s="530"/>
      <c r="S2146" s="530"/>
      <c r="T2146" s="530"/>
      <c r="U2146" s="530"/>
      <c r="V2146" s="530"/>
      <c r="W2146" s="530"/>
      <c r="X2146" s="530"/>
      <c r="Y2146" s="530"/>
    </row>
    <row r="2147" spans="1:25" x14ac:dyDescent="0.25">
      <c r="A2147" s="530"/>
      <c r="B2147" s="530"/>
      <c r="C2147" s="530"/>
      <c r="D2147" s="530"/>
      <c r="E2147" s="530"/>
      <c r="F2147" s="530"/>
      <c r="G2147" s="530"/>
      <c r="H2147" s="530"/>
      <c r="I2147" s="530"/>
      <c r="J2147" s="530"/>
      <c r="K2147" s="530"/>
      <c r="L2147" s="530">
        <f t="shared" si="32"/>
        <v>0</v>
      </c>
      <c r="M2147" s="530"/>
      <c r="N2147" s="530"/>
      <c r="O2147" s="530"/>
      <c r="P2147" s="530"/>
      <c r="Q2147" s="530"/>
      <c r="R2147" s="530"/>
      <c r="S2147" s="530"/>
      <c r="T2147" s="530"/>
      <c r="U2147" s="530"/>
      <c r="V2147" s="530"/>
      <c r="W2147" s="530"/>
      <c r="X2147" s="530"/>
      <c r="Y2147" s="530"/>
    </row>
    <row r="2148" spans="1:25" x14ac:dyDescent="0.25">
      <c r="A2148" s="530"/>
      <c r="B2148" s="530"/>
      <c r="C2148" s="530"/>
      <c r="D2148" s="530"/>
      <c r="E2148" s="530"/>
      <c r="F2148" s="530"/>
      <c r="G2148" s="530"/>
      <c r="H2148" s="530"/>
      <c r="I2148" s="530"/>
      <c r="J2148" s="530"/>
      <c r="K2148" s="530"/>
      <c r="L2148" s="530">
        <f t="shared" si="32"/>
        <v>0</v>
      </c>
      <c r="M2148" s="530"/>
      <c r="N2148" s="530"/>
      <c r="O2148" s="530"/>
      <c r="P2148" s="530"/>
      <c r="Q2148" s="530"/>
      <c r="R2148" s="530"/>
      <c r="S2148" s="530"/>
      <c r="T2148" s="530"/>
      <c r="U2148" s="530"/>
      <c r="V2148" s="530"/>
      <c r="W2148" s="530"/>
      <c r="X2148" s="530"/>
      <c r="Y2148" s="530"/>
    </row>
    <row r="2149" spans="1:25" x14ac:dyDescent="0.25">
      <c r="A2149" s="530"/>
      <c r="B2149" s="530"/>
      <c r="C2149" s="530"/>
      <c r="D2149" s="530"/>
      <c r="E2149" s="530"/>
      <c r="F2149" s="530"/>
      <c r="G2149" s="530"/>
      <c r="H2149" s="530"/>
      <c r="I2149" s="530"/>
      <c r="J2149" s="530"/>
      <c r="K2149" s="530"/>
      <c r="L2149" s="530">
        <f t="shared" si="32"/>
        <v>0</v>
      </c>
      <c r="M2149" s="530"/>
      <c r="N2149" s="530"/>
      <c r="O2149" s="530"/>
      <c r="P2149" s="530"/>
      <c r="Q2149" s="530"/>
      <c r="R2149" s="530"/>
      <c r="S2149" s="530"/>
      <c r="T2149" s="530"/>
      <c r="U2149" s="530"/>
      <c r="V2149" s="530"/>
      <c r="W2149" s="530"/>
      <c r="X2149" s="530"/>
      <c r="Y2149" s="530"/>
    </row>
    <row r="2150" spans="1:25" x14ac:dyDescent="0.25">
      <c r="A2150" s="530"/>
      <c r="B2150" s="530"/>
      <c r="C2150" s="530"/>
      <c r="D2150" s="530"/>
      <c r="E2150" s="530"/>
      <c r="F2150" s="530"/>
      <c r="G2150" s="530"/>
      <c r="H2150" s="530"/>
      <c r="I2150" s="530"/>
      <c r="J2150" s="530"/>
      <c r="K2150" s="530"/>
      <c r="L2150" s="530">
        <f t="shared" si="32"/>
        <v>0</v>
      </c>
      <c r="M2150" s="530"/>
      <c r="N2150" s="530"/>
      <c r="O2150" s="530"/>
      <c r="P2150" s="530"/>
      <c r="Q2150" s="530"/>
      <c r="R2150" s="530"/>
      <c r="S2150" s="530"/>
      <c r="T2150" s="530"/>
      <c r="U2150" s="530"/>
      <c r="V2150" s="530"/>
      <c r="W2150" s="530"/>
      <c r="X2150" s="530"/>
      <c r="Y2150" s="530"/>
    </row>
    <row r="2151" spans="1:25" x14ac:dyDescent="0.25">
      <c r="A2151" s="530"/>
      <c r="B2151" s="530"/>
      <c r="C2151" s="530"/>
      <c r="D2151" s="530"/>
      <c r="E2151" s="530"/>
      <c r="F2151" s="530"/>
      <c r="G2151" s="530"/>
      <c r="H2151" s="530"/>
      <c r="I2151" s="530"/>
      <c r="J2151" s="530"/>
      <c r="K2151" s="530"/>
      <c r="L2151" s="530">
        <f t="shared" si="32"/>
        <v>0</v>
      </c>
      <c r="M2151" s="530"/>
      <c r="N2151" s="530"/>
      <c r="O2151" s="530"/>
      <c r="P2151" s="530"/>
      <c r="Q2151" s="530"/>
      <c r="R2151" s="530"/>
      <c r="S2151" s="530"/>
      <c r="T2151" s="530"/>
      <c r="U2151" s="530"/>
      <c r="V2151" s="530"/>
      <c r="W2151" s="530"/>
      <c r="X2151" s="530"/>
      <c r="Y2151" s="530"/>
    </row>
    <row r="2152" spans="1:25" x14ac:dyDescent="0.25">
      <c r="A2152" s="530"/>
      <c r="B2152" s="530"/>
      <c r="C2152" s="530"/>
      <c r="D2152" s="530"/>
      <c r="E2152" s="530"/>
      <c r="F2152" s="530"/>
      <c r="G2152" s="530"/>
      <c r="H2152" s="530"/>
      <c r="I2152" s="530"/>
      <c r="J2152" s="530"/>
      <c r="K2152" s="530"/>
      <c r="L2152" s="530">
        <f t="shared" si="32"/>
        <v>0</v>
      </c>
      <c r="M2152" s="530"/>
      <c r="N2152" s="530"/>
      <c r="O2152" s="530"/>
      <c r="P2152" s="530"/>
      <c r="Q2152" s="530"/>
      <c r="R2152" s="530"/>
      <c r="S2152" s="530"/>
      <c r="T2152" s="530"/>
      <c r="U2152" s="530"/>
      <c r="V2152" s="530"/>
      <c r="W2152" s="530"/>
      <c r="X2152" s="530"/>
      <c r="Y2152" s="530"/>
    </row>
    <row r="2153" spans="1:25" x14ac:dyDescent="0.25">
      <c r="A2153" s="530"/>
      <c r="B2153" s="530"/>
      <c r="C2153" s="530"/>
      <c r="D2153" s="530"/>
      <c r="E2153" s="530"/>
      <c r="F2153" s="530"/>
      <c r="G2153" s="530"/>
      <c r="H2153" s="530"/>
      <c r="I2153" s="530"/>
      <c r="J2153" s="530"/>
      <c r="K2153" s="530"/>
      <c r="L2153" s="530">
        <f t="shared" si="32"/>
        <v>0</v>
      </c>
      <c r="M2153" s="530"/>
      <c r="N2153" s="530"/>
      <c r="O2153" s="530"/>
      <c r="P2153" s="530"/>
      <c r="Q2153" s="530"/>
      <c r="R2153" s="530"/>
      <c r="S2153" s="530"/>
      <c r="T2153" s="530"/>
      <c r="U2153" s="530"/>
      <c r="V2153" s="530"/>
      <c r="W2153" s="530"/>
      <c r="X2153" s="530"/>
      <c r="Y2153" s="530"/>
    </row>
    <row r="2154" spans="1:25" x14ac:dyDescent="0.25">
      <c r="A2154" s="530"/>
      <c r="B2154" s="530"/>
      <c r="C2154" s="530"/>
      <c r="D2154" s="530"/>
      <c r="E2154" s="530"/>
      <c r="F2154" s="530"/>
      <c r="G2154" s="530"/>
      <c r="H2154" s="530"/>
      <c r="I2154" s="530"/>
      <c r="J2154" s="530"/>
      <c r="K2154" s="530"/>
      <c r="L2154" s="530">
        <f t="shared" si="32"/>
        <v>0</v>
      </c>
      <c r="M2154" s="530"/>
      <c r="N2154" s="530"/>
      <c r="O2154" s="530"/>
      <c r="P2154" s="530"/>
      <c r="Q2154" s="530"/>
      <c r="R2154" s="530"/>
      <c r="S2154" s="530"/>
      <c r="T2154" s="530"/>
      <c r="U2154" s="530"/>
      <c r="V2154" s="530"/>
      <c r="W2154" s="530"/>
      <c r="X2154" s="530"/>
      <c r="Y2154" s="530"/>
    </row>
    <row r="2155" spans="1:25" x14ac:dyDescent="0.25">
      <c r="A2155" s="530"/>
      <c r="B2155" s="530"/>
      <c r="C2155" s="530"/>
      <c r="D2155" s="530"/>
      <c r="E2155" s="530"/>
      <c r="F2155" s="530"/>
      <c r="G2155" s="530"/>
      <c r="H2155" s="530"/>
      <c r="I2155" s="530"/>
      <c r="J2155" s="530"/>
      <c r="K2155" s="530"/>
      <c r="L2155" s="530">
        <f t="shared" si="32"/>
        <v>0</v>
      </c>
      <c r="M2155" s="530"/>
      <c r="N2155" s="530"/>
      <c r="O2155" s="530"/>
      <c r="P2155" s="530"/>
      <c r="Q2155" s="530"/>
      <c r="R2155" s="530"/>
      <c r="S2155" s="530"/>
      <c r="T2155" s="530"/>
      <c r="U2155" s="530"/>
      <c r="V2155" s="530"/>
      <c r="W2155" s="530"/>
      <c r="X2155" s="530"/>
      <c r="Y2155" s="530"/>
    </row>
    <row r="2156" spans="1:25" x14ac:dyDescent="0.25">
      <c r="A2156" s="530"/>
      <c r="B2156" s="530"/>
      <c r="C2156" s="530"/>
      <c r="D2156" s="530"/>
      <c r="E2156" s="530"/>
      <c r="F2156" s="530"/>
      <c r="G2156" s="530"/>
      <c r="H2156" s="530"/>
      <c r="I2156" s="530"/>
      <c r="J2156" s="530"/>
      <c r="K2156" s="530"/>
      <c r="L2156" s="530">
        <f t="shared" si="32"/>
        <v>0</v>
      </c>
      <c r="M2156" s="530"/>
      <c r="N2156" s="530"/>
      <c r="O2156" s="530"/>
      <c r="P2156" s="530"/>
      <c r="Q2156" s="530"/>
      <c r="R2156" s="530"/>
      <c r="S2156" s="530"/>
      <c r="T2156" s="530"/>
      <c r="U2156" s="530"/>
      <c r="V2156" s="530"/>
      <c r="W2156" s="530"/>
      <c r="X2156" s="530"/>
      <c r="Y2156" s="530"/>
    </row>
    <row r="2157" spans="1:25" x14ac:dyDescent="0.25">
      <c r="A2157" s="530"/>
      <c r="B2157" s="530"/>
      <c r="C2157" s="530"/>
      <c r="D2157" s="530"/>
      <c r="E2157" s="530"/>
      <c r="F2157" s="530"/>
      <c r="G2157" s="530"/>
      <c r="H2157" s="530"/>
      <c r="I2157" s="530"/>
      <c r="J2157" s="530"/>
      <c r="K2157" s="530"/>
      <c r="L2157" s="530">
        <f t="shared" si="32"/>
        <v>0</v>
      </c>
      <c r="M2157" s="530"/>
      <c r="N2157" s="530"/>
      <c r="O2157" s="530"/>
      <c r="P2157" s="530"/>
      <c r="Q2157" s="530"/>
      <c r="R2157" s="530"/>
      <c r="S2157" s="530"/>
      <c r="T2157" s="530"/>
      <c r="U2157" s="530"/>
      <c r="V2157" s="530"/>
      <c r="W2157" s="530"/>
      <c r="X2157" s="530"/>
      <c r="Y2157" s="530"/>
    </row>
    <row r="2158" spans="1:25" x14ac:dyDescent="0.25">
      <c r="A2158" s="530"/>
      <c r="B2158" s="530"/>
      <c r="C2158" s="530"/>
      <c r="D2158" s="530"/>
      <c r="E2158" s="530"/>
      <c r="F2158" s="530"/>
      <c r="G2158" s="530"/>
      <c r="H2158" s="530"/>
      <c r="I2158" s="530"/>
      <c r="J2158" s="530"/>
      <c r="K2158" s="530"/>
      <c r="L2158" s="530">
        <f t="shared" si="32"/>
        <v>0</v>
      </c>
      <c r="M2158" s="530"/>
      <c r="N2158" s="530"/>
      <c r="O2158" s="530"/>
      <c r="P2158" s="530"/>
      <c r="Q2158" s="530"/>
      <c r="R2158" s="530"/>
      <c r="S2158" s="530"/>
      <c r="T2158" s="530"/>
      <c r="U2158" s="530"/>
      <c r="V2158" s="530"/>
      <c r="W2158" s="530"/>
      <c r="X2158" s="530"/>
      <c r="Y2158" s="530"/>
    </row>
    <row r="2159" spans="1:25" x14ac:dyDescent="0.25">
      <c r="A2159" s="530"/>
      <c r="B2159" s="530"/>
      <c r="C2159" s="530"/>
      <c r="D2159" s="530"/>
      <c r="E2159" s="530"/>
      <c r="F2159" s="530"/>
      <c r="G2159" s="530"/>
      <c r="H2159" s="530"/>
      <c r="I2159" s="530"/>
      <c r="J2159" s="530"/>
      <c r="K2159" s="530"/>
      <c r="L2159" s="530">
        <f t="shared" si="32"/>
        <v>0</v>
      </c>
      <c r="M2159" s="530"/>
      <c r="N2159" s="530"/>
      <c r="O2159" s="530"/>
      <c r="P2159" s="530"/>
      <c r="Q2159" s="530"/>
      <c r="R2159" s="530"/>
      <c r="S2159" s="530"/>
      <c r="T2159" s="530"/>
      <c r="U2159" s="530"/>
      <c r="V2159" s="530"/>
      <c r="W2159" s="530"/>
      <c r="X2159" s="530"/>
      <c r="Y2159" s="530"/>
    </row>
    <row r="2160" spans="1:25" x14ac:dyDescent="0.25">
      <c r="A2160" s="530"/>
      <c r="B2160" s="530"/>
      <c r="C2160" s="530"/>
      <c r="D2160" s="530"/>
      <c r="E2160" s="530"/>
      <c r="F2160" s="530"/>
      <c r="G2160" s="530"/>
      <c r="H2160" s="530"/>
      <c r="I2160" s="530"/>
      <c r="J2160" s="530"/>
      <c r="K2160" s="530"/>
      <c r="L2160" s="530">
        <f t="shared" si="32"/>
        <v>0</v>
      </c>
      <c r="M2160" s="530"/>
      <c r="N2160" s="530"/>
      <c r="O2160" s="530"/>
      <c r="P2160" s="530"/>
      <c r="Q2160" s="530"/>
      <c r="R2160" s="530"/>
      <c r="S2160" s="530"/>
      <c r="T2160" s="530"/>
      <c r="U2160" s="530"/>
      <c r="V2160" s="530"/>
      <c r="W2160" s="530"/>
      <c r="X2160" s="530"/>
      <c r="Y2160" s="530"/>
    </row>
    <row r="2161" spans="1:25" x14ac:dyDescent="0.25">
      <c r="A2161" s="530"/>
      <c r="B2161" s="530"/>
      <c r="C2161" s="530"/>
      <c r="D2161" s="530"/>
      <c r="E2161" s="530"/>
      <c r="F2161" s="530"/>
      <c r="G2161" s="530"/>
      <c r="H2161" s="530"/>
      <c r="I2161" s="530"/>
      <c r="J2161" s="530"/>
      <c r="K2161" s="530"/>
      <c r="L2161" s="530">
        <f t="shared" si="32"/>
        <v>0</v>
      </c>
      <c r="M2161" s="530"/>
      <c r="N2161" s="530"/>
      <c r="O2161" s="530"/>
      <c r="P2161" s="530"/>
      <c r="Q2161" s="530"/>
      <c r="R2161" s="530"/>
      <c r="S2161" s="530"/>
      <c r="T2161" s="530"/>
      <c r="U2161" s="530"/>
      <c r="V2161" s="530"/>
      <c r="W2161" s="530"/>
      <c r="X2161" s="530"/>
      <c r="Y2161" s="530"/>
    </row>
    <row r="2162" spans="1:25" x14ac:dyDescent="0.25">
      <c r="A2162" s="530"/>
      <c r="B2162" s="530"/>
      <c r="C2162" s="530"/>
      <c r="D2162" s="530"/>
      <c r="E2162" s="530"/>
      <c r="F2162" s="530"/>
      <c r="G2162" s="530"/>
      <c r="H2162" s="530"/>
      <c r="I2162" s="530"/>
      <c r="J2162" s="530"/>
      <c r="K2162" s="530"/>
      <c r="L2162" s="530">
        <f t="shared" si="32"/>
        <v>0</v>
      </c>
      <c r="M2162" s="530"/>
      <c r="N2162" s="530"/>
      <c r="O2162" s="530"/>
      <c r="P2162" s="530"/>
      <c r="Q2162" s="530"/>
      <c r="R2162" s="530"/>
      <c r="S2162" s="530"/>
      <c r="T2162" s="530"/>
      <c r="U2162" s="530"/>
      <c r="V2162" s="530"/>
      <c r="W2162" s="530"/>
      <c r="X2162" s="530"/>
      <c r="Y2162" s="530"/>
    </row>
    <row r="2163" spans="1:25" x14ac:dyDescent="0.25">
      <c r="A2163" s="530"/>
      <c r="B2163" s="530"/>
      <c r="C2163" s="530"/>
      <c r="D2163" s="530"/>
      <c r="E2163" s="530"/>
      <c r="F2163" s="530"/>
      <c r="G2163" s="530"/>
      <c r="H2163" s="530"/>
      <c r="I2163" s="530"/>
      <c r="J2163" s="530"/>
      <c r="K2163" s="530"/>
      <c r="L2163" s="530">
        <f t="shared" si="32"/>
        <v>0</v>
      </c>
      <c r="M2163" s="530"/>
      <c r="N2163" s="530"/>
      <c r="O2163" s="530"/>
      <c r="P2163" s="530"/>
      <c r="Q2163" s="530"/>
      <c r="R2163" s="530"/>
      <c r="S2163" s="530"/>
      <c r="T2163" s="530"/>
      <c r="U2163" s="530"/>
      <c r="V2163" s="530"/>
      <c r="W2163" s="530"/>
      <c r="X2163" s="530"/>
      <c r="Y2163" s="530"/>
    </row>
    <row r="2164" spans="1:25" x14ac:dyDescent="0.25">
      <c r="A2164" s="530"/>
      <c r="B2164" s="530"/>
      <c r="C2164" s="530"/>
      <c r="D2164" s="530"/>
      <c r="E2164" s="530"/>
      <c r="F2164" s="530"/>
      <c r="G2164" s="530"/>
      <c r="H2164" s="530"/>
      <c r="I2164" s="530"/>
      <c r="J2164" s="530"/>
      <c r="K2164" s="530"/>
      <c r="L2164" s="530">
        <f t="shared" si="32"/>
        <v>0</v>
      </c>
      <c r="M2164" s="530"/>
      <c r="N2164" s="530"/>
      <c r="O2164" s="530"/>
      <c r="P2164" s="530"/>
      <c r="Q2164" s="530"/>
      <c r="R2164" s="530"/>
      <c r="S2164" s="530"/>
      <c r="T2164" s="530"/>
      <c r="U2164" s="530"/>
      <c r="V2164" s="530"/>
      <c r="W2164" s="530"/>
      <c r="X2164" s="530"/>
      <c r="Y2164" s="530"/>
    </row>
    <row r="1048457" ht="15" customHeight="1" x14ac:dyDescent="0.25"/>
    <row r="1048458" ht="15" customHeight="1" x14ac:dyDescent="0.25"/>
  </sheetData>
  <autoFilter ref="A3:Y1438"/>
  <mergeCells count="22">
    <mergeCell ref="D2:D3"/>
    <mergeCell ref="I2:I3"/>
    <mergeCell ref="R2:R3"/>
    <mergeCell ref="S2:S3"/>
    <mergeCell ref="T2:T3"/>
    <mergeCell ref="N2:Q2"/>
    <mergeCell ref="U2:U3"/>
    <mergeCell ref="V2:V3"/>
    <mergeCell ref="C1:Y1"/>
    <mergeCell ref="B2:B3"/>
    <mergeCell ref="C2:C3"/>
    <mergeCell ref="E2:E3"/>
    <mergeCell ref="F2:F3"/>
    <mergeCell ref="G2:G3"/>
    <mergeCell ref="H2:H3"/>
    <mergeCell ref="J2:J3"/>
    <mergeCell ref="K2:K3"/>
    <mergeCell ref="L2:L3"/>
    <mergeCell ref="M2:M3"/>
    <mergeCell ref="W2:W3"/>
    <mergeCell ref="X2:X3"/>
    <mergeCell ref="Y2:Y3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F1180"/>
  <sheetViews>
    <sheetView rightToLeft="1" tabSelected="1" zoomScale="145" zoomScaleNormal="145" workbookViewId="0">
      <pane ySplit="3" topLeftCell="A990" activePane="bottomLeft" state="frozen"/>
      <selection pane="bottomLeft" activeCell="A988" sqref="A988:A996"/>
    </sheetView>
  </sheetViews>
  <sheetFormatPr defaultRowHeight="15" x14ac:dyDescent="0.25"/>
  <cols>
    <col min="1" max="1" width="11.85546875" style="745" customWidth="1"/>
    <col min="2" max="2" width="12.140625" customWidth="1"/>
    <col min="3" max="3" width="11.28515625" customWidth="1"/>
    <col min="4" max="4" width="11.7109375" customWidth="1"/>
    <col min="5" max="5" width="12.7109375" customWidth="1"/>
    <col min="6" max="6" width="13.5703125" bestFit="1" customWidth="1"/>
  </cols>
  <sheetData>
    <row r="1" spans="1:6" ht="21.75" customHeight="1" x14ac:dyDescent="0.25">
      <c r="A1" s="1081" t="s">
        <v>491</v>
      </c>
      <c r="B1" s="1081"/>
      <c r="C1" s="1081"/>
      <c r="D1" s="1081"/>
      <c r="E1" s="1081"/>
      <c r="F1" s="276"/>
    </row>
    <row r="2" spans="1:6" ht="15" customHeight="1" x14ac:dyDescent="0.25">
      <c r="A2" s="1081" t="s">
        <v>492</v>
      </c>
      <c r="B2" s="1081" t="s">
        <v>225</v>
      </c>
      <c r="C2" s="1081" t="s">
        <v>141</v>
      </c>
      <c r="D2" s="1081" t="s">
        <v>131</v>
      </c>
      <c r="E2" s="1081" t="s">
        <v>534</v>
      </c>
      <c r="F2" s="275"/>
    </row>
    <row r="3" spans="1:6" ht="15" customHeight="1" thickBot="1" x14ac:dyDescent="0.3">
      <c r="A3" s="1082"/>
      <c r="B3" s="1082"/>
      <c r="C3" s="1082"/>
      <c r="D3" s="1082"/>
      <c r="E3" s="1082"/>
      <c r="F3" s="275"/>
    </row>
    <row r="4" spans="1:6" x14ac:dyDescent="0.25">
      <c r="A4" s="279">
        <v>14030302</v>
      </c>
      <c r="B4" s="280">
        <v>162</v>
      </c>
      <c r="C4" s="280" t="s">
        <v>137</v>
      </c>
      <c r="D4" s="280" t="s">
        <v>109</v>
      </c>
      <c r="E4" s="281">
        <v>120</v>
      </c>
    </row>
    <row r="5" spans="1:6" x14ac:dyDescent="0.25">
      <c r="A5" s="282">
        <v>14030302</v>
      </c>
      <c r="B5" s="277">
        <v>150</v>
      </c>
      <c r="C5" s="277" t="s">
        <v>137</v>
      </c>
      <c r="D5" s="277" t="s">
        <v>109</v>
      </c>
      <c r="E5" s="283">
        <v>120</v>
      </c>
    </row>
    <row r="6" spans="1:6" x14ac:dyDescent="0.25">
      <c r="A6" s="282">
        <v>14030302</v>
      </c>
      <c r="B6" s="277">
        <v>112</v>
      </c>
      <c r="C6" s="277" t="s">
        <v>137</v>
      </c>
      <c r="D6" s="277" t="s">
        <v>109</v>
      </c>
      <c r="E6" s="283">
        <v>120</v>
      </c>
    </row>
    <row r="7" spans="1:6" x14ac:dyDescent="0.25">
      <c r="A7" s="282">
        <v>14030302</v>
      </c>
      <c r="B7" s="277">
        <v>1099</v>
      </c>
      <c r="C7" s="277" t="s">
        <v>137</v>
      </c>
      <c r="D7" s="277" t="s">
        <v>134</v>
      </c>
      <c r="E7" s="283">
        <v>180</v>
      </c>
    </row>
    <row r="8" spans="1:6" x14ac:dyDescent="0.25">
      <c r="A8" s="282">
        <v>14030302</v>
      </c>
      <c r="B8" s="277">
        <v>148</v>
      </c>
      <c r="C8" s="277" t="s">
        <v>137</v>
      </c>
      <c r="D8" s="277" t="s">
        <v>134</v>
      </c>
      <c r="E8" s="283">
        <v>180</v>
      </c>
    </row>
    <row r="9" spans="1:6" x14ac:dyDescent="0.25">
      <c r="A9" s="282">
        <v>14030302</v>
      </c>
      <c r="B9" s="277">
        <v>11</v>
      </c>
      <c r="C9" s="277" t="s">
        <v>424</v>
      </c>
      <c r="D9" s="277" t="s">
        <v>423</v>
      </c>
      <c r="E9" s="283">
        <v>80</v>
      </c>
    </row>
    <row r="10" spans="1:6" x14ac:dyDescent="0.25">
      <c r="A10" s="282">
        <v>14030302</v>
      </c>
      <c r="B10" s="277">
        <v>12</v>
      </c>
      <c r="C10" s="277" t="s">
        <v>424</v>
      </c>
      <c r="D10" s="277" t="s">
        <v>423</v>
      </c>
      <c r="E10" s="283">
        <v>24</v>
      </c>
    </row>
    <row r="11" spans="1:6" x14ac:dyDescent="0.25">
      <c r="A11" s="282">
        <v>14030302</v>
      </c>
      <c r="B11" s="277">
        <v>418</v>
      </c>
      <c r="C11" s="277" t="s">
        <v>118</v>
      </c>
      <c r="D11" s="277" t="s">
        <v>133</v>
      </c>
      <c r="E11" s="283">
        <v>180</v>
      </c>
    </row>
    <row r="12" spans="1:6" x14ac:dyDescent="0.25">
      <c r="A12" s="282">
        <v>14030302</v>
      </c>
      <c r="B12" s="277">
        <v>366</v>
      </c>
      <c r="C12" s="277" t="s">
        <v>118</v>
      </c>
      <c r="D12" s="277" t="s">
        <v>133</v>
      </c>
      <c r="E12" s="283">
        <v>180</v>
      </c>
    </row>
    <row r="13" spans="1:6" ht="15.75" thickBot="1" x14ac:dyDescent="0.3">
      <c r="A13" s="284">
        <v>14030302</v>
      </c>
      <c r="B13" s="285">
        <v>422</v>
      </c>
      <c r="C13" s="285" t="s">
        <v>118</v>
      </c>
      <c r="D13" s="285" t="s">
        <v>133</v>
      </c>
      <c r="E13" s="286">
        <v>180</v>
      </c>
    </row>
    <row r="14" spans="1:6" x14ac:dyDescent="0.25">
      <c r="A14" s="731">
        <v>14030305</v>
      </c>
      <c r="B14" s="280">
        <v>146</v>
      </c>
      <c r="C14" s="280" t="s">
        <v>137</v>
      </c>
      <c r="D14" s="280" t="s">
        <v>134</v>
      </c>
      <c r="E14" s="281">
        <v>180</v>
      </c>
    </row>
    <row r="15" spans="1:6" x14ac:dyDescent="0.25">
      <c r="A15" s="732">
        <v>14030305</v>
      </c>
      <c r="B15" s="277">
        <v>127</v>
      </c>
      <c r="C15" s="277" t="s">
        <v>137</v>
      </c>
      <c r="D15" s="277" t="s">
        <v>134</v>
      </c>
      <c r="E15" s="283">
        <v>180</v>
      </c>
    </row>
    <row r="16" spans="1:6" x14ac:dyDescent="0.25">
      <c r="A16" s="732">
        <v>14030305</v>
      </c>
      <c r="B16" s="277">
        <v>530</v>
      </c>
      <c r="C16" s="277" t="s">
        <v>121</v>
      </c>
      <c r="D16" s="277" t="s">
        <v>133</v>
      </c>
      <c r="E16" s="283">
        <v>180</v>
      </c>
    </row>
    <row r="17" spans="1:5" x14ac:dyDescent="0.25">
      <c r="A17" s="732">
        <v>14030305</v>
      </c>
      <c r="B17" s="277">
        <v>345</v>
      </c>
      <c r="C17" s="277" t="s">
        <v>118</v>
      </c>
      <c r="D17" s="277" t="s">
        <v>132</v>
      </c>
      <c r="E17" s="283">
        <v>168</v>
      </c>
    </row>
    <row r="18" spans="1:5" x14ac:dyDescent="0.25">
      <c r="A18" s="732">
        <v>14030305</v>
      </c>
      <c r="B18" s="277">
        <v>322</v>
      </c>
      <c r="C18" s="277" t="s">
        <v>118</v>
      </c>
      <c r="D18" s="277" t="s">
        <v>132</v>
      </c>
      <c r="E18" s="283">
        <v>180</v>
      </c>
    </row>
    <row r="19" spans="1:5" x14ac:dyDescent="0.25">
      <c r="A19" s="732">
        <v>14030305</v>
      </c>
      <c r="B19" s="277">
        <v>490</v>
      </c>
      <c r="C19" s="277" t="s">
        <v>121</v>
      </c>
      <c r="D19" s="277" t="s">
        <v>130</v>
      </c>
      <c r="E19" s="283">
        <v>180</v>
      </c>
    </row>
    <row r="20" spans="1:5" x14ac:dyDescent="0.25">
      <c r="A20" s="732">
        <v>14030305</v>
      </c>
      <c r="B20" s="277">
        <v>335</v>
      </c>
      <c r="C20" s="277" t="s">
        <v>118</v>
      </c>
      <c r="D20" s="277" t="s">
        <v>133</v>
      </c>
      <c r="E20" s="283">
        <v>180</v>
      </c>
    </row>
    <row r="21" spans="1:5" x14ac:dyDescent="0.25">
      <c r="A21" s="732">
        <v>14030305</v>
      </c>
      <c r="B21" s="277">
        <v>491</v>
      </c>
      <c r="C21" s="277" t="s">
        <v>121</v>
      </c>
      <c r="D21" s="277" t="s">
        <v>130</v>
      </c>
      <c r="E21" s="283">
        <v>180</v>
      </c>
    </row>
    <row r="22" spans="1:5" x14ac:dyDescent="0.25">
      <c r="A22" s="732">
        <v>14030305</v>
      </c>
      <c r="B22" s="277">
        <v>459</v>
      </c>
      <c r="C22" s="277" t="s">
        <v>121</v>
      </c>
      <c r="D22" s="277" t="s">
        <v>133</v>
      </c>
      <c r="E22" s="283">
        <v>180</v>
      </c>
    </row>
    <row r="23" spans="1:5" ht="15.75" thickBot="1" x14ac:dyDescent="0.3">
      <c r="A23" s="733">
        <v>14030305</v>
      </c>
      <c r="B23" s="285">
        <v>493</v>
      </c>
      <c r="C23" s="285" t="s">
        <v>121</v>
      </c>
      <c r="D23" s="285" t="s">
        <v>130</v>
      </c>
      <c r="E23" s="286">
        <v>180</v>
      </c>
    </row>
    <row r="24" spans="1:5" x14ac:dyDescent="0.25">
      <c r="A24" s="731">
        <v>14030305</v>
      </c>
      <c r="B24" s="280">
        <v>3240</v>
      </c>
      <c r="C24" s="280" t="s">
        <v>218</v>
      </c>
      <c r="D24" s="280" t="s">
        <v>132</v>
      </c>
      <c r="E24" s="281">
        <v>180</v>
      </c>
    </row>
    <row r="25" spans="1:5" x14ac:dyDescent="0.25">
      <c r="A25" s="732">
        <v>14030305</v>
      </c>
      <c r="B25" s="277">
        <v>3238</v>
      </c>
      <c r="C25" s="277" t="s">
        <v>218</v>
      </c>
      <c r="D25" s="277" t="s">
        <v>133</v>
      </c>
      <c r="E25" s="283">
        <v>180</v>
      </c>
    </row>
    <row r="26" spans="1:5" x14ac:dyDescent="0.25">
      <c r="A26" s="732">
        <v>14030305</v>
      </c>
      <c r="B26" s="277">
        <v>3247</v>
      </c>
      <c r="C26" s="277" t="s">
        <v>223</v>
      </c>
      <c r="D26" s="277" t="s">
        <v>133</v>
      </c>
      <c r="E26" s="283">
        <v>180</v>
      </c>
    </row>
    <row r="27" spans="1:5" x14ac:dyDescent="0.25">
      <c r="A27" s="732">
        <v>14030305</v>
      </c>
      <c r="B27" s="277">
        <v>1507</v>
      </c>
      <c r="C27" s="277" t="s">
        <v>107</v>
      </c>
      <c r="D27" s="277" t="s">
        <v>109</v>
      </c>
      <c r="E27" s="283">
        <v>180</v>
      </c>
    </row>
    <row r="28" spans="1:5" x14ac:dyDescent="0.25">
      <c r="A28" s="732">
        <v>14030305</v>
      </c>
      <c r="B28" s="277">
        <v>3187</v>
      </c>
      <c r="C28" s="277" t="s">
        <v>218</v>
      </c>
      <c r="D28" s="277" t="s">
        <v>132</v>
      </c>
      <c r="E28" s="283">
        <v>180</v>
      </c>
    </row>
    <row r="29" spans="1:5" x14ac:dyDescent="0.25">
      <c r="A29" s="732">
        <v>14030305</v>
      </c>
      <c r="B29" s="277">
        <v>3148</v>
      </c>
      <c r="C29" s="277" t="s">
        <v>223</v>
      </c>
      <c r="D29" s="277" t="s">
        <v>133</v>
      </c>
      <c r="E29" s="283">
        <v>180</v>
      </c>
    </row>
    <row r="30" spans="1:5" x14ac:dyDescent="0.25">
      <c r="A30" s="732">
        <v>14030305</v>
      </c>
      <c r="B30" s="277">
        <v>853</v>
      </c>
      <c r="C30" s="277" t="s">
        <v>142</v>
      </c>
      <c r="D30" s="277" t="s">
        <v>133</v>
      </c>
      <c r="E30" s="283">
        <v>180</v>
      </c>
    </row>
    <row r="31" spans="1:5" x14ac:dyDescent="0.25">
      <c r="A31" s="732">
        <v>14030305</v>
      </c>
      <c r="B31" s="277">
        <v>3208</v>
      </c>
      <c r="C31" s="277" t="s">
        <v>223</v>
      </c>
      <c r="D31" s="277" t="s">
        <v>133</v>
      </c>
      <c r="E31" s="283">
        <v>180</v>
      </c>
    </row>
    <row r="32" spans="1:5" x14ac:dyDescent="0.25">
      <c r="A32" s="732">
        <v>14030305</v>
      </c>
      <c r="B32" s="277">
        <v>3138</v>
      </c>
      <c r="C32" s="277" t="s">
        <v>223</v>
      </c>
      <c r="D32" s="277" t="s">
        <v>132</v>
      </c>
      <c r="E32" s="283">
        <v>180</v>
      </c>
    </row>
    <row r="33" spans="1:5" x14ac:dyDescent="0.25">
      <c r="A33" s="732">
        <v>14030305</v>
      </c>
      <c r="B33" s="277">
        <v>136</v>
      </c>
      <c r="C33" s="277" t="s">
        <v>144</v>
      </c>
      <c r="D33" s="277" t="s">
        <v>132</v>
      </c>
      <c r="E33" s="283">
        <v>180</v>
      </c>
    </row>
    <row r="34" spans="1:5" ht="15.75" thickBot="1" x14ac:dyDescent="0.3">
      <c r="A34" s="733">
        <v>14030305</v>
      </c>
      <c r="B34" s="285">
        <v>3271</v>
      </c>
      <c r="C34" s="285" t="s">
        <v>392</v>
      </c>
      <c r="D34" s="285" t="s">
        <v>130</v>
      </c>
      <c r="E34" s="286">
        <v>36</v>
      </c>
    </row>
    <row r="35" spans="1:5" x14ac:dyDescent="0.25">
      <c r="A35" s="731">
        <v>14030305</v>
      </c>
      <c r="B35" s="280">
        <v>532</v>
      </c>
      <c r="C35" s="280" t="s">
        <v>121</v>
      </c>
      <c r="D35" s="280" t="s">
        <v>130</v>
      </c>
      <c r="E35" s="281">
        <v>180</v>
      </c>
    </row>
    <row r="36" spans="1:5" x14ac:dyDescent="0.25">
      <c r="A36" s="732">
        <v>14030305</v>
      </c>
      <c r="B36" s="277">
        <v>126</v>
      </c>
      <c r="C36" s="277" t="s">
        <v>137</v>
      </c>
      <c r="D36" s="277" t="s">
        <v>134</v>
      </c>
      <c r="E36" s="283">
        <v>180</v>
      </c>
    </row>
    <row r="37" spans="1:5" x14ac:dyDescent="0.25">
      <c r="A37" s="732">
        <v>14030305</v>
      </c>
      <c r="B37" s="277">
        <v>77</v>
      </c>
      <c r="C37" s="277" t="s">
        <v>137</v>
      </c>
      <c r="D37" s="277" t="s">
        <v>134</v>
      </c>
      <c r="E37" s="283">
        <v>12</v>
      </c>
    </row>
    <row r="38" spans="1:5" x14ac:dyDescent="0.25">
      <c r="A38" s="732">
        <v>14030305</v>
      </c>
      <c r="B38" s="277">
        <v>146</v>
      </c>
      <c r="C38" s="277" t="s">
        <v>137</v>
      </c>
      <c r="D38" s="277" t="s">
        <v>134</v>
      </c>
      <c r="E38" s="283">
        <v>12</v>
      </c>
    </row>
    <row r="39" spans="1:5" x14ac:dyDescent="0.25">
      <c r="A39" s="732">
        <v>14030305</v>
      </c>
      <c r="B39" s="277">
        <v>545</v>
      </c>
      <c r="C39" s="277" t="s">
        <v>121</v>
      </c>
      <c r="D39" s="277" t="s">
        <v>133</v>
      </c>
      <c r="E39" s="283">
        <v>168</v>
      </c>
    </row>
    <row r="40" spans="1:5" x14ac:dyDescent="0.25">
      <c r="A40" s="732">
        <v>14030305</v>
      </c>
      <c r="B40" s="277">
        <v>502</v>
      </c>
      <c r="C40" s="277" t="s">
        <v>121</v>
      </c>
      <c r="D40" s="277" t="s">
        <v>133</v>
      </c>
      <c r="E40" s="283">
        <v>180</v>
      </c>
    </row>
    <row r="41" spans="1:5" ht="15.75" thickBot="1" x14ac:dyDescent="0.3">
      <c r="A41" s="733">
        <v>14030305</v>
      </c>
      <c r="B41" s="285">
        <v>500</v>
      </c>
      <c r="C41" s="285" t="s">
        <v>121</v>
      </c>
      <c r="D41" s="285" t="s">
        <v>133</v>
      </c>
      <c r="E41" s="286">
        <v>180</v>
      </c>
    </row>
    <row r="42" spans="1:5" x14ac:dyDescent="0.25">
      <c r="A42" s="731">
        <v>14030306</v>
      </c>
      <c r="B42" s="280">
        <v>440</v>
      </c>
      <c r="C42" s="280" t="s">
        <v>121</v>
      </c>
      <c r="D42" s="280" t="s">
        <v>132</v>
      </c>
      <c r="E42" s="281">
        <v>180</v>
      </c>
    </row>
    <row r="43" spans="1:5" x14ac:dyDescent="0.25">
      <c r="A43" s="732">
        <v>14030306</v>
      </c>
      <c r="B43" s="277">
        <v>519</v>
      </c>
      <c r="C43" s="277" t="s">
        <v>121</v>
      </c>
      <c r="D43" s="277" t="s">
        <v>130</v>
      </c>
      <c r="E43" s="283">
        <v>180</v>
      </c>
    </row>
    <row r="44" spans="1:5" x14ac:dyDescent="0.25">
      <c r="A44" s="732">
        <v>14030306</v>
      </c>
      <c r="B44" s="277">
        <v>506</v>
      </c>
      <c r="C44" s="277" t="s">
        <v>121</v>
      </c>
      <c r="D44" s="277" t="s">
        <v>132</v>
      </c>
      <c r="E44" s="283">
        <v>180</v>
      </c>
    </row>
    <row r="45" spans="1:5" ht="15.75" thickBot="1" x14ac:dyDescent="0.3">
      <c r="A45" s="733">
        <v>14030306</v>
      </c>
      <c r="B45" s="285">
        <v>509</v>
      </c>
      <c r="C45" s="285" t="s">
        <v>121</v>
      </c>
      <c r="D45" s="285" t="s">
        <v>130</v>
      </c>
      <c r="E45" s="286">
        <v>168</v>
      </c>
    </row>
    <row r="46" spans="1:5" x14ac:dyDescent="0.25">
      <c r="A46" s="731">
        <v>14030303</v>
      </c>
      <c r="B46" s="280">
        <v>131</v>
      </c>
      <c r="C46" s="280" t="s">
        <v>136</v>
      </c>
      <c r="D46" s="280" t="s">
        <v>134</v>
      </c>
      <c r="E46" s="281">
        <v>168</v>
      </c>
    </row>
    <row r="47" spans="1:5" x14ac:dyDescent="0.25">
      <c r="A47" s="732">
        <v>14030303</v>
      </c>
      <c r="B47" s="277">
        <v>147</v>
      </c>
      <c r="C47" s="277" t="s">
        <v>137</v>
      </c>
      <c r="D47" s="277" t="s">
        <v>134</v>
      </c>
      <c r="E47" s="283">
        <v>168</v>
      </c>
    </row>
    <row r="48" spans="1:5" x14ac:dyDescent="0.25">
      <c r="A48" s="732">
        <v>14030303</v>
      </c>
      <c r="B48" s="277">
        <v>82</v>
      </c>
      <c r="C48" s="277" t="s">
        <v>137</v>
      </c>
      <c r="D48" s="277" t="s">
        <v>134</v>
      </c>
      <c r="E48" s="283">
        <v>180</v>
      </c>
    </row>
    <row r="49" spans="1:5" x14ac:dyDescent="0.25">
      <c r="A49" s="732">
        <v>14030303</v>
      </c>
      <c r="B49" s="277">
        <v>159</v>
      </c>
      <c r="C49" s="277" t="s">
        <v>137</v>
      </c>
      <c r="D49" s="277" t="s">
        <v>130</v>
      </c>
      <c r="E49" s="283">
        <v>180</v>
      </c>
    </row>
    <row r="50" spans="1:5" ht="15.75" thickBot="1" x14ac:dyDescent="0.3">
      <c r="A50" s="733">
        <v>14030303</v>
      </c>
      <c r="B50" s="285">
        <v>128</v>
      </c>
      <c r="C50" s="285" t="s">
        <v>137</v>
      </c>
      <c r="D50" s="285" t="s">
        <v>134</v>
      </c>
      <c r="E50" s="286">
        <v>180</v>
      </c>
    </row>
    <row r="51" spans="1:5" x14ac:dyDescent="0.25">
      <c r="A51" s="731">
        <v>14030307</v>
      </c>
      <c r="B51" s="280">
        <v>205</v>
      </c>
      <c r="C51" s="280" t="s">
        <v>385</v>
      </c>
      <c r="D51" s="280" t="s">
        <v>130</v>
      </c>
      <c r="E51" s="281">
        <v>240</v>
      </c>
    </row>
    <row r="52" spans="1:5" x14ac:dyDescent="0.25">
      <c r="A52" s="732">
        <v>14030307</v>
      </c>
      <c r="B52" s="277">
        <v>485</v>
      </c>
      <c r="C52" s="277" t="s">
        <v>121</v>
      </c>
      <c r="D52" s="277" t="s">
        <v>132</v>
      </c>
      <c r="E52" s="283">
        <v>180</v>
      </c>
    </row>
    <row r="53" spans="1:5" x14ac:dyDescent="0.25">
      <c r="A53" s="732">
        <v>14030307</v>
      </c>
      <c r="B53" s="277">
        <v>180</v>
      </c>
      <c r="C53" s="277" t="s">
        <v>137</v>
      </c>
      <c r="D53" s="277" t="s">
        <v>130</v>
      </c>
      <c r="E53" s="283">
        <v>240</v>
      </c>
    </row>
    <row r="54" spans="1:5" x14ac:dyDescent="0.25">
      <c r="A54" s="732">
        <v>14030307</v>
      </c>
      <c r="B54" s="277">
        <v>521</v>
      </c>
      <c r="C54" s="277" t="s">
        <v>121</v>
      </c>
      <c r="D54" s="277" t="s">
        <v>130</v>
      </c>
      <c r="E54" s="283">
        <v>180</v>
      </c>
    </row>
    <row r="55" spans="1:5" x14ac:dyDescent="0.25">
      <c r="A55" s="732">
        <v>14030307</v>
      </c>
      <c r="B55" s="277">
        <v>518</v>
      </c>
      <c r="C55" s="277" t="s">
        <v>121</v>
      </c>
      <c r="D55" s="277" t="s">
        <v>130</v>
      </c>
      <c r="E55" s="283">
        <v>180</v>
      </c>
    </row>
    <row r="56" spans="1:5" x14ac:dyDescent="0.25">
      <c r="A56" s="732">
        <v>14030307</v>
      </c>
      <c r="B56" s="277">
        <v>513</v>
      </c>
      <c r="C56" s="277" t="s">
        <v>121</v>
      </c>
      <c r="D56" s="277" t="s">
        <v>130</v>
      </c>
      <c r="E56" s="283">
        <v>180</v>
      </c>
    </row>
    <row r="57" spans="1:5" x14ac:dyDescent="0.25">
      <c r="A57" s="732">
        <v>14030307</v>
      </c>
      <c r="B57" s="277">
        <v>206</v>
      </c>
      <c r="C57" s="277" t="s">
        <v>385</v>
      </c>
      <c r="D57" s="277" t="s">
        <v>133</v>
      </c>
      <c r="E57" s="283">
        <v>228</v>
      </c>
    </row>
    <row r="58" spans="1:5" x14ac:dyDescent="0.25">
      <c r="A58" s="732">
        <v>14030307</v>
      </c>
      <c r="B58" s="277">
        <v>149</v>
      </c>
      <c r="C58" s="277" t="s">
        <v>137</v>
      </c>
      <c r="D58" s="277" t="s">
        <v>130</v>
      </c>
      <c r="E58" s="283">
        <v>240</v>
      </c>
    </row>
    <row r="59" spans="1:5" x14ac:dyDescent="0.25">
      <c r="A59" s="732">
        <v>14030307</v>
      </c>
      <c r="B59" s="277">
        <v>184</v>
      </c>
      <c r="C59" s="277" t="s">
        <v>137</v>
      </c>
      <c r="D59" s="277" t="s">
        <v>130</v>
      </c>
      <c r="E59" s="283">
        <v>240</v>
      </c>
    </row>
    <row r="60" spans="1:5" ht="15.75" thickBot="1" x14ac:dyDescent="0.3">
      <c r="A60" s="733">
        <v>14030307</v>
      </c>
      <c r="B60" s="285">
        <v>498</v>
      </c>
      <c r="C60" s="285" t="s">
        <v>121</v>
      </c>
      <c r="D60" s="285" t="s">
        <v>133</v>
      </c>
      <c r="E60" s="286">
        <v>180</v>
      </c>
    </row>
    <row r="61" spans="1:5" x14ac:dyDescent="0.25">
      <c r="A61" s="731">
        <v>14030307</v>
      </c>
      <c r="B61" s="280">
        <v>83</v>
      </c>
      <c r="C61" s="280" t="s">
        <v>137</v>
      </c>
      <c r="D61" s="280" t="s">
        <v>130</v>
      </c>
      <c r="E61" s="281">
        <v>180</v>
      </c>
    </row>
    <row r="62" spans="1:5" x14ac:dyDescent="0.25">
      <c r="A62" s="732">
        <v>14030307</v>
      </c>
      <c r="B62" s="277">
        <v>160</v>
      </c>
      <c r="C62" s="277" t="s">
        <v>137</v>
      </c>
      <c r="D62" s="277" t="s">
        <v>130</v>
      </c>
      <c r="E62" s="283">
        <v>108</v>
      </c>
    </row>
    <row r="63" spans="1:5" x14ac:dyDescent="0.25">
      <c r="A63" s="732">
        <v>14030307</v>
      </c>
      <c r="B63" s="277">
        <v>527</v>
      </c>
      <c r="C63" s="277" t="s">
        <v>121</v>
      </c>
      <c r="D63" s="277" t="s">
        <v>132</v>
      </c>
      <c r="E63" s="283">
        <v>180</v>
      </c>
    </row>
    <row r="64" spans="1:5" ht="15.75" thickBot="1" x14ac:dyDescent="0.3">
      <c r="A64" s="733">
        <v>14030307</v>
      </c>
      <c r="B64" s="285">
        <v>449</v>
      </c>
      <c r="C64" s="285" t="s">
        <v>121</v>
      </c>
      <c r="D64" s="285" t="s">
        <v>133</v>
      </c>
      <c r="E64" s="286">
        <v>180</v>
      </c>
    </row>
    <row r="65" spans="1:5" x14ac:dyDescent="0.25">
      <c r="A65" s="731">
        <v>14030307</v>
      </c>
      <c r="B65" s="280">
        <v>3174</v>
      </c>
      <c r="C65" s="280" t="s">
        <v>223</v>
      </c>
      <c r="D65" s="280" t="s">
        <v>133</v>
      </c>
      <c r="E65" s="281">
        <v>180</v>
      </c>
    </row>
    <row r="66" spans="1:5" x14ac:dyDescent="0.25">
      <c r="A66" s="732">
        <v>14030307</v>
      </c>
      <c r="B66" s="277">
        <v>172</v>
      </c>
      <c r="C66" s="277" t="s">
        <v>144</v>
      </c>
      <c r="D66" s="277" t="s">
        <v>461</v>
      </c>
      <c r="E66" s="283">
        <v>168</v>
      </c>
    </row>
    <row r="67" spans="1:5" x14ac:dyDescent="0.25">
      <c r="A67" s="732">
        <v>14030307</v>
      </c>
      <c r="B67" s="277">
        <v>166</v>
      </c>
      <c r="C67" s="277" t="s">
        <v>144</v>
      </c>
      <c r="D67" s="277" t="s">
        <v>132</v>
      </c>
      <c r="E67" s="283">
        <v>144</v>
      </c>
    </row>
    <row r="68" spans="1:5" ht="15.75" thickBot="1" x14ac:dyDescent="0.3">
      <c r="A68" s="733">
        <v>14030307</v>
      </c>
      <c r="B68" s="285">
        <v>3200</v>
      </c>
      <c r="C68" s="285" t="s">
        <v>218</v>
      </c>
      <c r="D68" s="285" t="s">
        <v>132</v>
      </c>
      <c r="E68" s="286">
        <v>180</v>
      </c>
    </row>
    <row r="69" spans="1:5" x14ac:dyDescent="0.25">
      <c r="A69" s="731">
        <v>14030308</v>
      </c>
      <c r="B69" s="280">
        <v>194</v>
      </c>
      <c r="C69" s="280" t="s">
        <v>230</v>
      </c>
      <c r="D69" s="280" t="s">
        <v>132</v>
      </c>
      <c r="E69" s="281">
        <v>12</v>
      </c>
    </row>
    <row r="70" spans="1:5" x14ac:dyDescent="0.25">
      <c r="A70" s="732">
        <v>14030308</v>
      </c>
      <c r="B70" s="277">
        <v>118</v>
      </c>
      <c r="C70" s="277" t="s">
        <v>144</v>
      </c>
      <c r="D70" s="277" t="s">
        <v>133</v>
      </c>
      <c r="E70" s="283">
        <v>12</v>
      </c>
    </row>
    <row r="71" spans="1:5" x14ac:dyDescent="0.25">
      <c r="A71" s="732">
        <v>14030308</v>
      </c>
      <c r="B71" s="277">
        <v>618</v>
      </c>
      <c r="C71" s="277" t="s">
        <v>277</v>
      </c>
      <c r="D71" s="277" t="s">
        <v>130</v>
      </c>
      <c r="E71" s="283">
        <v>12</v>
      </c>
    </row>
    <row r="72" spans="1:5" x14ac:dyDescent="0.25">
      <c r="A72" s="732">
        <v>14030308</v>
      </c>
      <c r="B72" s="277">
        <v>3208</v>
      </c>
      <c r="C72" s="277" t="s">
        <v>223</v>
      </c>
      <c r="D72" s="277" t="s">
        <v>133</v>
      </c>
      <c r="E72" s="283">
        <v>12</v>
      </c>
    </row>
    <row r="73" spans="1:5" x14ac:dyDescent="0.25">
      <c r="A73" s="732">
        <v>14030308</v>
      </c>
      <c r="B73" s="277">
        <v>193</v>
      </c>
      <c r="C73" s="277" t="s">
        <v>230</v>
      </c>
      <c r="D73" s="277" t="s">
        <v>133</v>
      </c>
      <c r="E73" s="283">
        <v>12</v>
      </c>
    </row>
    <row r="74" spans="1:5" x14ac:dyDescent="0.25">
      <c r="A74" s="732">
        <v>14030308</v>
      </c>
      <c r="B74" s="277">
        <v>3160</v>
      </c>
      <c r="C74" s="277" t="s">
        <v>218</v>
      </c>
      <c r="D74" s="277" t="s">
        <v>420</v>
      </c>
      <c r="E74" s="283">
        <v>12</v>
      </c>
    </row>
    <row r="75" spans="1:5" ht="15.75" thickBot="1" x14ac:dyDescent="0.3">
      <c r="A75" s="733">
        <v>14030308</v>
      </c>
      <c r="B75" s="285">
        <v>162</v>
      </c>
      <c r="C75" s="285" t="s">
        <v>144</v>
      </c>
      <c r="D75" s="285" t="s">
        <v>231</v>
      </c>
      <c r="E75" s="286">
        <v>12</v>
      </c>
    </row>
    <row r="76" spans="1:5" x14ac:dyDescent="0.25">
      <c r="A76" s="731">
        <v>14030308</v>
      </c>
      <c r="B76" s="280">
        <v>65</v>
      </c>
      <c r="C76" s="280" t="s">
        <v>493</v>
      </c>
      <c r="D76" s="280" t="s">
        <v>130</v>
      </c>
      <c r="E76" s="281">
        <v>12</v>
      </c>
    </row>
    <row r="77" spans="1:5" x14ac:dyDescent="0.25">
      <c r="A77" s="732">
        <v>14030308</v>
      </c>
      <c r="B77" s="277">
        <v>621</v>
      </c>
      <c r="C77" s="277" t="s">
        <v>494</v>
      </c>
      <c r="D77" s="277" t="s">
        <v>133</v>
      </c>
      <c r="E77" s="283">
        <v>12</v>
      </c>
    </row>
    <row r="78" spans="1:5" x14ac:dyDescent="0.25">
      <c r="A78" s="732">
        <v>14030308</v>
      </c>
      <c r="B78" s="277">
        <v>3066</v>
      </c>
      <c r="C78" s="277" t="s">
        <v>117</v>
      </c>
      <c r="D78" s="277" t="s">
        <v>130</v>
      </c>
      <c r="E78" s="283">
        <v>12</v>
      </c>
    </row>
    <row r="79" spans="1:5" x14ac:dyDescent="0.25">
      <c r="A79" s="732">
        <v>14030308</v>
      </c>
      <c r="B79" s="277">
        <v>856</v>
      </c>
      <c r="C79" s="277" t="s">
        <v>142</v>
      </c>
      <c r="D79" s="277" t="s">
        <v>130</v>
      </c>
      <c r="E79" s="283">
        <v>21</v>
      </c>
    </row>
    <row r="80" spans="1:5" x14ac:dyDescent="0.25">
      <c r="A80" s="732">
        <v>14030308</v>
      </c>
      <c r="B80" s="277">
        <v>850</v>
      </c>
      <c r="C80" s="277" t="s">
        <v>142</v>
      </c>
      <c r="D80" s="277" t="s">
        <v>133</v>
      </c>
      <c r="E80" s="283">
        <v>21</v>
      </c>
    </row>
    <row r="81" spans="1:5" x14ac:dyDescent="0.25">
      <c r="A81" s="732">
        <v>14030308</v>
      </c>
      <c r="B81" s="277">
        <v>3175</v>
      </c>
      <c r="C81" s="277" t="s">
        <v>223</v>
      </c>
      <c r="D81" s="277" t="s">
        <v>133</v>
      </c>
      <c r="E81" s="283">
        <v>12</v>
      </c>
    </row>
    <row r="82" spans="1:5" x14ac:dyDescent="0.25">
      <c r="A82" s="732">
        <v>14030308</v>
      </c>
      <c r="B82" s="277">
        <v>3199</v>
      </c>
      <c r="C82" s="277" t="s">
        <v>218</v>
      </c>
      <c r="D82" s="277" t="s">
        <v>133</v>
      </c>
      <c r="E82" s="283">
        <v>21</v>
      </c>
    </row>
    <row r="83" spans="1:5" x14ac:dyDescent="0.25">
      <c r="A83" s="732">
        <v>14030308</v>
      </c>
      <c r="B83" s="277">
        <v>3259</v>
      </c>
      <c r="C83" s="277" t="s">
        <v>218</v>
      </c>
      <c r="D83" s="277" t="s">
        <v>130</v>
      </c>
      <c r="E83" s="283">
        <v>12</v>
      </c>
    </row>
    <row r="84" spans="1:5" x14ac:dyDescent="0.25">
      <c r="A84" s="732">
        <v>14030308</v>
      </c>
      <c r="B84" s="277">
        <v>1493</v>
      </c>
      <c r="C84" s="277" t="s">
        <v>107</v>
      </c>
      <c r="D84" s="277" t="s">
        <v>109</v>
      </c>
      <c r="E84" s="283">
        <v>12</v>
      </c>
    </row>
    <row r="85" spans="1:5" ht="15.75" thickBot="1" x14ac:dyDescent="0.3">
      <c r="A85" s="733">
        <v>14030308</v>
      </c>
      <c r="B85" s="285">
        <v>725</v>
      </c>
      <c r="C85" s="285" t="s">
        <v>495</v>
      </c>
      <c r="D85" s="285" t="s">
        <v>130</v>
      </c>
      <c r="E85" s="286">
        <v>12</v>
      </c>
    </row>
    <row r="86" spans="1:5" ht="15.75" thickBot="1" x14ac:dyDescent="0.3">
      <c r="A86" s="731">
        <v>14030308</v>
      </c>
      <c r="B86" s="280">
        <v>464</v>
      </c>
      <c r="C86" s="280" t="s">
        <v>135</v>
      </c>
      <c r="D86" s="280" t="s">
        <v>130</v>
      </c>
      <c r="E86" s="281">
        <v>180</v>
      </c>
    </row>
    <row r="87" spans="1:5" ht="15.75" thickBot="1" x14ac:dyDescent="0.3">
      <c r="A87" s="731">
        <v>14030308</v>
      </c>
      <c r="B87" s="277">
        <v>479</v>
      </c>
      <c r="C87" s="277" t="s">
        <v>121</v>
      </c>
      <c r="D87" s="277" t="s">
        <v>133</v>
      </c>
      <c r="E87" s="283">
        <v>180</v>
      </c>
    </row>
    <row r="88" spans="1:5" ht="15.75" thickBot="1" x14ac:dyDescent="0.3">
      <c r="A88" s="731">
        <v>14030308</v>
      </c>
      <c r="B88" s="277">
        <v>444</v>
      </c>
      <c r="C88" s="277" t="s">
        <v>121</v>
      </c>
      <c r="D88" s="277" t="s">
        <v>133</v>
      </c>
      <c r="E88" s="283">
        <v>180</v>
      </c>
    </row>
    <row r="89" spans="1:5" ht="15.75" thickBot="1" x14ac:dyDescent="0.3">
      <c r="A89" s="731">
        <v>14030308</v>
      </c>
      <c r="B89" s="277">
        <v>476</v>
      </c>
      <c r="C89" s="277" t="s">
        <v>135</v>
      </c>
      <c r="D89" s="277" t="s">
        <v>133</v>
      </c>
      <c r="E89" s="283">
        <v>180</v>
      </c>
    </row>
    <row r="90" spans="1:5" ht="15.75" thickBot="1" x14ac:dyDescent="0.3">
      <c r="A90" s="731">
        <v>14030308</v>
      </c>
      <c r="B90" s="277">
        <v>483</v>
      </c>
      <c r="C90" s="277" t="s">
        <v>121</v>
      </c>
      <c r="D90" s="277" t="s">
        <v>133</v>
      </c>
      <c r="E90" s="283">
        <v>180</v>
      </c>
    </row>
    <row r="91" spans="1:5" ht="15.75" thickBot="1" x14ac:dyDescent="0.3">
      <c r="A91" s="731">
        <v>14030308</v>
      </c>
      <c r="B91" s="277">
        <v>539</v>
      </c>
      <c r="C91" s="277" t="s">
        <v>121</v>
      </c>
      <c r="D91" s="277" t="s">
        <v>133</v>
      </c>
      <c r="E91" s="283">
        <v>180</v>
      </c>
    </row>
    <row r="92" spans="1:5" ht="15.75" thickBot="1" x14ac:dyDescent="0.3">
      <c r="A92" s="731">
        <v>14030308</v>
      </c>
      <c r="B92" s="277">
        <v>511</v>
      </c>
      <c r="C92" s="277" t="s">
        <v>121</v>
      </c>
      <c r="D92" s="277" t="s">
        <v>130</v>
      </c>
      <c r="E92" s="283">
        <v>180</v>
      </c>
    </row>
    <row r="93" spans="1:5" ht="15.75" thickBot="1" x14ac:dyDescent="0.3">
      <c r="A93" s="731">
        <v>14030308</v>
      </c>
      <c r="B93" s="277">
        <v>516</v>
      </c>
      <c r="C93" s="277" t="s">
        <v>121</v>
      </c>
      <c r="D93" s="277" t="s">
        <v>130</v>
      </c>
      <c r="E93" s="283">
        <v>180</v>
      </c>
    </row>
    <row r="94" spans="1:5" ht="15.75" thickBot="1" x14ac:dyDescent="0.3">
      <c r="A94" s="731">
        <v>14030308</v>
      </c>
      <c r="B94" s="277">
        <v>535</v>
      </c>
      <c r="C94" s="277" t="s">
        <v>121</v>
      </c>
      <c r="D94" s="277" t="s">
        <v>133</v>
      </c>
      <c r="E94" s="283">
        <v>180</v>
      </c>
    </row>
    <row r="95" spans="1:5" ht="15.75" thickBot="1" x14ac:dyDescent="0.3">
      <c r="A95" s="731">
        <v>14030308</v>
      </c>
      <c r="B95" s="277">
        <v>522</v>
      </c>
      <c r="C95" s="277" t="s">
        <v>121</v>
      </c>
      <c r="D95" s="277" t="s">
        <v>130</v>
      </c>
      <c r="E95" s="283">
        <v>180</v>
      </c>
    </row>
    <row r="96" spans="1:5" ht="15.75" thickBot="1" x14ac:dyDescent="0.3">
      <c r="A96" s="731">
        <v>14030308</v>
      </c>
      <c r="B96" s="285">
        <v>457</v>
      </c>
      <c r="C96" s="285" t="s">
        <v>135</v>
      </c>
      <c r="D96" s="285" t="s">
        <v>130</v>
      </c>
      <c r="E96" s="286">
        <v>180</v>
      </c>
    </row>
    <row r="97" spans="1:5" ht="15.75" thickBot="1" x14ac:dyDescent="0.3">
      <c r="A97" s="731">
        <v>14030309</v>
      </c>
      <c r="B97" s="280">
        <v>457</v>
      </c>
      <c r="C97" s="280" t="s">
        <v>135</v>
      </c>
      <c r="D97" s="280" t="s">
        <v>130</v>
      </c>
      <c r="E97" s="281">
        <v>180</v>
      </c>
    </row>
    <row r="98" spans="1:5" ht="15.75" thickBot="1" x14ac:dyDescent="0.3">
      <c r="A98" s="731">
        <v>14030309</v>
      </c>
      <c r="B98" s="277">
        <v>522</v>
      </c>
      <c r="C98" s="277" t="s">
        <v>121</v>
      </c>
      <c r="D98" s="277" t="s">
        <v>130</v>
      </c>
      <c r="E98" s="283">
        <v>180</v>
      </c>
    </row>
    <row r="99" spans="1:5" ht="15.75" thickBot="1" x14ac:dyDescent="0.3">
      <c r="A99" s="731">
        <v>14030309</v>
      </c>
      <c r="B99" s="277">
        <v>540</v>
      </c>
      <c r="C99" s="277" t="s">
        <v>121</v>
      </c>
      <c r="D99" s="277" t="s">
        <v>132</v>
      </c>
      <c r="E99" s="283">
        <v>180</v>
      </c>
    </row>
    <row r="100" spans="1:5" ht="15.75" thickBot="1" x14ac:dyDescent="0.3">
      <c r="A100" s="731">
        <v>14030309</v>
      </c>
      <c r="B100" s="277">
        <v>496</v>
      </c>
      <c r="C100" s="277" t="s">
        <v>121</v>
      </c>
      <c r="D100" s="277" t="s">
        <v>130</v>
      </c>
      <c r="E100" s="283">
        <v>180</v>
      </c>
    </row>
    <row r="101" spans="1:5" ht="15.75" thickBot="1" x14ac:dyDescent="0.3">
      <c r="A101" s="731">
        <v>14030309</v>
      </c>
      <c r="B101" s="277">
        <v>4</v>
      </c>
      <c r="C101" s="277" t="s">
        <v>496</v>
      </c>
      <c r="D101" s="277" t="s">
        <v>130</v>
      </c>
      <c r="E101" s="283">
        <v>120</v>
      </c>
    </row>
    <row r="102" spans="1:5" ht="15.75" thickBot="1" x14ac:dyDescent="0.3">
      <c r="A102" s="731">
        <v>14030309</v>
      </c>
      <c r="B102" s="277">
        <v>492</v>
      </c>
      <c r="C102" s="277" t="s">
        <v>121</v>
      </c>
      <c r="D102" s="277" t="s">
        <v>130</v>
      </c>
      <c r="E102" s="283">
        <v>180</v>
      </c>
    </row>
    <row r="103" spans="1:5" ht="15.75" thickBot="1" x14ac:dyDescent="0.3">
      <c r="A103" s="731">
        <v>14030309</v>
      </c>
      <c r="B103" s="285">
        <v>417</v>
      </c>
      <c r="C103" s="285" t="s">
        <v>121</v>
      </c>
      <c r="D103" s="285" t="s">
        <v>132</v>
      </c>
      <c r="E103" s="286">
        <v>180</v>
      </c>
    </row>
    <row r="104" spans="1:5" ht="15.75" thickBot="1" x14ac:dyDescent="0.3">
      <c r="A104" s="731">
        <v>14030308</v>
      </c>
      <c r="B104" s="280">
        <v>3195</v>
      </c>
      <c r="C104" s="280" t="s">
        <v>218</v>
      </c>
      <c r="D104" s="280" t="s">
        <v>133</v>
      </c>
      <c r="E104" s="281">
        <v>180</v>
      </c>
    </row>
    <row r="105" spans="1:5" ht="15.75" thickBot="1" x14ac:dyDescent="0.3">
      <c r="A105" s="731">
        <v>14030308</v>
      </c>
      <c r="B105" s="277">
        <v>2921</v>
      </c>
      <c r="C105" s="277" t="s">
        <v>497</v>
      </c>
      <c r="D105" s="277" t="s">
        <v>420</v>
      </c>
      <c r="E105" s="283">
        <v>180</v>
      </c>
    </row>
    <row r="106" spans="1:5" ht="15.75" thickBot="1" x14ac:dyDescent="0.3">
      <c r="A106" s="731">
        <v>14030308</v>
      </c>
      <c r="B106" s="277">
        <v>3041</v>
      </c>
      <c r="C106" s="277" t="s">
        <v>218</v>
      </c>
      <c r="D106" s="277" t="s">
        <v>133</v>
      </c>
      <c r="E106" s="283">
        <v>180</v>
      </c>
    </row>
    <row r="107" spans="1:5" ht="15.75" thickBot="1" x14ac:dyDescent="0.3">
      <c r="A107" s="731">
        <v>14030308</v>
      </c>
      <c r="B107" s="277">
        <v>3121</v>
      </c>
      <c r="C107" s="277" t="s">
        <v>218</v>
      </c>
      <c r="D107" s="277" t="s">
        <v>420</v>
      </c>
      <c r="E107" s="283">
        <v>180</v>
      </c>
    </row>
    <row r="108" spans="1:5" ht="15.75" thickBot="1" x14ac:dyDescent="0.3">
      <c r="A108" s="731">
        <v>14030308</v>
      </c>
      <c r="B108" s="277">
        <v>2923</v>
      </c>
      <c r="C108" s="277" t="s">
        <v>218</v>
      </c>
      <c r="D108" s="277" t="s">
        <v>132</v>
      </c>
      <c r="E108" s="283">
        <v>180</v>
      </c>
    </row>
    <row r="109" spans="1:5" ht="15.75" thickBot="1" x14ac:dyDescent="0.3">
      <c r="A109" s="731">
        <v>14030308</v>
      </c>
      <c r="B109" s="277">
        <v>2915</v>
      </c>
      <c r="C109" s="277" t="s">
        <v>218</v>
      </c>
      <c r="D109" s="277" t="s">
        <v>133</v>
      </c>
      <c r="E109" s="283">
        <v>180</v>
      </c>
    </row>
    <row r="110" spans="1:5" ht="15.75" thickBot="1" x14ac:dyDescent="0.3">
      <c r="A110" s="731">
        <v>14030308</v>
      </c>
      <c r="B110" s="285">
        <v>3235</v>
      </c>
      <c r="C110" s="285" t="s">
        <v>218</v>
      </c>
      <c r="D110" s="285" t="s">
        <v>130</v>
      </c>
      <c r="E110" s="286">
        <v>180</v>
      </c>
    </row>
    <row r="111" spans="1:5" ht="15.75" thickBot="1" x14ac:dyDescent="0.3">
      <c r="A111" s="731">
        <v>14030308</v>
      </c>
      <c r="B111" s="280">
        <v>202</v>
      </c>
      <c r="C111" s="280" t="s">
        <v>385</v>
      </c>
      <c r="D111" s="280" t="s">
        <v>134</v>
      </c>
      <c r="E111" s="281">
        <v>180</v>
      </c>
    </row>
    <row r="112" spans="1:5" ht="15.75" thickBot="1" x14ac:dyDescent="0.3">
      <c r="A112" s="731">
        <v>14030308</v>
      </c>
      <c r="B112" s="277">
        <v>201</v>
      </c>
      <c r="C112" s="277" t="s">
        <v>385</v>
      </c>
      <c r="D112" s="277" t="s">
        <v>134</v>
      </c>
      <c r="E112" s="283">
        <v>180</v>
      </c>
    </row>
    <row r="113" spans="1:5" ht="15.75" thickBot="1" x14ac:dyDescent="0.3">
      <c r="A113" s="731">
        <v>14030308</v>
      </c>
      <c r="B113" s="277">
        <v>204</v>
      </c>
      <c r="C113" s="277" t="s">
        <v>385</v>
      </c>
      <c r="D113" s="277" t="s">
        <v>134</v>
      </c>
      <c r="E113" s="283">
        <v>180</v>
      </c>
    </row>
    <row r="114" spans="1:5" ht="15.75" thickBot="1" x14ac:dyDescent="0.3">
      <c r="A114" s="731">
        <v>14030308</v>
      </c>
      <c r="B114" s="277">
        <v>203</v>
      </c>
      <c r="C114" s="277" t="s">
        <v>385</v>
      </c>
      <c r="D114" s="277" t="s">
        <v>134</v>
      </c>
      <c r="E114" s="283">
        <v>180</v>
      </c>
    </row>
    <row r="115" spans="1:5" ht="15.75" thickBot="1" x14ac:dyDescent="0.3">
      <c r="A115" s="731">
        <v>14030308</v>
      </c>
      <c r="B115" s="285">
        <v>212</v>
      </c>
      <c r="C115" s="285" t="s">
        <v>385</v>
      </c>
      <c r="D115" s="285" t="s">
        <v>134</v>
      </c>
      <c r="E115" s="286">
        <v>180</v>
      </c>
    </row>
    <row r="116" spans="1:5" ht="15.75" thickBot="1" x14ac:dyDescent="0.3">
      <c r="A116" s="731">
        <v>14030310</v>
      </c>
      <c r="B116" s="280">
        <v>3273</v>
      </c>
      <c r="C116" s="280" t="s">
        <v>223</v>
      </c>
      <c r="D116" s="280" t="s">
        <v>133</v>
      </c>
      <c r="E116" s="281">
        <v>240</v>
      </c>
    </row>
    <row r="117" spans="1:5" ht="15.75" thickBot="1" x14ac:dyDescent="0.3">
      <c r="A117" s="731">
        <v>14030310</v>
      </c>
      <c r="B117" s="277">
        <v>3274</v>
      </c>
      <c r="C117" s="277" t="s">
        <v>218</v>
      </c>
      <c r="D117" s="277" t="s">
        <v>132</v>
      </c>
      <c r="E117" s="283">
        <v>240</v>
      </c>
    </row>
    <row r="118" spans="1:5" ht="15.75" thickBot="1" x14ac:dyDescent="0.3">
      <c r="A118" s="731">
        <v>14030310</v>
      </c>
      <c r="B118" s="277">
        <v>3275</v>
      </c>
      <c r="C118" s="277" t="s">
        <v>218</v>
      </c>
      <c r="D118" s="277" t="s">
        <v>133</v>
      </c>
      <c r="E118" s="283">
        <v>240</v>
      </c>
    </row>
    <row r="119" spans="1:5" ht="15.75" thickBot="1" x14ac:dyDescent="0.3">
      <c r="A119" s="731">
        <v>14030310</v>
      </c>
      <c r="B119" s="285">
        <v>3272</v>
      </c>
      <c r="C119" s="285" t="s">
        <v>223</v>
      </c>
      <c r="D119" s="285" t="s">
        <v>132</v>
      </c>
      <c r="E119" s="286">
        <v>240</v>
      </c>
    </row>
    <row r="120" spans="1:5" ht="15.75" thickBot="1" x14ac:dyDescent="0.3">
      <c r="A120" s="731">
        <v>14030309</v>
      </c>
      <c r="B120" s="280">
        <v>5</v>
      </c>
      <c r="C120" s="280" t="s">
        <v>496</v>
      </c>
      <c r="D120" s="280" t="s">
        <v>130</v>
      </c>
      <c r="E120" s="281">
        <v>168</v>
      </c>
    </row>
    <row r="121" spans="1:5" ht="15.75" thickBot="1" x14ac:dyDescent="0.3">
      <c r="A121" s="731">
        <v>14030309</v>
      </c>
      <c r="B121" s="277">
        <v>482</v>
      </c>
      <c r="C121" s="277" t="s">
        <v>121</v>
      </c>
      <c r="D121" s="277" t="s">
        <v>133</v>
      </c>
      <c r="E121" s="283">
        <v>180</v>
      </c>
    </row>
    <row r="122" spans="1:5" ht="15.75" thickBot="1" x14ac:dyDescent="0.3">
      <c r="A122" s="731">
        <v>14030309</v>
      </c>
      <c r="B122" s="277">
        <v>544</v>
      </c>
      <c r="C122" s="277" t="s">
        <v>121</v>
      </c>
      <c r="D122" s="277" t="s">
        <v>133</v>
      </c>
      <c r="E122" s="283">
        <v>180</v>
      </c>
    </row>
    <row r="123" spans="1:5" ht="15.75" thickBot="1" x14ac:dyDescent="0.3">
      <c r="A123" s="731">
        <v>14030309</v>
      </c>
      <c r="B123" s="277">
        <v>529</v>
      </c>
      <c r="C123" s="277" t="s">
        <v>121</v>
      </c>
      <c r="D123" s="277" t="s">
        <v>133</v>
      </c>
      <c r="E123" s="283">
        <v>180</v>
      </c>
    </row>
    <row r="124" spans="1:5" ht="15.75" thickBot="1" x14ac:dyDescent="0.3">
      <c r="A124" s="731">
        <v>14030309</v>
      </c>
      <c r="B124" s="277">
        <v>187</v>
      </c>
      <c r="C124" s="277" t="s">
        <v>137</v>
      </c>
      <c r="D124" s="277" t="s">
        <v>134</v>
      </c>
      <c r="E124" s="283">
        <v>180</v>
      </c>
    </row>
    <row r="125" spans="1:5" ht="15.75" thickBot="1" x14ac:dyDescent="0.3">
      <c r="A125" s="731">
        <v>14030309</v>
      </c>
      <c r="B125" s="277">
        <v>172</v>
      </c>
      <c r="C125" s="277" t="s">
        <v>136</v>
      </c>
      <c r="D125" s="277" t="s">
        <v>134</v>
      </c>
      <c r="E125" s="283">
        <v>120</v>
      </c>
    </row>
    <row r="126" spans="1:5" ht="15.75" thickBot="1" x14ac:dyDescent="0.3">
      <c r="A126" s="731">
        <v>14030309</v>
      </c>
      <c r="B126" s="277">
        <v>434</v>
      </c>
      <c r="C126" s="277" t="s">
        <v>118</v>
      </c>
      <c r="D126" s="277" t="s">
        <v>130</v>
      </c>
      <c r="E126" s="283">
        <v>144</v>
      </c>
    </row>
    <row r="127" spans="1:5" ht="15.75" thickBot="1" x14ac:dyDescent="0.3">
      <c r="A127" s="731">
        <v>14030309</v>
      </c>
      <c r="B127" s="277">
        <v>512</v>
      </c>
      <c r="C127" s="277" t="s">
        <v>452</v>
      </c>
      <c r="D127" s="277" t="s">
        <v>130</v>
      </c>
      <c r="E127" s="283" t="s">
        <v>253</v>
      </c>
    </row>
    <row r="128" spans="1:5" ht="15.75" thickBot="1" x14ac:dyDescent="0.3">
      <c r="A128" s="731">
        <v>14030309</v>
      </c>
      <c r="B128" s="277">
        <v>473</v>
      </c>
      <c r="C128" s="277" t="s">
        <v>121</v>
      </c>
      <c r="D128" s="277" t="s">
        <v>133</v>
      </c>
      <c r="E128" s="283">
        <v>180</v>
      </c>
    </row>
    <row r="129" spans="1:5" ht="15.75" thickBot="1" x14ac:dyDescent="0.3">
      <c r="A129" s="731">
        <v>14030309</v>
      </c>
      <c r="B129" s="277">
        <v>302</v>
      </c>
      <c r="C129" s="277" t="s">
        <v>118</v>
      </c>
      <c r="D129" s="277" t="s">
        <v>132</v>
      </c>
      <c r="E129" s="283">
        <v>180</v>
      </c>
    </row>
    <row r="130" spans="1:5" ht="15.75" thickBot="1" x14ac:dyDescent="0.3">
      <c r="A130" s="731">
        <v>14030309</v>
      </c>
      <c r="B130" s="277">
        <v>3257</v>
      </c>
      <c r="C130" s="277" t="s">
        <v>117</v>
      </c>
      <c r="D130" s="277" t="s">
        <v>462</v>
      </c>
      <c r="E130" s="283">
        <v>180</v>
      </c>
    </row>
    <row r="131" spans="1:5" ht="15.75" thickBot="1" x14ac:dyDescent="0.3">
      <c r="A131" s="731">
        <v>14030309</v>
      </c>
      <c r="B131" s="285">
        <v>3275</v>
      </c>
      <c r="C131" s="285" t="s">
        <v>218</v>
      </c>
      <c r="D131" s="285" t="s">
        <v>133</v>
      </c>
      <c r="E131" s="286">
        <v>240</v>
      </c>
    </row>
    <row r="132" spans="1:5" ht="15.75" thickBot="1" x14ac:dyDescent="0.3">
      <c r="A132" s="731">
        <v>14030309</v>
      </c>
      <c r="B132" s="280">
        <v>457</v>
      </c>
      <c r="C132" s="280" t="s">
        <v>438</v>
      </c>
      <c r="D132" s="280" t="s">
        <v>130</v>
      </c>
      <c r="E132" s="281">
        <v>180</v>
      </c>
    </row>
    <row r="133" spans="1:5" ht="15.75" thickBot="1" x14ac:dyDescent="0.3">
      <c r="A133" s="731">
        <v>14030309</v>
      </c>
      <c r="B133" s="277">
        <v>522</v>
      </c>
      <c r="C133" s="277" t="s">
        <v>121</v>
      </c>
      <c r="D133" s="277" t="s">
        <v>130</v>
      </c>
      <c r="E133" s="283">
        <v>180</v>
      </c>
    </row>
    <row r="134" spans="1:5" ht="15.75" thickBot="1" x14ac:dyDescent="0.3">
      <c r="A134" s="731">
        <v>14030309</v>
      </c>
      <c r="B134" s="277">
        <v>540</v>
      </c>
      <c r="C134" s="277" t="s">
        <v>121</v>
      </c>
      <c r="D134" s="277" t="s">
        <v>132</v>
      </c>
      <c r="E134" s="283">
        <v>180</v>
      </c>
    </row>
    <row r="135" spans="1:5" ht="15.75" thickBot="1" x14ac:dyDescent="0.3">
      <c r="A135" s="731">
        <v>14030309</v>
      </c>
      <c r="B135" s="277">
        <v>496</v>
      </c>
      <c r="C135" s="277" t="s">
        <v>121</v>
      </c>
      <c r="D135" s="277" t="s">
        <v>130</v>
      </c>
      <c r="E135" s="283">
        <v>180</v>
      </c>
    </row>
    <row r="136" spans="1:5" ht="15.75" thickBot="1" x14ac:dyDescent="0.3">
      <c r="A136" s="731">
        <v>14030309</v>
      </c>
      <c r="B136" s="277">
        <v>4</v>
      </c>
      <c r="C136" s="277" t="s">
        <v>496</v>
      </c>
      <c r="D136" s="277" t="s">
        <v>130</v>
      </c>
      <c r="E136" s="283">
        <v>180</v>
      </c>
    </row>
    <row r="137" spans="1:5" ht="15.75" thickBot="1" x14ac:dyDescent="0.3">
      <c r="A137" s="731">
        <v>14030309</v>
      </c>
      <c r="B137" s="277">
        <v>492</v>
      </c>
      <c r="C137" s="277" t="s">
        <v>121</v>
      </c>
      <c r="D137" s="277" t="s">
        <v>130</v>
      </c>
      <c r="E137" s="283">
        <v>180</v>
      </c>
    </row>
    <row r="138" spans="1:5" ht="15.75" thickBot="1" x14ac:dyDescent="0.3">
      <c r="A138" s="731">
        <v>14030309</v>
      </c>
      <c r="B138" s="277">
        <v>487</v>
      </c>
      <c r="C138" s="277" t="s">
        <v>121</v>
      </c>
      <c r="D138" s="277" t="s">
        <v>130</v>
      </c>
      <c r="E138" s="283">
        <v>180</v>
      </c>
    </row>
    <row r="139" spans="1:5" ht="15.75" thickBot="1" x14ac:dyDescent="0.3">
      <c r="A139" s="731">
        <v>14030309</v>
      </c>
      <c r="B139" s="277">
        <v>515</v>
      </c>
      <c r="C139" s="277" t="s">
        <v>121</v>
      </c>
      <c r="D139" s="277" t="s">
        <v>130</v>
      </c>
      <c r="E139" s="283">
        <v>180</v>
      </c>
    </row>
    <row r="140" spans="1:5" ht="15.75" thickBot="1" x14ac:dyDescent="0.3">
      <c r="A140" s="731">
        <v>14030309</v>
      </c>
      <c r="B140" s="277">
        <v>501</v>
      </c>
      <c r="C140" s="277" t="s">
        <v>121</v>
      </c>
      <c r="D140" s="277" t="s">
        <v>133</v>
      </c>
      <c r="E140" s="283">
        <v>180</v>
      </c>
    </row>
    <row r="141" spans="1:5" ht="15.75" thickBot="1" x14ac:dyDescent="0.3">
      <c r="A141" s="731">
        <v>14030309</v>
      </c>
      <c r="B141" s="285">
        <v>112</v>
      </c>
      <c r="C141" s="285" t="s">
        <v>137</v>
      </c>
      <c r="D141" s="285" t="s">
        <v>109</v>
      </c>
      <c r="E141" s="286">
        <v>180</v>
      </c>
    </row>
    <row r="142" spans="1:5" ht="15.75" thickBot="1" x14ac:dyDescent="0.3">
      <c r="A142" s="731">
        <v>14030309</v>
      </c>
      <c r="B142" s="280">
        <v>3245</v>
      </c>
      <c r="C142" s="280" t="s">
        <v>218</v>
      </c>
      <c r="D142" s="280" t="s">
        <v>133</v>
      </c>
      <c r="E142" s="281">
        <v>180</v>
      </c>
    </row>
    <row r="143" spans="1:5" ht="15.75" thickBot="1" x14ac:dyDescent="0.3">
      <c r="A143" s="731">
        <v>14030309</v>
      </c>
      <c r="B143" s="277">
        <v>3274</v>
      </c>
      <c r="C143" s="277" t="s">
        <v>218</v>
      </c>
      <c r="D143" s="277" t="s">
        <v>132</v>
      </c>
      <c r="E143" s="283">
        <v>168</v>
      </c>
    </row>
    <row r="144" spans="1:5" ht="15.75" thickBot="1" x14ac:dyDescent="0.3">
      <c r="A144" s="731">
        <v>14030309</v>
      </c>
      <c r="B144" s="277">
        <v>3258</v>
      </c>
      <c r="C144" s="277" t="s">
        <v>117</v>
      </c>
      <c r="D144" s="277" t="s">
        <v>109</v>
      </c>
      <c r="E144" s="283">
        <v>180</v>
      </c>
    </row>
    <row r="145" spans="1:5" ht="15.75" thickBot="1" x14ac:dyDescent="0.3">
      <c r="A145" s="731">
        <v>14030309</v>
      </c>
      <c r="B145" s="277">
        <v>3202</v>
      </c>
      <c r="C145" s="277" t="s">
        <v>223</v>
      </c>
      <c r="D145" s="277" t="s">
        <v>132</v>
      </c>
      <c r="E145" s="283">
        <v>180</v>
      </c>
    </row>
    <row r="146" spans="1:5" ht="15.75" thickBot="1" x14ac:dyDescent="0.3">
      <c r="A146" s="731">
        <v>14030309</v>
      </c>
      <c r="B146" s="285">
        <v>3077</v>
      </c>
      <c r="C146" s="285" t="s">
        <v>218</v>
      </c>
      <c r="D146" s="285" t="s">
        <v>130</v>
      </c>
      <c r="E146" s="286">
        <v>180</v>
      </c>
    </row>
    <row r="147" spans="1:5" ht="15.75" thickBot="1" x14ac:dyDescent="0.3">
      <c r="A147" s="731">
        <v>14030309</v>
      </c>
      <c r="B147" s="280">
        <v>191</v>
      </c>
      <c r="C147" s="280" t="s">
        <v>230</v>
      </c>
      <c r="D147" s="280" t="s">
        <v>130</v>
      </c>
      <c r="E147" s="281">
        <v>240</v>
      </c>
    </row>
    <row r="148" spans="1:5" ht="15.75" thickBot="1" x14ac:dyDescent="0.3">
      <c r="A148" s="731">
        <v>14030309</v>
      </c>
      <c r="B148" s="277">
        <v>3269</v>
      </c>
      <c r="C148" s="277" t="s">
        <v>498</v>
      </c>
      <c r="D148" s="277" t="s">
        <v>420</v>
      </c>
      <c r="E148" s="283">
        <v>180</v>
      </c>
    </row>
    <row r="149" spans="1:5" ht="15.75" thickBot="1" x14ac:dyDescent="0.3">
      <c r="A149" s="731">
        <v>14030309</v>
      </c>
      <c r="B149" s="277">
        <v>2896</v>
      </c>
      <c r="C149" s="277" t="s">
        <v>499</v>
      </c>
      <c r="D149" s="277" t="s">
        <v>130</v>
      </c>
      <c r="E149" s="283">
        <v>180</v>
      </c>
    </row>
    <row r="150" spans="1:5" ht="15.75" thickBot="1" x14ac:dyDescent="0.3">
      <c r="A150" s="731">
        <v>14030309</v>
      </c>
      <c r="B150" s="277">
        <v>3177</v>
      </c>
      <c r="C150" s="277" t="s">
        <v>223</v>
      </c>
      <c r="D150" s="277" t="s">
        <v>132</v>
      </c>
      <c r="E150" s="283">
        <v>180</v>
      </c>
    </row>
    <row r="151" spans="1:5" ht="15.75" thickBot="1" x14ac:dyDescent="0.3">
      <c r="A151" s="731">
        <v>14030309</v>
      </c>
      <c r="B151" s="277">
        <v>2857</v>
      </c>
      <c r="C151" s="277" t="s">
        <v>497</v>
      </c>
      <c r="D151" s="277" t="s">
        <v>130</v>
      </c>
      <c r="E151" s="283">
        <v>168</v>
      </c>
    </row>
    <row r="152" spans="1:5" ht="15.75" thickBot="1" x14ac:dyDescent="0.3">
      <c r="A152" s="731">
        <v>14030309</v>
      </c>
      <c r="B152" s="277">
        <v>3044</v>
      </c>
      <c r="C152" s="277" t="s">
        <v>218</v>
      </c>
      <c r="D152" s="277" t="s">
        <v>132</v>
      </c>
      <c r="E152" s="283">
        <v>180</v>
      </c>
    </row>
    <row r="153" spans="1:5" ht="15.75" thickBot="1" x14ac:dyDescent="0.3">
      <c r="A153" s="731">
        <v>14030309</v>
      </c>
      <c r="B153" s="277">
        <v>2911</v>
      </c>
      <c r="C153" s="277" t="s">
        <v>218</v>
      </c>
      <c r="D153" s="277" t="s">
        <v>133</v>
      </c>
      <c r="E153" s="283">
        <v>180</v>
      </c>
    </row>
    <row r="154" spans="1:5" ht="15.75" thickBot="1" x14ac:dyDescent="0.3">
      <c r="A154" s="731">
        <v>14030309</v>
      </c>
      <c r="B154" s="277">
        <v>2920</v>
      </c>
      <c r="C154" s="277" t="s">
        <v>497</v>
      </c>
      <c r="D154" s="277" t="s">
        <v>420</v>
      </c>
      <c r="E154" s="283">
        <v>168</v>
      </c>
    </row>
    <row r="155" spans="1:5" ht="15.75" thickBot="1" x14ac:dyDescent="0.3">
      <c r="A155" s="731">
        <v>14030309</v>
      </c>
      <c r="B155" s="277">
        <v>2883</v>
      </c>
      <c r="C155" s="277" t="s">
        <v>497</v>
      </c>
      <c r="D155" s="277" t="s">
        <v>130</v>
      </c>
      <c r="E155" s="283">
        <v>180</v>
      </c>
    </row>
    <row r="156" spans="1:5" ht="15.75" thickBot="1" x14ac:dyDescent="0.3">
      <c r="A156" s="731">
        <v>14030309</v>
      </c>
      <c r="B156" s="285">
        <v>2931</v>
      </c>
      <c r="C156" s="285" t="s">
        <v>497</v>
      </c>
      <c r="D156" s="285" t="s">
        <v>420</v>
      </c>
      <c r="E156" s="286">
        <v>180</v>
      </c>
    </row>
    <row r="157" spans="1:5" ht="15.75" thickBot="1" x14ac:dyDescent="0.3">
      <c r="A157" s="731">
        <v>14030312</v>
      </c>
      <c r="B157" s="280">
        <v>210</v>
      </c>
      <c r="C157" s="280" t="s">
        <v>385</v>
      </c>
      <c r="D157" s="280" t="s">
        <v>130</v>
      </c>
      <c r="E157" s="281">
        <v>180</v>
      </c>
    </row>
    <row r="158" spans="1:5" ht="15.75" thickBot="1" x14ac:dyDescent="0.3">
      <c r="A158" s="731">
        <v>14030312</v>
      </c>
      <c r="B158" s="277">
        <v>215</v>
      </c>
      <c r="C158" s="277" t="s">
        <v>137</v>
      </c>
      <c r="D158" s="277" t="s">
        <v>109</v>
      </c>
      <c r="E158" s="283">
        <v>120</v>
      </c>
    </row>
    <row r="159" spans="1:5" ht="15.75" thickBot="1" x14ac:dyDescent="0.3">
      <c r="A159" s="731">
        <v>14030312</v>
      </c>
      <c r="B159" s="277">
        <v>372</v>
      </c>
      <c r="C159" s="277" t="s">
        <v>118</v>
      </c>
      <c r="D159" s="277" t="s">
        <v>130</v>
      </c>
      <c r="E159" s="283">
        <v>180</v>
      </c>
    </row>
    <row r="160" spans="1:5" ht="15.75" thickBot="1" x14ac:dyDescent="0.3">
      <c r="A160" s="731">
        <v>14030312</v>
      </c>
      <c r="B160" s="277">
        <v>217</v>
      </c>
      <c r="C160" s="277" t="s">
        <v>137</v>
      </c>
      <c r="D160" s="277" t="s">
        <v>109</v>
      </c>
      <c r="E160" s="283">
        <v>240</v>
      </c>
    </row>
    <row r="161" spans="1:5" ht="15.75" thickBot="1" x14ac:dyDescent="0.3">
      <c r="A161" s="731">
        <v>14030312</v>
      </c>
      <c r="B161" s="277">
        <v>510</v>
      </c>
      <c r="C161" s="277" t="s">
        <v>121</v>
      </c>
      <c r="D161" s="277" t="s">
        <v>130</v>
      </c>
      <c r="E161" s="283">
        <v>180</v>
      </c>
    </row>
    <row r="162" spans="1:5" ht="15.75" thickBot="1" x14ac:dyDescent="0.3">
      <c r="A162" s="731">
        <v>14030312</v>
      </c>
      <c r="B162" s="277">
        <v>473</v>
      </c>
      <c r="C162" s="277" t="s">
        <v>121</v>
      </c>
      <c r="D162" s="277" t="s">
        <v>133</v>
      </c>
      <c r="E162" s="283">
        <v>180</v>
      </c>
    </row>
    <row r="163" spans="1:5" ht="15.75" thickBot="1" x14ac:dyDescent="0.3">
      <c r="A163" s="731">
        <v>14030312</v>
      </c>
      <c r="B163" s="277">
        <v>504</v>
      </c>
      <c r="C163" s="277" t="s">
        <v>121</v>
      </c>
      <c r="D163" s="277" t="s">
        <v>132</v>
      </c>
      <c r="E163" s="283">
        <v>180</v>
      </c>
    </row>
    <row r="164" spans="1:5" ht="15.75" thickBot="1" x14ac:dyDescent="0.3">
      <c r="A164" s="731">
        <v>14030312</v>
      </c>
      <c r="B164" s="277">
        <v>531</v>
      </c>
      <c r="C164" s="277" t="s">
        <v>121</v>
      </c>
      <c r="D164" s="277" t="s">
        <v>133</v>
      </c>
      <c r="E164" s="283">
        <v>180</v>
      </c>
    </row>
    <row r="165" spans="1:5" ht="15.75" thickBot="1" x14ac:dyDescent="0.3">
      <c r="A165" s="731">
        <v>14030312</v>
      </c>
      <c r="B165" s="277">
        <v>489</v>
      </c>
      <c r="C165" s="277" t="s">
        <v>121</v>
      </c>
      <c r="D165" s="277" t="s">
        <v>130</v>
      </c>
      <c r="E165" s="283">
        <v>180</v>
      </c>
    </row>
    <row r="166" spans="1:5" ht="15.75" thickBot="1" x14ac:dyDescent="0.3">
      <c r="A166" s="731">
        <v>14030312</v>
      </c>
      <c r="B166" s="277">
        <v>144</v>
      </c>
      <c r="C166" s="277" t="s">
        <v>137</v>
      </c>
      <c r="D166" s="277" t="s">
        <v>134</v>
      </c>
      <c r="E166" s="283">
        <v>120</v>
      </c>
    </row>
    <row r="167" spans="1:5" ht="15.75" thickBot="1" x14ac:dyDescent="0.3">
      <c r="A167" s="731">
        <v>14030312</v>
      </c>
      <c r="B167" s="285">
        <v>105</v>
      </c>
      <c r="C167" s="285" t="s">
        <v>137</v>
      </c>
      <c r="D167" s="285" t="s">
        <v>133</v>
      </c>
      <c r="E167" s="286">
        <v>120</v>
      </c>
    </row>
    <row r="168" spans="1:5" ht="15.75" thickBot="1" x14ac:dyDescent="0.3">
      <c r="A168" s="731">
        <v>14030313</v>
      </c>
      <c r="B168" s="280">
        <v>536</v>
      </c>
      <c r="C168" s="280" t="s">
        <v>121</v>
      </c>
      <c r="D168" s="280" t="s">
        <v>133</v>
      </c>
      <c r="E168" s="281">
        <v>180</v>
      </c>
    </row>
    <row r="169" spans="1:5" ht="15.75" thickBot="1" x14ac:dyDescent="0.3">
      <c r="A169" s="731">
        <v>14030313</v>
      </c>
      <c r="B169" s="277">
        <v>478</v>
      </c>
      <c r="C169" s="277" t="s">
        <v>121</v>
      </c>
      <c r="D169" s="277" t="s">
        <v>133</v>
      </c>
      <c r="E169" s="283">
        <v>180</v>
      </c>
    </row>
    <row r="170" spans="1:5" ht="15.75" thickBot="1" x14ac:dyDescent="0.3">
      <c r="A170" s="731">
        <v>14030313</v>
      </c>
      <c r="B170" s="277">
        <v>517</v>
      </c>
      <c r="C170" s="277" t="s">
        <v>121</v>
      </c>
      <c r="D170" s="277" t="s">
        <v>130</v>
      </c>
      <c r="E170" s="283">
        <v>180</v>
      </c>
    </row>
    <row r="171" spans="1:5" ht="15.75" thickBot="1" x14ac:dyDescent="0.3">
      <c r="A171" s="731">
        <v>14030313</v>
      </c>
      <c r="B171" s="277">
        <v>474</v>
      </c>
      <c r="C171" s="277" t="s">
        <v>121</v>
      </c>
      <c r="D171" s="277" t="s">
        <v>132</v>
      </c>
      <c r="E171" s="283">
        <v>180</v>
      </c>
    </row>
    <row r="172" spans="1:5" ht="15.75" thickBot="1" x14ac:dyDescent="0.3">
      <c r="A172" s="731">
        <v>14030313</v>
      </c>
      <c r="B172" s="277">
        <v>445</v>
      </c>
      <c r="C172" s="277" t="s">
        <v>121</v>
      </c>
      <c r="D172" s="277" t="s">
        <v>133</v>
      </c>
      <c r="E172" s="283">
        <v>168</v>
      </c>
    </row>
    <row r="173" spans="1:5" ht="15.75" thickBot="1" x14ac:dyDescent="0.3">
      <c r="A173" s="731">
        <v>14030313</v>
      </c>
      <c r="B173" s="277">
        <v>520</v>
      </c>
      <c r="C173" s="277" t="s">
        <v>121</v>
      </c>
      <c r="D173" s="277" t="s">
        <v>130</v>
      </c>
      <c r="E173" s="283">
        <v>168</v>
      </c>
    </row>
    <row r="174" spans="1:5" ht="15.75" thickBot="1" x14ac:dyDescent="0.3">
      <c r="A174" s="731">
        <v>14030313</v>
      </c>
      <c r="B174" s="277">
        <v>494</v>
      </c>
      <c r="C174" s="277" t="s">
        <v>121</v>
      </c>
      <c r="D174" s="277" t="s">
        <v>130</v>
      </c>
      <c r="E174" s="283">
        <v>180</v>
      </c>
    </row>
    <row r="175" spans="1:5" ht="15.75" thickBot="1" x14ac:dyDescent="0.3">
      <c r="A175" s="731">
        <v>14030313</v>
      </c>
      <c r="B175" s="277">
        <v>53</v>
      </c>
      <c r="C175" s="277" t="s">
        <v>121</v>
      </c>
      <c r="D175" s="277" t="s">
        <v>133</v>
      </c>
      <c r="E175" s="283">
        <v>180</v>
      </c>
    </row>
    <row r="176" spans="1:5" ht="15.75" thickBot="1" x14ac:dyDescent="0.3">
      <c r="A176" s="731">
        <v>14030313</v>
      </c>
      <c r="B176" s="277">
        <v>505</v>
      </c>
      <c r="C176" s="277" t="s">
        <v>121</v>
      </c>
      <c r="D176" s="277" t="s">
        <v>132</v>
      </c>
      <c r="E176" s="283">
        <v>180</v>
      </c>
    </row>
    <row r="177" spans="1:5" ht="15.75" thickBot="1" x14ac:dyDescent="0.3">
      <c r="A177" s="731">
        <v>14030313</v>
      </c>
      <c r="B177" s="285">
        <v>524</v>
      </c>
      <c r="C177" s="285" t="s">
        <v>121</v>
      </c>
      <c r="D177" s="285" t="s">
        <v>133</v>
      </c>
      <c r="E177" s="286">
        <v>180</v>
      </c>
    </row>
    <row r="178" spans="1:5" ht="15.75" thickBot="1" x14ac:dyDescent="0.3">
      <c r="A178" s="731">
        <v>14030313</v>
      </c>
      <c r="B178" s="280">
        <v>179</v>
      </c>
      <c r="C178" s="280" t="s">
        <v>137</v>
      </c>
      <c r="D178" s="280" t="s">
        <v>132</v>
      </c>
      <c r="E178" s="281">
        <v>240</v>
      </c>
    </row>
    <row r="179" spans="1:5" ht="15.75" thickBot="1" x14ac:dyDescent="0.3">
      <c r="A179" s="731">
        <v>14030313</v>
      </c>
      <c r="B179" s="277">
        <v>542</v>
      </c>
      <c r="C179" s="277" t="s">
        <v>121</v>
      </c>
      <c r="D179" s="277" t="s">
        <v>132</v>
      </c>
      <c r="E179" s="283">
        <v>180</v>
      </c>
    </row>
    <row r="180" spans="1:5" ht="15.75" thickBot="1" x14ac:dyDescent="0.3">
      <c r="A180" s="731">
        <v>14030313</v>
      </c>
      <c r="B180" s="277">
        <v>142</v>
      </c>
      <c r="C180" s="277" t="s">
        <v>137</v>
      </c>
      <c r="D180" s="277" t="s">
        <v>134</v>
      </c>
      <c r="E180" s="283">
        <v>180</v>
      </c>
    </row>
    <row r="181" spans="1:5" ht="15.75" thickBot="1" x14ac:dyDescent="0.3">
      <c r="A181" s="731">
        <v>14030313</v>
      </c>
      <c r="B181" s="277">
        <v>213</v>
      </c>
      <c r="C181" s="277" t="s">
        <v>385</v>
      </c>
      <c r="D181" s="277" t="s">
        <v>134</v>
      </c>
      <c r="E181" s="283">
        <v>228</v>
      </c>
    </row>
    <row r="182" spans="1:5" ht="15.75" thickBot="1" x14ac:dyDescent="0.3">
      <c r="A182" s="731">
        <v>14030313</v>
      </c>
      <c r="B182" s="277">
        <v>514</v>
      </c>
      <c r="C182" s="277" t="s">
        <v>121</v>
      </c>
      <c r="D182" s="277" t="s">
        <v>130</v>
      </c>
      <c r="E182" s="283">
        <v>180</v>
      </c>
    </row>
    <row r="183" spans="1:5" ht="15.75" thickBot="1" x14ac:dyDescent="0.3">
      <c r="A183" s="731">
        <v>14030313</v>
      </c>
      <c r="B183" s="285">
        <v>547</v>
      </c>
      <c r="C183" s="285" t="s">
        <v>121</v>
      </c>
      <c r="D183" s="285" t="s">
        <v>130</v>
      </c>
      <c r="E183" s="286">
        <v>180</v>
      </c>
    </row>
    <row r="184" spans="1:5" ht="15.75" thickBot="1" x14ac:dyDescent="0.3">
      <c r="A184" s="731">
        <v>14030313</v>
      </c>
      <c r="B184" s="280">
        <v>88</v>
      </c>
      <c r="C184" s="280" t="s">
        <v>137</v>
      </c>
      <c r="D184" s="280" t="s">
        <v>133</v>
      </c>
      <c r="E184" s="281">
        <v>168</v>
      </c>
    </row>
    <row r="185" spans="1:5" ht="15.75" thickBot="1" x14ac:dyDescent="0.3">
      <c r="A185" s="731">
        <v>14030313</v>
      </c>
      <c r="B185" s="285">
        <v>100</v>
      </c>
      <c r="C185" s="285" t="s">
        <v>137</v>
      </c>
      <c r="D185" s="285" t="s">
        <v>133</v>
      </c>
      <c r="E185" s="286">
        <v>180</v>
      </c>
    </row>
    <row r="186" spans="1:5" ht="15.75" thickBot="1" x14ac:dyDescent="0.3">
      <c r="A186" s="731">
        <v>14030313</v>
      </c>
      <c r="B186" s="280">
        <v>3280</v>
      </c>
      <c r="C186" s="280" t="s">
        <v>392</v>
      </c>
      <c r="D186" s="280" t="s">
        <v>132</v>
      </c>
      <c r="E186" s="281">
        <v>168</v>
      </c>
    </row>
    <row r="187" spans="1:5" ht="15.75" thickBot="1" x14ac:dyDescent="0.3">
      <c r="A187" s="731">
        <v>14030313</v>
      </c>
      <c r="B187" s="277">
        <v>3279</v>
      </c>
      <c r="C187" s="277" t="s">
        <v>392</v>
      </c>
      <c r="D187" s="277" t="s">
        <v>133</v>
      </c>
      <c r="E187" s="283">
        <v>180</v>
      </c>
    </row>
    <row r="188" spans="1:5" ht="15.75" thickBot="1" x14ac:dyDescent="0.3">
      <c r="A188" s="731">
        <v>14030313</v>
      </c>
      <c r="B188" s="277">
        <v>3276</v>
      </c>
      <c r="C188" s="277" t="s">
        <v>392</v>
      </c>
      <c r="D188" s="277" t="s">
        <v>130</v>
      </c>
      <c r="E188" s="283">
        <v>120</v>
      </c>
    </row>
    <row r="189" spans="1:5" ht="15.75" thickBot="1" x14ac:dyDescent="0.3">
      <c r="A189" s="731">
        <v>14030313</v>
      </c>
      <c r="B189" s="285">
        <v>3277</v>
      </c>
      <c r="C189" s="285" t="s">
        <v>392</v>
      </c>
      <c r="D189" s="285" t="s">
        <v>130</v>
      </c>
      <c r="E189" s="286">
        <v>120</v>
      </c>
    </row>
    <row r="190" spans="1:5" ht="15.75" thickBot="1" x14ac:dyDescent="0.3">
      <c r="A190" s="731">
        <v>14030319</v>
      </c>
      <c r="B190" s="280">
        <v>861</v>
      </c>
      <c r="C190" s="280" t="s">
        <v>137</v>
      </c>
      <c r="D190" s="280" t="s">
        <v>134</v>
      </c>
      <c r="E190" s="281">
        <v>168</v>
      </c>
    </row>
    <row r="191" spans="1:5" ht="15.75" thickBot="1" x14ac:dyDescent="0.3">
      <c r="A191" s="731">
        <v>14030319</v>
      </c>
      <c r="B191" s="277">
        <v>120</v>
      </c>
      <c r="C191" s="277" t="s">
        <v>137</v>
      </c>
      <c r="D191" s="277" t="s">
        <v>132</v>
      </c>
      <c r="E191" s="283">
        <v>180</v>
      </c>
    </row>
    <row r="192" spans="1:5" ht="15.75" thickBot="1" x14ac:dyDescent="0.3">
      <c r="A192" s="731">
        <v>14030319</v>
      </c>
      <c r="B192" s="285">
        <v>549</v>
      </c>
      <c r="C192" s="285" t="s">
        <v>121</v>
      </c>
      <c r="D192" s="285" t="s">
        <v>130</v>
      </c>
      <c r="E192" s="286">
        <v>180</v>
      </c>
    </row>
    <row r="193" spans="1:5" ht="15.75" thickBot="1" x14ac:dyDescent="0.3">
      <c r="A193" s="731">
        <v>14030320</v>
      </c>
      <c r="B193" s="280">
        <v>333</v>
      </c>
      <c r="C193" s="280" t="s">
        <v>118</v>
      </c>
      <c r="D193" s="280" t="s">
        <v>130</v>
      </c>
      <c r="E193" s="281">
        <v>180</v>
      </c>
    </row>
    <row r="194" spans="1:5" ht="15.75" thickBot="1" x14ac:dyDescent="0.3">
      <c r="A194" s="731">
        <v>14030320</v>
      </c>
      <c r="B194" s="277">
        <v>431</v>
      </c>
      <c r="C194" s="277" t="s">
        <v>118</v>
      </c>
      <c r="D194" s="277" t="s">
        <v>130</v>
      </c>
      <c r="E194" s="283">
        <v>180</v>
      </c>
    </row>
    <row r="195" spans="1:5" ht="15.75" thickBot="1" x14ac:dyDescent="0.3">
      <c r="A195" s="731">
        <v>14030320</v>
      </c>
      <c r="B195" s="285">
        <v>355</v>
      </c>
      <c r="C195" s="285" t="s">
        <v>118</v>
      </c>
      <c r="D195" s="285" t="s">
        <v>130</v>
      </c>
      <c r="E195" s="286">
        <v>180</v>
      </c>
    </row>
    <row r="196" spans="1:5" ht="15.75" thickBot="1" x14ac:dyDescent="0.3">
      <c r="A196" s="731">
        <v>14030320</v>
      </c>
      <c r="B196" s="280">
        <v>841</v>
      </c>
      <c r="C196" s="280" t="s">
        <v>459</v>
      </c>
      <c r="D196" s="280" t="s">
        <v>130</v>
      </c>
      <c r="E196" s="281">
        <v>36</v>
      </c>
    </row>
    <row r="197" spans="1:5" ht="15.75" thickBot="1" x14ac:dyDescent="0.3">
      <c r="A197" s="731">
        <v>14030320</v>
      </c>
      <c r="B197" s="277">
        <v>842</v>
      </c>
      <c r="C197" s="277" t="s">
        <v>459</v>
      </c>
      <c r="D197" s="277" t="s">
        <v>420</v>
      </c>
      <c r="E197" s="283">
        <v>36</v>
      </c>
    </row>
    <row r="198" spans="1:5" ht="15.75" thickBot="1" x14ac:dyDescent="0.3">
      <c r="A198" s="731">
        <v>14030320</v>
      </c>
      <c r="B198" s="277">
        <v>3042</v>
      </c>
      <c r="C198" s="277" t="s">
        <v>218</v>
      </c>
      <c r="D198" s="277" t="s">
        <v>133</v>
      </c>
      <c r="E198" s="283">
        <v>120</v>
      </c>
    </row>
    <row r="199" spans="1:5" ht="15.75" thickBot="1" x14ac:dyDescent="0.3">
      <c r="A199" s="731">
        <v>14030320</v>
      </c>
      <c r="B199" s="277">
        <v>3011</v>
      </c>
      <c r="C199" s="277" t="s">
        <v>218</v>
      </c>
      <c r="D199" s="277" t="s">
        <v>132</v>
      </c>
      <c r="E199" s="283">
        <v>180</v>
      </c>
    </row>
    <row r="200" spans="1:5" ht="15.75" thickBot="1" x14ac:dyDescent="0.3">
      <c r="A200" s="731">
        <v>14030320</v>
      </c>
      <c r="B200" s="277">
        <v>3007</v>
      </c>
      <c r="C200" s="277" t="s">
        <v>218</v>
      </c>
      <c r="D200" s="277" t="s">
        <v>130</v>
      </c>
      <c r="E200" s="283">
        <v>180</v>
      </c>
    </row>
    <row r="201" spans="1:5" ht="15.75" thickBot="1" x14ac:dyDescent="0.3">
      <c r="A201" s="731">
        <v>14030320</v>
      </c>
      <c r="B201" s="277">
        <v>3009</v>
      </c>
      <c r="C201" s="277" t="s">
        <v>218</v>
      </c>
      <c r="D201" s="277" t="s">
        <v>133</v>
      </c>
      <c r="E201" s="283">
        <v>180</v>
      </c>
    </row>
    <row r="202" spans="1:5" ht="15.75" thickBot="1" x14ac:dyDescent="0.3">
      <c r="A202" s="731">
        <v>14030320</v>
      </c>
      <c r="B202" s="277">
        <v>858</v>
      </c>
      <c r="C202" s="277" t="s">
        <v>142</v>
      </c>
      <c r="D202" s="277" t="s">
        <v>133</v>
      </c>
      <c r="E202" s="283">
        <v>240</v>
      </c>
    </row>
    <row r="203" spans="1:5" ht="15.75" thickBot="1" x14ac:dyDescent="0.3">
      <c r="A203" s="731">
        <v>14030320</v>
      </c>
      <c r="B203" s="277">
        <v>857</v>
      </c>
      <c r="C203" s="277" t="s">
        <v>142</v>
      </c>
      <c r="D203" s="277" t="s">
        <v>132</v>
      </c>
      <c r="E203" s="283">
        <v>240</v>
      </c>
    </row>
    <row r="204" spans="1:5" ht="15.75" thickBot="1" x14ac:dyDescent="0.3">
      <c r="A204" s="731">
        <v>14030320</v>
      </c>
      <c r="B204" s="277">
        <v>2970</v>
      </c>
      <c r="C204" s="277" t="s">
        <v>218</v>
      </c>
      <c r="D204" s="277" t="s">
        <v>130</v>
      </c>
      <c r="E204" s="283">
        <v>180</v>
      </c>
    </row>
    <row r="205" spans="1:5" ht="15.75" thickBot="1" x14ac:dyDescent="0.3">
      <c r="A205" s="731">
        <v>14030320</v>
      </c>
      <c r="B205" s="285">
        <v>3264</v>
      </c>
      <c r="C205" s="285" t="s">
        <v>218</v>
      </c>
      <c r="D205" s="285" t="s">
        <v>130</v>
      </c>
      <c r="E205" s="286">
        <v>180</v>
      </c>
    </row>
    <row r="206" spans="1:5" ht="15.75" thickBot="1" x14ac:dyDescent="0.3">
      <c r="A206" s="731">
        <v>14030321</v>
      </c>
      <c r="B206" s="280">
        <v>3078</v>
      </c>
      <c r="C206" s="280" t="s">
        <v>218</v>
      </c>
      <c r="D206" s="280" t="s">
        <v>130</v>
      </c>
      <c r="E206" s="281">
        <v>180</v>
      </c>
    </row>
    <row r="207" spans="1:5" ht="15.75" thickBot="1" x14ac:dyDescent="0.3">
      <c r="A207" s="731">
        <v>14030321</v>
      </c>
      <c r="B207" s="277">
        <v>2954</v>
      </c>
      <c r="C207" s="277" t="s">
        <v>218</v>
      </c>
      <c r="D207" s="277" t="s">
        <v>130</v>
      </c>
      <c r="E207" s="283">
        <v>180</v>
      </c>
    </row>
    <row r="208" spans="1:5" ht="15.75" thickBot="1" x14ac:dyDescent="0.3">
      <c r="A208" s="731">
        <v>14030321</v>
      </c>
      <c r="B208" s="277">
        <v>1504</v>
      </c>
      <c r="C208" s="277" t="s">
        <v>107</v>
      </c>
      <c r="D208" s="277" t="s">
        <v>462</v>
      </c>
      <c r="E208" s="283">
        <v>180</v>
      </c>
    </row>
    <row r="209" spans="1:5" ht="15.75" thickBot="1" x14ac:dyDescent="0.3">
      <c r="A209" s="731">
        <v>14030321</v>
      </c>
      <c r="B209" s="277">
        <v>3223</v>
      </c>
      <c r="C209" s="277" t="s">
        <v>500</v>
      </c>
      <c r="D209" s="277" t="s">
        <v>462</v>
      </c>
      <c r="E209" s="283">
        <v>180</v>
      </c>
    </row>
    <row r="210" spans="1:5" ht="15.75" thickBot="1" x14ac:dyDescent="0.3">
      <c r="A210" s="731">
        <v>14030321</v>
      </c>
      <c r="B210" s="277">
        <v>3265</v>
      </c>
      <c r="C210" s="277" t="s">
        <v>117</v>
      </c>
      <c r="D210" s="277" t="s">
        <v>109</v>
      </c>
      <c r="E210" s="283">
        <v>180</v>
      </c>
    </row>
    <row r="211" spans="1:5" ht="15.75" thickBot="1" x14ac:dyDescent="0.3">
      <c r="A211" s="731">
        <v>14030321</v>
      </c>
      <c r="B211" s="277">
        <v>1503</v>
      </c>
      <c r="C211" s="277" t="s">
        <v>107</v>
      </c>
      <c r="D211" s="277" t="s">
        <v>109</v>
      </c>
      <c r="E211" s="283">
        <v>180</v>
      </c>
    </row>
    <row r="212" spans="1:5" ht="15.75" thickBot="1" x14ac:dyDescent="0.3">
      <c r="A212" s="731">
        <v>14030321</v>
      </c>
      <c r="B212" s="277">
        <v>3206</v>
      </c>
      <c r="C212" s="277" t="s">
        <v>218</v>
      </c>
      <c r="D212" s="277" t="s">
        <v>133</v>
      </c>
      <c r="E212" s="283">
        <v>180</v>
      </c>
    </row>
    <row r="213" spans="1:5" ht="15.75" thickBot="1" x14ac:dyDescent="0.3">
      <c r="A213" s="731">
        <v>14030321</v>
      </c>
      <c r="B213" s="277">
        <v>155</v>
      </c>
      <c r="C213" s="277" t="s">
        <v>144</v>
      </c>
      <c r="D213" s="277" t="s">
        <v>130</v>
      </c>
      <c r="E213" s="283">
        <v>168</v>
      </c>
    </row>
    <row r="214" spans="1:5" ht="15.75" thickBot="1" x14ac:dyDescent="0.3">
      <c r="A214" s="731">
        <v>14030321</v>
      </c>
      <c r="B214" s="277">
        <v>3278</v>
      </c>
      <c r="C214" s="277" t="s">
        <v>392</v>
      </c>
      <c r="D214" s="277" t="s">
        <v>130</v>
      </c>
      <c r="E214" s="283">
        <v>108</v>
      </c>
    </row>
    <row r="215" spans="1:5" ht="15.75" thickBot="1" x14ac:dyDescent="0.3">
      <c r="A215" s="731">
        <v>14030321</v>
      </c>
      <c r="B215" s="288">
        <v>170</v>
      </c>
      <c r="C215" s="288" t="s">
        <v>144</v>
      </c>
      <c r="D215" s="288" t="s">
        <v>133</v>
      </c>
      <c r="E215" s="289">
        <v>168</v>
      </c>
    </row>
    <row r="216" spans="1:5" ht="15.75" thickBot="1" x14ac:dyDescent="0.3">
      <c r="A216" s="743">
        <v>14030322</v>
      </c>
      <c r="B216" s="280">
        <v>326</v>
      </c>
      <c r="C216" s="280" t="s">
        <v>483</v>
      </c>
      <c r="D216" s="280" t="s">
        <v>130</v>
      </c>
      <c r="E216" s="281">
        <v>60</v>
      </c>
    </row>
    <row r="217" spans="1:5" ht="15.75" thickBot="1" x14ac:dyDescent="0.3">
      <c r="A217" s="743">
        <v>14030322</v>
      </c>
      <c r="B217" s="277">
        <v>854</v>
      </c>
      <c r="C217" s="277" t="s">
        <v>142</v>
      </c>
      <c r="D217" s="277" t="s">
        <v>132</v>
      </c>
      <c r="E217" s="283">
        <v>180</v>
      </c>
    </row>
    <row r="218" spans="1:5" ht="15.75" thickBot="1" x14ac:dyDescent="0.3">
      <c r="A218" s="743">
        <v>14030322</v>
      </c>
      <c r="B218" s="277">
        <v>2980</v>
      </c>
      <c r="C218" s="277" t="s">
        <v>218</v>
      </c>
      <c r="D218" s="277" t="s">
        <v>130</v>
      </c>
      <c r="E218" s="283">
        <v>180</v>
      </c>
    </row>
    <row r="219" spans="1:5" ht="15.75" thickBot="1" x14ac:dyDescent="0.3">
      <c r="A219" s="743">
        <v>14030322</v>
      </c>
      <c r="B219" s="277">
        <v>855</v>
      </c>
      <c r="C219" s="277" t="s">
        <v>142</v>
      </c>
      <c r="D219" s="277" t="s">
        <v>461</v>
      </c>
      <c r="E219" s="283">
        <v>240</v>
      </c>
    </row>
    <row r="220" spans="1:5" ht="15.75" thickBot="1" x14ac:dyDescent="0.3">
      <c r="A220" s="743">
        <v>14030322</v>
      </c>
      <c r="B220" s="277">
        <v>2991</v>
      </c>
      <c r="C220" s="277" t="s">
        <v>218</v>
      </c>
      <c r="D220" s="277" t="s">
        <v>130</v>
      </c>
      <c r="E220" s="283">
        <v>180</v>
      </c>
    </row>
    <row r="221" spans="1:5" ht="15.75" thickBot="1" x14ac:dyDescent="0.3">
      <c r="A221" s="743">
        <v>14030322</v>
      </c>
      <c r="B221" s="277">
        <v>3008</v>
      </c>
      <c r="C221" s="277" t="s">
        <v>218</v>
      </c>
      <c r="D221" s="277" t="s">
        <v>133</v>
      </c>
      <c r="E221" s="283">
        <v>180</v>
      </c>
    </row>
    <row r="222" spans="1:5" ht="15.75" thickBot="1" x14ac:dyDescent="0.3">
      <c r="A222" s="743">
        <v>14030322</v>
      </c>
      <c r="B222" s="285">
        <v>2990</v>
      </c>
      <c r="C222" s="285" t="s">
        <v>218</v>
      </c>
      <c r="D222" s="285" t="s">
        <v>130</v>
      </c>
      <c r="E222" s="286">
        <v>180</v>
      </c>
    </row>
    <row r="223" spans="1:5" ht="15.75" thickBot="1" x14ac:dyDescent="0.3">
      <c r="A223" s="731">
        <v>14030323</v>
      </c>
      <c r="B223" s="280">
        <v>565</v>
      </c>
      <c r="C223" s="280" t="s">
        <v>501</v>
      </c>
      <c r="D223" s="280" t="s">
        <v>130</v>
      </c>
      <c r="E223" s="281">
        <v>180</v>
      </c>
    </row>
    <row r="224" spans="1:5" ht="15.75" thickBot="1" x14ac:dyDescent="0.3">
      <c r="A224" s="731">
        <v>14030323</v>
      </c>
      <c r="B224" s="277">
        <v>3256</v>
      </c>
      <c r="C224" s="277" t="s">
        <v>117</v>
      </c>
      <c r="D224" s="277" t="s">
        <v>130</v>
      </c>
      <c r="E224" s="283">
        <v>180</v>
      </c>
    </row>
    <row r="225" spans="1:5" ht="15.75" thickBot="1" x14ac:dyDescent="0.3">
      <c r="A225" s="731">
        <v>14030323</v>
      </c>
      <c r="B225" s="277">
        <v>3263</v>
      </c>
      <c r="C225" s="277" t="s">
        <v>117</v>
      </c>
      <c r="D225" s="277" t="s">
        <v>130</v>
      </c>
      <c r="E225" s="283">
        <v>180</v>
      </c>
    </row>
    <row r="226" spans="1:5" ht="15.75" thickBot="1" x14ac:dyDescent="0.3">
      <c r="A226" s="731">
        <v>14030323</v>
      </c>
      <c r="B226" s="277">
        <v>1524</v>
      </c>
      <c r="C226" s="277" t="s">
        <v>387</v>
      </c>
      <c r="D226" s="277" t="s">
        <v>130</v>
      </c>
      <c r="E226" s="283">
        <v>36</v>
      </c>
    </row>
    <row r="227" spans="1:5" ht="15.75" thickBot="1" x14ac:dyDescent="0.3">
      <c r="A227" s="731">
        <v>14030323</v>
      </c>
      <c r="B227" s="277">
        <v>1525</v>
      </c>
      <c r="C227" s="277" t="s">
        <v>387</v>
      </c>
      <c r="D227" s="277" t="s">
        <v>420</v>
      </c>
      <c r="E227" s="283">
        <v>36</v>
      </c>
    </row>
    <row r="228" spans="1:5" ht="15.75" thickBot="1" x14ac:dyDescent="0.3">
      <c r="A228" s="731">
        <v>14030323</v>
      </c>
      <c r="B228" s="277">
        <v>3073</v>
      </c>
      <c r="C228" s="277" t="s">
        <v>218</v>
      </c>
      <c r="D228" s="277" t="s">
        <v>130</v>
      </c>
      <c r="E228" s="283">
        <v>180</v>
      </c>
    </row>
    <row r="229" spans="1:5" ht="15.75" thickBot="1" x14ac:dyDescent="0.3">
      <c r="A229" s="731">
        <v>14030323</v>
      </c>
      <c r="B229" s="277">
        <v>2991</v>
      </c>
      <c r="C229" s="277" t="s">
        <v>218</v>
      </c>
      <c r="D229" s="277" t="s">
        <v>130</v>
      </c>
      <c r="E229" s="283">
        <v>180</v>
      </c>
    </row>
    <row r="230" spans="1:5" ht="15.75" thickBot="1" x14ac:dyDescent="0.3">
      <c r="A230" s="731">
        <v>14030323</v>
      </c>
      <c r="B230" s="285">
        <v>2992</v>
      </c>
      <c r="C230" s="285" t="s">
        <v>218</v>
      </c>
      <c r="D230" s="285" t="s">
        <v>130</v>
      </c>
      <c r="E230" s="286">
        <v>180</v>
      </c>
    </row>
    <row r="231" spans="1:5" ht="15.75" thickBot="1" x14ac:dyDescent="0.3">
      <c r="A231" s="731">
        <v>14030323</v>
      </c>
      <c r="B231" s="280">
        <v>23</v>
      </c>
      <c r="C231" s="280" t="s">
        <v>502</v>
      </c>
      <c r="D231" s="280" t="s">
        <v>130</v>
      </c>
      <c r="E231" s="281">
        <v>120</v>
      </c>
    </row>
    <row r="232" spans="1:5" ht="15.75" thickBot="1" x14ac:dyDescent="0.3">
      <c r="A232" s="731">
        <v>14030323</v>
      </c>
      <c r="B232" s="285">
        <v>21</v>
      </c>
      <c r="C232" s="285" t="s">
        <v>502</v>
      </c>
      <c r="D232" s="285" t="s">
        <v>130</v>
      </c>
      <c r="E232" s="286">
        <v>56</v>
      </c>
    </row>
    <row r="233" spans="1:5" x14ac:dyDescent="0.25">
      <c r="A233" s="734">
        <v>14030326</v>
      </c>
      <c r="B233" s="278">
        <v>3076</v>
      </c>
      <c r="C233" s="278" t="s">
        <v>218</v>
      </c>
      <c r="D233" s="278" t="s">
        <v>130</v>
      </c>
      <c r="E233" s="278">
        <v>180</v>
      </c>
    </row>
    <row r="234" spans="1:5" x14ac:dyDescent="0.25">
      <c r="A234" s="734">
        <v>14030326</v>
      </c>
      <c r="B234" s="277">
        <v>3267</v>
      </c>
      <c r="C234" s="277" t="s">
        <v>218</v>
      </c>
      <c r="D234" s="277" t="s">
        <v>130</v>
      </c>
      <c r="E234" s="277">
        <v>180</v>
      </c>
    </row>
    <row r="235" spans="1:5" x14ac:dyDescent="0.25">
      <c r="A235" s="734">
        <v>14030326</v>
      </c>
      <c r="B235" s="277">
        <v>3039</v>
      </c>
      <c r="C235" s="277" t="s">
        <v>218</v>
      </c>
      <c r="D235" s="277" t="s">
        <v>130</v>
      </c>
      <c r="E235" s="277">
        <v>180</v>
      </c>
    </row>
    <row r="236" spans="1:5" x14ac:dyDescent="0.25">
      <c r="A236" s="734">
        <v>14030326</v>
      </c>
      <c r="B236" s="277">
        <v>170</v>
      </c>
      <c r="C236" s="277" t="s">
        <v>144</v>
      </c>
      <c r="D236" s="277" t="s">
        <v>133</v>
      </c>
      <c r="E236" s="277">
        <v>12</v>
      </c>
    </row>
    <row r="237" spans="1:5" x14ac:dyDescent="0.25">
      <c r="A237" s="734">
        <v>14030326</v>
      </c>
      <c r="B237" s="277">
        <v>3278</v>
      </c>
      <c r="C237" s="277" t="s">
        <v>392</v>
      </c>
      <c r="D237" s="277" t="s">
        <v>130</v>
      </c>
      <c r="E237" s="277">
        <v>12</v>
      </c>
    </row>
    <row r="238" spans="1:5" x14ac:dyDescent="0.25">
      <c r="A238" s="734">
        <v>14030326</v>
      </c>
      <c r="B238" s="277">
        <v>3155</v>
      </c>
      <c r="C238" s="277" t="s">
        <v>117</v>
      </c>
      <c r="D238" s="277" t="s">
        <v>130</v>
      </c>
      <c r="E238" s="277">
        <v>12</v>
      </c>
    </row>
    <row r="239" spans="1:5" x14ac:dyDescent="0.25">
      <c r="A239" s="734">
        <v>14030326</v>
      </c>
      <c r="B239" s="277">
        <v>3380</v>
      </c>
      <c r="C239" s="277" t="s">
        <v>392</v>
      </c>
      <c r="D239" s="277" t="s">
        <v>132</v>
      </c>
      <c r="E239" s="277">
        <v>12</v>
      </c>
    </row>
    <row r="240" spans="1:5" x14ac:dyDescent="0.25">
      <c r="A240" s="734">
        <v>14030326</v>
      </c>
      <c r="B240" s="277">
        <v>2920</v>
      </c>
      <c r="C240" s="277" t="s">
        <v>497</v>
      </c>
      <c r="D240" s="277" t="s">
        <v>420</v>
      </c>
      <c r="E240" s="277">
        <v>12</v>
      </c>
    </row>
    <row r="241" spans="1:5" x14ac:dyDescent="0.25">
      <c r="A241" s="734">
        <v>14030326</v>
      </c>
      <c r="B241" s="277">
        <v>2857</v>
      </c>
      <c r="C241" s="277" t="s">
        <v>497</v>
      </c>
      <c r="D241" s="277" t="s">
        <v>130</v>
      </c>
      <c r="E241" s="277">
        <v>12</v>
      </c>
    </row>
    <row r="242" spans="1:5" x14ac:dyDescent="0.25">
      <c r="A242" s="734">
        <v>14030326</v>
      </c>
      <c r="B242" s="277">
        <v>155</v>
      </c>
      <c r="C242" s="277" t="s">
        <v>297</v>
      </c>
      <c r="D242" s="277" t="s">
        <v>231</v>
      </c>
      <c r="E242" s="277">
        <v>108</v>
      </c>
    </row>
    <row r="243" spans="1:5" x14ac:dyDescent="0.25">
      <c r="A243" s="734">
        <v>14030326</v>
      </c>
      <c r="B243" s="277">
        <v>157</v>
      </c>
      <c r="C243" s="277" t="s">
        <v>297</v>
      </c>
      <c r="D243" s="277" t="s">
        <v>132</v>
      </c>
      <c r="E243" s="277">
        <v>120</v>
      </c>
    </row>
    <row r="244" spans="1:5" x14ac:dyDescent="0.25">
      <c r="A244" s="734">
        <v>14030326</v>
      </c>
      <c r="B244" s="277">
        <v>427</v>
      </c>
      <c r="C244" s="277" t="s">
        <v>118</v>
      </c>
      <c r="D244" s="277" t="s">
        <v>130</v>
      </c>
      <c r="E244" s="277">
        <v>180</v>
      </c>
    </row>
    <row r="245" spans="1:5" x14ac:dyDescent="0.25">
      <c r="A245" s="734">
        <v>14030326</v>
      </c>
      <c r="B245" s="277">
        <v>350</v>
      </c>
      <c r="C245" s="277" t="s">
        <v>118</v>
      </c>
      <c r="D245" s="277" t="s">
        <v>130</v>
      </c>
      <c r="E245" s="277">
        <v>180</v>
      </c>
    </row>
    <row r="246" spans="1:5" x14ac:dyDescent="0.25">
      <c r="A246" s="734">
        <v>14030326</v>
      </c>
      <c r="B246" s="277">
        <v>301</v>
      </c>
      <c r="C246" s="277" t="s">
        <v>118</v>
      </c>
      <c r="D246" s="277" t="s">
        <v>130</v>
      </c>
      <c r="E246" s="277">
        <v>180</v>
      </c>
    </row>
    <row r="247" spans="1:5" x14ac:dyDescent="0.25">
      <c r="A247" s="734">
        <v>14030326</v>
      </c>
      <c r="B247" s="277">
        <v>331</v>
      </c>
      <c r="C247" s="277" t="s">
        <v>118</v>
      </c>
      <c r="D247" s="277" t="s">
        <v>130</v>
      </c>
      <c r="E247" s="277">
        <v>180</v>
      </c>
    </row>
    <row r="248" spans="1:5" x14ac:dyDescent="0.25">
      <c r="A248" s="734">
        <v>14030326</v>
      </c>
      <c r="B248" s="277">
        <v>332</v>
      </c>
      <c r="C248" s="277" t="s">
        <v>118</v>
      </c>
      <c r="D248" s="277" t="s">
        <v>130</v>
      </c>
      <c r="E248" s="277">
        <v>180</v>
      </c>
    </row>
    <row r="249" spans="1:5" x14ac:dyDescent="0.25">
      <c r="A249" s="734">
        <v>14030326</v>
      </c>
      <c r="B249" s="277">
        <v>200</v>
      </c>
      <c r="C249" s="277" t="s">
        <v>136</v>
      </c>
      <c r="D249" s="277" t="s">
        <v>133</v>
      </c>
      <c r="E249" s="277">
        <v>180</v>
      </c>
    </row>
    <row r="250" spans="1:5" ht="15.75" thickBot="1" x14ac:dyDescent="0.3">
      <c r="A250" s="735">
        <v>14030326</v>
      </c>
      <c r="B250" s="285">
        <v>138</v>
      </c>
      <c r="C250" s="285" t="s">
        <v>137</v>
      </c>
      <c r="D250" s="285" t="s">
        <v>134</v>
      </c>
      <c r="E250" s="285">
        <v>180</v>
      </c>
    </row>
    <row r="251" spans="1:5" x14ac:dyDescent="0.25">
      <c r="A251" s="734">
        <v>14030329</v>
      </c>
      <c r="B251" s="278">
        <v>340</v>
      </c>
      <c r="C251" s="278" t="s">
        <v>118</v>
      </c>
      <c r="D251" s="278" t="s">
        <v>130</v>
      </c>
      <c r="E251" s="278">
        <v>180</v>
      </c>
    </row>
    <row r="252" spans="1:5" x14ac:dyDescent="0.25">
      <c r="A252" s="734">
        <v>14030329</v>
      </c>
      <c r="B252" s="277">
        <v>546</v>
      </c>
      <c r="C252" s="277" t="s">
        <v>121</v>
      </c>
      <c r="D252" s="277" t="s">
        <v>133</v>
      </c>
      <c r="E252" s="277">
        <v>180</v>
      </c>
    </row>
    <row r="253" spans="1:5" x14ac:dyDescent="0.25">
      <c r="A253" s="734">
        <v>14030329</v>
      </c>
      <c r="B253" s="277">
        <v>349</v>
      </c>
      <c r="C253" s="277" t="s">
        <v>118</v>
      </c>
      <c r="D253" s="277" t="s">
        <v>130</v>
      </c>
      <c r="E253" s="277">
        <v>180</v>
      </c>
    </row>
    <row r="254" spans="1:5" x14ac:dyDescent="0.25">
      <c r="A254" s="734">
        <v>14030329</v>
      </c>
      <c r="B254" s="277">
        <v>175</v>
      </c>
      <c r="C254" s="277" t="s">
        <v>136</v>
      </c>
      <c r="D254" s="277" t="s">
        <v>134</v>
      </c>
      <c r="E254" s="277">
        <v>180</v>
      </c>
    </row>
    <row r="255" spans="1:5" x14ac:dyDescent="0.25">
      <c r="A255" s="734">
        <v>14030329</v>
      </c>
      <c r="B255" s="277">
        <v>300</v>
      </c>
      <c r="C255" s="277" t="s">
        <v>118</v>
      </c>
      <c r="D255" s="277" t="s">
        <v>130</v>
      </c>
      <c r="E255" s="277">
        <v>180</v>
      </c>
    </row>
    <row r="256" spans="1:5" x14ac:dyDescent="0.25">
      <c r="A256" s="734">
        <v>14030329</v>
      </c>
      <c r="B256" s="277">
        <v>428</v>
      </c>
      <c r="C256" s="277" t="s">
        <v>118</v>
      </c>
      <c r="D256" s="277" t="s">
        <v>130</v>
      </c>
      <c r="E256" s="277">
        <v>180</v>
      </c>
    </row>
    <row r="257" spans="1:5" x14ac:dyDescent="0.25">
      <c r="A257" s="734">
        <v>14030329</v>
      </c>
      <c r="B257" s="277">
        <v>216</v>
      </c>
      <c r="C257" s="277" t="s">
        <v>137</v>
      </c>
      <c r="D257" s="277" t="s">
        <v>134</v>
      </c>
      <c r="E257" s="277">
        <v>180</v>
      </c>
    </row>
    <row r="258" spans="1:5" x14ac:dyDescent="0.25">
      <c r="A258" s="734">
        <v>14030329</v>
      </c>
      <c r="B258" s="277">
        <v>104</v>
      </c>
      <c r="C258" s="277" t="s">
        <v>137</v>
      </c>
      <c r="D258" s="277" t="s">
        <v>133</v>
      </c>
      <c r="E258" s="277">
        <v>120</v>
      </c>
    </row>
    <row r="259" spans="1:5" x14ac:dyDescent="0.25">
      <c r="A259" s="734">
        <v>14030329</v>
      </c>
      <c r="B259" s="277">
        <v>546</v>
      </c>
      <c r="C259" s="277" t="s">
        <v>121</v>
      </c>
      <c r="D259" s="277" t="s">
        <v>133</v>
      </c>
      <c r="E259" s="277">
        <v>168</v>
      </c>
    </row>
    <row r="260" spans="1:5" x14ac:dyDescent="0.25">
      <c r="A260" s="734">
        <v>14030329</v>
      </c>
      <c r="B260" s="277">
        <v>104</v>
      </c>
      <c r="C260" s="277" t="s">
        <v>137</v>
      </c>
      <c r="D260" s="277" t="s">
        <v>133</v>
      </c>
      <c r="E260" s="277">
        <v>120</v>
      </c>
    </row>
    <row r="261" spans="1:5" x14ac:dyDescent="0.25">
      <c r="A261" s="734">
        <v>14030329</v>
      </c>
      <c r="B261" s="277">
        <v>3006</v>
      </c>
      <c r="C261" s="277" t="s">
        <v>218</v>
      </c>
      <c r="D261" s="277" t="s">
        <v>130</v>
      </c>
      <c r="E261" s="277">
        <v>180</v>
      </c>
    </row>
    <row r="262" spans="1:5" x14ac:dyDescent="0.25">
      <c r="A262" s="734">
        <v>14030329</v>
      </c>
      <c r="B262" s="277">
        <v>152</v>
      </c>
      <c r="C262" s="277" t="s">
        <v>297</v>
      </c>
      <c r="D262" s="277" t="s">
        <v>133</v>
      </c>
      <c r="E262" s="277">
        <v>120</v>
      </c>
    </row>
    <row r="263" spans="1:5" x14ac:dyDescent="0.25">
      <c r="A263" s="734">
        <v>14030329</v>
      </c>
      <c r="B263" s="277">
        <v>153</v>
      </c>
      <c r="C263" s="277" t="s">
        <v>297</v>
      </c>
      <c r="D263" s="277" t="s">
        <v>132</v>
      </c>
      <c r="E263" s="277">
        <v>120</v>
      </c>
    </row>
    <row r="264" spans="1:5" x14ac:dyDescent="0.25">
      <c r="A264" s="734">
        <v>14030329</v>
      </c>
      <c r="B264" s="277">
        <v>3282</v>
      </c>
      <c r="C264" s="277" t="s">
        <v>218</v>
      </c>
      <c r="D264" s="277" t="s">
        <v>130</v>
      </c>
      <c r="E264" s="277">
        <v>36</v>
      </c>
    </row>
    <row r="265" spans="1:5" x14ac:dyDescent="0.25">
      <c r="A265" s="734">
        <v>14030329</v>
      </c>
      <c r="B265" s="277">
        <v>224</v>
      </c>
      <c r="C265" s="277" t="s">
        <v>419</v>
      </c>
      <c r="D265" s="277" t="s">
        <v>132</v>
      </c>
      <c r="E265" s="277">
        <v>120</v>
      </c>
    </row>
    <row r="266" spans="1:5" x14ac:dyDescent="0.25">
      <c r="A266" s="734">
        <v>14030329</v>
      </c>
      <c r="B266" s="277">
        <v>323</v>
      </c>
      <c r="C266" s="277" t="s">
        <v>419</v>
      </c>
      <c r="D266" s="277" t="s">
        <v>133</v>
      </c>
      <c r="E266" s="277">
        <v>120</v>
      </c>
    </row>
    <row r="267" spans="1:5" x14ac:dyDescent="0.25">
      <c r="A267" s="734">
        <v>14030329</v>
      </c>
      <c r="B267" s="277">
        <v>176</v>
      </c>
      <c r="C267" s="277" t="s">
        <v>136</v>
      </c>
      <c r="D267" s="277" t="s">
        <v>134</v>
      </c>
      <c r="E267" s="277">
        <v>180</v>
      </c>
    </row>
    <row r="268" spans="1:5" x14ac:dyDescent="0.25">
      <c r="A268" s="734">
        <v>14030329</v>
      </c>
      <c r="B268" s="277">
        <v>9</v>
      </c>
      <c r="C268" s="277" t="s">
        <v>281</v>
      </c>
      <c r="D268" s="277" t="s">
        <v>420</v>
      </c>
      <c r="E268" s="277">
        <v>180</v>
      </c>
    </row>
    <row r="269" spans="1:5" x14ac:dyDescent="0.25">
      <c r="A269" s="734">
        <v>14030329</v>
      </c>
      <c r="B269" s="277">
        <v>351</v>
      </c>
      <c r="C269" s="277" t="s">
        <v>118</v>
      </c>
      <c r="D269" s="277" t="s">
        <v>130</v>
      </c>
      <c r="E269" s="277">
        <v>180</v>
      </c>
    </row>
    <row r="270" spans="1:5" x14ac:dyDescent="0.25">
      <c r="A270" s="734">
        <v>14030329</v>
      </c>
      <c r="B270" s="277">
        <v>325</v>
      </c>
      <c r="C270" s="277" t="s">
        <v>118</v>
      </c>
      <c r="D270" s="277" t="s">
        <v>130</v>
      </c>
      <c r="E270" s="277">
        <v>180</v>
      </c>
    </row>
    <row r="271" spans="1:5" x14ac:dyDescent="0.25">
      <c r="A271" s="734">
        <v>14030329</v>
      </c>
      <c r="B271" s="277">
        <v>5</v>
      </c>
      <c r="C271" s="277" t="s">
        <v>281</v>
      </c>
      <c r="D271" s="277" t="s">
        <v>130</v>
      </c>
      <c r="E271" s="277">
        <v>120</v>
      </c>
    </row>
    <row r="272" spans="1:5" ht="15.75" thickBot="1" x14ac:dyDescent="0.3">
      <c r="A272" s="735">
        <v>14030329</v>
      </c>
      <c r="B272" s="285">
        <v>13</v>
      </c>
      <c r="C272" s="285" t="s">
        <v>281</v>
      </c>
      <c r="D272" s="285" t="s">
        <v>134</v>
      </c>
      <c r="E272" s="285">
        <v>24</v>
      </c>
    </row>
    <row r="273" spans="1:5" x14ac:dyDescent="0.25">
      <c r="A273" s="734">
        <v>14030330</v>
      </c>
      <c r="B273" s="278">
        <v>3291</v>
      </c>
      <c r="C273" s="278" t="s">
        <v>392</v>
      </c>
      <c r="D273" s="278" t="s">
        <v>420</v>
      </c>
      <c r="E273" s="278">
        <v>180</v>
      </c>
    </row>
    <row r="274" spans="1:5" x14ac:dyDescent="0.25">
      <c r="A274" s="734">
        <v>14030330</v>
      </c>
      <c r="B274" s="277">
        <v>3222</v>
      </c>
      <c r="C274" s="277" t="s">
        <v>117</v>
      </c>
      <c r="D274" s="277" t="s">
        <v>130</v>
      </c>
      <c r="E274" s="277">
        <v>180</v>
      </c>
    </row>
    <row r="275" spans="1:5" x14ac:dyDescent="0.25">
      <c r="A275" s="734">
        <v>14030330</v>
      </c>
      <c r="B275" s="277">
        <v>2969</v>
      </c>
      <c r="C275" s="277" t="s">
        <v>218</v>
      </c>
      <c r="D275" s="277" t="s">
        <v>130</v>
      </c>
      <c r="E275" s="277">
        <v>180</v>
      </c>
    </row>
    <row r="276" spans="1:5" x14ac:dyDescent="0.25">
      <c r="A276" s="734">
        <v>14030330</v>
      </c>
      <c r="B276" s="277">
        <v>3281</v>
      </c>
      <c r="C276" s="277" t="s">
        <v>392</v>
      </c>
      <c r="D276" s="277" t="s">
        <v>130</v>
      </c>
      <c r="E276" s="277">
        <v>168</v>
      </c>
    </row>
    <row r="277" spans="1:5" x14ac:dyDescent="0.25">
      <c r="A277" s="734">
        <v>14030330</v>
      </c>
      <c r="B277" s="277">
        <v>433</v>
      </c>
      <c r="C277" s="277" t="s">
        <v>118</v>
      </c>
      <c r="D277" s="277" t="s">
        <v>130</v>
      </c>
      <c r="E277" s="277">
        <v>180</v>
      </c>
    </row>
    <row r="278" spans="1:5" x14ac:dyDescent="0.25">
      <c r="A278" s="734">
        <v>14030330</v>
      </c>
      <c r="B278" s="277">
        <v>357</v>
      </c>
      <c r="C278" s="277" t="s">
        <v>118</v>
      </c>
      <c r="D278" s="277" t="s">
        <v>130</v>
      </c>
      <c r="E278" s="277">
        <v>180</v>
      </c>
    </row>
    <row r="279" spans="1:5" ht="15.75" thickBot="1" x14ac:dyDescent="0.3">
      <c r="A279" s="735">
        <v>14030330</v>
      </c>
      <c r="B279" s="285">
        <v>336</v>
      </c>
      <c r="C279" s="285" t="s">
        <v>118</v>
      </c>
      <c r="D279" s="285" t="s">
        <v>133</v>
      </c>
      <c r="E279" s="285">
        <v>12</v>
      </c>
    </row>
    <row r="280" spans="1:5" x14ac:dyDescent="0.25">
      <c r="A280" s="731">
        <v>14030331</v>
      </c>
      <c r="B280" s="280">
        <v>300</v>
      </c>
      <c r="C280" s="280" t="s">
        <v>118</v>
      </c>
      <c r="D280" s="280" t="s">
        <v>130</v>
      </c>
      <c r="E280" s="281">
        <v>180</v>
      </c>
    </row>
    <row r="281" spans="1:5" x14ac:dyDescent="0.25">
      <c r="A281" s="732">
        <v>14030331</v>
      </c>
      <c r="B281" s="277">
        <v>362</v>
      </c>
      <c r="C281" s="277" t="s">
        <v>118</v>
      </c>
      <c r="D281" s="277" t="s">
        <v>130</v>
      </c>
      <c r="E281" s="283">
        <v>180</v>
      </c>
    </row>
    <row r="282" spans="1:5" x14ac:dyDescent="0.25">
      <c r="A282" s="732">
        <v>14030331</v>
      </c>
      <c r="B282" s="277">
        <v>334</v>
      </c>
      <c r="C282" s="277" t="s">
        <v>118</v>
      </c>
      <c r="D282" s="277" t="s">
        <v>130</v>
      </c>
      <c r="E282" s="283">
        <v>180</v>
      </c>
    </row>
    <row r="283" spans="1:5" x14ac:dyDescent="0.25">
      <c r="A283" s="732">
        <v>14030331</v>
      </c>
      <c r="B283" s="277">
        <v>509</v>
      </c>
      <c r="C283" s="277" t="s">
        <v>121</v>
      </c>
      <c r="D283" s="277" t="s">
        <v>130</v>
      </c>
      <c r="E283" s="283">
        <v>12</v>
      </c>
    </row>
    <row r="284" spans="1:5" x14ac:dyDescent="0.25">
      <c r="A284" s="732">
        <v>14030331</v>
      </c>
      <c r="B284" s="277">
        <v>534</v>
      </c>
      <c r="C284" s="277" t="s">
        <v>121</v>
      </c>
      <c r="D284" s="277" t="s">
        <v>130</v>
      </c>
      <c r="E284" s="283">
        <v>96</v>
      </c>
    </row>
    <row r="285" spans="1:5" x14ac:dyDescent="0.25">
      <c r="A285" s="732">
        <v>14030331</v>
      </c>
      <c r="B285" s="277">
        <v>3268</v>
      </c>
      <c r="C285" s="277" t="s">
        <v>218</v>
      </c>
      <c r="D285" s="277" t="s">
        <v>130</v>
      </c>
      <c r="E285" s="283">
        <v>180</v>
      </c>
    </row>
    <row r="286" spans="1:5" x14ac:dyDescent="0.25">
      <c r="A286" s="732">
        <v>14030331</v>
      </c>
      <c r="B286" s="277">
        <v>623</v>
      </c>
      <c r="C286" s="277" t="s">
        <v>277</v>
      </c>
      <c r="D286" s="277" t="s">
        <v>130</v>
      </c>
      <c r="E286" s="283">
        <v>180</v>
      </c>
    </row>
    <row r="287" spans="1:5" x14ac:dyDescent="0.25">
      <c r="A287" s="732">
        <v>14030331</v>
      </c>
      <c r="B287" s="277">
        <v>610</v>
      </c>
      <c r="C287" s="277" t="s">
        <v>277</v>
      </c>
      <c r="D287" s="277" t="s">
        <v>133</v>
      </c>
      <c r="E287" s="283">
        <v>240</v>
      </c>
    </row>
    <row r="288" spans="1:5" x14ac:dyDescent="0.25">
      <c r="A288" s="732">
        <v>14030331</v>
      </c>
      <c r="B288" s="277">
        <v>620</v>
      </c>
      <c r="C288" s="277" t="s">
        <v>277</v>
      </c>
      <c r="D288" s="277" t="s">
        <v>133</v>
      </c>
      <c r="E288" s="283">
        <v>180</v>
      </c>
    </row>
    <row r="289" spans="1:5" x14ac:dyDescent="0.25">
      <c r="A289" s="732">
        <v>14030331</v>
      </c>
      <c r="B289" s="277">
        <v>1698</v>
      </c>
      <c r="C289" s="277" t="s">
        <v>535</v>
      </c>
      <c r="D289" s="277" t="s">
        <v>420</v>
      </c>
      <c r="E289" s="283">
        <v>180</v>
      </c>
    </row>
    <row r="290" spans="1:5" ht="15.75" thickBot="1" x14ac:dyDescent="0.3">
      <c r="A290" s="733">
        <v>14030331</v>
      </c>
      <c r="B290" s="285">
        <v>3362</v>
      </c>
      <c r="C290" s="285" t="s">
        <v>117</v>
      </c>
      <c r="D290" s="285" t="s">
        <v>130</v>
      </c>
      <c r="E290" s="286">
        <v>180</v>
      </c>
    </row>
    <row r="291" spans="1:5" ht="15.75" thickBot="1" x14ac:dyDescent="0.3">
      <c r="A291" s="731">
        <v>14030402</v>
      </c>
      <c r="B291" s="280">
        <v>3171</v>
      </c>
      <c r="C291" s="280" t="s">
        <v>218</v>
      </c>
      <c r="D291" s="280" t="s">
        <v>130</v>
      </c>
      <c r="E291" s="281">
        <v>180</v>
      </c>
    </row>
    <row r="292" spans="1:5" ht="15.75" thickBot="1" x14ac:dyDescent="0.3">
      <c r="A292" s="731">
        <v>14030402</v>
      </c>
      <c r="B292" s="277">
        <v>627</v>
      </c>
      <c r="C292" s="277" t="s">
        <v>277</v>
      </c>
      <c r="D292" s="277" t="s">
        <v>420</v>
      </c>
      <c r="E292" s="283">
        <v>228</v>
      </c>
    </row>
    <row r="293" spans="1:5" ht="15.75" thickBot="1" x14ac:dyDescent="0.3">
      <c r="A293" s="731">
        <v>14030402</v>
      </c>
      <c r="B293" s="277">
        <v>3293</v>
      </c>
      <c r="C293" s="277" t="s">
        <v>223</v>
      </c>
      <c r="D293" s="277" t="s">
        <v>133</v>
      </c>
      <c r="E293" s="283">
        <v>180</v>
      </c>
    </row>
    <row r="294" spans="1:5" ht="15.75" thickBot="1" x14ac:dyDescent="0.3">
      <c r="A294" s="731">
        <v>14030402</v>
      </c>
      <c r="B294" s="277">
        <v>1523</v>
      </c>
      <c r="C294" s="277" t="s">
        <v>107</v>
      </c>
      <c r="D294" s="277" t="s">
        <v>462</v>
      </c>
      <c r="E294" s="283">
        <v>180</v>
      </c>
    </row>
    <row r="295" spans="1:5" ht="15.75" thickBot="1" x14ac:dyDescent="0.3">
      <c r="A295" s="731">
        <v>14030402</v>
      </c>
      <c r="B295" s="277">
        <v>3286</v>
      </c>
      <c r="C295" s="277" t="s">
        <v>223</v>
      </c>
      <c r="D295" s="277" t="s">
        <v>133</v>
      </c>
      <c r="E295" s="283">
        <v>180</v>
      </c>
    </row>
    <row r="296" spans="1:5" ht="15.75" thickBot="1" x14ac:dyDescent="0.3">
      <c r="A296" s="731">
        <v>14030402</v>
      </c>
      <c r="B296" s="277">
        <v>227</v>
      </c>
      <c r="C296" s="277" t="s">
        <v>419</v>
      </c>
      <c r="D296" s="277" t="s">
        <v>461</v>
      </c>
      <c r="E296" s="283">
        <v>120</v>
      </c>
    </row>
    <row r="297" spans="1:5" ht="15.75" thickBot="1" x14ac:dyDescent="0.3">
      <c r="A297" s="731">
        <v>14030402</v>
      </c>
      <c r="B297" s="277">
        <v>225</v>
      </c>
      <c r="C297" s="277" t="s">
        <v>419</v>
      </c>
      <c r="D297" s="277" t="s">
        <v>130</v>
      </c>
      <c r="E297" s="283">
        <v>120</v>
      </c>
    </row>
    <row r="298" spans="1:5" ht="15.75" thickBot="1" x14ac:dyDescent="0.3">
      <c r="A298" s="731">
        <v>14030402</v>
      </c>
      <c r="B298" s="277">
        <v>178</v>
      </c>
      <c r="C298" s="277" t="s">
        <v>137</v>
      </c>
      <c r="D298" s="277" t="s">
        <v>134</v>
      </c>
      <c r="E298" s="283">
        <v>180</v>
      </c>
    </row>
    <row r="299" spans="1:5" ht="15.75" thickBot="1" x14ac:dyDescent="0.3">
      <c r="A299" s="731">
        <v>14030402</v>
      </c>
      <c r="B299" s="277">
        <v>288</v>
      </c>
      <c r="C299" s="277" t="s">
        <v>118</v>
      </c>
      <c r="D299" s="277" t="s">
        <v>130</v>
      </c>
      <c r="E299" s="283">
        <v>180</v>
      </c>
    </row>
    <row r="300" spans="1:5" ht="15.75" thickBot="1" x14ac:dyDescent="0.3">
      <c r="A300" s="731">
        <v>14030402</v>
      </c>
      <c r="B300" s="277">
        <v>374</v>
      </c>
      <c r="C300" s="277" t="s">
        <v>118</v>
      </c>
      <c r="D300" s="277" t="s">
        <v>133</v>
      </c>
      <c r="E300" s="283">
        <v>180</v>
      </c>
    </row>
    <row r="301" spans="1:5" ht="15.75" thickBot="1" x14ac:dyDescent="0.3">
      <c r="A301" s="731">
        <v>14030402</v>
      </c>
      <c r="B301" s="277">
        <v>553</v>
      </c>
      <c r="C301" s="277" t="s">
        <v>121</v>
      </c>
      <c r="D301" s="277" t="s">
        <v>130</v>
      </c>
      <c r="E301" s="283">
        <v>180</v>
      </c>
    </row>
    <row r="302" spans="1:5" ht="15.75" thickBot="1" x14ac:dyDescent="0.3">
      <c r="A302" s="279">
        <v>14030402</v>
      </c>
      <c r="B302" s="288">
        <v>419</v>
      </c>
      <c r="C302" s="288" t="s">
        <v>118</v>
      </c>
      <c r="D302" s="288" t="s">
        <v>133</v>
      </c>
      <c r="E302" s="289">
        <v>180</v>
      </c>
    </row>
    <row r="303" spans="1:5" x14ac:dyDescent="0.25">
      <c r="A303" s="731">
        <v>14030403</v>
      </c>
      <c r="B303" s="280">
        <v>3292</v>
      </c>
      <c r="C303" s="280" t="s">
        <v>223</v>
      </c>
      <c r="D303" s="280" t="s">
        <v>132</v>
      </c>
      <c r="E303" s="281">
        <v>168</v>
      </c>
    </row>
    <row r="304" spans="1:5" x14ac:dyDescent="0.25">
      <c r="A304" s="732">
        <v>14030403</v>
      </c>
      <c r="B304" s="277">
        <v>859</v>
      </c>
      <c r="C304" s="277" t="s">
        <v>536</v>
      </c>
      <c r="D304" s="277" t="s">
        <v>130</v>
      </c>
      <c r="E304" s="283">
        <v>168</v>
      </c>
    </row>
    <row r="305" spans="1:5" x14ac:dyDescent="0.25">
      <c r="A305" s="732">
        <v>14030403</v>
      </c>
      <c r="B305" s="277">
        <v>624</v>
      </c>
      <c r="C305" s="277" t="s">
        <v>277</v>
      </c>
      <c r="D305" s="277" t="s">
        <v>133</v>
      </c>
      <c r="E305" s="283">
        <v>180</v>
      </c>
    </row>
    <row r="306" spans="1:5" x14ac:dyDescent="0.25">
      <c r="A306" s="732">
        <v>14030403</v>
      </c>
      <c r="B306" s="277">
        <v>3288</v>
      </c>
      <c r="C306" s="277" t="s">
        <v>223</v>
      </c>
      <c r="D306" s="277" t="s">
        <v>133</v>
      </c>
      <c r="E306" s="283">
        <v>180</v>
      </c>
    </row>
    <row r="307" spans="1:5" ht="15.75" thickBot="1" x14ac:dyDescent="0.3">
      <c r="A307" s="733">
        <v>14030403</v>
      </c>
      <c r="B307" s="285">
        <v>628</v>
      </c>
      <c r="C307" s="285" t="s">
        <v>419</v>
      </c>
      <c r="D307" s="285" t="s">
        <v>231</v>
      </c>
      <c r="E307" s="286">
        <v>120</v>
      </c>
    </row>
    <row r="308" spans="1:5" x14ac:dyDescent="0.25">
      <c r="A308" s="734">
        <v>14030404</v>
      </c>
      <c r="B308" s="278">
        <v>421</v>
      </c>
      <c r="C308" s="278" t="s">
        <v>118</v>
      </c>
      <c r="D308" s="278" t="s">
        <v>133</v>
      </c>
      <c r="E308" s="278">
        <v>180</v>
      </c>
    </row>
    <row r="309" spans="1:5" x14ac:dyDescent="0.25">
      <c r="A309" s="734">
        <v>14030404</v>
      </c>
      <c r="B309" s="277">
        <v>361</v>
      </c>
      <c r="C309" s="277" t="s">
        <v>118</v>
      </c>
      <c r="D309" s="277" t="s">
        <v>133</v>
      </c>
      <c r="E309" s="277">
        <v>180</v>
      </c>
    </row>
    <row r="310" spans="1:5" x14ac:dyDescent="0.25">
      <c r="A310" s="734">
        <v>14030404</v>
      </c>
      <c r="B310" s="277">
        <v>437</v>
      </c>
      <c r="C310" s="277" t="s">
        <v>118</v>
      </c>
      <c r="D310" s="277" t="s">
        <v>133</v>
      </c>
      <c r="E310" s="277">
        <v>180</v>
      </c>
    </row>
    <row r="311" spans="1:5" x14ac:dyDescent="0.25">
      <c r="A311" s="734">
        <v>14030404</v>
      </c>
      <c r="B311" s="277">
        <v>316</v>
      </c>
      <c r="C311" s="277" t="s">
        <v>118</v>
      </c>
      <c r="D311" s="277" t="s">
        <v>133</v>
      </c>
      <c r="E311" s="277">
        <v>180</v>
      </c>
    </row>
    <row r="312" spans="1:5" x14ac:dyDescent="0.25">
      <c r="A312" s="734">
        <v>14030404</v>
      </c>
      <c r="B312" s="277">
        <v>625</v>
      </c>
      <c r="C312" s="277" t="s">
        <v>277</v>
      </c>
      <c r="D312" s="277" t="s">
        <v>132</v>
      </c>
      <c r="E312" s="277">
        <v>180</v>
      </c>
    </row>
    <row r="313" spans="1:5" x14ac:dyDescent="0.25">
      <c r="A313" s="734">
        <v>14030404</v>
      </c>
      <c r="B313" s="277">
        <v>3296</v>
      </c>
      <c r="C313" s="277" t="s">
        <v>392</v>
      </c>
      <c r="D313" s="277" t="s">
        <v>130</v>
      </c>
      <c r="E313" s="277">
        <v>180</v>
      </c>
    </row>
    <row r="314" spans="1:5" x14ac:dyDescent="0.25">
      <c r="A314" s="734">
        <v>14030404</v>
      </c>
      <c r="B314" s="277">
        <v>3285</v>
      </c>
      <c r="C314" s="277" t="s">
        <v>392</v>
      </c>
      <c r="D314" s="277" t="s">
        <v>420</v>
      </c>
      <c r="E314" s="277">
        <v>180</v>
      </c>
    </row>
    <row r="315" spans="1:5" x14ac:dyDescent="0.25">
      <c r="A315" s="734">
        <v>14030404</v>
      </c>
      <c r="B315" s="277">
        <v>3283</v>
      </c>
      <c r="C315" s="277" t="s">
        <v>218</v>
      </c>
      <c r="D315" s="277" t="s">
        <v>420</v>
      </c>
      <c r="E315" s="277">
        <v>180</v>
      </c>
    </row>
    <row r="316" spans="1:5" x14ac:dyDescent="0.25">
      <c r="A316" s="734">
        <v>14030404</v>
      </c>
      <c r="B316" s="277">
        <v>221</v>
      </c>
      <c r="C316" s="277" t="s">
        <v>517</v>
      </c>
      <c r="D316" s="277" t="s">
        <v>420</v>
      </c>
      <c r="E316" s="277">
        <v>180</v>
      </c>
    </row>
    <row r="317" spans="1:5" x14ac:dyDescent="0.25">
      <c r="A317" s="734">
        <v>14030404</v>
      </c>
      <c r="B317" s="277">
        <v>4</v>
      </c>
      <c r="C317" s="277" t="s">
        <v>508</v>
      </c>
      <c r="D317" s="277" t="s">
        <v>132</v>
      </c>
      <c r="E317" s="277">
        <v>120</v>
      </c>
    </row>
    <row r="318" spans="1:5" x14ac:dyDescent="0.25">
      <c r="A318" s="734">
        <v>14030404</v>
      </c>
      <c r="B318" s="277">
        <v>1</v>
      </c>
      <c r="C318" s="277" t="s">
        <v>508</v>
      </c>
      <c r="D318" s="277" t="s">
        <v>130</v>
      </c>
      <c r="E318" s="277">
        <v>120</v>
      </c>
    </row>
    <row r="319" spans="1:5" x14ac:dyDescent="0.25">
      <c r="A319" s="734">
        <v>14030404</v>
      </c>
      <c r="B319" s="277">
        <v>178</v>
      </c>
      <c r="C319" s="277" t="s">
        <v>137</v>
      </c>
      <c r="D319" s="277" t="s">
        <v>134</v>
      </c>
      <c r="E319" s="277">
        <v>240</v>
      </c>
    </row>
    <row r="320" spans="1:5" x14ac:dyDescent="0.25">
      <c r="A320" s="734">
        <v>14030404</v>
      </c>
      <c r="B320" s="277">
        <v>312</v>
      </c>
      <c r="C320" s="277" t="s">
        <v>118</v>
      </c>
      <c r="D320" s="277" t="s">
        <v>133</v>
      </c>
      <c r="E320" s="277">
        <v>180</v>
      </c>
    </row>
    <row r="321" spans="1:5" ht="15.75" thickBot="1" x14ac:dyDescent="0.3">
      <c r="A321" s="735">
        <v>14030404</v>
      </c>
      <c r="B321" s="285">
        <v>199</v>
      </c>
      <c r="C321" s="285" t="s">
        <v>136</v>
      </c>
      <c r="D321" s="285" t="s">
        <v>133</v>
      </c>
      <c r="E321" s="285">
        <v>180</v>
      </c>
    </row>
    <row r="322" spans="1:5" x14ac:dyDescent="0.25">
      <c r="A322" s="734">
        <v>14030406</v>
      </c>
      <c r="B322" s="278">
        <v>296</v>
      </c>
      <c r="C322" s="278" t="s">
        <v>118</v>
      </c>
      <c r="D322" s="278" t="s">
        <v>133</v>
      </c>
      <c r="E322" s="278">
        <v>180</v>
      </c>
    </row>
    <row r="323" spans="1:5" x14ac:dyDescent="0.25">
      <c r="A323" s="734">
        <v>14030406</v>
      </c>
      <c r="B323" s="277">
        <v>99</v>
      </c>
      <c r="C323" s="277" t="s">
        <v>137</v>
      </c>
      <c r="D323" s="277" t="s">
        <v>133</v>
      </c>
      <c r="E323" s="277">
        <v>180</v>
      </c>
    </row>
    <row r="324" spans="1:5" x14ac:dyDescent="0.25">
      <c r="A324" s="734">
        <v>14030406</v>
      </c>
      <c r="B324" s="277">
        <v>359</v>
      </c>
      <c r="C324" s="277" t="s">
        <v>118</v>
      </c>
      <c r="D324" s="277" t="s">
        <v>133</v>
      </c>
      <c r="E324" s="277">
        <v>180</v>
      </c>
    </row>
    <row r="325" spans="1:5" ht="15.75" thickBot="1" x14ac:dyDescent="0.3">
      <c r="A325" s="734">
        <v>14030406</v>
      </c>
      <c r="B325" s="285">
        <v>310</v>
      </c>
      <c r="C325" s="285" t="s">
        <v>118</v>
      </c>
      <c r="D325" s="285" t="s">
        <v>133</v>
      </c>
      <c r="E325" s="285">
        <v>180</v>
      </c>
    </row>
    <row r="326" spans="1:5" x14ac:dyDescent="0.25">
      <c r="A326" s="734">
        <v>14030406</v>
      </c>
      <c r="B326" s="278">
        <v>471</v>
      </c>
      <c r="C326" s="278" t="s">
        <v>503</v>
      </c>
      <c r="D326" s="278" t="s">
        <v>130</v>
      </c>
      <c r="E326" s="278">
        <v>120</v>
      </c>
    </row>
    <row r="327" spans="1:5" x14ac:dyDescent="0.25">
      <c r="A327" s="734">
        <v>14030406</v>
      </c>
      <c r="B327" s="277">
        <v>473</v>
      </c>
      <c r="C327" s="277" t="s">
        <v>503</v>
      </c>
      <c r="D327" s="277" t="s">
        <v>130</v>
      </c>
      <c r="E327" s="277">
        <v>120</v>
      </c>
    </row>
    <row r="328" spans="1:5" x14ac:dyDescent="0.25">
      <c r="A328" s="734">
        <v>14030406</v>
      </c>
      <c r="B328" s="277">
        <v>474</v>
      </c>
      <c r="C328" s="277" t="s">
        <v>503</v>
      </c>
      <c r="D328" s="277" t="s">
        <v>130</v>
      </c>
      <c r="E328" s="277">
        <v>120</v>
      </c>
    </row>
    <row r="329" spans="1:5" x14ac:dyDescent="0.25">
      <c r="A329" s="734">
        <v>14030406</v>
      </c>
      <c r="B329" s="277">
        <v>475</v>
      </c>
      <c r="C329" s="277" t="s">
        <v>503</v>
      </c>
      <c r="D329" s="277" t="s">
        <v>130</v>
      </c>
      <c r="E329" s="277">
        <v>120</v>
      </c>
    </row>
    <row r="330" spans="1:5" x14ac:dyDescent="0.25">
      <c r="A330" s="734">
        <v>14030406</v>
      </c>
      <c r="B330" s="277">
        <v>3295</v>
      </c>
      <c r="C330" s="277" t="s">
        <v>392</v>
      </c>
      <c r="D330" s="277" t="s">
        <v>130</v>
      </c>
      <c r="E330" s="277">
        <v>180</v>
      </c>
    </row>
    <row r="331" spans="1:5" x14ac:dyDescent="0.25">
      <c r="A331" s="734">
        <v>14030406</v>
      </c>
      <c r="B331" s="277">
        <v>3080</v>
      </c>
      <c r="C331" s="277" t="s">
        <v>218</v>
      </c>
      <c r="D331" s="277" t="s">
        <v>130</v>
      </c>
      <c r="E331" s="277">
        <v>180</v>
      </c>
    </row>
    <row r="332" spans="1:5" x14ac:dyDescent="0.25">
      <c r="A332" s="734">
        <v>14030406</v>
      </c>
      <c r="B332" s="277">
        <v>3297</v>
      </c>
      <c r="C332" s="277" t="s">
        <v>392</v>
      </c>
      <c r="D332" s="277" t="s">
        <v>130</v>
      </c>
      <c r="E332" s="277">
        <v>180</v>
      </c>
    </row>
    <row r="333" spans="1:5" ht="15.75" thickBot="1" x14ac:dyDescent="0.3">
      <c r="A333" s="735">
        <v>14030406</v>
      </c>
      <c r="B333" s="285">
        <v>3290</v>
      </c>
      <c r="C333" s="285" t="s">
        <v>223</v>
      </c>
      <c r="D333" s="285" t="s">
        <v>130</v>
      </c>
      <c r="E333" s="285">
        <v>180</v>
      </c>
    </row>
    <row r="334" spans="1:5" x14ac:dyDescent="0.25">
      <c r="A334" s="734">
        <v>14030408</v>
      </c>
      <c r="B334" s="278">
        <v>3294</v>
      </c>
      <c r="C334" s="278" t="s">
        <v>223</v>
      </c>
      <c r="D334" s="278" t="s">
        <v>133</v>
      </c>
      <c r="E334" s="278">
        <v>180</v>
      </c>
    </row>
    <row r="335" spans="1:5" x14ac:dyDescent="0.25">
      <c r="A335" s="734">
        <v>14030408</v>
      </c>
      <c r="B335" s="277">
        <v>622</v>
      </c>
      <c r="C335" s="277" t="s">
        <v>277</v>
      </c>
      <c r="D335" s="277" t="s">
        <v>130</v>
      </c>
      <c r="E335" s="277">
        <v>180</v>
      </c>
    </row>
    <row r="336" spans="1:5" x14ac:dyDescent="0.25">
      <c r="A336" s="734">
        <v>14030408</v>
      </c>
      <c r="B336" s="277">
        <v>3315</v>
      </c>
      <c r="C336" s="277" t="s">
        <v>392</v>
      </c>
      <c r="D336" s="277" t="s">
        <v>420</v>
      </c>
      <c r="E336" s="277">
        <v>180</v>
      </c>
    </row>
    <row r="337" spans="1:5" x14ac:dyDescent="0.25">
      <c r="A337" s="734">
        <v>14030408</v>
      </c>
      <c r="B337" s="277">
        <v>3287</v>
      </c>
      <c r="C337" s="277" t="s">
        <v>223</v>
      </c>
      <c r="D337" s="277" t="s">
        <v>133</v>
      </c>
      <c r="E337" s="277">
        <v>180</v>
      </c>
    </row>
    <row r="338" spans="1:5" x14ac:dyDescent="0.25">
      <c r="A338" s="734">
        <v>14030408</v>
      </c>
      <c r="B338" s="277">
        <v>3316</v>
      </c>
      <c r="C338" s="277" t="s">
        <v>392</v>
      </c>
      <c r="D338" s="277" t="s">
        <v>109</v>
      </c>
      <c r="E338" s="277">
        <v>180</v>
      </c>
    </row>
    <row r="339" spans="1:5" x14ac:dyDescent="0.25">
      <c r="A339" s="734">
        <v>14030408</v>
      </c>
      <c r="B339" s="277">
        <v>628</v>
      </c>
      <c r="C339" s="277" t="s">
        <v>277</v>
      </c>
      <c r="D339" s="277" t="s">
        <v>130</v>
      </c>
      <c r="E339" s="277">
        <v>180</v>
      </c>
    </row>
    <row r="340" spans="1:5" x14ac:dyDescent="0.25">
      <c r="A340" s="734">
        <v>14030408</v>
      </c>
      <c r="B340" s="277">
        <v>236</v>
      </c>
      <c r="C340" s="277" t="s">
        <v>213</v>
      </c>
      <c r="D340" s="277" t="s">
        <v>130</v>
      </c>
      <c r="E340" s="277">
        <v>120</v>
      </c>
    </row>
    <row r="341" spans="1:5" x14ac:dyDescent="0.25">
      <c r="A341" s="734">
        <v>14030408</v>
      </c>
      <c r="B341" s="277">
        <v>1</v>
      </c>
      <c r="C341" s="277" t="s">
        <v>395</v>
      </c>
      <c r="D341" s="277" t="s">
        <v>130</v>
      </c>
      <c r="E341" s="277">
        <v>112</v>
      </c>
    </row>
    <row r="342" spans="1:5" x14ac:dyDescent="0.25">
      <c r="A342" s="734">
        <v>14030408</v>
      </c>
      <c r="B342" s="277">
        <v>3</v>
      </c>
      <c r="C342" s="277" t="s">
        <v>537</v>
      </c>
      <c r="D342" s="277" t="s">
        <v>109</v>
      </c>
      <c r="E342" s="277">
        <v>112</v>
      </c>
    </row>
    <row r="343" spans="1:5" x14ac:dyDescent="0.25">
      <c r="A343" s="734">
        <v>14030408</v>
      </c>
      <c r="B343" s="277">
        <v>358</v>
      </c>
      <c r="C343" s="277" t="s">
        <v>118</v>
      </c>
      <c r="D343" s="277" t="s">
        <v>130</v>
      </c>
      <c r="E343" s="277">
        <v>180</v>
      </c>
    </row>
    <row r="344" spans="1:5" x14ac:dyDescent="0.25">
      <c r="A344" s="734">
        <v>14030408</v>
      </c>
      <c r="B344" s="277">
        <v>103</v>
      </c>
      <c r="C344" s="277" t="s">
        <v>265</v>
      </c>
      <c r="D344" s="277" t="s">
        <v>130</v>
      </c>
      <c r="E344" s="277">
        <v>244</v>
      </c>
    </row>
    <row r="345" spans="1:5" x14ac:dyDescent="0.25">
      <c r="A345" s="734">
        <v>14030408</v>
      </c>
      <c r="B345" s="277">
        <v>140</v>
      </c>
      <c r="C345" s="277" t="s">
        <v>137</v>
      </c>
      <c r="D345" s="277" t="s">
        <v>134</v>
      </c>
      <c r="E345" s="277">
        <v>180</v>
      </c>
    </row>
    <row r="346" spans="1:5" x14ac:dyDescent="0.25">
      <c r="A346" s="734">
        <v>14030408</v>
      </c>
      <c r="B346" s="277">
        <v>417</v>
      </c>
      <c r="C346" s="277" t="s">
        <v>118</v>
      </c>
      <c r="D346" s="277" t="s">
        <v>133</v>
      </c>
      <c r="E346" s="277">
        <v>180</v>
      </c>
    </row>
    <row r="347" spans="1:5" ht="15.75" thickBot="1" x14ac:dyDescent="0.3">
      <c r="A347" s="735">
        <v>14030408</v>
      </c>
      <c r="B347" s="285">
        <v>314</v>
      </c>
      <c r="C347" s="285" t="s">
        <v>118</v>
      </c>
      <c r="D347" s="285" t="s">
        <v>133</v>
      </c>
      <c r="E347" s="285">
        <v>180</v>
      </c>
    </row>
    <row r="348" spans="1:5" x14ac:dyDescent="0.25">
      <c r="A348" s="734">
        <v>14030410</v>
      </c>
      <c r="B348" s="278">
        <v>281</v>
      </c>
      <c r="C348" s="278" t="s">
        <v>118</v>
      </c>
      <c r="D348" s="278" t="s">
        <v>133</v>
      </c>
      <c r="E348" s="278">
        <v>180</v>
      </c>
    </row>
    <row r="349" spans="1:5" x14ac:dyDescent="0.25">
      <c r="A349" s="734">
        <v>14030410</v>
      </c>
      <c r="B349" s="277">
        <v>209</v>
      </c>
      <c r="C349" s="277" t="s">
        <v>137</v>
      </c>
      <c r="D349" s="277" t="s">
        <v>133</v>
      </c>
      <c r="E349" s="277">
        <v>180</v>
      </c>
    </row>
    <row r="350" spans="1:5" x14ac:dyDescent="0.25">
      <c r="A350" s="734">
        <v>14030410</v>
      </c>
      <c r="B350" s="277">
        <v>85</v>
      </c>
      <c r="C350" s="277" t="s">
        <v>137</v>
      </c>
      <c r="D350" s="277" t="s">
        <v>130</v>
      </c>
      <c r="E350" s="277">
        <v>180</v>
      </c>
    </row>
    <row r="351" spans="1:5" x14ac:dyDescent="0.25">
      <c r="A351" s="734">
        <v>14030410</v>
      </c>
      <c r="B351" s="277">
        <v>353</v>
      </c>
      <c r="C351" s="277" t="s">
        <v>118</v>
      </c>
      <c r="D351" s="277" t="s">
        <v>133</v>
      </c>
      <c r="E351" s="277">
        <v>180</v>
      </c>
    </row>
    <row r="352" spans="1:5" x14ac:dyDescent="0.25">
      <c r="A352" s="734">
        <v>14030410</v>
      </c>
      <c r="B352" s="277">
        <v>193</v>
      </c>
      <c r="C352" s="277" t="s">
        <v>136</v>
      </c>
      <c r="D352" s="277" t="s">
        <v>133</v>
      </c>
      <c r="E352" s="277">
        <v>180</v>
      </c>
    </row>
    <row r="353" spans="1:5" x14ac:dyDescent="0.25">
      <c r="A353" s="734">
        <v>14030410</v>
      </c>
      <c r="B353" s="277">
        <v>352</v>
      </c>
      <c r="C353" s="277" t="s">
        <v>118</v>
      </c>
      <c r="D353" s="277" t="s">
        <v>133</v>
      </c>
      <c r="E353" s="277">
        <v>180</v>
      </c>
    </row>
    <row r="354" spans="1:5" x14ac:dyDescent="0.25">
      <c r="A354" s="734">
        <v>14030410</v>
      </c>
      <c r="B354" s="277">
        <v>283</v>
      </c>
      <c r="C354" s="277" t="s">
        <v>118</v>
      </c>
      <c r="D354" s="277" t="s">
        <v>133</v>
      </c>
      <c r="E354" s="277">
        <v>180</v>
      </c>
    </row>
    <row r="355" spans="1:5" x14ac:dyDescent="0.25">
      <c r="A355" s="734">
        <v>14030410</v>
      </c>
      <c r="B355" s="277">
        <v>197</v>
      </c>
      <c r="C355" s="277" t="s">
        <v>136</v>
      </c>
      <c r="D355" s="277" t="s">
        <v>133</v>
      </c>
      <c r="E355" s="277">
        <v>180</v>
      </c>
    </row>
    <row r="356" spans="1:5" x14ac:dyDescent="0.25">
      <c r="A356" s="734">
        <v>14030410</v>
      </c>
      <c r="B356" s="277">
        <v>119</v>
      </c>
      <c r="C356" s="277" t="s">
        <v>538</v>
      </c>
      <c r="D356" s="277" t="s">
        <v>130</v>
      </c>
      <c r="E356" s="277">
        <v>180</v>
      </c>
    </row>
    <row r="357" spans="1:5" ht="15.75" thickBot="1" x14ac:dyDescent="0.3">
      <c r="A357" s="735">
        <v>14030410</v>
      </c>
      <c r="B357" s="285">
        <v>142</v>
      </c>
      <c r="C357" s="285" t="s">
        <v>213</v>
      </c>
      <c r="D357" s="285" t="s">
        <v>130</v>
      </c>
      <c r="E357" s="285">
        <v>104</v>
      </c>
    </row>
    <row r="358" spans="1:5" x14ac:dyDescent="0.25">
      <c r="A358" s="734">
        <v>14030410</v>
      </c>
      <c r="B358" s="278">
        <v>360</v>
      </c>
      <c r="C358" s="278" t="s">
        <v>118</v>
      </c>
      <c r="D358" s="278" t="s">
        <v>133</v>
      </c>
      <c r="E358" s="278">
        <v>180</v>
      </c>
    </row>
    <row r="359" spans="1:5" x14ac:dyDescent="0.25">
      <c r="A359" s="734">
        <v>14030410</v>
      </c>
      <c r="B359" s="277">
        <v>178</v>
      </c>
      <c r="C359" s="277" t="s">
        <v>137</v>
      </c>
      <c r="D359" s="277" t="s">
        <v>134</v>
      </c>
      <c r="E359" s="277">
        <v>48</v>
      </c>
    </row>
    <row r="360" spans="1:5" x14ac:dyDescent="0.25">
      <c r="A360" s="734">
        <v>14030410</v>
      </c>
      <c r="B360" s="277">
        <v>182</v>
      </c>
      <c r="C360" s="277" t="s">
        <v>137</v>
      </c>
      <c r="D360" s="277" t="s">
        <v>134</v>
      </c>
      <c r="E360" s="277">
        <v>60</v>
      </c>
    </row>
    <row r="361" spans="1:5" x14ac:dyDescent="0.25">
      <c r="A361" s="734">
        <v>14030410</v>
      </c>
      <c r="B361" s="277">
        <v>21</v>
      </c>
      <c r="C361" s="277" t="s">
        <v>502</v>
      </c>
      <c r="D361" s="277" t="s">
        <v>130</v>
      </c>
      <c r="E361" s="277">
        <v>16</v>
      </c>
    </row>
    <row r="362" spans="1:5" x14ac:dyDescent="0.25">
      <c r="A362" s="734">
        <v>14030410</v>
      </c>
      <c r="B362" s="277">
        <v>629</v>
      </c>
      <c r="C362" s="277" t="s">
        <v>277</v>
      </c>
      <c r="D362" s="277" t="s">
        <v>133</v>
      </c>
      <c r="E362" s="277">
        <v>180</v>
      </c>
    </row>
    <row r="363" spans="1:5" x14ac:dyDescent="0.25">
      <c r="A363" s="734">
        <v>14030410</v>
      </c>
      <c r="B363" s="277">
        <v>723</v>
      </c>
      <c r="C363" s="277" t="s">
        <v>515</v>
      </c>
      <c r="D363" s="277" t="s">
        <v>420</v>
      </c>
      <c r="E363" s="277">
        <v>180</v>
      </c>
    </row>
    <row r="364" spans="1:5" x14ac:dyDescent="0.25">
      <c r="A364" s="734">
        <v>14030410</v>
      </c>
      <c r="B364" s="277">
        <v>3305</v>
      </c>
      <c r="C364" s="277" t="s">
        <v>218</v>
      </c>
      <c r="D364" s="277" t="s">
        <v>420</v>
      </c>
      <c r="E364" s="277">
        <v>180</v>
      </c>
    </row>
    <row r="365" spans="1:5" ht="15.75" thickBot="1" x14ac:dyDescent="0.3">
      <c r="A365" s="735">
        <v>14030410</v>
      </c>
      <c r="B365" s="285">
        <v>626</v>
      </c>
      <c r="C365" s="285" t="s">
        <v>277</v>
      </c>
      <c r="D365" s="285" t="s">
        <v>133</v>
      </c>
      <c r="E365" s="285">
        <v>240</v>
      </c>
    </row>
    <row r="366" spans="1:5" x14ac:dyDescent="0.25">
      <c r="A366" s="734">
        <v>14030411</v>
      </c>
      <c r="B366" s="278">
        <v>35</v>
      </c>
      <c r="C366" s="278" t="s">
        <v>118</v>
      </c>
      <c r="D366" s="278" t="s">
        <v>133</v>
      </c>
      <c r="E366" s="278">
        <v>180</v>
      </c>
    </row>
    <row r="367" spans="1:5" x14ac:dyDescent="0.25">
      <c r="A367" s="734">
        <v>14030411</v>
      </c>
      <c r="B367" s="277">
        <v>140</v>
      </c>
      <c r="C367" s="277" t="s">
        <v>213</v>
      </c>
      <c r="D367" s="277" t="s">
        <v>130</v>
      </c>
      <c r="E367" s="277">
        <v>96</v>
      </c>
    </row>
    <row r="368" spans="1:5" x14ac:dyDescent="0.25">
      <c r="A368" s="734">
        <v>14030411</v>
      </c>
      <c r="B368" s="277">
        <v>23</v>
      </c>
      <c r="C368" s="277" t="s">
        <v>473</v>
      </c>
      <c r="D368" s="277" t="s">
        <v>130</v>
      </c>
      <c r="E368" s="277">
        <v>112</v>
      </c>
    </row>
    <row r="369" spans="1:5" x14ac:dyDescent="0.25">
      <c r="A369" s="734">
        <v>14030411</v>
      </c>
      <c r="B369" s="277">
        <v>337</v>
      </c>
      <c r="C369" s="277" t="s">
        <v>118</v>
      </c>
      <c r="D369" s="277" t="s">
        <v>133</v>
      </c>
      <c r="E369" s="277">
        <v>180</v>
      </c>
    </row>
    <row r="370" spans="1:5" x14ac:dyDescent="0.25">
      <c r="A370" s="734">
        <v>14030411</v>
      </c>
      <c r="B370" s="277">
        <v>354</v>
      </c>
      <c r="C370" s="277" t="s">
        <v>118</v>
      </c>
      <c r="D370" s="277" t="s">
        <v>133</v>
      </c>
      <c r="E370" s="277">
        <v>180</v>
      </c>
    </row>
    <row r="371" spans="1:5" ht="15.75" thickBot="1" x14ac:dyDescent="0.3">
      <c r="A371" s="735">
        <v>14030411</v>
      </c>
      <c r="B371" s="285">
        <v>328</v>
      </c>
      <c r="C371" s="285" t="s">
        <v>118</v>
      </c>
      <c r="D371" s="285" t="s">
        <v>133</v>
      </c>
      <c r="E371" s="285">
        <v>180</v>
      </c>
    </row>
    <row r="372" spans="1:5" x14ac:dyDescent="0.25">
      <c r="A372" s="734">
        <v>14030412</v>
      </c>
      <c r="B372" s="278">
        <v>269</v>
      </c>
      <c r="C372" s="278" t="s">
        <v>507</v>
      </c>
      <c r="D372" s="278" t="s">
        <v>231</v>
      </c>
      <c r="E372" s="278">
        <v>120</v>
      </c>
    </row>
    <row r="373" spans="1:5" x14ac:dyDescent="0.25">
      <c r="A373" s="734">
        <v>14030412</v>
      </c>
      <c r="B373" s="277">
        <v>271</v>
      </c>
      <c r="C373" s="277" t="s">
        <v>507</v>
      </c>
      <c r="D373" s="277" t="s">
        <v>132</v>
      </c>
      <c r="E373" s="277">
        <v>120</v>
      </c>
    </row>
    <row r="374" spans="1:5" x14ac:dyDescent="0.25">
      <c r="A374" s="734">
        <v>14030412</v>
      </c>
      <c r="B374" s="277">
        <v>268</v>
      </c>
      <c r="C374" s="277" t="s">
        <v>507</v>
      </c>
      <c r="D374" s="277" t="s">
        <v>461</v>
      </c>
      <c r="E374" s="277">
        <v>120</v>
      </c>
    </row>
    <row r="375" spans="1:5" x14ac:dyDescent="0.25">
      <c r="A375" s="734">
        <v>14030412</v>
      </c>
      <c r="B375" s="277">
        <v>2</v>
      </c>
      <c r="C375" s="277" t="s">
        <v>507</v>
      </c>
      <c r="D375" s="277" t="s">
        <v>461</v>
      </c>
      <c r="E375" s="277">
        <v>120</v>
      </c>
    </row>
    <row r="376" spans="1:5" x14ac:dyDescent="0.25">
      <c r="A376" s="734">
        <v>14030412</v>
      </c>
      <c r="B376" s="277">
        <v>229</v>
      </c>
      <c r="C376" s="277" t="s">
        <v>419</v>
      </c>
      <c r="D376" s="277" t="s">
        <v>109</v>
      </c>
      <c r="E376" s="277">
        <v>120</v>
      </c>
    </row>
    <row r="377" spans="1:5" x14ac:dyDescent="0.25">
      <c r="A377" s="734">
        <v>14030412</v>
      </c>
      <c r="B377" s="277">
        <v>630</v>
      </c>
      <c r="C377" s="277" t="s">
        <v>277</v>
      </c>
      <c r="D377" s="277" t="s">
        <v>132</v>
      </c>
      <c r="E377" s="277">
        <v>168</v>
      </c>
    </row>
    <row r="378" spans="1:5" x14ac:dyDescent="0.25">
      <c r="A378" s="734">
        <v>14030412</v>
      </c>
      <c r="B378" s="277">
        <v>327</v>
      </c>
      <c r="C378" s="277" t="s">
        <v>539</v>
      </c>
      <c r="D378" s="277" t="s">
        <v>420</v>
      </c>
      <c r="E378" s="277">
        <v>168</v>
      </c>
    </row>
    <row r="379" spans="1:5" x14ac:dyDescent="0.25">
      <c r="A379" s="734">
        <v>14030412</v>
      </c>
      <c r="B379" s="277">
        <v>3329</v>
      </c>
      <c r="C379" s="277" t="s">
        <v>218</v>
      </c>
      <c r="D379" s="277" t="s">
        <v>109</v>
      </c>
      <c r="E379" s="277">
        <v>180</v>
      </c>
    </row>
    <row r="380" spans="1:5" x14ac:dyDescent="0.25">
      <c r="A380" s="734">
        <v>14030412</v>
      </c>
      <c r="B380" s="277">
        <v>3331</v>
      </c>
      <c r="C380" s="277" t="s">
        <v>218</v>
      </c>
      <c r="D380" s="277" t="s">
        <v>420</v>
      </c>
      <c r="E380" s="277">
        <v>36</v>
      </c>
    </row>
    <row r="381" spans="1:5" x14ac:dyDescent="0.25">
      <c r="A381" s="734">
        <v>14030412</v>
      </c>
      <c r="B381" s="277">
        <v>266</v>
      </c>
      <c r="C381" s="277" t="s">
        <v>507</v>
      </c>
      <c r="D381" s="277" t="s">
        <v>130</v>
      </c>
      <c r="E381" s="277">
        <v>1120</v>
      </c>
    </row>
    <row r="382" spans="1:5" x14ac:dyDescent="0.25">
      <c r="A382" s="734">
        <v>14030412</v>
      </c>
      <c r="B382" s="277">
        <v>3330</v>
      </c>
      <c r="C382" s="277" t="s">
        <v>218</v>
      </c>
      <c r="D382" s="277" t="s">
        <v>109</v>
      </c>
      <c r="E382" s="277">
        <v>180</v>
      </c>
    </row>
    <row r="383" spans="1:5" ht="15.75" thickBot="1" x14ac:dyDescent="0.3">
      <c r="A383" s="735">
        <v>14030412</v>
      </c>
      <c r="B383" s="285">
        <v>3328</v>
      </c>
      <c r="C383" s="285" t="s">
        <v>218</v>
      </c>
      <c r="D383" s="285" t="s">
        <v>109</v>
      </c>
      <c r="E383" s="285">
        <v>120</v>
      </c>
    </row>
    <row r="384" spans="1:5" x14ac:dyDescent="0.25">
      <c r="A384" s="734">
        <v>14030411</v>
      </c>
      <c r="B384" s="278">
        <v>226</v>
      </c>
      <c r="C384" s="278" t="s">
        <v>419</v>
      </c>
      <c r="D384" s="278" t="s">
        <v>423</v>
      </c>
      <c r="E384" s="278">
        <v>120</v>
      </c>
    </row>
    <row r="385" spans="1:5" ht="15.75" thickBot="1" x14ac:dyDescent="0.3">
      <c r="A385" s="735">
        <v>14030411</v>
      </c>
      <c r="B385" s="285">
        <v>267</v>
      </c>
      <c r="C385" s="285" t="s">
        <v>507</v>
      </c>
      <c r="D385" s="285" t="s">
        <v>423</v>
      </c>
      <c r="E385" s="285">
        <v>108</v>
      </c>
    </row>
    <row r="386" spans="1:5" x14ac:dyDescent="0.25">
      <c r="A386" s="734">
        <v>14030412</v>
      </c>
      <c r="B386" s="278">
        <v>416</v>
      </c>
      <c r="C386" s="278" t="s">
        <v>118</v>
      </c>
      <c r="D386" s="278" t="s">
        <v>133</v>
      </c>
      <c r="E386" s="278">
        <v>180</v>
      </c>
    </row>
    <row r="387" spans="1:5" x14ac:dyDescent="0.25">
      <c r="A387" s="734">
        <v>14030412</v>
      </c>
      <c r="B387" s="277">
        <v>41</v>
      </c>
      <c r="C387" s="277" t="s">
        <v>375</v>
      </c>
      <c r="D387" s="277" t="s">
        <v>109</v>
      </c>
      <c r="E387" s="277">
        <v>96</v>
      </c>
    </row>
    <row r="388" spans="1:5" x14ac:dyDescent="0.25">
      <c r="A388" s="734">
        <v>14030412</v>
      </c>
      <c r="B388" s="277">
        <v>40</v>
      </c>
      <c r="C388" s="277" t="s">
        <v>375</v>
      </c>
      <c r="D388" s="277" t="s">
        <v>109</v>
      </c>
      <c r="E388" s="277">
        <v>80</v>
      </c>
    </row>
    <row r="389" spans="1:5" x14ac:dyDescent="0.25">
      <c r="A389" s="734">
        <v>14030412</v>
      </c>
      <c r="B389" s="277">
        <v>15</v>
      </c>
      <c r="C389" s="277" t="s">
        <v>424</v>
      </c>
      <c r="D389" s="277" t="s">
        <v>130</v>
      </c>
      <c r="E389" s="277">
        <v>120</v>
      </c>
    </row>
    <row r="390" spans="1:5" x14ac:dyDescent="0.25">
      <c r="A390" s="734">
        <v>14030412</v>
      </c>
      <c r="B390" s="277">
        <v>4</v>
      </c>
      <c r="C390" s="277" t="s">
        <v>235</v>
      </c>
      <c r="D390" s="277" t="s">
        <v>130</v>
      </c>
      <c r="E390" s="277">
        <v>112</v>
      </c>
    </row>
    <row r="391" spans="1:5" x14ac:dyDescent="0.25">
      <c r="A391" s="734">
        <v>14030412</v>
      </c>
      <c r="B391" s="277">
        <v>559</v>
      </c>
      <c r="C391" s="277" t="s">
        <v>118</v>
      </c>
      <c r="D391" s="277" t="s">
        <v>130</v>
      </c>
      <c r="E391" s="277">
        <v>120</v>
      </c>
    </row>
    <row r="392" spans="1:5" ht="15.75" thickBot="1" x14ac:dyDescent="0.3">
      <c r="A392" s="735">
        <v>14030412</v>
      </c>
      <c r="B392" s="285">
        <v>9</v>
      </c>
      <c r="C392" s="285" t="s">
        <v>424</v>
      </c>
      <c r="D392" s="285" t="s">
        <v>130</v>
      </c>
      <c r="E392" s="285">
        <v>120</v>
      </c>
    </row>
    <row r="393" spans="1:5" x14ac:dyDescent="0.25">
      <c r="A393" s="734">
        <v>14030413</v>
      </c>
      <c r="B393" s="278">
        <v>420</v>
      </c>
      <c r="C393" s="278" t="s">
        <v>118</v>
      </c>
      <c r="D393" s="278" t="s">
        <v>133</v>
      </c>
      <c r="E393" s="278">
        <v>180</v>
      </c>
    </row>
    <row r="394" spans="1:5" x14ac:dyDescent="0.25">
      <c r="A394" s="734">
        <v>14030413</v>
      </c>
      <c r="B394" s="277">
        <v>435</v>
      </c>
      <c r="C394" s="277" t="s">
        <v>118</v>
      </c>
      <c r="D394" s="277" t="s">
        <v>133</v>
      </c>
      <c r="E394" s="277">
        <v>180</v>
      </c>
    </row>
    <row r="395" spans="1:5" x14ac:dyDescent="0.25">
      <c r="A395" s="734">
        <v>14030413</v>
      </c>
      <c r="B395" s="277">
        <v>17</v>
      </c>
      <c r="C395" s="277" t="s">
        <v>424</v>
      </c>
      <c r="D395" s="277" t="s">
        <v>130</v>
      </c>
      <c r="E395" s="277">
        <v>120</v>
      </c>
    </row>
    <row r="396" spans="1:5" x14ac:dyDescent="0.25">
      <c r="A396" s="734">
        <v>14030413</v>
      </c>
      <c r="B396" s="277">
        <v>5</v>
      </c>
      <c r="C396" s="277" t="s">
        <v>424</v>
      </c>
      <c r="D396" s="277" t="s">
        <v>130</v>
      </c>
      <c r="E396" s="277">
        <v>120</v>
      </c>
    </row>
    <row r="397" spans="1:5" ht="15.75" thickBot="1" x14ac:dyDescent="0.3">
      <c r="A397" s="735">
        <v>14030413</v>
      </c>
      <c r="B397" s="285">
        <v>344</v>
      </c>
      <c r="C397" s="285" t="s">
        <v>118</v>
      </c>
      <c r="D397" s="285" t="s">
        <v>133</v>
      </c>
      <c r="E397" s="285">
        <v>180</v>
      </c>
    </row>
    <row r="398" spans="1:5" x14ac:dyDescent="0.25">
      <c r="A398" s="734">
        <v>14030413</v>
      </c>
      <c r="B398" s="278">
        <v>631</v>
      </c>
      <c r="C398" s="278" t="s">
        <v>277</v>
      </c>
      <c r="D398" s="278" t="s">
        <v>133</v>
      </c>
      <c r="E398" s="278">
        <v>168</v>
      </c>
    </row>
    <row r="399" spans="1:5" x14ac:dyDescent="0.25">
      <c r="A399" s="734">
        <v>14030413</v>
      </c>
      <c r="B399" s="277">
        <v>3</v>
      </c>
      <c r="C399" s="277" t="s">
        <v>508</v>
      </c>
      <c r="D399" s="277" t="s">
        <v>109</v>
      </c>
      <c r="E399" s="277">
        <v>120</v>
      </c>
    </row>
    <row r="400" spans="1:5" x14ac:dyDescent="0.25">
      <c r="A400" s="734">
        <v>14030413</v>
      </c>
      <c r="B400" s="277">
        <v>230</v>
      </c>
      <c r="C400" s="277" t="s">
        <v>419</v>
      </c>
      <c r="D400" s="277" t="s">
        <v>132</v>
      </c>
      <c r="E400" s="277">
        <v>120</v>
      </c>
    </row>
    <row r="401" spans="1:5" x14ac:dyDescent="0.25">
      <c r="A401" s="734">
        <v>14030413</v>
      </c>
      <c r="B401" s="277">
        <v>231</v>
      </c>
      <c r="C401" s="277" t="s">
        <v>516</v>
      </c>
      <c r="D401" s="277" t="s">
        <v>132</v>
      </c>
      <c r="E401" s="277">
        <v>120</v>
      </c>
    </row>
    <row r="402" spans="1:5" x14ac:dyDescent="0.25">
      <c r="A402" s="734">
        <v>14030413</v>
      </c>
      <c r="B402" s="277">
        <v>3322</v>
      </c>
      <c r="C402" s="277" t="s">
        <v>218</v>
      </c>
      <c r="D402" s="277" t="s">
        <v>132</v>
      </c>
      <c r="E402" s="277">
        <v>60</v>
      </c>
    </row>
    <row r="403" spans="1:5" x14ac:dyDescent="0.25">
      <c r="A403" s="734">
        <v>14030413</v>
      </c>
      <c r="B403" s="277">
        <v>3332</v>
      </c>
      <c r="C403" s="277" t="s">
        <v>223</v>
      </c>
      <c r="D403" s="277" t="s">
        <v>130</v>
      </c>
      <c r="E403" s="277">
        <v>108</v>
      </c>
    </row>
    <row r="404" spans="1:5" x14ac:dyDescent="0.25">
      <c r="A404" s="734">
        <v>14030413</v>
      </c>
      <c r="B404" s="277">
        <v>3333</v>
      </c>
      <c r="C404" s="277" t="s">
        <v>223</v>
      </c>
      <c r="D404" s="277" t="s">
        <v>130</v>
      </c>
      <c r="E404" s="277">
        <v>120</v>
      </c>
    </row>
    <row r="405" spans="1:5" x14ac:dyDescent="0.25">
      <c r="A405" s="734">
        <v>14030413</v>
      </c>
      <c r="B405" s="277">
        <v>629</v>
      </c>
      <c r="C405" s="277" t="s">
        <v>277</v>
      </c>
      <c r="D405" s="277" t="s">
        <v>133</v>
      </c>
      <c r="E405" s="277">
        <v>180</v>
      </c>
    </row>
    <row r="406" spans="1:5" ht="15.75" thickBot="1" x14ac:dyDescent="0.3">
      <c r="A406" s="735">
        <v>14030413</v>
      </c>
      <c r="B406" s="285">
        <v>3221</v>
      </c>
      <c r="C406" s="285" t="s">
        <v>218</v>
      </c>
      <c r="D406" s="285" t="s">
        <v>130</v>
      </c>
      <c r="E406" s="285">
        <v>120</v>
      </c>
    </row>
    <row r="407" spans="1:5" x14ac:dyDescent="0.25">
      <c r="A407" s="736">
        <v>14030414</v>
      </c>
      <c r="B407" s="280">
        <v>470</v>
      </c>
      <c r="C407" s="280" t="s">
        <v>503</v>
      </c>
      <c r="D407" s="280" t="s">
        <v>130</v>
      </c>
      <c r="E407" s="280">
        <v>120</v>
      </c>
    </row>
    <row r="408" spans="1:5" ht="15.75" thickBot="1" x14ac:dyDescent="0.3">
      <c r="A408" s="737">
        <v>14030414</v>
      </c>
      <c r="B408" s="285">
        <v>741</v>
      </c>
      <c r="C408" s="285" t="s">
        <v>503</v>
      </c>
      <c r="D408" s="285" t="s">
        <v>130</v>
      </c>
      <c r="E408" s="285">
        <v>120</v>
      </c>
    </row>
    <row r="409" spans="1:5" x14ac:dyDescent="0.25">
      <c r="A409" s="734">
        <v>14030415</v>
      </c>
      <c r="B409" s="278">
        <v>3289</v>
      </c>
      <c r="C409" s="278" t="s">
        <v>223</v>
      </c>
      <c r="D409" s="278" t="s">
        <v>133</v>
      </c>
      <c r="E409" s="278">
        <v>168</v>
      </c>
    </row>
    <row r="410" spans="1:5" x14ac:dyDescent="0.25">
      <c r="A410" s="734">
        <v>14030415</v>
      </c>
      <c r="B410" s="277">
        <v>3300</v>
      </c>
      <c r="C410" s="277" t="s">
        <v>506</v>
      </c>
      <c r="D410" s="277" t="s">
        <v>132</v>
      </c>
      <c r="E410" s="277">
        <v>228</v>
      </c>
    </row>
    <row r="411" spans="1:5" x14ac:dyDescent="0.25">
      <c r="A411" s="734">
        <v>14030415</v>
      </c>
      <c r="B411" s="277">
        <v>621</v>
      </c>
      <c r="C411" s="277" t="s">
        <v>277</v>
      </c>
      <c r="D411" s="277" t="s">
        <v>130</v>
      </c>
      <c r="E411" s="277">
        <v>168</v>
      </c>
    </row>
    <row r="412" spans="1:5" x14ac:dyDescent="0.25">
      <c r="A412" s="734">
        <v>14030415</v>
      </c>
      <c r="B412" s="277">
        <v>3308</v>
      </c>
      <c r="C412" s="277" t="s">
        <v>506</v>
      </c>
      <c r="D412" s="277" t="s">
        <v>132</v>
      </c>
      <c r="E412" s="277">
        <v>240</v>
      </c>
    </row>
    <row r="413" spans="1:5" x14ac:dyDescent="0.25">
      <c r="A413" s="734">
        <v>14030415</v>
      </c>
      <c r="B413" s="277">
        <v>356</v>
      </c>
      <c r="C413" s="277" t="s">
        <v>118</v>
      </c>
      <c r="D413" s="277" t="s">
        <v>130</v>
      </c>
      <c r="E413" s="277">
        <v>180</v>
      </c>
    </row>
    <row r="414" spans="1:5" x14ac:dyDescent="0.25">
      <c r="A414" s="734">
        <v>14030415</v>
      </c>
      <c r="B414" s="277">
        <v>429</v>
      </c>
      <c r="C414" s="277" t="s">
        <v>118</v>
      </c>
      <c r="D414" s="277" t="s">
        <v>130</v>
      </c>
      <c r="E414" s="277">
        <v>180</v>
      </c>
    </row>
    <row r="415" spans="1:5" ht="15.75" thickBot="1" x14ac:dyDescent="0.3">
      <c r="A415" s="735">
        <v>14030415</v>
      </c>
      <c r="B415" s="285">
        <v>430</v>
      </c>
      <c r="C415" s="285" t="s">
        <v>118</v>
      </c>
      <c r="D415" s="285" t="s">
        <v>130</v>
      </c>
      <c r="E415" s="285">
        <v>180</v>
      </c>
    </row>
    <row r="416" spans="1:5" x14ac:dyDescent="0.25">
      <c r="A416" s="734">
        <v>14030417</v>
      </c>
      <c r="B416" s="278">
        <v>256</v>
      </c>
      <c r="C416" s="278" t="s">
        <v>118</v>
      </c>
      <c r="D416" s="278" t="s">
        <v>133</v>
      </c>
      <c r="E416" s="278">
        <v>96</v>
      </c>
    </row>
    <row r="417" spans="1:5" x14ac:dyDescent="0.25">
      <c r="A417" s="734">
        <v>14030417</v>
      </c>
      <c r="B417" s="277">
        <v>423</v>
      </c>
      <c r="C417" s="277" t="s">
        <v>118</v>
      </c>
      <c r="D417" s="277" t="s">
        <v>133</v>
      </c>
      <c r="E417" s="277">
        <v>180</v>
      </c>
    </row>
    <row r="418" spans="1:5" x14ac:dyDescent="0.25">
      <c r="A418" s="734">
        <v>14030417</v>
      </c>
      <c r="B418" s="277">
        <v>432</v>
      </c>
      <c r="C418" s="277" t="s">
        <v>118</v>
      </c>
      <c r="D418" s="277" t="s">
        <v>130</v>
      </c>
      <c r="E418" s="277">
        <v>180</v>
      </c>
    </row>
    <row r="419" spans="1:5" x14ac:dyDescent="0.25">
      <c r="A419" s="734">
        <v>14030417</v>
      </c>
      <c r="B419" s="277">
        <v>130</v>
      </c>
      <c r="C419" s="277" t="s">
        <v>136</v>
      </c>
      <c r="D419" s="277" t="s">
        <v>130</v>
      </c>
      <c r="E419" s="277">
        <v>180</v>
      </c>
    </row>
    <row r="420" spans="1:5" x14ac:dyDescent="0.25">
      <c r="A420" s="734">
        <v>14030417</v>
      </c>
      <c r="B420" s="277">
        <v>166</v>
      </c>
      <c r="C420" s="277" t="s">
        <v>136</v>
      </c>
      <c r="D420" s="277" t="s">
        <v>130</v>
      </c>
      <c r="E420" s="277">
        <v>180</v>
      </c>
    </row>
    <row r="421" spans="1:5" x14ac:dyDescent="0.25">
      <c r="A421" s="734">
        <v>14030417</v>
      </c>
      <c r="B421" s="277">
        <v>135</v>
      </c>
      <c r="C421" s="277" t="s">
        <v>136</v>
      </c>
      <c r="D421" s="277" t="s">
        <v>130</v>
      </c>
      <c r="E421" s="277">
        <v>180</v>
      </c>
    </row>
    <row r="422" spans="1:5" x14ac:dyDescent="0.25">
      <c r="A422" s="734">
        <v>14030417</v>
      </c>
      <c r="B422" s="277">
        <v>198</v>
      </c>
      <c r="C422" s="277" t="s">
        <v>136</v>
      </c>
      <c r="D422" s="277" t="s">
        <v>133</v>
      </c>
      <c r="E422" s="277">
        <v>180</v>
      </c>
    </row>
    <row r="423" spans="1:5" x14ac:dyDescent="0.25">
      <c r="A423" s="734">
        <v>14030417</v>
      </c>
      <c r="B423" s="277">
        <v>38</v>
      </c>
      <c r="C423" s="277" t="s">
        <v>375</v>
      </c>
      <c r="D423" s="277" t="s">
        <v>130</v>
      </c>
      <c r="E423" s="277">
        <v>80</v>
      </c>
    </row>
    <row r="424" spans="1:5" x14ac:dyDescent="0.25">
      <c r="A424" s="734">
        <v>14030417</v>
      </c>
      <c r="B424" s="277">
        <v>5</v>
      </c>
      <c r="C424" s="277" t="s">
        <v>424</v>
      </c>
      <c r="D424" s="277" t="s">
        <v>130</v>
      </c>
      <c r="E424" s="277">
        <v>120</v>
      </c>
    </row>
    <row r="425" spans="1:5" x14ac:dyDescent="0.25">
      <c r="A425" s="734">
        <v>14030417</v>
      </c>
      <c r="B425" s="277">
        <v>3</v>
      </c>
      <c r="C425" s="277" t="s">
        <v>424</v>
      </c>
      <c r="D425" s="277" t="s">
        <v>130</v>
      </c>
      <c r="E425" s="277">
        <v>120</v>
      </c>
    </row>
    <row r="426" spans="1:5" x14ac:dyDescent="0.25">
      <c r="A426" s="734">
        <v>14030417</v>
      </c>
      <c r="B426" s="277">
        <v>3319</v>
      </c>
      <c r="C426" s="277" t="s">
        <v>223</v>
      </c>
      <c r="D426" s="277" t="s">
        <v>133</v>
      </c>
      <c r="E426" s="277">
        <v>144</v>
      </c>
    </row>
    <row r="427" spans="1:5" x14ac:dyDescent="0.25">
      <c r="A427" s="734">
        <v>14030417</v>
      </c>
      <c r="B427" s="277">
        <v>155</v>
      </c>
      <c r="C427" s="277" t="s">
        <v>297</v>
      </c>
      <c r="D427" s="277" t="s">
        <v>231</v>
      </c>
      <c r="E427" s="277">
        <v>144</v>
      </c>
    </row>
    <row r="428" spans="1:5" x14ac:dyDescent="0.25">
      <c r="A428" s="734">
        <v>14030417</v>
      </c>
      <c r="B428" s="277">
        <v>627</v>
      </c>
      <c r="C428" s="277" t="s">
        <v>277</v>
      </c>
      <c r="D428" s="277" t="s">
        <v>420</v>
      </c>
      <c r="E428" s="277">
        <v>144</v>
      </c>
    </row>
    <row r="429" spans="1:5" x14ac:dyDescent="0.25">
      <c r="A429" s="734">
        <v>14030417</v>
      </c>
      <c r="B429" s="277">
        <v>859</v>
      </c>
      <c r="C429" s="277" t="s">
        <v>486</v>
      </c>
      <c r="D429" s="277" t="s">
        <v>130</v>
      </c>
      <c r="E429" s="277">
        <v>144</v>
      </c>
    </row>
    <row r="430" spans="1:5" x14ac:dyDescent="0.25">
      <c r="A430" s="734">
        <v>14030417</v>
      </c>
      <c r="B430" s="277">
        <v>3292</v>
      </c>
      <c r="C430" s="277" t="s">
        <v>223</v>
      </c>
      <c r="D430" s="277" t="s">
        <v>132</v>
      </c>
      <c r="E430" s="277">
        <v>144</v>
      </c>
    </row>
    <row r="431" spans="1:5" x14ac:dyDescent="0.25">
      <c r="A431" s="734">
        <v>14030417</v>
      </c>
      <c r="B431" s="277">
        <v>3281</v>
      </c>
      <c r="C431" s="277" t="s">
        <v>392</v>
      </c>
      <c r="D431" s="277" t="s">
        <v>130</v>
      </c>
      <c r="E431" s="277">
        <v>144</v>
      </c>
    </row>
    <row r="432" spans="1:5" x14ac:dyDescent="0.25">
      <c r="A432" s="734">
        <v>14030417</v>
      </c>
      <c r="B432" s="277">
        <v>3326</v>
      </c>
      <c r="C432" s="277" t="s">
        <v>218</v>
      </c>
      <c r="D432" s="277" t="s">
        <v>423</v>
      </c>
      <c r="E432" s="277">
        <v>180</v>
      </c>
    </row>
    <row r="433" spans="1:5" x14ac:dyDescent="0.25">
      <c r="A433" s="734">
        <v>14030417</v>
      </c>
      <c r="B433" s="277">
        <v>632</v>
      </c>
      <c r="C433" s="277" t="s">
        <v>277</v>
      </c>
      <c r="D433" s="277" t="s">
        <v>132</v>
      </c>
      <c r="E433" s="277">
        <v>180</v>
      </c>
    </row>
    <row r="434" spans="1:5" x14ac:dyDescent="0.25">
      <c r="A434" s="734">
        <v>14030417</v>
      </c>
      <c r="B434" s="277">
        <v>3311</v>
      </c>
      <c r="C434" s="277" t="s">
        <v>506</v>
      </c>
      <c r="D434" s="277" t="s">
        <v>109</v>
      </c>
      <c r="E434" s="277">
        <v>168</v>
      </c>
    </row>
    <row r="435" spans="1:5" x14ac:dyDescent="0.25">
      <c r="A435" s="734">
        <v>14030417</v>
      </c>
      <c r="B435" s="277">
        <v>267</v>
      </c>
      <c r="C435" s="277" t="s">
        <v>507</v>
      </c>
      <c r="D435" s="277" t="s">
        <v>423</v>
      </c>
      <c r="E435" s="277">
        <v>12</v>
      </c>
    </row>
    <row r="436" spans="1:5" x14ac:dyDescent="0.25">
      <c r="A436" s="734">
        <v>14030417</v>
      </c>
      <c r="B436" s="277">
        <v>631</v>
      </c>
      <c r="C436" s="277" t="s">
        <v>277</v>
      </c>
      <c r="D436" s="277" t="s">
        <v>133</v>
      </c>
      <c r="E436" s="277">
        <v>12</v>
      </c>
    </row>
    <row r="437" spans="1:5" x14ac:dyDescent="0.25">
      <c r="A437" s="734">
        <v>14030417</v>
      </c>
      <c r="B437" s="277">
        <v>630</v>
      </c>
      <c r="C437" s="277" t="s">
        <v>277</v>
      </c>
      <c r="D437" s="277" t="s">
        <v>132</v>
      </c>
      <c r="E437" s="277">
        <v>12</v>
      </c>
    </row>
    <row r="438" spans="1:5" x14ac:dyDescent="0.25">
      <c r="A438" s="734">
        <v>14030417</v>
      </c>
      <c r="B438" s="277">
        <v>3308</v>
      </c>
      <c r="C438" s="277" t="s">
        <v>506</v>
      </c>
      <c r="D438" s="277" t="s">
        <v>132</v>
      </c>
      <c r="E438" s="277">
        <v>12</v>
      </c>
    </row>
    <row r="439" spans="1:5" x14ac:dyDescent="0.25">
      <c r="A439" s="734">
        <v>14030417</v>
      </c>
      <c r="B439" s="277">
        <v>3289</v>
      </c>
      <c r="C439" s="277" t="s">
        <v>223</v>
      </c>
      <c r="D439" s="277" t="s">
        <v>133</v>
      </c>
      <c r="E439" s="277">
        <v>12</v>
      </c>
    </row>
    <row r="440" spans="1:5" x14ac:dyDescent="0.25">
      <c r="A440" s="734">
        <v>14030417</v>
      </c>
      <c r="B440" s="277">
        <v>3332</v>
      </c>
      <c r="C440" s="277" t="s">
        <v>223</v>
      </c>
      <c r="D440" s="277" t="s">
        <v>130</v>
      </c>
      <c r="E440" s="277">
        <v>12</v>
      </c>
    </row>
    <row r="441" spans="1:5" x14ac:dyDescent="0.25">
      <c r="A441" s="734">
        <v>14030417</v>
      </c>
      <c r="B441" s="277">
        <v>3294</v>
      </c>
      <c r="C441" s="277" t="s">
        <v>223</v>
      </c>
      <c r="D441" s="277" t="s">
        <v>130</v>
      </c>
      <c r="E441" s="277">
        <v>12</v>
      </c>
    </row>
    <row r="442" spans="1:5" x14ac:dyDescent="0.25">
      <c r="A442" s="734">
        <v>14030417</v>
      </c>
      <c r="B442" s="277">
        <v>467</v>
      </c>
      <c r="C442" s="277" t="s">
        <v>503</v>
      </c>
      <c r="D442" s="277" t="s">
        <v>130</v>
      </c>
      <c r="E442" s="277">
        <v>120</v>
      </c>
    </row>
    <row r="443" spans="1:5" x14ac:dyDescent="0.25">
      <c r="A443" s="734">
        <v>14030417</v>
      </c>
      <c r="B443" s="277">
        <v>468</v>
      </c>
      <c r="C443" s="277" t="s">
        <v>503</v>
      </c>
      <c r="D443" s="277" t="s">
        <v>130</v>
      </c>
      <c r="E443" s="277">
        <v>120</v>
      </c>
    </row>
    <row r="444" spans="1:5" x14ac:dyDescent="0.25">
      <c r="A444" s="734">
        <v>14030417</v>
      </c>
      <c r="B444" s="277">
        <v>469</v>
      </c>
      <c r="C444" s="277" t="s">
        <v>503</v>
      </c>
      <c r="D444" s="277" t="s">
        <v>130</v>
      </c>
      <c r="E444" s="277">
        <v>80</v>
      </c>
    </row>
    <row r="445" spans="1:5" ht="15.75" thickBot="1" x14ac:dyDescent="0.3">
      <c r="A445" s="735">
        <v>14030417</v>
      </c>
      <c r="B445" s="285">
        <v>469</v>
      </c>
      <c r="C445" s="285" t="s">
        <v>503</v>
      </c>
      <c r="D445" s="285" t="s">
        <v>130</v>
      </c>
      <c r="E445" s="285">
        <v>8</v>
      </c>
    </row>
    <row r="446" spans="1:5" x14ac:dyDescent="0.25">
      <c r="A446" s="734">
        <v>14030419</v>
      </c>
      <c r="B446" s="278">
        <v>3317</v>
      </c>
      <c r="C446" s="278" t="s">
        <v>218</v>
      </c>
      <c r="D446" s="278" t="s">
        <v>420</v>
      </c>
      <c r="E446" s="278">
        <v>180</v>
      </c>
    </row>
    <row r="447" spans="1:5" x14ac:dyDescent="0.25">
      <c r="A447" s="734">
        <v>14030419</v>
      </c>
      <c r="B447" s="277">
        <v>3327</v>
      </c>
      <c r="C447" s="277" t="s">
        <v>218</v>
      </c>
      <c r="D447" s="277" t="s">
        <v>130</v>
      </c>
      <c r="E447" s="277">
        <v>180</v>
      </c>
    </row>
    <row r="448" spans="1:5" x14ac:dyDescent="0.25">
      <c r="A448" s="734">
        <v>14030419</v>
      </c>
      <c r="B448" s="277">
        <v>3340</v>
      </c>
      <c r="C448" s="277" t="s">
        <v>223</v>
      </c>
      <c r="D448" s="277" t="s">
        <v>132</v>
      </c>
      <c r="E448" s="277">
        <v>180</v>
      </c>
    </row>
    <row r="449" spans="1:5" x14ac:dyDescent="0.25">
      <c r="A449" s="734">
        <v>14030419</v>
      </c>
      <c r="B449" s="277">
        <v>2934</v>
      </c>
      <c r="C449" s="277" t="s">
        <v>218</v>
      </c>
      <c r="D449" s="277" t="s">
        <v>130</v>
      </c>
      <c r="E449" s="277">
        <v>168</v>
      </c>
    </row>
    <row r="450" spans="1:5" x14ac:dyDescent="0.25">
      <c r="A450" s="734">
        <v>14030419</v>
      </c>
      <c r="B450" s="277">
        <v>3339</v>
      </c>
      <c r="C450" s="277" t="s">
        <v>223</v>
      </c>
      <c r="D450" s="277" t="s">
        <v>132</v>
      </c>
      <c r="E450" s="277">
        <v>180</v>
      </c>
    </row>
    <row r="451" spans="1:5" x14ac:dyDescent="0.25">
      <c r="A451" s="734">
        <v>14030419</v>
      </c>
      <c r="B451" s="277">
        <v>641</v>
      </c>
      <c r="C451" s="277" t="s">
        <v>494</v>
      </c>
      <c r="D451" s="277" t="s">
        <v>130</v>
      </c>
      <c r="E451" s="277">
        <v>180</v>
      </c>
    </row>
    <row r="452" spans="1:5" x14ac:dyDescent="0.25">
      <c r="A452" s="734">
        <v>14030419</v>
      </c>
      <c r="B452" s="277">
        <v>3314</v>
      </c>
      <c r="C452" s="277" t="s">
        <v>392</v>
      </c>
      <c r="D452" s="277" t="s">
        <v>130</v>
      </c>
      <c r="E452" s="277">
        <v>180</v>
      </c>
    </row>
    <row r="453" spans="1:5" x14ac:dyDescent="0.25">
      <c r="A453" s="734">
        <v>14030419</v>
      </c>
      <c r="B453" s="277">
        <v>187</v>
      </c>
      <c r="C453" s="277" t="s">
        <v>493</v>
      </c>
      <c r="D453" s="277" t="s">
        <v>420</v>
      </c>
      <c r="E453" s="277">
        <v>180</v>
      </c>
    </row>
    <row r="454" spans="1:5" x14ac:dyDescent="0.25">
      <c r="A454" s="734">
        <v>14030419</v>
      </c>
      <c r="B454" s="277">
        <v>860</v>
      </c>
      <c r="C454" s="277" t="s">
        <v>486</v>
      </c>
      <c r="D454" s="277" t="s">
        <v>130</v>
      </c>
      <c r="E454" s="277">
        <v>180</v>
      </c>
    </row>
    <row r="455" spans="1:5" x14ac:dyDescent="0.25">
      <c r="A455" s="734">
        <v>14030419</v>
      </c>
      <c r="B455" s="277">
        <v>3318</v>
      </c>
      <c r="C455" s="277" t="s">
        <v>392</v>
      </c>
      <c r="D455" s="277" t="s">
        <v>420</v>
      </c>
      <c r="E455" s="277">
        <v>180</v>
      </c>
    </row>
    <row r="456" spans="1:5" x14ac:dyDescent="0.25">
      <c r="A456" s="734">
        <v>14030419</v>
      </c>
      <c r="B456" s="277">
        <v>3313</v>
      </c>
      <c r="C456" s="277" t="s">
        <v>218</v>
      </c>
      <c r="D456" s="277" t="s">
        <v>420</v>
      </c>
      <c r="E456" s="277">
        <v>180</v>
      </c>
    </row>
    <row r="457" spans="1:5" x14ac:dyDescent="0.25">
      <c r="A457" s="734">
        <v>14030419</v>
      </c>
      <c r="B457" s="277">
        <v>474</v>
      </c>
      <c r="C457" s="277" t="s">
        <v>503</v>
      </c>
      <c r="D457" s="277" t="s">
        <v>130</v>
      </c>
      <c r="E457" s="277">
        <v>56</v>
      </c>
    </row>
    <row r="458" spans="1:5" x14ac:dyDescent="0.25">
      <c r="A458" s="734">
        <v>14030419</v>
      </c>
      <c r="B458" s="277">
        <v>469</v>
      </c>
      <c r="C458" s="277" t="s">
        <v>503</v>
      </c>
      <c r="D458" s="277" t="s">
        <v>130</v>
      </c>
      <c r="E458" s="277">
        <v>40</v>
      </c>
    </row>
    <row r="459" spans="1:5" x14ac:dyDescent="0.25">
      <c r="A459" s="734">
        <v>14030419</v>
      </c>
      <c r="B459" s="277">
        <v>649</v>
      </c>
      <c r="C459" s="277" t="s">
        <v>503</v>
      </c>
      <c r="D459" s="277" t="s">
        <v>130</v>
      </c>
      <c r="E459" s="277">
        <v>16</v>
      </c>
    </row>
    <row r="460" spans="1:5" x14ac:dyDescent="0.25">
      <c r="A460" s="734">
        <v>14030419</v>
      </c>
      <c r="B460" s="277">
        <v>563</v>
      </c>
      <c r="C460" s="277" t="s">
        <v>118</v>
      </c>
      <c r="D460" s="277" t="s">
        <v>133</v>
      </c>
      <c r="E460" s="277">
        <f>15*12</f>
        <v>180</v>
      </c>
    </row>
    <row r="461" spans="1:5" x14ac:dyDescent="0.25">
      <c r="A461" s="734">
        <v>14030419</v>
      </c>
      <c r="B461" s="277">
        <v>136</v>
      </c>
      <c r="C461" s="277" t="s">
        <v>136</v>
      </c>
      <c r="D461" s="277" t="s">
        <v>133</v>
      </c>
      <c r="E461" s="277">
        <v>180</v>
      </c>
    </row>
    <row r="462" spans="1:5" x14ac:dyDescent="0.25">
      <c r="A462" s="734">
        <v>14030419</v>
      </c>
      <c r="B462" s="277">
        <v>167</v>
      </c>
      <c r="C462" s="277" t="s">
        <v>136</v>
      </c>
      <c r="D462" s="277" t="s">
        <v>133</v>
      </c>
      <c r="E462" s="277">
        <v>180</v>
      </c>
    </row>
    <row r="463" spans="1:5" x14ac:dyDescent="0.25">
      <c r="A463" s="734">
        <v>14030419</v>
      </c>
      <c r="B463" s="277">
        <v>137</v>
      </c>
      <c r="C463" s="277" t="s">
        <v>136</v>
      </c>
      <c r="D463" s="277" t="s">
        <v>216</v>
      </c>
      <c r="E463" s="277">
        <f>14*12</f>
        <v>168</v>
      </c>
    </row>
    <row r="464" spans="1:5" x14ac:dyDescent="0.25">
      <c r="A464" s="734">
        <v>14030419</v>
      </c>
      <c r="B464" s="277">
        <v>436</v>
      </c>
      <c r="C464" s="277" t="s">
        <v>118</v>
      </c>
      <c r="D464" s="277" t="s">
        <v>132</v>
      </c>
      <c r="E464" s="277">
        <v>180</v>
      </c>
    </row>
    <row r="465" spans="1:5" x14ac:dyDescent="0.25">
      <c r="A465" s="734">
        <v>14030419</v>
      </c>
      <c r="B465" s="277">
        <v>317</v>
      </c>
      <c r="C465" s="277" t="s">
        <v>118</v>
      </c>
      <c r="D465" s="277" t="s">
        <v>132</v>
      </c>
      <c r="E465" s="277">
        <v>180</v>
      </c>
    </row>
    <row r="466" spans="1:5" x14ac:dyDescent="0.25">
      <c r="A466" s="734">
        <v>14030419</v>
      </c>
      <c r="B466" s="277">
        <v>330</v>
      </c>
      <c r="C466" s="277" t="s">
        <v>118</v>
      </c>
      <c r="D466" s="277" t="s">
        <v>132</v>
      </c>
      <c r="E466" s="277">
        <v>180</v>
      </c>
    </row>
    <row r="467" spans="1:5" x14ac:dyDescent="0.25">
      <c r="A467" s="734">
        <v>14030419</v>
      </c>
      <c r="B467" s="277">
        <v>214</v>
      </c>
      <c r="C467" s="277" t="s">
        <v>137</v>
      </c>
      <c r="D467" s="277" t="s">
        <v>109</v>
      </c>
      <c r="E467" s="277">
        <v>180</v>
      </c>
    </row>
    <row r="468" spans="1:5" x14ac:dyDescent="0.25">
      <c r="A468" s="734">
        <v>14030419</v>
      </c>
      <c r="B468" s="277">
        <v>137</v>
      </c>
      <c r="C468" s="277" t="s">
        <v>136</v>
      </c>
      <c r="D468" s="277" t="s">
        <v>216</v>
      </c>
      <c r="E468" s="277">
        <v>12</v>
      </c>
    </row>
    <row r="469" spans="1:5" x14ac:dyDescent="0.25">
      <c r="A469" s="734">
        <v>14030419</v>
      </c>
      <c r="B469" s="277">
        <v>20</v>
      </c>
      <c r="C469" s="277" t="s">
        <v>374</v>
      </c>
      <c r="D469" s="277" t="s">
        <v>130</v>
      </c>
      <c r="E469" s="277">
        <v>96</v>
      </c>
    </row>
    <row r="470" spans="1:5" x14ac:dyDescent="0.25">
      <c r="A470" s="734">
        <v>14030419</v>
      </c>
      <c r="B470" s="277">
        <v>8</v>
      </c>
      <c r="C470" s="277" t="s">
        <v>235</v>
      </c>
      <c r="D470" s="277" t="s">
        <v>605</v>
      </c>
      <c r="E470" s="277">
        <v>96</v>
      </c>
    </row>
    <row r="471" spans="1:5" x14ac:dyDescent="0.25">
      <c r="A471" s="734">
        <v>14030419</v>
      </c>
      <c r="B471" s="277">
        <v>163</v>
      </c>
      <c r="C471" s="277" t="s">
        <v>136</v>
      </c>
      <c r="D471" s="277" t="s">
        <v>130</v>
      </c>
      <c r="E471" s="277">
        <v>180</v>
      </c>
    </row>
    <row r="472" spans="1:5" x14ac:dyDescent="0.25">
      <c r="A472" s="734">
        <v>14030419</v>
      </c>
      <c r="B472" s="277">
        <v>309</v>
      </c>
      <c r="C472" s="277" t="s">
        <v>118</v>
      </c>
      <c r="D472" s="277" t="s">
        <v>132</v>
      </c>
      <c r="E472" s="277">
        <v>180</v>
      </c>
    </row>
    <row r="473" spans="1:5" x14ac:dyDescent="0.25">
      <c r="A473" s="734">
        <v>14030419</v>
      </c>
      <c r="B473" s="277">
        <v>8</v>
      </c>
      <c r="C473" s="277" t="s">
        <v>424</v>
      </c>
      <c r="D473" s="277" t="s">
        <v>132</v>
      </c>
      <c r="E473" s="277">
        <v>180</v>
      </c>
    </row>
    <row r="474" spans="1:5" ht="15.75" thickBot="1" x14ac:dyDescent="0.3">
      <c r="A474" s="735">
        <v>14030419</v>
      </c>
      <c r="B474" s="285">
        <v>138</v>
      </c>
      <c r="C474" s="285" t="s">
        <v>213</v>
      </c>
      <c r="D474" s="285" t="s">
        <v>420</v>
      </c>
      <c r="E474" s="285">
        <v>120</v>
      </c>
    </row>
    <row r="475" spans="1:5" x14ac:dyDescent="0.25">
      <c r="A475" s="734">
        <v>14030420</v>
      </c>
      <c r="B475" s="278">
        <v>861</v>
      </c>
      <c r="C475" s="278" t="s">
        <v>486</v>
      </c>
      <c r="D475" s="278" t="s">
        <v>130</v>
      </c>
      <c r="E475" s="278">
        <v>180</v>
      </c>
    </row>
    <row r="476" spans="1:5" x14ac:dyDescent="0.25">
      <c r="A476" s="734">
        <v>14030420</v>
      </c>
      <c r="B476" s="277">
        <v>3337</v>
      </c>
      <c r="C476" s="277" t="s">
        <v>218</v>
      </c>
      <c r="D476" s="277" t="s">
        <v>461</v>
      </c>
      <c r="E476" s="277">
        <v>60</v>
      </c>
    </row>
    <row r="477" spans="1:5" x14ac:dyDescent="0.25">
      <c r="A477" s="734">
        <v>14030420</v>
      </c>
      <c r="B477" s="277">
        <v>3338</v>
      </c>
      <c r="C477" s="277" t="s">
        <v>218</v>
      </c>
      <c r="D477" s="277" t="s">
        <v>231</v>
      </c>
      <c r="E477" s="277">
        <v>60</v>
      </c>
    </row>
    <row r="478" spans="1:5" x14ac:dyDescent="0.25">
      <c r="A478" s="734">
        <v>14030420</v>
      </c>
      <c r="B478" s="277">
        <v>3335</v>
      </c>
      <c r="C478" s="277" t="s">
        <v>218</v>
      </c>
      <c r="D478" s="277" t="s">
        <v>133</v>
      </c>
      <c r="E478" s="277">
        <v>60</v>
      </c>
    </row>
    <row r="479" spans="1:5" x14ac:dyDescent="0.25">
      <c r="A479" s="734">
        <v>14030420</v>
      </c>
      <c r="B479" s="277">
        <v>3341</v>
      </c>
      <c r="C479" s="277" t="s">
        <v>223</v>
      </c>
      <c r="D479" s="277" t="s">
        <v>132</v>
      </c>
      <c r="E479" s="277">
        <v>180</v>
      </c>
    </row>
    <row r="480" spans="1:5" x14ac:dyDescent="0.25">
      <c r="A480" s="734">
        <v>14030420</v>
      </c>
      <c r="B480" s="277">
        <v>569</v>
      </c>
      <c r="C480" s="277" t="s">
        <v>118</v>
      </c>
      <c r="D480" s="277" t="s">
        <v>133</v>
      </c>
      <c r="E480" s="277">
        <v>180</v>
      </c>
    </row>
    <row r="481" spans="1:5" x14ac:dyDescent="0.25">
      <c r="A481" s="734">
        <v>14030420</v>
      </c>
      <c r="B481" s="277">
        <v>173</v>
      </c>
      <c r="C481" s="277" t="s">
        <v>136</v>
      </c>
      <c r="D481" s="277" t="s">
        <v>130</v>
      </c>
      <c r="E481" s="277">
        <v>180</v>
      </c>
    </row>
    <row r="482" spans="1:5" x14ac:dyDescent="0.25">
      <c r="A482" s="734">
        <v>14030420</v>
      </c>
      <c r="B482" s="277">
        <v>570</v>
      </c>
      <c r="C482" s="277" t="s">
        <v>118</v>
      </c>
      <c r="D482" s="277" t="s">
        <v>133</v>
      </c>
      <c r="E482" s="277">
        <v>180</v>
      </c>
    </row>
    <row r="483" spans="1:5" x14ac:dyDescent="0.25">
      <c r="A483" s="734">
        <v>14030420</v>
      </c>
      <c r="B483" s="277">
        <v>143</v>
      </c>
      <c r="C483" s="277" t="s">
        <v>213</v>
      </c>
      <c r="D483" s="277" t="s">
        <v>420</v>
      </c>
      <c r="E483" s="277">
        <f>8*13</f>
        <v>104</v>
      </c>
    </row>
    <row r="484" spans="1:5" x14ac:dyDescent="0.25">
      <c r="A484" s="734">
        <v>14030420</v>
      </c>
      <c r="B484" s="277">
        <v>117</v>
      </c>
      <c r="C484" s="277" t="s">
        <v>137</v>
      </c>
      <c r="D484" s="277" t="s">
        <v>134</v>
      </c>
      <c r="E484" s="277">
        <v>180</v>
      </c>
    </row>
    <row r="485" spans="1:5" x14ac:dyDescent="0.25">
      <c r="A485" s="734">
        <v>14030420</v>
      </c>
      <c r="B485" s="277">
        <v>33</v>
      </c>
      <c r="C485" s="277" t="s">
        <v>375</v>
      </c>
      <c r="D485" s="277" t="s">
        <v>605</v>
      </c>
      <c r="E485" s="277">
        <v>120</v>
      </c>
    </row>
    <row r="486" spans="1:5" x14ac:dyDescent="0.25">
      <c r="A486" s="734">
        <v>14030420</v>
      </c>
      <c r="B486" s="277">
        <v>6</v>
      </c>
      <c r="C486" s="277" t="s">
        <v>415</v>
      </c>
      <c r="D486" s="277" t="s">
        <v>109</v>
      </c>
      <c r="E486" s="277">
        <f>13*12</f>
        <v>156</v>
      </c>
    </row>
    <row r="487" spans="1:5" ht="15.75" thickBot="1" x14ac:dyDescent="0.3">
      <c r="A487" s="735">
        <v>14030420</v>
      </c>
      <c r="B487" s="285">
        <v>7</v>
      </c>
      <c r="C487" s="285" t="s">
        <v>248</v>
      </c>
      <c r="D487" s="285" t="s">
        <v>130</v>
      </c>
      <c r="E487" s="285">
        <f>12*9</f>
        <v>108</v>
      </c>
    </row>
    <row r="488" spans="1:5" x14ac:dyDescent="0.25">
      <c r="A488" s="734">
        <v>14030421</v>
      </c>
      <c r="B488" s="278">
        <v>3343</v>
      </c>
      <c r="C488" s="278" t="s">
        <v>223</v>
      </c>
      <c r="D488" s="278" t="s">
        <v>130</v>
      </c>
      <c r="E488" s="278">
        <v>168</v>
      </c>
    </row>
    <row r="489" spans="1:5" x14ac:dyDescent="0.25">
      <c r="A489" s="734">
        <v>14030421</v>
      </c>
      <c r="B489" s="277">
        <v>3312</v>
      </c>
      <c r="C489" s="277" t="s">
        <v>506</v>
      </c>
      <c r="D489" s="277" t="s">
        <v>109</v>
      </c>
      <c r="E489" s="277">
        <v>180</v>
      </c>
    </row>
    <row r="490" spans="1:5" x14ac:dyDescent="0.25">
      <c r="A490" s="734">
        <v>14030421</v>
      </c>
      <c r="B490" s="277">
        <v>3309</v>
      </c>
      <c r="C490" s="277" t="s">
        <v>506</v>
      </c>
      <c r="D490" s="277" t="s">
        <v>133</v>
      </c>
      <c r="E490" s="277">
        <v>240</v>
      </c>
    </row>
    <row r="491" spans="1:5" x14ac:dyDescent="0.25">
      <c r="A491" s="734">
        <v>14030421</v>
      </c>
      <c r="B491" s="277">
        <v>562</v>
      </c>
      <c r="C491" s="277" t="s">
        <v>606</v>
      </c>
      <c r="D491" s="277" t="s">
        <v>130</v>
      </c>
      <c r="E491" s="277">
        <v>180</v>
      </c>
    </row>
    <row r="492" spans="1:5" x14ac:dyDescent="0.25">
      <c r="A492" s="734">
        <v>14030421</v>
      </c>
      <c r="B492" s="277">
        <v>642</v>
      </c>
      <c r="C492" s="277" t="s">
        <v>494</v>
      </c>
      <c r="D492" s="277" t="s">
        <v>130</v>
      </c>
      <c r="E492" s="277">
        <v>180</v>
      </c>
    </row>
    <row r="493" spans="1:5" x14ac:dyDescent="0.25">
      <c r="A493" s="734">
        <v>14030421</v>
      </c>
      <c r="B493" s="277">
        <v>1724</v>
      </c>
      <c r="C493" s="277" t="s">
        <v>540</v>
      </c>
      <c r="D493" s="277" t="s">
        <v>130</v>
      </c>
      <c r="E493" s="277">
        <v>60</v>
      </c>
    </row>
    <row r="494" spans="1:5" x14ac:dyDescent="0.25">
      <c r="A494" s="734">
        <v>14030421</v>
      </c>
      <c r="B494" s="277">
        <v>375</v>
      </c>
      <c r="C494" s="277" t="s">
        <v>118</v>
      </c>
      <c r="D494" s="277" t="s">
        <v>132</v>
      </c>
      <c r="E494" s="277" t="s">
        <v>138</v>
      </c>
    </row>
    <row r="495" spans="1:5" x14ac:dyDescent="0.25">
      <c r="A495" s="734">
        <v>14030421</v>
      </c>
      <c r="B495" s="277">
        <v>567</v>
      </c>
      <c r="C495" s="277" t="s">
        <v>118</v>
      </c>
      <c r="D495" s="277" t="s">
        <v>132</v>
      </c>
      <c r="E495" s="277" t="s">
        <v>138</v>
      </c>
    </row>
    <row r="496" spans="1:5" ht="15.75" thickBot="1" x14ac:dyDescent="0.3">
      <c r="A496" s="735">
        <v>14030421</v>
      </c>
      <c r="B496" s="285">
        <v>380</v>
      </c>
      <c r="C496" s="285" t="s">
        <v>118</v>
      </c>
      <c r="D496" s="285" t="s">
        <v>132</v>
      </c>
      <c r="E496" s="285" t="s">
        <v>138</v>
      </c>
    </row>
    <row r="497" spans="1:5" x14ac:dyDescent="0.25">
      <c r="A497" s="734">
        <v>14030423</v>
      </c>
      <c r="B497" s="278">
        <v>381</v>
      </c>
      <c r="C497" s="278" t="s">
        <v>118</v>
      </c>
      <c r="D497" s="278" t="s">
        <v>132</v>
      </c>
      <c r="E497" s="278">
        <v>180</v>
      </c>
    </row>
    <row r="498" spans="1:5" x14ac:dyDescent="0.25">
      <c r="A498" s="734">
        <v>14030423</v>
      </c>
      <c r="B498" s="277">
        <v>565</v>
      </c>
      <c r="C498" s="277" t="s">
        <v>118</v>
      </c>
      <c r="D498" s="277" t="s">
        <v>130</v>
      </c>
      <c r="E498" s="277">
        <v>180</v>
      </c>
    </row>
    <row r="499" spans="1:5" x14ac:dyDescent="0.25">
      <c r="A499" s="734">
        <v>14030423</v>
      </c>
      <c r="B499" s="277">
        <v>566</v>
      </c>
      <c r="C499" s="277" t="s">
        <v>118</v>
      </c>
      <c r="D499" s="277" t="s">
        <v>130</v>
      </c>
      <c r="E499" s="277">
        <v>180</v>
      </c>
    </row>
    <row r="500" spans="1:5" x14ac:dyDescent="0.25">
      <c r="A500" s="734">
        <v>14030423</v>
      </c>
      <c r="B500" s="277">
        <v>21</v>
      </c>
      <c r="C500" s="277" t="s">
        <v>424</v>
      </c>
      <c r="D500" s="277" t="s">
        <v>132</v>
      </c>
      <c r="E500" s="277">
        <v>120</v>
      </c>
    </row>
    <row r="501" spans="1:5" x14ac:dyDescent="0.25">
      <c r="A501" s="734">
        <v>14030423</v>
      </c>
      <c r="B501" s="277">
        <v>572</v>
      </c>
      <c r="C501" s="277" t="s">
        <v>118</v>
      </c>
      <c r="D501" s="277" t="s">
        <v>130</v>
      </c>
      <c r="E501" s="277">
        <v>144</v>
      </c>
    </row>
    <row r="502" spans="1:5" x14ac:dyDescent="0.25">
      <c r="A502" s="734">
        <v>14030423</v>
      </c>
      <c r="B502" s="277">
        <v>3304</v>
      </c>
      <c r="C502" s="277" t="s">
        <v>506</v>
      </c>
      <c r="D502" s="277" t="s">
        <v>133</v>
      </c>
      <c r="E502" s="277">
        <v>240</v>
      </c>
    </row>
    <row r="503" spans="1:5" x14ac:dyDescent="0.25">
      <c r="A503" s="734">
        <v>14030423</v>
      </c>
      <c r="B503" s="277">
        <v>225</v>
      </c>
      <c r="C503" s="277" t="s">
        <v>517</v>
      </c>
      <c r="D503" s="277" t="s">
        <v>130</v>
      </c>
      <c r="E503" s="277">
        <v>180</v>
      </c>
    </row>
    <row r="504" spans="1:5" x14ac:dyDescent="0.25">
      <c r="A504" s="734">
        <v>14030423</v>
      </c>
      <c r="B504" s="277">
        <v>3334</v>
      </c>
      <c r="C504" s="277" t="s">
        <v>218</v>
      </c>
      <c r="D504" s="277" t="s">
        <v>130</v>
      </c>
      <c r="E504" s="277">
        <v>120</v>
      </c>
    </row>
    <row r="505" spans="1:5" x14ac:dyDescent="0.25">
      <c r="A505" s="734">
        <v>14030423</v>
      </c>
      <c r="B505" s="277">
        <v>4</v>
      </c>
      <c r="C505" s="277" t="s">
        <v>550</v>
      </c>
      <c r="D505" s="277" t="s">
        <v>133</v>
      </c>
      <c r="E505" s="277">
        <v>180</v>
      </c>
    </row>
    <row r="506" spans="1:5" x14ac:dyDescent="0.25">
      <c r="A506" s="734">
        <v>14030423</v>
      </c>
      <c r="B506" s="277">
        <v>1</v>
      </c>
      <c r="C506" s="277" t="s">
        <v>550</v>
      </c>
      <c r="D506" s="277" t="s">
        <v>132</v>
      </c>
      <c r="E506" s="277">
        <v>180</v>
      </c>
    </row>
    <row r="507" spans="1:5" x14ac:dyDescent="0.25">
      <c r="A507" s="734">
        <v>14030423</v>
      </c>
      <c r="B507" s="277">
        <v>223</v>
      </c>
      <c r="C507" s="277" t="s">
        <v>517</v>
      </c>
      <c r="D507" s="277" t="s">
        <v>130</v>
      </c>
      <c r="E507" s="277">
        <v>180</v>
      </c>
    </row>
    <row r="508" spans="1:5" ht="15.75" thickBot="1" x14ac:dyDescent="0.3">
      <c r="A508" s="735">
        <v>14030423</v>
      </c>
      <c r="B508" s="285">
        <v>226</v>
      </c>
      <c r="C508" s="285" t="s">
        <v>517</v>
      </c>
      <c r="D508" s="285" t="s">
        <v>423</v>
      </c>
      <c r="E508" s="285">
        <v>168</v>
      </c>
    </row>
    <row r="509" spans="1:5" x14ac:dyDescent="0.25">
      <c r="A509" s="738">
        <v>14030424</v>
      </c>
      <c r="B509" s="278">
        <v>9</v>
      </c>
      <c r="C509" s="278" t="s">
        <v>235</v>
      </c>
      <c r="D509" s="278" t="s">
        <v>607</v>
      </c>
      <c r="E509" s="278">
        <f>12*14</f>
        <v>168</v>
      </c>
    </row>
    <row r="510" spans="1:5" x14ac:dyDescent="0.25">
      <c r="A510" s="738">
        <v>14030424</v>
      </c>
      <c r="B510" s="277">
        <v>564</v>
      </c>
      <c r="C510" s="277" t="s">
        <v>118</v>
      </c>
      <c r="D510" s="277" t="s">
        <v>130</v>
      </c>
      <c r="E510" s="277">
        <v>180</v>
      </c>
    </row>
    <row r="511" spans="1:5" x14ac:dyDescent="0.25">
      <c r="A511" s="738">
        <v>14030424</v>
      </c>
      <c r="B511" s="277">
        <v>139</v>
      </c>
      <c r="C511" s="277" t="s">
        <v>213</v>
      </c>
      <c r="D511" s="277" t="s">
        <v>130</v>
      </c>
      <c r="E511" s="277">
        <v>180</v>
      </c>
    </row>
    <row r="512" spans="1:5" x14ac:dyDescent="0.25">
      <c r="A512" s="738">
        <v>14030424</v>
      </c>
      <c r="B512" s="277">
        <v>584</v>
      </c>
      <c r="C512" s="277" t="s">
        <v>118</v>
      </c>
      <c r="D512" s="277" t="s">
        <v>130</v>
      </c>
      <c r="E512" s="277">
        <v>180</v>
      </c>
    </row>
    <row r="513" spans="1:5" x14ac:dyDescent="0.25">
      <c r="A513" s="738">
        <v>14030424</v>
      </c>
      <c r="B513" s="277">
        <v>580</v>
      </c>
      <c r="C513" s="277" t="s">
        <v>118</v>
      </c>
      <c r="D513" s="277" t="s">
        <v>130</v>
      </c>
      <c r="E513" s="277">
        <v>180</v>
      </c>
    </row>
    <row r="514" spans="1:5" x14ac:dyDescent="0.25">
      <c r="A514" s="738">
        <v>14030424</v>
      </c>
      <c r="B514" s="277">
        <v>561</v>
      </c>
      <c r="C514" s="277" t="s">
        <v>118</v>
      </c>
      <c r="D514" s="277" t="s">
        <v>130</v>
      </c>
      <c r="E514" s="277">
        <v>180</v>
      </c>
    </row>
    <row r="515" spans="1:5" x14ac:dyDescent="0.25">
      <c r="A515" s="738">
        <v>14030424</v>
      </c>
      <c r="B515" s="277">
        <v>382</v>
      </c>
      <c r="C515" s="277" t="s">
        <v>118</v>
      </c>
      <c r="D515" s="277" t="s">
        <v>132</v>
      </c>
      <c r="E515" s="277">
        <f>12*12</f>
        <v>144</v>
      </c>
    </row>
    <row r="516" spans="1:5" ht="15.75" thickBot="1" x14ac:dyDescent="0.3">
      <c r="A516" s="739">
        <v>14030424</v>
      </c>
      <c r="B516" s="285">
        <v>13</v>
      </c>
      <c r="C516" s="285" t="s">
        <v>374</v>
      </c>
      <c r="D516" s="285" t="s">
        <v>109</v>
      </c>
      <c r="E516" s="285">
        <f>8*12</f>
        <v>96</v>
      </c>
    </row>
    <row r="517" spans="1:5" x14ac:dyDescent="0.25">
      <c r="A517" s="734">
        <v>14030424</v>
      </c>
      <c r="B517" s="278">
        <v>864</v>
      </c>
      <c r="C517" s="278" t="s">
        <v>142</v>
      </c>
      <c r="D517" s="278" t="s">
        <v>132</v>
      </c>
      <c r="E517" s="278">
        <v>120</v>
      </c>
    </row>
    <row r="518" spans="1:5" x14ac:dyDescent="0.25">
      <c r="A518" s="734">
        <v>14030424</v>
      </c>
      <c r="B518" s="277">
        <v>3307</v>
      </c>
      <c r="C518" s="277" t="s">
        <v>506</v>
      </c>
      <c r="D518" s="277" t="s">
        <v>133</v>
      </c>
      <c r="E518" s="277">
        <v>240</v>
      </c>
    </row>
    <row r="519" spans="1:5" x14ac:dyDescent="0.25">
      <c r="A519" s="734">
        <v>14030424</v>
      </c>
      <c r="B519" s="277">
        <v>3310</v>
      </c>
      <c r="C519" s="277" t="s">
        <v>506</v>
      </c>
      <c r="D519" s="277" t="s">
        <v>132</v>
      </c>
      <c r="E519" s="277">
        <v>240</v>
      </c>
    </row>
    <row r="520" spans="1:5" x14ac:dyDescent="0.25">
      <c r="A520" s="734">
        <v>14030424</v>
      </c>
      <c r="B520" s="277">
        <v>577</v>
      </c>
      <c r="C520" s="277" t="s">
        <v>142</v>
      </c>
      <c r="D520" s="277" t="s">
        <v>130</v>
      </c>
      <c r="E520" s="277">
        <v>120</v>
      </c>
    </row>
    <row r="521" spans="1:5" ht="15.75" thickBot="1" x14ac:dyDescent="0.3">
      <c r="A521" s="734">
        <v>14030424</v>
      </c>
      <c r="B521" s="285">
        <v>863</v>
      </c>
      <c r="C521" s="285" t="s">
        <v>142</v>
      </c>
      <c r="D521" s="285" t="s">
        <v>133</v>
      </c>
      <c r="E521" s="285">
        <v>120</v>
      </c>
    </row>
    <row r="522" spans="1:5" x14ac:dyDescent="0.25">
      <c r="A522" s="734">
        <v>14030424</v>
      </c>
      <c r="B522" s="278">
        <v>3302</v>
      </c>
      <c r="C522" s="278" t="s">
        <v>506</v>
      </c>
      <c r="D522" s="278" t="s">
        <v>130</v>
      </c>
      <c r="E522" s="278">
        <v>180</v>
      </c>
    </row>
    <row r="523" spans="1:5" ht="15.75" thickBot="1" x14ac:dyDescent="0.3">
      <c r="A523" s="737">
        <v>14030424</v>
      </c>
      <c r="B523" s="285">
        <v>330</v>
      </c>
      <c r="C523" s="285" t="s">
        <v>483</v>
      </c>
      <c r="D523" s="285" t="s">
        <v>420</v>
      </c>
      <c r="E523" s="285">
        <v>168</v>
      </c>
    </row>
    <row r="524" spans="1:5" x14ac:dyDescent="0.25">
      <c r="A524" s="734">
        <v>14030430</v>
      </c>
      <c r="B524" s="278">
        <v>16</v>
      </c>
      <c r="C524" s="278" t="s">
        <v>424</v>
      </c>
      <c r="D524" s="278" t="s">
        <v>130</v>
      </c>
      <c r="E524" s="278">
        <v>120</v>
      </c>
    </row>
    <row r="525" spans="1:5" x14ac:dyDescent="0.25">
      <c r="A525" s="734">
        <v>14030430</v>
      </c>
      <c r="B525" s="277">
        <v>20</v>
      </c>
      <c r="C525" s="277" t="s">
        <v>281</v>
      </c>
      <c r="D525" s="277" t="s">
        <v>130</v>
      </c>
      <c r="E525" s="277">
        <v>120</v>
      </c>
    </row>
    <row r="526" spans="1:5" x14ac:dyDescent="0.25">
      <c r="A526" s="734">
        <v>14030430</v>
      </c>
      <c r="B526" s="277">
        <v>12</v>
      </c>
      <c r="C526" s="277" t="s">
        <v>281</v>
      </c>
      <c r="D526" s="277" t="s">
        <v>109</v>
      </c>
      <c r="E526" s="277">
        <v>120</v>
      </c>
    </row>
    <row r="527" spans="1:5" x14ac:dyDescent="0.25">
      <c r="A527" s="734">
        <v>14030430</v>
      </c>
      <c r="B527" s="277">
        <v>5</v>
      </c>
      <c r="C527" s="277" t="s">
        <v>281</v>
      </c>
      <c r="D527" s="277" t="s">
        <v>130</v>
      </c>
      <c r="E527" s="277">
        <v>60</v>
      </c>
    </row>
    <row r="528" spans="1:5" x14ac:dyDescent="0.25">
      <c r="A528" s="734">
        <v>14030430</v>
      </c>
      <c r="B528" s="277">
        <v>50</v>
      </c>
      <c r="C528" s="277" t="s">
        <v>424</v>
      </c>
      <c r="D528" s="277" t="s">
        <v>130</v>
      </c>
      <c r="E528" s="277">
        <v>120</v>
      </c>
    </row>
    <row r="529" spans="1:5" ht="15.75" thickBot="1" x14ac:dyDescent="0.3">
      <c r="A529" s="734">
        <v>14030430</v>
      </c>
      <c r="B529" s="285">
        <v>44</v>
      </c>
      <c r="C529" s="285" t="s">
        <v>424</v>
      </c>
      <c r="D529" s="285" t="s">
        <v>130</v>
      </c>
      <c r="E529" s="285">
        <v>120</v>
      </c>
    </row>
    <row r="530" spans="1:5" x14ac:dyDescent="0.25">
      <c r="A530" s="734">
        <v>14030430</v>
      </c>
      <c r="B530" s="278">
        <v>1107</v>
      </c>
      <c r="C530" s="278" t="s">
        <v>279</v>
      </c>
      <c r="D530" s="278" t="s">
        <v>132</v>
      </c>
      <c r="E530" s="278">
        <f>18*5</f>
        <v>90</v>
      </c>
    </row>
    <row r="531" spans="1:5" x14ac:dyDescent="0.25">
      <c r="A531" s="734">
        <v>14030430</v>
      </c>
      <c r="B531" s="277">
        <v>3345</v>
      </c>
      <c r="C531" s="277" t="s">
        <v>392</v>
      </c>
      <c r="D531" s="277" t="s">
        <v>420</v>
      </c>
      <c r="E531" s="277">
        <v>168</v>
      </c>
    </row>
    <row r="532" spans="1:5" x14ac:dyDescent="0.25">
      <c r="A532" s="734">
        <v>14030430</v>
      </c>
      <c r="B532" s="277">
        <v>329</v>
      </c>
      <c r="C532" s="277" t="s">
        <v>483</v>
      </c>
      <c r="D532" s="277" t="s">
        <v>420</v>
      </c>
      <c r="E532" s="277">
        <v>180</v>
      </c>
    </row>
    <row r="533" spans="1:5" x14ac:dyDescent="0.25">
      <c r="A533" s="734">
        <v>14030430</v>
      </c>
      <c r="B533" s="277">
        <v>222</v>
      </c>
      <c r="C533" s="277" t="s">
        <v>517</v>
      </c>
      <c r="D533" s="277" t="s">
        <v>130</v>
      </c>
      <c r="E533" s="277">
        <v>180</v>
      </c>
    </row>
    <row r="534" spans="1:5" x14ac:dyDescent="0.25">
      <c r="A534" s="734">
        <v>14030430</v>
      </c>
      <c r="B534" s="277">
        <v>224</v>
      </c>
      <c r="C534" s="277" t="s">
        <v>517</v>
      </c>
      <c r="D534" s="277" t="s">
        <v>130</v>
      </c>
      <c r="E534" s="277">
        <v>180</v>
      </c>
    </row>
    <row r="535" spans="1:5" ht="15.75" thickBot="1" x14ac:dyDescent="0.3">
      <c r="A535" s="735">
        <v>14030430</v>
      </c>
      <c r="B535" s="285">
        <v>328</v>
      </c>
      <c r="C535" s="285" t="s">
        <v>483</v>
      </c>
      <c r="D535" s="285" t="s">
        <v>109</v>
      </c>
      <c r="E535" s="285">
        <v>180</v>
      </c>
    </row>
    <row r="536" spans="1:5" x14ac:dyDescent="0.25">
      <c r="A536" s="734">
        <v>14030501</v>
      </c>
      <c r="B536" s="278">
        <v>1116</v>
      </c>
      <c r="C536" s="278" t="s">
        <v>279</v>
      </c>
      <c r="D536" s="278" t="s">
        <v>130</v>
      </c>
      <c r="E536" s="278">
        <v>180</v>
      </c>
    </row>
    <row r="537" spans="1:5" x14ac:dyDescent="0.25">
      <c r="A537" s="734">
        <v>14030501</v>
      </c>
      <c r="B537" s="277">
        <v>1117</v>
      </c>
      <c r="C537" s="277" t="s">
        <v>279</v>
      </c>
      <c r="D537" s="277" t="s">
        <v>133</v>
      </c>
      <c r="E537" s="277">
        <v>180</v>
      </c>
    </row>
    <row r="538" spans="1:5" x14ac:dyDescent="0.25">
      <c r="A538" s="734">
        <v>14030501</v>
      </c>
      <c r="B538" s="277">
        <v>1119</v>
      </c>
      <c r="C538" s="277" t="s">
        <v>279</v>
      </c>
      <c r="D538" s="277" t="s">
        <v>132</v>
      </c>
      <c r="E538" s="277">
        <v>180</v>
      </c>
    </row>
    <row r="539" spans="1:5" x14ac:dyDescent="0.25">
      <c r="A539" s="734">
        <v>14030501</v>
      </c>
      <c r="B539" s="277">
        <v>1120</v>
      </c>
      <c r="C539" s="277" t="s">
        <v>279</v>
      </c>
      <c r="D539" s="277" t="s">
        <v>231</v>
      </c>
      <c r="E539" s="277">
        <v>180</v>
      </c>
    </row>
    <row r="540" spans="1:5" x14ac:dyDescent="0.25">
      <c r="A540" s="734">
        <v>14030501</v>
      </c>
      <c r="B540" s="277">
        <v>1118</v>
      </c>
      <c r="C540" s="277" t="s">
        <v>279</v>
      </c>
      <c r="D540" s="277" t="s">
        <v>133</v>
      </c>
      <c r="E540" s="277">
        <v>180</v>
      </c>
    </row>
    <row r="541" spans="1:5" x14ac:dyDescent="0.25">
      <c r="A541" s="734">
        <v>14030501</v>
      </c>
      <c r="B541" s="277">
        <v>1112</v>
      </c>
      <c r="C541" s="277" t="s">
        <v>279</v>
      </c>
      <c r="D541" s="277" t="s">
        <v>133</v>
      </c>
      <c r="E541" s="277">
        <v>180</v>
      </c>
    </row>
    <row r="542" spans="1:5" x14ac:dyDescent="0.25">
      <c r="A542" s="734">
        <v>14030501</v>
      </c>
      <c r="B542" s="277">
        <v>20</v>
      </c>
      <c r="C542" s="277" t="s">
        <v>424</v>
      </c>
      <c r="D542" s="277" t="s">
        <v>109</v>
      </c>
      <c r="E542" s="277">
        <v>112</v>
      </c>
    </row>
    <row r="543" spans="1:5" x14ac:dyDescent="0.25">
      <c r="A543" s="734">
        <v>14030501</v>
      </c>
      <c r="B543" s="277">
        <v>19</v>
      </c>
      <c r="C543" s="277" t="s">
        <v>424</v>
      </c>
      <c r="D543" s="277" t="s">
        <v>109</v>
      </c>
      <c r="E543" s="277">
        <v>120</v>
      </c>
    </row>
    <row r="544" spans="1:5" x14ac:dyDescent="0.25">
      <c r="A544" s="734">
        <v>14030501</v>
      </c>
      <c r="B544" s="277">
        <v>49</v>
      </c>
      <c r="C544" s="277" t="s">
        <v>424</v>
      </c>
      <c r="D544" s="277" t="s">
        <v>130</v>
      </c>
      <c r="E544" s="277">
        <v>1210</v>
      </c>
    </row>
    <row r="545" spans="1:5" x14ac:dyDescent="0.25">
      <c r="A545" s="734">
        <v>14030501</v>
      </c>
      <c r="B545" s="277">
        <v>319</v>
      </c>
      <c r="C545" s="277" t="s">
        <v>118</v>
      </c>
      <c r="D545" s="277" t="s">
        <v>133</v>
      </c>
      <c r="E545" s="277">
        <v>180</v>
      </c>
    </row>
    <row r="546" spans="1:5" x14ac:dyDescent="0.25">
      <c r="A546" s="734">
        <v>14030501</v>
      </c>
      <c r="B546" s="277">
        <v>587</v>
      </c>
      <c r="C546" s="277" t="s">
        <v>118</v>
      </c>
      <c r="D546" s="277" t="s">
        <v>130</v>
      </c>
      <c r="E546" s="277">
        <v>280</v>
      </c>
    </row>
    <row r="547" spans="1:5" x14ac:dyDescent="0.25">
      <c r="A547" s="734">
        <v>14030501</v>
      </c>
      <c r="B547" s="277">
        <v>3</v>
      </c>
      <c r="C547" s="277" t="s">
        <v>575</v>
      </c>
      <c r="D547" s="277" t="s">
        <v>130</v>
      </c>
      <c r="E547" s="277">
        <v>180</v>
      </c>
    </row>
    <row r="548" spans="1:5" x14ac:dyDescent="0.25">
      <c r="A548" s="734">
        <v>14030501</v>
      </c>
      <c r="B548" s="277">
        <v>3355</v>
      </c>
      <c r="C548" s="277" t="s">
        <v>223</v>
      </c>
      <c r="D548" s="277" t="s">
        <v>132</v>
      </c>
      <c r="E548" s="277">
        <v>168</v>
      </c>
    </row>
    <row r="549" spans="1:5" x14ac:dyDescent="0.25">
      <c r="A549" s="734">
        <v>14030501</v>
      </c>
      <c r="B549" s="277">
        <v>2</v>
      </c>
      <c r="C549" s="277" t="s">
        <v>575</v>
      </c>
      <c r="D549" s="277" t="s">
        <v>130</v>
      </c>
      <c r="E549" s="277">
        <v>180</v>
      </c>
    </row>
    <row r="550" spans="1:5" x14ac:dyDescent="0.25">
      <c r="A550" s="734">
        <v>14030501</v>
      </c>
      <c r="B550" s="277">
        <v>3301</v>
      </c>
      <c r="C550" s="277" t="s">
        <v>506</v>
      </c>
      <c r="D550" s="277" t="s">
        <v>109</v>
      </c>
      <c r="E550" s="277">
        <v>240</v>
      </c>
    </row>
    <row r="551" spans="1:5" x14ac:dyDescent="0.25">
      <c r="A551" s="734">
        <v>14030501</v>
      </c>
      <c r="B551" s="277">
        <v>3302</v>
      </c>
      <c r="C551" s="277" t="s">
        <v>506</v>
      </c>
      <c r="D551" s="277" t="s">
        <v>130</v>
      </c>
      <c r="E551" s="277">
        <v>60</v>
      </c>
    </row>
    <row r="552" spans="1:5" x14ac:dyDescent="0.25">
      <c r="A552" s="734">
        <v>14030501</v>
      </c>
      <c r="B552" s="277">
        <v>3336</v>
      </c>
      <c r="C552" s="277" t="s">
        <v>218</v>
      </c>
      <c r="D552" s="277" t="s">
        <v>130</v>
      </c>
      <c r="E552" s="277">
        <v>60</v>
      </c>
    </row>
    <row r="553" spans="1:5" x14ac:dyDescent="0.25">
      <c r="A553" s="734">
        <v>14030501</v>
      </c>
      <c r="B553" s="277">
        <v>3303</v>
      </c>
      <c r="C553" s="277" t="s">
        <v>506</v>
      </c>
      <c r="D553" s="277" t="s">
        <v>132</v>
      </c>
      <c r="E553" s="277">
        <v>240</v>
      </c>
    </row>
    <row r="554" spans="1:5" x14ac:dyDescent="0.25">
      <c r="A554" s="734">
        <v>14030501</v>
      </c>
      <c r="B554" s="277">
        <v>301</v>
      </c>
      <c r="C554" s="277" t="s">
        <v>453</v>
      </c>
      <c r="D554" s="277" t="s">
        <v>130</v>
      </c>
      <c r="E554" s="277">
        <f>12*13</f>
        <v>156</v>
      </c>
    </row>
    <row r="555" spans="1:5" x14ac:dyDescent="0.25">
      <c r="A555" s="734">
        <v>14030501</v>
      </c>
      <c r="B555" s="277">
        <v>415</v>
      </c>
      <c r="C555" s="277" t="s">
        <v>135</v>
      </c>
      <c r="D555" s="277" t="s">
        <v>132</v>
      </c>
      <c r="E555" s="277">
        <v>180</v>
      </c>
    </row>
    <row r="556" spans="1:5" x14ac:dyDescent="0.25">
      <c r="A556" s="734">
        <v>14030501</v>
      </c>
      <c r="B556" s="277">
        <v>568</v>
      </c>
      <c r="C556" s="277" t="s">
        <v>118</v>
      </c>
      <c r="D556" s="277" t="s">
        <v>132</v>
      </c>
      <c r="E556" s="277">
        <v>180</v>
      </c>
    </row>
    <row r="557" spans="1:5" x14ac:dyDescent="0.25">
      <c r="A557" s="734">
        <v>14030501</v>
      </c>
      <c r="B557" s="277">
        <v>586</v>
      </c>
      <c r="C557" s="277" t="s">
        <v>118</v>
      </c>
      <c r="D557" s="277" t="s">
        <v>130</v>
      </c>
      <c r="E557" s="277">
        <v>180</v>
      </c>
    </row>
    <row r="558" spans="1:5" x14ac:dyDescent="0.25">
      <c r="A558" s="734">
        <v>14030501</v>
      </c>
      <c r="B558" s="277">
        <v>585</v>
      </c>
      <c r="C558" s="277" t="s">
        <v>118</v>
      </c>
      <c r="D558" s="277" t="s">
        <v>130</v>
      </c>
      <c r="E558" s="277">
        <v>180</v>
      </c>
    </row>
    <row r="559" spans="1:5" x14ac:dyDescent="0.25">
      <c r="A559" s="734">
        <v>14030501</v>
      </c>
      <c r="B559" s="277">
        <v>51</v>
      </c>
      <c r="C559" s="277" t="s">
        <v>424</v>
      </c>
      <c r="D559" s="277" t="s">
        <v>130</v>
      </c>
      <c r="E559" s="277">
        <v>20</v>
      </c>
    </row>
    <row r="560" spans="1:5" x14ac:dyDescent="0.25">
      <c r="A560" s="734">
        <v>14030501</v>
      </c>
      <c r="B560" s="277">
        <v>104</v>
      </c>
      <c r="C560" s="277" t="s">
        <v>265</v>
      </c>
      <c r="D560" s="277" t="s">
        <v>109</v>
      </c>
      <c r="E560" s="277">
        <v>120</v>
      </c>
    </row>
    <row r="561" spans="1:5" x14ac:dyDescent="0.25">
      <c r="A561" s="734">
        <v>14030501</v>
      </c>
      <c r="B561" s="277">
        <v>560</v>
      </c>
      <c r="C561" s="277" t="s">
        <v>118</v>
      </c>
      <c r="D561" s="277" t="s">
        <v>130</v>
      </c>
      <c r="E561" s="277">
        <v>180</v>
      </c>
    </row>
    <row r="562" spans="1:5" ht="15.75" thickBot="1" x14ac:dyDescent="0.3">
      <c r="A562" s="735">
        <v>14030501</v>
      </c>
      <c r="B562" s="285">
        <v>579</v>
      </c>
      <c r="C562" s="285" t="s">
        <v>118</v>
      </c>
      <c r="D562" s="285" t="s">
        <v>130</v>
      </c>
      <c r="E562" s="285">
        <v>180</v>
      </c>
    </row>
    <row r="563" spans="1:5" x14ac:dyDescent="0.25">
      <c r="A563" s="734">
        <v>14030503</v>
      </c>
      <c r="B563" s="278">
        <v>3352</v>
      </c>
      <c r="C563" s="278" t="s">
        <v>223</v>
      </c>
      <c r="D563" s="278" t="s">
        <v>132</v>
      </c>
      <c r="E563" s="278">
        <v>180</v>
      </c>
    </row>
    <row r="564" spans="1:5" x14ac:dyDescent="0.25">
      <c r="A564" s="734">
        <v>14030503</v>
      </c>
      <c r="B564" s="277">
        <v>266</v>
      </c>
      <c r="C564" s="277" t="s">
        <v>493</v>
      </c>
      <c r="D564" s="277" t="s">
        <v>132</v>
      </c>
      <c r="E564" s="277">
        <v>180</v>
      </c>
    </row>
    <row r="565" spans="1:5" x14ac:dyDescent="0.25">
      <c r="A565" s="734">
        <v>14030503</v>
      </c>
      <c r="B565" s="277">
        <v>232</v>
      </c>
      <c r="C565" s="277" t="s">
        <v>517</v>
      </c>
      <c r="D565" s="277" t="s">
        <v>130</v>
      </c>
      <c r="E565" s="277">
        <v>12</v>
      </c>
    </row>
    <row r="566" spans="1:5" x14ac:dyDescent="0.25">
      <c r="A566" s="734">
        <v>14030503</v>
      </c>
      <c r="B566" s="277">
        <v>3345</v>
      </c>
      <c r="C566" s="277" t="s">
        <v>392</v>
      </c>
      <c r="D566" s="277" t="s">
        <v>420</v>
      </c>
      <c r="E566" s="277">
        <v>12</v>
      </c>
    </row>
    <row r="567" spans="1:5" x14ac:dyDescent="0.25">
      <c r="A567" s="734">
        <v>14030503</v>
      </c>
      <c r="B567" s="277">
        <v>330</v>
      </c>
      <c r="C567" s="277" t="s">
        <v>483</v>
      </c>
      <c r="D567" s="277" t="s">
        <v>420</v>
      </c>
      <c r="E567" s="277">
        <v>12</v>
      </c>
    </row>
    <row r="568" spans="1:5" x14ac:dyDescent="0.25">
      <c r="A568" s="734">
        <v>14030503</v>
      </c>
      <c r="B568" s="277">
        <v>3355</v>
      </c>
      <c r="C568" s="277" t="s">
        <v>223</v>
      </c>
      <c r="D568" s="277" t="s">
        <v>132</v>
      </c>
      <c r="E568" s="277">
        <v>12</v>
      </c>
    </row>
    <row r="569" spans="1:5" x14ac:dyDescent="0.25">
      <c r="A569" s="734">
        <v>14030503</v>
      </c>
      <c r="B569" s="277">
        <v>226</v>
      </c>
      <c r="C569" s="277" t="s">
        <v>517</v>
      </c>
      <c r="D569" s="277" t="s">
        <v>423</v>
      </c>
      <c r="E569" s="277">
        <v>12</v>
      </c>
    </row>
    <row r="570" spans="1:5" x14ac:dyDescent="0.25">
      <c r="A570" s="734">
        <v>14030503</v>
      </c>
      <c r="B570" s="277">
        <v>2934</v>
      </c>
      <c r="C570" s="277" t="s">
        <v>218</v>
      </c>
      <c r="D570" s="277" t="s">
        <v>130</v>
      </c>
      <c r="E570" s="277">
        <v>12</v>
      </c>
    </row>
    <row r="571" spans="1:5" x14ac:dyDescent="0.25">
      <c r="A571" s="734">
        <v>14030503</v>
      </c>
      <c r="B571" s="277">
        <v>562</v>
      </c>
      <c r="C571" s="277" t="s">
        <v>501</v>
      </c>
      <c r="D571" s="277" t="s">
        <v>130</v>
      </c>
      <c r="E571" s="277">
        <v>12</v>
      </c>
    </row>
    <row r="572" spans="1:5" x14ac:dyDescent="0.25">
      <c r="A572" s="734">
        <v>14030503</v>
      </c>
      <c r="B572" s="277">
        <v>3300</v>
      </c>
      <c r="C572" s="277" t="s">
        <v>506</v>
      </c>
      <c r="D572" s="277" t="s">
        <v>132</v>
      </c>
      <c r="E572" s="277">
        <v>12</v>
      </c>
    </row>
    <row r="573" spans="1:5" x14ac:dyDescent="0.25">
      <c r="A573" s="734">
        <v>14030503</v>
      </c>
      <c r="B573" s="277">
        <v>571</v>
      </c>
      <c r="C573" s="277" t="s">
        <v>118</v>
      </c>
      <c r="D573" s="277" t="s">
        <v>130</v>
      </c>
      <c r="E573" s="277" t="s">
        <v>253</v>
      </c>
    </row>
    <row r="574" spans="1:5" x14ac:dyDescent="0.25">
      <c r="A574" s="734">
        <v>14030503</v>
      </c>
      <c r="B574" s="277">
        <v>582</v>
      </c>
      <c r="C574" s="277" t="s">
        <v>118</v>
      </c>
      <c r="D574" s="277" t="s">
        <v>130</v>
      </c>
      <c r="E574" s="277">
        <v>180</v>
      </c>
    </row>
    <row r="575" spans="1:5" x14ac:dyDescent="0.25">
      <c r="A575" s="734">
        <v>14030503</v>
      </c>
      <c r="B575" s="277">
        <v>16</v>
      </c>
      <c r="C575" s="277" t="s">
        <v>235</v>
      </c>
      <c r="D575" s="277" t="s">
        <v>130</v>
      </c>
      <c r="E575" s="277">
        <v>120</v>
      </c>
    </row>
    <row r="576" spans="1:5" x14ac:dyDescent="0.25">
      <c r="A576" s="734">
        <v>14030503</v>
      </c>
      <c r="B576" s="277">
        <v>53</v>
      </c>
      <c r="C576" s="277" t="s">
        <v>424</v>
      </c>
      <c r="D576" s="277" t="s">
        <v>109</v>
      </c>
      <c r="E576" s="277">
        <v>120</v>
      </c>
    </row>
    <row r="577" spans="1:5" x14ac:dyDescent="0.25">
      <c r="A577" s="734">
        <v>14030503</v>
      </c>
      <c r="B577" s="277">
        <v>7</v>
      </c>
      <c r="C577" s="277" t="s">
        <v>415</v>
      </c>
      <c r="D577" s="277" t="s">
        <v>109</v>
      </c>
      <c r="E577" s="277">
        <v>104</v>
      </c>
    </row>
    <row r="578" spans="1:5" x14ac:dyDescent="0.25">
      <c r="A578" s="734">
        <v>14030503</v>
      </c>
      <c r="B578" s="277">
        <v>562</v>
      </c>
      <c r="C578" s="277" t="s">
        <v>118</v>
      </c>
      <c r="D578" s="277" t="s">
        <v>132</v>
      </c>
      <c r="E578" s="277">
        <v>180</v>
      </c>
    </row>
    <row r="579" spans="1:5" ht="15.75" thickBot="1" x14ac:dyDescent="0.3">
      <c r="A579" s="735">
        <v>14030503</v>
      </c>
      <c r="B579" s="285">
        <v>3311</v>
      </c>
      <c r="C579" s="285" t="s">
        <v>506</v>
      </c>
      <c r="D579" s="285" t="s">
        <v>109</v>
      </c>
      <c r="E579" s="285">
        <v>240</v>
      </c>
    </row>
    <row r="580" spans="1:5" x14ac:dyDescent="0.25">
      <c r="A580" s="734">
        <v>14030502</v>
      </c>
      <c r="B580" s="278">
        <v>1099</v>
      </c>
      <c r="C580" s="278" t="s">
        <v>279</v>
      </c>
      <c r="D580" s="278" t="s">
        <v>231</v>
      </c>
      <c r="E580" s="278">
        <v>180</v>
      </c>
    </row>
    <row r="581" spans="1:5" x14ac:dyDescent="0.25">
      <c r="A581" s="734">
        <v>14030502</v>
      </c>
      <c r="B581" s="277">
        <v>1114</v>
      </c>
      <c r="C581" s="277" t="s">
        <v>279</v>
      </c>
      <c r="D581" s="277" t="s">
        <v>130</v>
      </c>
      <c r="E581" s="277">
        <v>180</v>
      </c>
    </row>
    <row r="582" spans="1:5" x14ac:dyDescent="0.25">
      <c r="A582" s="734">
        <v>14030502</v>
      </c>
      <c r="B582" s="277">
        <v>1111</v>
      </c>
      <c r="C582" s="277" t="s">
        <v>279</v>
      </c>
      <c r="D582" s="277" t="s">
        <v>130</v>
      </c>
      <c r="E582" s="277">
        <f>9*18</f>
        <v>162</v>
      </c>
    </row>
    <row r="583" spans="1:5" x14ac:dyDescent="0.25">
      <c r="A583" s="734">
        <v>14030502</v>
      </c>
      <c r="B583" s="277">
        <v>1113</v>
      </c>
      <c r="C583" s="277" t="s">
        <v>279</v>
      </c>
      <c r="D583" s="277" t="s">
        <v>133</v>
      </c>
      <c r="E583" s="277">
        <v>162</v>
      </c>
    </row>
    <row r="584" spans="1:5" x14ac:dyDescent="0.25">
      <c r="A584" s="734">
        <v>14030502</v>
      </c>
      <c r="B584" s="277">
        <v>2</v>
      </c>
      <c r="C584" s="277" t="s">
        <v>576</v>
      </c>
      <c r="D584" s="277" t="s">
        <v>132</v>
      </c>
      <c r="E584" s="277">
        <v>180</v>
      </c>
    </row>
    <row r="585" spans="1:5" x14ac:dyDescent="0.25">
      <c r="A585" s="734">
        <v>14030502</v>
      </c>
      <c r="B585" s="277">
        <v>3298</v>
      </c>
      <c r="C585" s="277" t="s">
        <v>506</v>
      </c>
      <c r="D585" s="277" t="s">
        <v>130</v>
      </c>
      <c r="E585" s="277">
        <v>240</v>
      </c>
    </row>
    <row r="586" spans="1:5" x14ac:dyDescent="0.25">
      <c r="A586" s="734">
        <v>14030502</v>
      </c>
      <c r="B586" s="277">
        <v>3342</v>
      </c>
      <c r="C586" s="277" t="s">
        <v>218</v>
      </c>
      <c r="D586" s="277" t="s">
        <v>130</v>
      </c>
      <c r="E586" s="277">
        <v>180</v>
      </c>
    </row>
    <row r="587" spans="1:5" x14ac:dyDescent="0.25">
      <c r="A587" s="734">
        <v>14030502</v>
      </c>
      <c r="B587" s="277">
        <v>5</v>
      </c>
      <c r="C587" s="277" t="s">
        <v>576</v>
      </c>
      <c r="D587" s="277" t="s">
        <v>130</v>
      </c>
      <c r="E587" s="277">
        <v>180</v>
      </c>
    </row>
    <row r="588" spans="1:5" x14ac:dyDescent="0.25">
      <c r="A588" s="734">
        <v>14030502</v>
      </c>
      <c r="B588" s="277">
        <v>7</v>
      </c>
      <c r="C588" s="277" t="s">
        <v>576</v>
      </c>
      <c r="D588" s="277" t="s">
        <v>130</v>
      </c>
      <c r="E588" s="277">
        <v>180</v>
      </c>
    </row>
    <row r="589" spans="1:5" x14ac:dyDescent="0.25">
      <c r="A589" s="734">
        <v>14030502</v>
      </c>
      <c r="B589" s="277">
        <v>1</v>
      </c>
      <c r="C589" s="277" t="s">
        <v>575</v>
      </c>
      <c r="D589" s="277" t="s">
        <v>130</v>
      </c>
      <c r="E589" s="277">
        <v>180</v>
      </c>
    </row>
    <row r="590" spans="1:5" x14ac:dyDescent="0.25">
      <c r="A590" s="734">
        <v>14030502</v>
      </c>
      <c r="B590" s="277">
        <v>576</v>
      </c>
      <c r="C590" s="277" t="s">
        <v>118</v>
      </c>
      <c r="D590" s="277" t="s">
        <v>130</v>
      </c>
      <c r="E590" s="277">
        <v>180</v>
      </c>
    </row>
    <row r="591" spans="1:5" x14ac:dyDescent="0.25">
      <c r="A591" s="734">
        <v>14030502</v>
      </c>
      <c r="B591" s="277">
        <v>581</v>
      </c>
      <c r="C591" s="277" t="s">
        <v>118</v>
      </c>
      <c r="D591" s="277" t="s">
        <v>130</v>
      </c>
      <c r="E591" s="277">
        <v>180</v>
      </c>
    </row>
    <row r="592" spans="1:5" x14ac:dyDescent="0.25">
      <c r="A592" s="734">
        <v>14030502</v>
      </c>
      <c r="B592" s="277">
        <v>575</v>
      </c>
      <c r="C592" s="277" t="s">
        <v>118</v>
      </c>
      <c r="D592" s="277" t="s">
        <v>130</v>
      </c>
      <c r="E592" s="277">
        <v>180</v>
      </c>
    </row>
    <row r="593" spans="1:5" ht="15.75" thickBot="1" x14ac:dyDescent="0.3">
      <c r="A593" s="735">
        <v>14030502</v>
      </c>
      <c r="B593" s="285">
        <v>318</v>
      </c>
      <c r="C593" s="285" t="s">
        <v>118</v>
      </c>
      <c r="D593" s="285" t="s">
        <v>132</v>
      </c>
      <c r="E593" s="285">
        <v>180</v>
      </c>
    </row>
    <row r="594" spans="1:5" x14ac:dyDescent="0.25">
      <c r="A594" s="734">
        <v>14030504</v>
      </c>
      <c r="B594" s="278">
        <v>633</v>
      </c>
      <c r="C594" s="278" t="s">
        <v>277</v>
      </c>
      <c r="D594" s="278" t="s">
        <v>130</v>
      </c>
      <c r="E594" s="278">
        <v>180</v>
      </c>
    </row>
    <row r="595" spans="1:5" x14ac:dyDescent="0.25">
      <c r="A595" s="740">
        <v>14030504</v>
      </c>
      <c r="B595" s="277">
        <v>3344</v>
      </c>
      <c r="C595" s="277" t="s">
        <v>218</v>
      </c>
      <c r="D595" s="277" t="s">
        <v>130</v>
      </c>
      <c r="E595" s="277">
        <v>180</v>
      </c>
    </row>
    <row r="596" spans="1:5" x14ac:dyDescent="0.25">
      <c r="A596" s="740">
        <v>14030504</v>
      </c>
      <c r="B596" s="277">
        <v>3354</v>
      </c>
      <c r="C596" s="277" t="s">
        <v>223</v>
      </c>
      <c r="D596" s="277" t="s">
        <v>133</v>
      </c>
      <c r="E596" s="277">
        <v>180</v>
      </c>
    </row>
    <row r="597" spans="1:5" x14ac:dyDescent="0.25">
      <c r="A597" s="740">
        <v>14030504</v>
      </c>
      <c r="B597" s="277">
        <v>3351</v>
      </c>
      <c r="C597" s="277" t="s">
        <v>223</v>
      </c>
      <c r="D597" s="277" t="s">
        <v>132</v>
      </c>
      <c r="E597" s="277">
        <v>180</v>
      </c>
    </row>
    <row r="598" spans="1:5" x14ac:dyDescent="0.25">
      <c r="A598" s="740">
        <v>14030504</v>
      </c>
      <c r="B598" s="277">
        <v>3349</v>
      </c>
      <c r="C598" s="277" t="s">
        <v>223</v>
      </c>
      <c r="D598" s="277" t="s">
        <v>133</v>
      </c>
      <c r="E598" s="277">
        <v>180</v>
      </c>
    </row>
    <row r="599" spans="1:5" x14ac:dyDescent="0.25">
      <c r="A599" s="740">
        <v>14030504</v>
      </c>
      <c r="B599" s="277">
        <v>1106</v>
      </c>
      <c r="C599" s="277" t="s">
        <v>279</v>
      </c>
      <c r="D599" s="277" t="s">
        <v>132</v>
      </c>
      <c r="E599" s="277">
        <v>180</v>
      </c>
    </row>
    <row r="600" spans="1:5" x14ac:dyDescent="0.25">
      <c r="A600" s="740">
        <v>14030504</v>
      </c>
      <c r="B600" s="277">
        <v>1121</v>
      </c>
      <c r="C600" s="277" t="s">
        <v>279</v>
      </c>
      <c r="D600" s="277" t="s">
        <v>461</v>
      </c>
      <c r="E600" s="277">
        <v>180</v>
      </c>
    </row>
    <row r="601" spans="1:5" x14ac:dyDescent="0.25">
      <c r="A601" s="740">
        <v>14030506</v>
      </c>
      <c r="B601" s="277">
        <v>3089</v>
      </c>
      <c r="C601" s="277" t="s">
        <v>218</v>
      </c>
      <c r="D601" s="277" t="s">
        <v>132</v>
      </c>
      <c r="E601" s="277">
        <v>168</v>
      </c>
    </row>
    <row r="602" spans="1:5" x14ac:dyDescent="0.25">
      <c r="A602" s="740">
        <v>14030506</v>
      </c>
      <c r="B602" s="277">
        <v>3353</v>
      </c>
      <c r="C602" s="277" t="s">
        <v>223</v>
      </c>
      <c r="D602" s="277" t="s">
        <v>133</v>
      </c>
      <c r="E602" s="277">
        <v>180</v>
      </c>
    </row>
    <row r="603" spans="1:5" x14ac:dyDescent="0.25">
      <c r="A603" s="740">
        <v>14030506</v>
      </c>
      <c r="B603" s="277">
        <v>7</v>
      </c>
      <c r="C603" s="277" t="s">
        <v>575</v>
      </c>
      <c r="D603" s="277" t="s">
        <v>130</v>
      </c>
      <c r="E603" s="277">
        <v>180</v>
      </c>
    </row>
    <row r="604" spans="1:5" x14ac:dyDescent="0.25">
      <c r="A604" s="740">
        <v>14030506</v>
      </c>
      <c r="B604" s="277">
        <v>9</v>
      </c>
      <c r="C604" s="277" t="s">
        <v>550</v>
      </c>
      <c r="D604" s="277" t="s">
        <v>133</v>
      </c>
      <c r="E604" s="277">
        <v>180</v>
      </c>
    </row>
    <row r="605" spans="1:5" x14ac:dyDescent="0.25">
      <c r="A605" s="740">
        <v>14030506</v>
      </c>
      <c r="B605" s="277">
        <v>8</v>
      </c>
      <c r="C605" s="277" t="s">
        <v>550</v>
      </c>
      <c r="D605" s="277" t="s">
        <v>133</v>
      </c>
      <c r="E605" s="277">
        <v>180</v>
      </c>
    </row>
    <row r="606" spans="1:5" x14ac:dyDescent="0.25">
      <c r="A606" s="740">
        <v>14030506</v>
      </c>
      <c r="B606" s="277">
        <v>10</v>
      </c>
      <c r="C606" s="277" t="s">
        <v>550</v>
      </c>
      <c r="D606" s="277" t="s">
        <v>132</v>
      </c>
      <c r="E606" s="277">
        <v>180</v>
      </c>
    </row>
    <row r="607" spans="1:5" x14ac:dyDescent="0.25">
      <c r="A607" s="740">
        <v>14030506</v>
      </c>
      <c r="B607" s="277">
        <v>573</v>
      </c>
      <c r="C607" s="277" t="s">
        <v>118</v>
      </c>
      <c r="D607" s="277" t="s">
        <v>130</v>
      </c>
      <c r="E607" s="277">
        <v>180</v>
      </c>
    </row>
    <row r="608" spans="1:5" x14ac:dyDescent="0.25">
      <c r="A608" s="740">
        <v>14030506</v>
      </c>
      <c r="B608" s="277">
        <v>583</v>
      </c>
      <c r="C608" s="277" t="s">
        <v>118</v>
      </c>
      <c r="D608" s="277" t="s">
        <v>130</v>
      </c>
      <c r="E608" s="277">
        <v>180</v>
      </c>
    </row>
    <row r="609" spans="1:5" x14ac:dyDescent="0.25">
      <c r="A609" s="740">
        <v>14030506</v>
      </c>
      <c r="B609" s="277">
        <v>638</v>
      </c>
      <c r="C609" s="277" t="s">
        <v>277</v>
      </c>
      <c r="D609" s="277" t="s">
        <v>132</v>
      </c>
      <c r="E609" s="277">
        <v>180</v>
      </c>
    </row>
    <row r="610" spans="1:5" ht="15.75" thickBot="1" x14ac:dyDescent="0.3">
      <c r="A610" s="735">
        <v>14030506</v>
      </c>
      <c r="B610" s="285">
        <v>6</v>
      </c>
      <c r="C610" s="285" t="s">
        <v>550</v>
      </c>
      <c r="D610" s="285" t="s">
        <v>130</v>
      </c>
      <c r="E610" s="285">
        <v>180</v>
      </c>
    </row>
    <row r="611" spans="1:5" x14ac:dyDescent="0.25">
      <c r="A611" s="734">
        <v>14030506</v>
      </c>
      <c r="B611" s="278">
        <v>3359</v>
      </c>
      <c r="C611" s="278" t="s">
        <v>223</v>
      </c>
      <c r="D611" s="278" t="s">
        <v>130</v>
      </c>
      <c r="E611" s="278">
        <v>168</v>
      </c>
    </row>
    <row r="612" spans="1:5" x14ac:dyDescent="0.25">
      <c r="A612" s="734">
        <v>14030506</v>
      </c>
      <c r="B612" s="277">
        <v>1107</v>
      </c>
      <c r="C612" s="277" t="s">
        <v>279</v>
      </c>
      <c r="D612" s="277" t="s">
        <v>132</v>
      </c>
      <c r="E612" s="277">
        <f>18*5</f>
        <v>90</v>
      </c>
    </row>
    <row r="613" spans="1:5" x14ac:dyDescent="0.25">
      <c r="A613" s="734">
        <v>14030506</v>
      </c>
      <c r="B613" s="277">
        <v>1109</v>
      </c>
      <c r="C613" s="277" t="s">
        <v>279</v>
      </c>
      <c r="D613" s="277" t="s">
        <v>132</v>
      </c>
      <c r="E613" s="277">
        <v>180</v>
      </c>
    </row>
    <row r="614" spans="1:5" x14ac:dyDescent="0.25">
      <c r="A614" s="734">
        <v>14030506</v>
      </c>
      <c r="B614" s="277">
        <v>1113</v>
      </c>
      <c r="C614" s="277" t="s">
        <v>279</v>
      </c>
      <c r="D614" s="277" t="s">
        <v>133</v>
      </c>
      <c r="E614" s="277">
        <v>180</v>
      </c>
    </row>
    <row r="615" spans="1:5" x14ac:dyDescent="0.25">
      <c r="A615" s="734">
        <v>14030506</v>
      </c>
      <c r="B615" s="277">
        <v>1113</v>
      </c>
      <c r="C615" s="277" t="s">
        <v>279</v>
      </c>
      <c r="D615" s="277" t="s">
        <v>133</v>
      </c>
      <c r="E615" s="277">
        <v>3</v>
      </c>
    </row>
    <row r="616" spans="1:5" x14ac:dyDescent="0.25">
      <c r="A616" s="734">
        <v>14030506</v>
      </c>
      <c r="B616" s="277">
        <v>1121</v>
      </c>
      <c r="C616" s="277" t="s">
        <v>279</v>
      </c>
      <c r="D616" s="277" t="s">
        <v>461</v>
      </c>
      <c r="E616" s="277">
        <v>2</v>
      </c>
    </row>
    <row r="617" spans="1:5" x14ac:dyDescent="0.25">
      <c r="A617" s="734">
        <v>14030506</v>
      </c>
      <c r="B617" s="277">
        <v>1107</v>
      </c>
      <c r="C617" s="277" t="s">
        <v>279</v>
      </c>
      <c r="D617" s="277" t="s">
        <v>132</v>
      </c>
      <c r="E617" s="277">
        <v>2</v>
      </c>
    </row>
    <row r="618" spans="1:5" ht="15.75" thickBot="1" x14ac:dyDescent="0.3">
      <c r="A618" s="735">
        <v>14030506</v>
      </c>
      <c r="B618" s="285">
        <v>1116</v>
      </c>
      <c r="C618" s="285" t="s">
        <v>279</v>
      </c>
      <c r="D618" s="285" t="s">
        <v>130</v>
      </c>
      <c r="E618" s="285">
        <v>2</v>
      </c>
    </row>
    <row r="619" spans="1:5" x14ac:dyDescent="0.25">
      <c r="A619" s="734">
        <v>14030506</v>
      </c>
      <c r="B619" s="278">
        <v>588</v>
      </c>
      <c r="C619" s="278" t="s">
        <v>118</v>
      </c>
      <c r="D619" s="278" t="s">
        <v>130</v>
      </c>
      <c r="E619" s="278">
        <v>180</v>
      </c>
    </row>
    <row r="620" spans="1:5" x14ac:dyDescent="0.25">
      <c r="A620" s="734">
        <v>14030506</v>
      </c>
      <c r="B620" s="277">
        <v>321</v>
      </c>
      <c r="C620" s="277" t="s">
        <v>118</v>
      </c>
      <c r="D620" s="277" t="s">
        <v>132</v>
      </c>
      <c r="E620" s="277">
        <v>180</v>
      </c>
    </row>
    <row r="621" spans="1:5" ht="15.75" thickBot="1" x14ac:dyDescent="0.3">
      <c r="A621" s="735">
        <v>14030506</v>
      </c>
      <c r="B621" s="285">
        <v>195</v>
      </c>
      <c r="C621" s="285" t="s">
        <v>118</v>
      </c>
      <c r="D621" s="285" t="s">
        <v>130</v>
      </c>
      <c r="E621" s="285">
        <v>180</v>
      </c>
    </row>
    <row r="622" spans="1:5" x14ac:dyDescent="0.25">
      <c r="A622" s="734">
        <v>14030507</v>
      </c>
      <c r="B622" s="278">
        <v>3358</v>
      </c>
      <c r="C622" s="278" t="s">
        <v>223</v>
      </c>
      <c r="D622" s="278" t="s">
        <v>132</v>
      </c>
      <c r="E622" s="278">
        <v>168</v>
      </c>
    </row>
    <row r="623" spans="1:5" x14ac:dyDescent="0.25">
      <c r="A623" s="734">
        <v>14030507</v>
      </c>
      <c r="B623" s="277">
        <v>3348</v>
      </c>
      <c r="C623" s="277" t="s">
        <v>117</v>
      </c>
      <c r="D623" s="277" t="s">
        <v>130</v>
      </c>
      <c r="E623" s="277">
        <v>180</v>
      </c>
    </row>
    <row r="624" spans="1:5" x14ac:dyDescent="0.25">
      <c r="A624" s="734">
        <v>14030507</v>
      </c>
      <c r="B624" s="277">
        <v>4</v>
      </c>
      <c r="C624" s="277" t="s">
        <v>575</v>
      </c>
      <c r="D624" s="277" t="s">
        <v>130</v>
      </c>
      <c r="E624" s="277">
        <v>168</v>
      </c>
    </row>
    <row r="625" spans="1:5" x14ac:dyDescent="0.25">
      <c r="A625" s="734">
        <v>14030507</v>
      </c>
      <c r="B625" s="277">
        <v>227</v>
      </c>
      <c r="C625" s="277" t="s">
        <v>517</v>
      </c>
      <c r="D625" s="277" t="s">
        <v>130</v>
      </c>
      <c r="E625" s="277">
        <v>180</v>
      </c>
    </row>
    <row r="626" spans="1:5" x14ac:dyDescent="0.25">
      <c r="A626" s="734">
        <v>14030507</v>
      </c>
      <c r="B626" s="277">
        <v>870</v>
      </c>
      <c r="C626" s="277" t="s">
        <v>142</v>
      </c>
      <c r="D626" s="277" t="s">
        <v>132</v>
      </c>
      <c r="E626" s="277">
        <v>168</v>
      </c>
    </row>
    <row r="627" spans="1:5" x14ac:dyDescent="0.25">
      <c r="A627" s="740">
        <v>14030507</v>
      </c>
      <c r="B627" s="277">
        <v>454</v>
      </c>
      <c r="C627" s="277" t="s">
        <v>135</v>
      </c>
      <c r="D627" s="277" t="s">
        <v>130</v>
      </c>
      <c r="E627" s="277">
        <v>180</v>
      </c>
    </row>
    <row r="628" spans="1:5" x14ac:dyDescent="0.25">
      <c r="A628" s="740">
        <v>14030507</v>
      </c>
      <c r="B628" s="277">
        <v>339</v>
      </c>
      <c r="C628" s="277" t="s">
        <v>118</v>
      </c>
      <c r="D628" s="277" t="s">
        <v>130</v>
      </c>
      <c r="E628" s="277">
        <v>180</v>
      </c>
    </row>
    <row r="629" spans="1:5" x14ac:dyDescent="0.25">
      <c r="A629" s="740">
        <v>14030507</v>
      </c>
      <c r="B629" s="277">
        <v>572</v>
      </c>
      <c r="C629" s="277" t="s">
        <v>118</v>
      </c>
      <c r="D629" s="277" t="s">
        <v>130</v>
      </c>
      <c r="E629" s="277">
        <v>26</v>
      </c>
    </row>
    <row r="630" spans="1:5" x14ac:dyDescent="0.25">
      <c r="A630" s="740">
        <v>14030508</v>
      </c>
      <c r="B630" s="277">
        <v>47</v>
      </c>
      <c r="C630" s="277" t="s">
        <v>424</v>
      </c>
      <c r="D630" s="277" t="s">
        <v>132</v>
      </c>
      <c r="E630" s="277">
        <f>15*8</f>
        <v>120</v>
      </c>
    </row>
    <row r="631" spans="1:5" x14ac:dyDescent="0.25">
      <c r="A631" s="740">
        <v>14030508</v>
      </c>
      <c r="B631" s="277">
        <v>48</v>
      </c>
      <c r="C631" s="277" t="s">
        <v>424</v>
      </c>
      <c r="D631" s="277" t="s">
        <v>132</v>
      </c>
      <c r="E631" s="277">
        <v>120</v>
      </c>
    </row>
    <row r="632" spans="1:5" x14ac:dyDescent="0.25">
      <c r="A632" s="740">
        <v>14030508</v>
      </c>
      <c r="B632" s="277">
        <v>551</v>
      </c>
      <c r="C632" s="277" t="s">
        <v>121</v>
      </c>
      <c r="D632" s="277" t="s">
        <v>130</v>
      </c>
      <c r="E632" s="277">
        <v>180</v>
      </c>
    </row>
    <row r="633" spans="1:5" x14ac:dyDescent="0.25">
      <c r="A633" s="740">
        <v>14030508</v>
      </c>
      <c r="B633" s="277">
        <v>55</v>
      </c>
      <c r="C633" s="277" t="s">
        <v>424</v>
      </c>
      <c r="D633" s="277" t="s">
        <v>130</v>
      </c>
      <c r="E633" s="277">
        <f>8*13</f>
        <v>104</v>
      </c>
    </row>
    <row r="634" spans="1:5" x14ac:dyDescent="0.25">
      <c r="A634" s="740">
        <v>14030508</v>
      </c>
      <c r="B634" s="277">
        <v>552</v>
      </c>
      <c r="C634" s="277" t="s">
        <v>121</v>
      </c>
      <c r="D634" s="277" t="s">
        <v>130</v>
      </c>
      <c r="E634" s="277">
        <f>12*14</f>
        <v>168</v>
      </c>
    </row>
    <row r="635" spans="1:5" x14ac:dyDescent="0.25">
      <c r="A635" s="740">
        <v>14030508</v>
      </c>
      <c r="B635" s="277">
        <v>468</v>
      </c>
      <c r="C635" s="277" t="s">
        <v>135</v>
      </c>
      <c r="D635" s="277" t="s">
        <v>132</v>
      </c>
      <c r="E635" s="277">
        <v>180</v>
      </c>
    </row>
    <row r="636" spans="1:5" x14ac:dyDescent="0.25">
      <c r="A636" s="740">
        <v>14030508</v>
      </c>
      <c r="B636" s="277">
        <v>467</v>
      </c>
      <c r="C636" s="277" t="s">
        <v>135</v>
      </c>
      <c r="D636" s="277" t="s">
        <v>132</v>
      </c>
      <c r="E636" s="277">
        <f>12*14</f>
        <v>168</v>
      </c>
    </row>
    <row r="637" spans="1:5" x14ac:dyDescent="0.25">
      <c r="A637" s="740">
        <v>14030509</v>
      </c>
      <c r="B637" s="277">
        <v>228</v>
      </c>
      <c r="C637" s="277" t="s">
        <v>517</v>
      </c>
      <c r="D637" s="277" t="s">
        <v>130</v>
      </c>
      <c r="E637" s="277">
        <v>180</v>
      </c>
    </row>
    <row r="638" spans="1:5" x14ac:dyDescent="0.25">
      <c r="A638" s="740">
        <v>14030509</v>
      </c>
      <c r="B638" s="277">
        <v>230</v>
      </c>
      <c r="C638" s="277" t="s">
        <v>517</v>
      </c>
      <c r="D638" s="277" t="s">
        <v>130</v>
      </c>
      <c r="E638" s="277">
        <v>168</v>
      </c>
    </row>
    <row r="639" spans="1:5" x14ac:dyDescent="0.25">
      <c r="A639" s="740">
        <v>14030509</v>
      </c>
      <c r="B639" s="277">
        <v>5</v>
      </c>
      <c r="C639" s="277" t="s">
        <v>575</v>
      </c>
      <c r="D639" s="277" t="s">
        <v>130</v>
      </c>
      <c r="E639" s="277">
        <v>180</v>
      </c>
    </row>
    <row r="640" spans="1:5" ht="15.75" thickBot="1" x14ac:dyDescent="0.3">
      <c r="A640" s="741">
        <v>14030509</v>
      </c>
      <c r="B640" s="288">
        <v>636</v>
      </c>
      <c r="C640" s="288" t="s">
        <v>277</v>
      </c>
      <c r="D640" s="288" t="s">
        <v>130</v>
      </c>
      <c r="E640" s="288">
        <v>180</v>
      </c>
    </row>
    <row r="641" spans="1:5" ht="15.75" thickBot="1" x14ac:dyDescent="0.3">
      <c r="A641" s="731">
        <v>14030513</v>
      </c>
      <c r="B641" s="280">
        <v>9</v>
      </c>
      <c r="C641" s="280" t="s">
        <v>496</v>
      </c>
      <c r="D641" s="280" t="s">
        <v>130</v>
      </c>
      <c r="E641" s="281">
        <v>112</v>
      </c>
    </row>
    <row r="642" spans="1:5" ht="15.75" thickBot="1" x14ac:dyDescent="0.3">
      <c r="A642" s="731">
        <v>14030513</v>
      </c>
      <c r="B642" s="277">
        <v>17</v>
      </c>
      <c r="C642" s="277" t="s">
        <v>235</v>
      </c>
      <c r="D642" s="277" t="s">
        <v>130</v>
      </c>
      <c r="E642" s="283">
        <v>120</v>
      </c>
    </row>
    <row r="643" spans="1:5" ht="15.75" thickBot="1" x14ac:dyDescent="0.3">
      <c r="A643" s="731">
        <v>14030513</v>
      </c>
      <c r="B643" s="277">
        <v>13</v>
      </c>
      <c r="C643" s="277" t="s">
        <v>415</v>
      </c>
      <c r="D643" s="277" t="s">
        <v>130</v>
      </c>
      <c r="E643" s="283">
        <v>120</v>
      </c>
    </row>
    <row r="644" spans="1:5" ht="15.75" thickBot="1" x14ac:dyDescent="0.3">
      <c r="A644" s="731">
        <v>14030513</v>
      </c>
      <c r="B644" s="277">
        <v>8</v>
      </c>
      <c r="C644" s="277" t="s">
        <v>496</v>
      </c>
      <c r="D644" s="277" t="s">
        <v>130</v>
      </c>
      <c r="E644" s="283">
        <v>120</v>
      </c>
    </row>
    <row r="645" spans="1:5" ht="15.75" thickBot="1" x14ac:dyDescent="0.3">
      <c r="A645" s="731">
        <v>14030513</v>
      </c>
      <c r="B645" s="277">
        <v>42</v>
      </c>
      <c r="C645" s="277" t="s">
        <v>475</v>
      </c>
      <c r="D645" s="277" t="s">
        <v>130</v>
      </c>
      <c r="E645" s="283">
        <v>72</v>
      </c>
    </row>
    <row r="646" spans="1:5" ht="15.75" thickBot="1" x14ac:dyDescent="0.3">
      <c r="A646" s="731">
        <v>14030513</v>
      </c>
      <c r="B646" s="285">
        <v>7</v>
      </c>
      <c r="C646" s="285" t="s">
        <v>496</v>
      </c>
      <c r="D646" s="285" t="s">
        <v>130</v>
      </c>
      <c r="E646" s="286">
        <v>120</v>
      </c>
    </row>
    <row r="647" spans="1:5" ht="15.75" thickBot="1" x14ac:dyDescent="0.3">
      <c r="A647" s="731">
        <v>14030513</v>
      </c>
      <c r="B647" s="280">
        <v>9</v>
      </c>
      <c r="C647" s="280" t="s">
        <v>601</v>
      </c>
      <c r="D647" s="280" t="s">
        <v>133</v>
      </c>
      <c r="E647" s="281">
        <v>180</v>
      </c>
    </row>
    <row r="648" spans="1:5" ht="15.75" thickBot="1" x14ac:dyDescent="0.3">
      <c r="A648" s="731">
        <v>14030513</v>
      </c>
      <c r="B648" s="277">
        <v>869</v>
      </c>
      <c r="C648" s="277" t="s">
        <v>142</v>
      </c>
      <c r="D648" s="277" t="s">
        <v>133</v>
      </c>
      <c r="E648" s="283">
        <v>180</v>
      </c>
    </row>
    <row r="649" spans="1:5" ht="15.75" thickBot="1" x14ac:dyDescent="0.3">
      <c r="A649" s="731">
        <v>14030513</v>
      </c>
      <c r="B649" s="277">
        <v>865</v>
      </c>
      <c r="C649" s="277" t="s">
        <v>142</v>
      </c>
      <c r="D649" s="277" t="s">
        <v>130</v>
      </c>
      <c r="E649" s="283">
        <v>180</v>
      </c>
    </row>
    <row r="650" spans="1:5" ht="15.75" thickBot="1" x14ac:dyDescent="0.3">
      <c r="A650" s="731">
        <v>14030513</v>
      </c>
      <c r="B650" s="277">
        <v>866</v>
      </c>
      <c r="C650" s="277" t="s">
        <v>142</v>
      </c>
      <c r="D650" s="277" t="s">
        <v>133</v>
      </c>
      <c r="E650" s="283">
        <v>168</v>
      </c>
    </row>
    <row r="651" spans="1:5" ht="15.75" thickBot="1" x14ac:dyDescent="0.3">
      <c r="A651" s="731">
        <v>14030513</v>
      </c>
      <c r="B651" s="277">
        <v>3372</v>
      </c>
      <c r="C651" s="277" t="s">
        <v>223</v>
      </c>
      <c r="D651" s="277" t="s">
        <v>130</v>
      </c>
      <c r="E651" s="283">
        <v>180</v>
      </c>
    </row>
    <row r="652" spans="1:5" ht="15.75" thickBot="1" x14ac:dyDescent="0.3">
      <c r="A652" s="731">
        <v>14030513</v>
      </c>
      <c r="B652" s="285">
        <v>3368</v>
      </c>
      <c r="C652" s="285" t="s">
        <v>223</v>
      </c>
      <c r="D652" s="285" t="s">
        <v>130</v>
      </c>
      <c r="E652" s="286">
        <v>180</v>
      </c>
    </row>
    <row r="653" spans="1:5" ht="15.75" thickBot="1" x14ac:dyDescent="0.3">
      <c r="A653" s="731">
        <v>14030513</v>
      </c>
      <c r="B653" s="280">
        <v>538</v>
      </c>
      <c r="C653" s="280" t="s">
        <v>121</v>
      </c>
      <c r="D653" s="280" t="s">
        <v>133</v>
      </c>
      <c r="E653" s="281">
        <v>180</v>
      </c>
    </row>
    <row r="654" spans="1:5" ht="15.75" thickBot="1" x14ac:dyDescent="0.3">
      <c r="A654" s="731">
        <v>14030513</v>
      </c>
      <c r="B654" s="277">
        <v>543</v>
      </c>
      <c r="C654" s="277" t="s">
        <v>121</v>
      </c>
      <c r="D654" s="277" t="s">
        <v>132</v>
      </c>
      <c r="E654" s="283">
        <v>180</v>
      </c>
    </row>
    <row r="655" spans="1:5" ht="15.75" thickBot="1" x14ac:dyDescent="0.3">
      <c r="A655" s="731">
        <v>14030513</v>
      </c>
      <c r="B655" s="285">
        <v>526</v>
      </c>
      <c r="C655" s="285" t="s">
        <v>121</v>
      </c>
      <c r="D655" s="285" t="s">
        <v>132</v>
      </c>
      <c r="E655" s="286">
        <f>12*14</f>
        <v>168</v>
      </c>
    </row>
    <row r="656" spans="1:5" ht="15.75" thickBot="1" x14ac:dyDescent="0.3">
      <c r="A656" s="731">
        <v>14030511</v>
      </c>
      <c r="B656" s="280">
        <v>4</v>
      </c>
      <c r="C656" s="280" t="s">
        <v>601</v>
      </c>
      <c r="D656" s="280" t="s">
        <v>130</v>
      </c>
      <c r="E656" s="281">
        <v>168</v>
      </c>
    </row>
    <row r="657" spans="1:5" ht="15.75" thickBot="1" x14ac:dyDescent="0.3">
      <c r="A657" s="731">
        <v>14030511</v>
      </c>
      <c r="B657" s="277">
        <v>867</v>
      </c>
      <c r="C657" s="277" t="s">
        <v>142</v>
      </c>
      <c r="D657" s="277" t="s">
        <v>132</v>
      </c>
      <c r="E657" s="283">
        <v>180</v>
      </c>
    </row>
    <row r="658" spans="1:5" ht="15.75" thickBot="1" x14ac:dyDescent="0.3">
      <c r="A658" s="731">
        <v>14030511</v>
      </c>
      <c r="B658" s="277">
        <v>3364</v>
      </c>
      <c r="C658" s="277" t="s">
        <v>223</v>
      </c>
      <c r="D658" s="277" t="s">
        <v>130</v>
      </c>
      <c r="E658" s="283">
        <v>168</v>
      </c>
    </row>
    <row r="659" spans="1:5" ht="15.75" thickBot="1" x14ac:dyDescent="0.3">
      <c r="A659" s="731">
        <v>14030511</v>
      </c>
      <c r="B659" s="277">
        <v>231</v>
      </c>
      <c r="C659" s="277" t="s">
        <v>517</v>
      </c>
      <c r="D659" s="277" t="s">
        <v>130</v>
      </c>
      <c r="E659" s="283">
        <v>180</v>
      </c>
    </row>
    <row r="660" spans="1:5" ht="15.75" thickBot="1" x14ac:dyDescent="0.3">
      <c r="A660" s="731">
        <v>14030511</v>
      </c>
      <c r="B660" s="277">
        <v>596</v>
      </c>
      <c r="C660" s="277" t="s">
        <v>118</v>
      </c>
      <c r="D660" s="277" t="s">
        <v>132</v>
      </c>
      <c r="E660" s="283">
        <v>120</v>
      </c>
    </row>
    <row r="661" spans="1:5" ht="15.75" thickBot="1" x14ac:dyDescent="0.3">
      <c r="A661" s="731">
        <v>14030511</v>
      </c>
      <c r="B661" s="277">
        <v>542</v>
      </c>
      <c r="C661" s="277" t="s">
        <v>118</v>
      </c>
      <c r="D661" s="277" t="s">
        <v>132</v>
      </c>
      <c r="E661" s="283">
        <v>120</v>
      </c>
    </row>
    <row r="662" spans="1:5" ht="15.75" thickBot="1" x14ac:dyDescent="0.3">
      <c r="A662" s="731">
        <v>14030511</v>
      </c>
      <c r="B662" s="277">
        <v>477</v>
      </c>
      <c r="C662" s="277" t="s">
        <v>135</v>
      </c>
      <c r="D662" s="277" t="s">
        <v>132</v>
      </c>
      <c r="E662" s="283">
        <v>180</v>
      </c>
    </row>
    <row r="663" spans="1:5" ht="15.75" thickBot="1" x14ac:dyDescent="0.3">
      <c r="A663" s="731">
        <v>14030511</v>
      </c>
      <c r="B663" s="285">
        <v>54</v>
      </c>
      <c r="C663" s="285" t="s">
        <v>424</v>
      </c>
      <c r="D663" s="285" t="s">
        <v>130</v>
      </c>
      <c r="E663" s="286">
        <v>96</v>
      </c>
    </row>
    <row r="664" spans="1:5" ht="15.75" thickBot="1" x14ac:dyDescent="0.3">
      <c r="A664" s="731">
        <v>14030509</v>
      </c>
      <c r="B664" s="280">
        <v>229</v>
      </c>
      <c r="C664" s="280" t="s">
        <v>517</v>
      </c>
      <c r="D664" s="280" t="s">
        <v>130</v>
      </c>
      <c r="E664" s="281">
        <v>180</v>
      </c>
    </row>
    <row r="665" spans="1:5" ht="15.75" thickBot="1" x14ac:dyDescent="0.3">
      <c r="A665" s="731">
        <v>14030509</v>
      </c>
      <c r="B665" s="277">
        <v>3070</v>
      </c>
      <c r="C665" s="277" t="s">
        <v>218</v>
      </c>
      <c r="D665" s="277" t="s">
        <v>130</v>
      </c>
      <c r="E665" s="283">
        <v>180</v>
      </c>
    </row>
    <row r="666" spans="1:5" ht="15.75" thickBot="1" x14ac:dyDescent="0.3">
      <c r="A666" s="731">
        <v>14030509</v>
      </c>
      <c r="B666" s="277">
        <v>634</v>
      </c>
      <c r="C666" s="277" t="s">
        <v>277</v>
      </c>
      <c r="D666" s="277" t="s">
        <v>132</v>
      </c>
      <c r="E666" s="283">
        <v>168</v>
      </c>
    </row>
    <row r="667" spans="1:5" ht="15.75" thickBot="1" x14ac:dyDescent="0.3">
      <c r="A667" s="731">
        <v>14030509</v>
      </c>
      <c r="B667" s="277">
        <v>3040</v>
      </c>
      <c r="C667" s="277" t="s">
        <v>218</v>
      </c>
      <c r="D667" s="277" t="s">
        <v>130</v>
      </c>
      <c r="E667" s="283">
        <v>180</v>
      </c>
    </row>
    <row r="668" spans="1:5" ht="15.75" thickBot="1" x14ac:dyDescent="0.3">
      <c r="A668" s="731">
        <v>14030509</v>
      </c>
      <c r="B668" s="277">
        <v>3350</v>
      </c>
      <c r="C668" s="277" t="s">
        <v>223</v>
      </c>
      <c r="D668" s="277" t="s">
        <v>133</v>
      </c>
      <c r="E668" s="283">
        <v>168</v>
      </c>
    </row>
    <row r="669" spans="1:5" ht="15.75" thickBot="1" x14ac:dyDescent="0.3">
      <c r="A669" s="731">
        <v>14030509</v>
      </c>
      <c r="B669" s="277">
        <v>2</v>
      </c>
      <c r="C669" s="277" t="s">
        <v>601</v>
      </c>
      <c r="D669" s="277" t="s">
        <v>133</v>
      </c>
      <c r="E669" s="283">
        <v>168</v>
      </c>
    </row>
    <row r="670" spans="1:5" ht="15.75" thickBot="1" x14ac:dyDescent="0.3">
      <c r="A670" s="731">
        <v>14030509</v>
      </c>
      <c r="B670" s="277">
        <v>3</v>
      </c>
      <c r="C670" s="277" t="s">
        <v>601</v>
      </c>
      <c r="D670" s="277" t="s">
        <v>132</v>
      </c>
      <c r="E670" s="283">
        <v>168</v>
      </c>
    </row>
    <row r="671" spans="1:5" ht="15.75" thickBot="1" x14ac:dyDescent="0.3">
      <c r="A671" s="731">
        <v>14030509</v>
      </c>
      <c r="B671" s="277">
        <v>18</v>
      </c>
      <c r="C671" s="277" t="s">
        <v>235</v>
      </c>
      <c r="D671" s="277" t="s">
        <v>130</v>
      </c>
      <c r="E671" s="283">
        <v>80</v>
      </c>
    </row>
    <row r="672" spans="1:5" ht="15.75" thickBot="1" x14ac:dyDescent="0.3">
      <c r="A672" s="731">
        <v>14030509</v>
      </c>
      <c r="B672" s="277">
        <v>3</v>
      </c>
      <c r="C672" s="277" t="s">
        <v>424</v>
      </c>
      <c r="D672" s="277" t="s">
        <v>130</v>
      </c>
      <c r="E672" s="283">
        <v>112</v>
      </c>
    </row>
    <row r="673" spans="1:5" ht="15.75" thickBot="1" x14ac:dyDescent="0.3">
      <c r="A673" s="731">
        <v>14030509</v>
      </c>
      <c r="B673" s="277">
        <v>591</v>
      </c>
      <c r="C673" s="277" t="s">
        <v>118</v>
      </c>
      <c r="D673" s="277" t="s">
        <v>133</v>
      </c>
      <c r="E673" s="283">
        <v>180</v>
      </c>
    </row>
    <row r="674" spans="1:5" ht="15.75" thickBot="1" x14ac:dyDescent="0.3">
      <c r="A674" s="731">
        <v>14030509</v>
      </c>
      <c r="B674" s="277">
        <v>321</v>
      </c>
      <c r="C674" s="277" t="s">
        <v>118</v>
      </c>
      <c r="D674" s="277" t="s">
        <v>132</v>
      </c>
      <c r="E674" s="283">
        <v>168</v>
      </c>
    </row>
    <row r="675" spans="1:5" ht="15.75" thickBot="1" x14ac:dyDescent="0.3">
      <c r="A675" s="731">
        <v>14030509</v>
      </c>
      <c r="B675" s="285">
        <v>456</v>
      </c>
      <c r="C675" s="285" t="s">
        <v>118</v>
      </c>
      <c r="D675" s="285" t="s">
        <v>132</v>
      </c>
      <c r="E675" s="286">
        <v>180</v>
      </c>
    </row>
    <row r="676" spans="1:5" x14ac:dyDescent="0.25">
      <c r="A676" s="734">
        <v>14030514</v>
      </c>
      <c r="B676" s="278">
        <v>1678</v>
      </c>
      <c r="C676" s="278" t="s">
        <v>540</v>
      </c>
      <c r="D676" s="278" t="s">
        <v>130</v>
      </c>
      <c r="E676" s="278">
        <v>180</v>
      </c>
    </row>
    <row r="677" spans="1:5" x14ac:dyDescent="0.25">
      <c r="A677" s="740"/>
      <c r="B677" s="277">
        <v>3378</v>
      </c>
      <c r="C677" s="277" t="s">
        <v>223</v>
      </c>
      <c r="D677" s="277" t="s">
        <v>132</v>
      </c>
      <c r="E677" s="277">
        <v>180</v>
      </c>
    </row>
    <row r="678" spans="1:5" x14ac:dyDescent="0.25">
      <c r="A678" s="740"/>
      <c r="B678" s="277">
        <v>641</v>
      </c>
      <c r="C678" s="277" t="s">
        <v>277</v>
      </c>
      <c r="D678" s="277" t="s">
        <v>132</v>
      </c>
      <c r="E678" s="277">
        <v>180</v>
      </c>
    </row>
    <row r="679" spans="1:5" x14ac:dyDescent="0.25">
      <c r="A679" s="740"/>
      <c r="B679" s="277">
        <v>6</v>
      </c>
      <c r="C679" s="277" t="s">
        <v>601</v>
      </c>
      <c r="D679" s="277" t="s">
        <v>132</v>
      </c>
      <c r="E679" s="277">
        <v>180</v>
      </c>
    </row>
    <row r="680" spans="1:5" x14ac:dyDescent="0.25">
      <c r="A680" s="740"/>
      <c r="B680" s="277">
        <v>637</v>
      </c>
      <c r="C680" s="277" t="s">
        <v>277</v>
      </c>
      <c r="D680" s="277" t="s">
        <v>133</v>
      </c>
      <c r="E680" s="277">
        <v>180</v>
      </c>
    </row>
    <row r="681" spans="1:5" x14ac:dyDescent="0.25">
      <c r="A681" s="740"/>
      <c r="B681" s="277">
        <v>642</v>
      </c>
      <c r="C681" s="277" t="s">
        <v>277</v>
      </c>
      <c r="D681" s="277" t="s">
        <v>130</v>
      </c>
      <c r="E681" s="277">
        <v>180</v>
      </c>
    </row>
    <row r="682" spans="1:5" x14ac:dyDescent="0.25">
      <c r="A682" s="740"/>
      <c r="B682" s="277">
        <v>643</v>
      </c>
      <c r="C682" s="277" t="s">
        <v>277</v>
      </c>
      <c r="D682" s="277" t="s">
        <v>130</v>
      </c>
      <c r="E682" s="277">
        <v>180</v>
      </c>
    </row>
    <row r="683" spans="1:5" ht="15.75" thickBot="1" x14ac:dyDescent="0.3">
      <c r="A683" s="735"/>
      <c r="B683" s="285">
        <v>3346</v>
      </c>
      <c r="C683" s="285" t="s">
        <v>117</v>
      </c>
      <c r="D683" s="285" t="s">
        <v>130</v>
      </c>
      <c r="E683" s="285">
        <v>180</v>
      </c>
    </row>
    <row r="684" spans="1:5" ht="15.75" thickBot="1" x14ac:dyDescent="0.3">
      <c r="A684" s="742">
        <v>14030515</v>
      </c>
      <c r="B684" s="700">
        <v>42</v>
      </c>
      <c r="C684" s="700" t="s">
        <v>265</v>
      </c>
      <c r="D684" s="700" t="s">
        <v>130</v>
      </c>
      <c r="E684" s="700">
        <v>46</v>
      </c>
    </row>
    <row r="685" spans="1:5" x14ac:dyDescent="0.25">
      <c r="A685" s="736">
        <v>14030514</v>
      </c>
      <c r="B685" s="280">
        <v>10</v>
      </c>
      <c r="C685" s="280" t="s">
        <v>415</v>
      </c>
      <c r="D685" s="280" t="s">
        <v>130</v>
      </c>
      <c r="E685" s="280">
        <v>1</v>
      </c>
    </row>
    <row r="686" spans="1:5" ht="15.75" thickBot="1" x14ac:dyDescent="0.3">
      <c r="A686" s="735"/>
      <c r="B686" s="285">
        <v>9</v>
      </c>
      <c r="C686" s="285" t="s">
        <v>235</v>
      </c>
      <c r="D686" s="285" t="s">
        <v>607</v>
      </c>
      <c r="E686" s="285">
        <v>1</v>
      </c>
    </row>
    <row r="687" spans="1:5" ht="15.75" thickBot="1" x14ac:dyDescent="0.3">
      <c r="A687" s="731">
        <v>14030514</v>
      </c>
      <c r="B687" s="280">
        <v>382</v>
      </c>
      <c r="C687" s="280" t="s">
        <v>118</v>
      </c>
      <c r="D687" s="280" t="s">
        <v>132</v>
      </c>
      <c r="E687" s="281">
        <v>13</v>
      </c>
    </row>
    <row r="688" spans="1:5" ht="15.75" thickBot="1" x14ac:dyDescent="0.3">
      <c r="A688" s="731">
        <v>14030514</v>
      </c>
      <c r="B688" s="285">
        <v>256</v>
      </c>
      <c r="C688" s="285" t="s">
        <v>118</v>
      </c>
      <c r="D688" s="285" t="s">
        <v>133</v>
      </c>
      <c r="E688" s="286">
        <v>7</v>
      </c>
    </row>
    <row r="689" spans="1:5" ht="15.75" thickBot="1" x14ac:dyDescent="0.3">
      <c r="A689" s="731">
        <v>14030514</v>
      </c>
      <c r="B689" s="278">
        <v>54</v>
      </c>
      <c r="C689" s="278" t="s">
        <v>636</v>
      </c>
      <c r="D689" s="278" t="s">
        <v>130</v>
      </c>
      <c r="E689" s="278">
        <v>3</v>
      </c>
    </row>
    <row r="690" spans="1:5" ht="15.75" thickBot="1" x14ac:dyDescent="0.3">
      <c r="A690" s="731">
        <v>14030514</v>
      </c>
      <c r="B690" s="277">
        <v>10</v>
      </c>
      <c r="C690" s="277" t="s">
        <v>415</v>
      </c>
      <c r="D690" s="277" t="s">
        <v>130</v>
      </c>
      <c r="E690" s="277">
        <v>1</v>
      </c>
    </row>
    <row r="691" spans="1:5" ht="15.75" thickBot="1" x14ac:dyDescent="0.3">
      <c r="A691" s="731">
        <v>14030514</v>
      </c>
      <c r="B691" s="277">
        <v>592</v>
      </c>
      <c r="C691" s="277" t="s">
        <v>118</v>
      </c>
      <c r="D691" s="277" t="s">
        <v>132</v>
      </c>
      <c r="E691" s="277">
        <v>3</v>
      </c>
    </row>
    <row r="692" spans="1:5" ht="15.75" thickBot="1" x14ac:dyDescent="0.3">
      <c r="A692" s="731">
        <v>14030514</v>
      </c>
      <c r="B692" s="277">
        <v>415</v>
      </c>
      <c r="C692" s="277" t="s">
        <v>135</v>
      </c>
      <c r="D692" s="277" t="s">
        <v>132</v>
      </c>
      <c r="E692" s="277">
        <v>2</v>
      </c>
    </row>
    <row r="693" spans="1:5" ht="15.75" thickBot="1" x14ac:dyDescent="0.3">
      <c r="A693" s="731">
        <v>14030514</v>
      </c>
      <c r="B693" s="277">
        <v>445</v>
      </c>
      <c r="C693" s="277" t="s">
        <v>121</v>
      </c>
      <c r="D693" s="277" t="s">
        <v>133</v>
      </c>
      <c r="E693" s="277">
        <v>8</v>
      </c>
    </row>
    <row r="694" spans="1:5" ht="15.75" thickBot="1" x14ac:dyDescent="0.3">
      <c r="A694" s="731">
        <v>14030514</v>
      </c>
      <c r="B694" s="277">
        <v>595</v>
      </c>
      <c r="C694" s="277" t="s">
        <v>118</v>
      </c>
      <c r="D694" s="277" t="s">
        <v>133</v>
      </c>
      <c r="E694" s="277">
        <v>1</v>
      </c>
    </row>
    <row r="695" spans="1:5" x14ac:dyDescent="0.25">
      <c r="A695" s="731">
        <v>14030514</v>
      </c>
      <c r="B695" s="277">
        <v>542</v>
      </c>
      <c r="C695" s="277" t="s">
        <v>121</v>
      </c>
      <c r="D695" s="277" t="s">
        <v>133</v>
      </c>
      <c r="E695" s="277">
        <v>1</v>
      </c>
    </row>
    <row r="696" spans="1:5" x14ac:dyDescent="0.25">
      <c r="A696" s="740">
        <v>14030505</v>
      </c>
      <c r="B696" s="277">
        <v>167</v>
      </c>
      <c r="C696" s="277" t="s">
        <v>118</v>
      </c>
      <c r="D696" s="277" t="s">
        <v>130</v>
      </c>
      <c r="E696" s="277">
        <v>10</v>
      </c>
    </row>
    <row r="697" spans="1:5" x14ac:dyDescent="0.25">
      <c r="A697" s="740">
        <v>14030505</v>
      </c>
      <c r="B697" s="277">
        <v>592</v>
      </c>
      <c r="C697" s="277" t="s">
        <v>118</v>
      </c>
      <c r="D697" s="277" t="s">
        <v>132</v>
      </c>
      <c r="E697" s="277">
        <v>9</v>
      </c>
    </row>
    <row r="698" spans="1:5" x14ac:dyDescent="0.25">
      <c r="A698" s="740">
        <v>14030505</v>
      </c>
      <c r="B698" s="277">
        <v>595</v>
      </c>
      <c r="C698" s="277" t="s">
        <v>118</v>
      </c>
      <c r="D698" s="277" t="s">
        <v>133</v>
      </c>
      <c r="E698" s="277">
        <v>1</v>
      </c>
    </row>
    <row r="699" spans="1:5" x14ac:dyDescent="0.25">
      <c r="A699" s="740">
        <v>14030505</v>
      </c>
      <c r="B699" s="277">
        <v>534</v>
      </c>
      <c r="C699" s="277" t="s">
        <v>121</v>
      </c>
      <c r="D699" s="277" t="s">
        <v>130</v>
      </c>
      <c r="E699" s="277">
        <v>2</v>
      </c>
    </row>
    <row r="700" spans="1:5" x14ac:dyDescent="0.25">
      <c r="A700" s="740">
        <v>14030505</v>
      </c>
      <c r="B700" s="277">
        <v>1</v>
      </c>
      <c r="C700" s="277" t="s">
        <v>415</v>
      </c>
      <c r="D700" s="277" t="s">
        <v>130</v>
      </c>
      <c r="E700" s="277">
        <v>8</v>
      </c>
    </row>
    <row r="701" spans="1:5" x14ac:dyDescent="0.25">
      <c r="A701" s="740">
        <v>14030511</v>
      </c>
      <c r="B701" s="277">
        <v>10</v>
      </c>
      <c r="C701" s="277" t="s">
        <v>415</v>
      </c>
      <c r="D701" s="277" t="s">
        <v>130</v>
      </c>
      <c r="E701" s="277">
        <v>21</v>
      </c>
    </row>
    <row r="702" spans="1:5" x14ac:dyDescent="0.25">
      <c r="A702" s="740">
        <v>14030511</v>
      </c>
      <c r="B702" s="277">
        <v>9</v>
      </c>
      <c r="C702" s="277" t="s">
        <v>496</v>
      </c>
      <c r="D702" s="277" t="s">
        <v>130</v>
      </c>
      <c r="E702" s="277">
        <v>3</v>
      </c>
    </row>
    <row r="703" spans="1:5" x14ac:dyDescent="0.25">
      <c r="A703" s="740">
        <v>14030511</v>
      </c>
      <c r="B703" s="277">
        <v>552</v>
      </c>
      <c r="C703" s="277" t="s">
        <v>121</v>
      </c>
      <c r="D703" s="277" t="s">
        <v>132</v>
      </c>
      <c r="E703" s="277">
        <v>3</v>
      </c>
    </row>
    <row r="704" spans="1:5" x14ac:dyDescent="0.25">
      <c r="A704" s="740">
        <v>14030511</v>
      </c>
      <c r="B704" s="277">
        <v>321</v>
      </c>
      <c r="C704" s="277" t="s">
        <v>118</v>
      </c>
      <c r="D704" s="277" t="s">
        <v>132</v>
      </c>
      <c r="E704" s="277">
        <v>3</v>
      </c>
    </row>
    <row r="705" spans="1:5" x14ac:dyDescent="0.25">
      <c r="A705" s="740">
        <v>14030511</v>
      </c>
      <c r="B705" s="277">
        <v>55</v>
      </c>
      <c r="C705" s="277" t="s">
        <v>424</v>
      </c>
      <c r="D705" s="277" t="s">
        <v>130</v>
      </c>
      <c r="E705" s="277">
        <v>1</v>
      </c>
    </row>
    <row r="706" spans="1:5" x14ac:dyDescent="0.25">
      <c r="A706" s="740">
        <v>14030515</v>
      </c>
      <c r="B706" s="277">
        <v>31</v>
      </c>
      <c r="C706" s="277" t="s">
        <v>475</v>
      </c>
      <c r="D706" s="277" t="s">
        <v>109</v>
      </c>
      <c r="E706" s="277">
        <v>94</v>
      </c>
    </row>
    <row r="707" spans="1:5" x14ac:dyDescent="0.25">
      <c r="A707" s="740">
        <v>14030515</v>
      </c>
      <c r="B707" s="277">
        <v>164</v>
      </c>
      <c r="C707" s="277" t="s">
        <v>136</v>
      </c>
      <c r="D707" s="277" t="s">
        <v>130</v>
      </c>
      <c r="E707" s="277">
        <v>11</v>
      </c>
    </row>
    <row r="708" spans="1:5" x14ac:dyDescent="0.25">
      <c r="A708" s="740">
        <v>14030515</v>
      </c>
      <c r="B708" s="277">
        <v>11</v>
      </c>
      <c r="C708" s="277" t="s">
        <v>374</v>
      </c>
      <c r="D708" s="277" t="s">
        <v>130</v>
      </c>
      <c r="E708" s="277">
        <v>2</v>
      </c>
    </row>
    <row r="709" spans="1:5" x14ac:dyDescent="0.25">
      <c r="A709" s="740">
        <v>14030515</v>
      </c>
      <c r="B709" s="277">
        <v>255</v>
      </c>
      <c r="C709" s="277" t="s">
        <v>144</v>
      </c>
      <c r="D709" s="277" t="s">
        <v>130</v>
      </c>
      <c r="E709" s="277">
        <v>8</v>
      </c>
    </row>
    <row r="710" spans="1:5" x14ac:dyDescent="0.25">
      <c r="A710" s="740">
        <v>14030515</v>
      </c>
      <c r="B710" s="277">
        <v>1508</v>
      </c>
      <c r="C710" s="277" t="s">
        <v>107</v>
      </c>
      <c r="D710" s="277" t="s">
        <v>462</v>
      </c>
      <c r="E710" s="277">
        <v>7</v>
      </c>
    </row>
    <row r="711" spans="1:5" x14ac:dyDescent="0.25">
      <c r="A711" s="740">
        <v>14030515</v>
      </c>
      <c r="B711" s="277">
        <v>1493</v>
      </c>
      <c r="C711" s="277" t="s">
        <v>107</v>
      </c>
      <c r="D711" s="277" t="s">
        <v>109</v>
      </c>
      <c r="E711" s="277">
        <v>4</v>
      </c>
    </row>
    <row r="712" spans="1:5" x14ac:dyDescent="0.25">
      <c r="A712" s="740">
        <v>14030515</v>
      </c>
      <c r="B712" s="277">
        <v>1516</v>
      </c>
      <c r="C712" s="277" t="s">
        <v>107</v>
      </c>
      <c r="D712" s="277" t="s">
        <v>130</v>
      </c>
      <c r="E712" s="277">
        <v>1</v>
      </c>
    </row>
    <row r="713" spans="1:5" x14ac:dyDescent="0.25">
      <c r="A713" s="740">
        <v>14030515</v>
      </c>
      <c r="B713" s="277">
        <v>127</v>
      </c>
      <c r="C713" s="277" t="s">
        <v>144</v>
      </c>
      <c r="D713" s="277" t="s">
        <v>132</v>
      </c>
      <c r="E713" s="277">
        <v>1</v>
      </c>
    </row>
    <row r="714" spans="1:5" x14ac:dyDescent="0.25">
      <c r="A714" s="740">
        <v>14030515</v>
      </c>
      <c r="B714" s="277">
        <v>160</v>
      </c>
      <c r="C714" s="277" t="s">
        <v>137</v>
      </c>
      <c r="D714" s="277" t="s">
        <v>130</v>
      </c>
      <c r="E714" s="277">
        <v>1</v>
      </c>
    </row>
    <row r="715" spans="1:5" x14ac:dyDescent="0.25">
      <c r="A715" s="740">
        <v>14030515</v>
      </c>
      <c r="B715" s="277">
        <v>70</v>
      </c>
      <c r="C715" s="277" t="s">
        <v>137</v>
      </c>
      <c r="D715" s="277" t="s">
        <v>133</v>
      </c>
      <c r="E715" s="277">
        <v>1</v>
      </c>
    </row>
    <row r="716" spans="1:5" x14ac:dyDescent="0.25">
      <c r="A716" s="740">
        <v>14030515</v>
      </c>
      <c r="B716" s="277">
        <v>15</v>
      </c>
      <c r="C716" s="277" t="s">
        <v>248</v>
      </c>
      <c r="D716" s="277" t="s">
        <v>130</v>
      </c>
      <c r="E716" s="277">
        <v>1</v>
      </c>
    </row>
    <row r="717" spans="1:5" x14ac:dyDescent="0.25">
      <c r="A717" s="740">
        <v>14030515</v>
      </c>
      <c r="B717" s="277">
        <v>9</v>
      </c>
      <c r="C717" s="277" t="s">
        <v>235</v>
      </c>
      <c r="D717" s="277" t="s">
        <v>607</v>
      </c>
      <c r="E717" s="277">
        <v>1</v>
      </c>
    </row>
    <row r="718" spans="1:5" x14ac:dyDescent="0.25">
      <c r="A718" s="740">
        <v>14030515</v>
      </c>
      <c r="B718" s="277">
        <v>554</v>
      </c>
      <c r="C718" s="277" t="s">
        <v>121</v>
      </c>
      <c r="D718" s="277" t="s">
        <v>132</v>
      </c>
      <c r="E718" s="277">
        <v>180</v>
      </c>
    </row>
    <row r="719" spans="1:5" x14ac:dyDescent="0.25">
      <c r="A719" s="740">
        <v>14030515</v>
      </c>
      <c r="B719" s="277">
        <v>3370</v>
      </c>
      <c r="C719" s="277" t="s">
        <v>118</v>
      </c>
      <c r="D719" s="277" t="s">
        <v>132</v>
      </c>
      <c r="E719" s="277">
        <v>180</v>
      </c>
    </row>
    <row r="720" spans="1:5" x14ac:dyDescent="0.25">
      <c r="A720" s="740">
        <v>14030515</v>
      </c>
      <c r="B720" s="277">
        <v>595</v>
      </c>
      <c r="C720" s="277" t="s">
        <v>118</v>
      </c>
      <c r="D720" s="277" t="s">
        <v>133</v>
      </c>
      <c r="E720" s="277">
        <f>12*13</f>
        <v>156</v>
      </c>
    </row>
    <row r="721" spans="1:5" x14ac:dyDescent="0.25">
      <c r="A721" s="740">
        <v>14030515</v>
      </c>
      <c r="B721" s="277">
        <v>593</v>
      </c>
      <c r="C721" s="277" t="s">
        <v>118</v>
      </c>
      <c r="D721" s="277" t="s">
        <v>130</v>
      </c>
      <c r="E721" s="277">
        <v>180</v>
      </c>
    </row>
    <row r="722" spans="1:5" x14ac:dyDescent="0.25">
      <c r="A722" s="740">
        <v>14030515</v>
      </c>
      <c r="B722" s="277">
        <v>133</v>
      </c>
      <c r="C722" s="277" t="s">
        <v>213</v>
      </c>
      <c r="D722" s="277" t="s">
        <v>130</v>
      </c>
      <c r="E722" s="277">
        <f>15*8</f>
        <v>120</v>
      </c>
    </row>
    <row r="723" spans="1:5" x14ac:dyDescent="0.25">
      <c r="A723" s="740">
        <v>14030515</v>
      </c>
      <c r="B723" s="277">
        <v>10</v>
      </c>
      <c r="C723" s="277" t="s">
        <v>415</v>
      </c>
      <c r="D723" s="277" t="s">
        <v>130</v>
      </c>
      <c r="E723" s="277">
        <v>80</v>
      </c>
    </row>
    <row r="724" spans="1:5" x14ac:dyDescent="0.25">
      <c r="A724" s="740">
        <v>14030515</v>
      </c>
      <c r="B724" s="277">
        <v>15</v>
      </c>
      <c r="C724" s="277" t="s">
        <v>235</v>
      </c>
      <c r="D724" s="277" t="s">
        <v>130</v>
      </c>
      <c r="E724" s="277">
        <v>120</v>
      </c>
    </row>
    <row r="725" spans="1:5" x14ac:dyDescent="0.25">
      <c r="A725" s="740">
        <v>14030515</v>
      </c>
      <c r="B725" s="277">
        <v>589</v>
      </c>
      <c r="C725" s="277" t="s">
        <v>118</v>
      </c>
      <c r="D725" s="277" t="s">
        <v>130</v>
      </c>
      <c r="E725" s="277">
        <v>180</v>
      </c>
    </row>
    <row r="726" spans="1:5" x14ac:dyDescent="0.25">
      <c r="A726" s="740">
        <v>14030515</v>
      </c>
      <c r="B726" s="277">
        <v>18</v>
      </c>
      <c r="C726" s="277" t="s">
        <v>235</v>
      </c>
      <c r="D726" s="277" t="s">
        <v>130</v>
      </c>
      <c r="E726" s="277">
        <v>16</v>
      </c>
    </row>
    <row r="727" spans="1:5" x14ac:dyDescent="0.25">
      <c r="A727" s="740">
        <v>14030515</v>
      </c>
      <c r="B727" s="277">
        <v>4</v>
      </c>
      <c r="C727" s="277" t="s">
        <v>235</v>
      </c>
      <c r="D727" s="277" t="s">
        <v>130</v>
      </c>
      <c r="E727" s="277">
        <v>8</v>
      </c>
    </row>
    <row r="728" spans="1:5" x14ac:dyDescent="0.25">
      <c r="A728" s="740">
        <v>14030515</v>
      </c>
      <c r="B728" s="277">
        <v>5</v>
      </c>
      <c r="C728" s="277" t="s">
        <v>235</v>
      </c>
      <c r="D728" s="277" t="s">
        <v>130</v>
      </c>
      <c r="E728" s="277">
        <v>24</v>
      </c>
    </row>
    <row r="729" spans="1:5" x14ac:dyDescent="0.25">
      <c r="A729" s="740">
        <v>14030515</v>
      </c>
      <c r="B729" s="277">
        <v>3371</v>
      </c>
      <c r="C729" s="277" t="s">
        <v>223</v>
      </c>
      <c r="D729" s="277" t="s">
        <v>130</v>
      </c>
      <c r="E729" s="277">
        <v>180</v>
      </c>
    </row>
    <row r="730" spans="1:5" x14ac:dyDescent="0.25">
      <c r="A730" s="740">
        <v>14030515</v>
      </c>
      <c r="B730" s="277">
        <v>3369</v>
      </c>
      <c r="C730" s="277" t="s">
        <v>223</v>
      </c>
      <c r="D730" s="277" t="s">
        <v>130</v>
      </c>
      <c r="E730" s="277">
        <v>180</v>
      </c>
    </row>
    <row r="731" spans="1:5" x14ac:dyDescent="0.25">
      <c r="A731" s="740">
        <v>14030515</v>
      </c>
      <c r="B731" s="277">
        <v>3363</v>
      </c>
      <c r="C731" s="277" t="s">
        <v>223</v>
      </c>
      <c r="D731" s="277" t="s">
        <v>132</v>
      </c>
      <c r="E731" s="277">
        <v>180</v>
      </c>
    </row>
    <row r="732" spans="1:5" x14ac:dyDescent="0.25">
      <c r="A732" s="740">
        <v>14030515</v>
      </c>
      <c r="B732" s="277">
        <v>2890</v>
      </c>
      <c r="C732" s="277" t="s">
        <v>117</v>
      </c>
      <c r="D732" s="277" t="s">
        <v>130</v>
      </c>
      <c r="E732" s="277">
        <v>180</v>
      </c>
    </row>
    <row r="733" spans="1:5" x14ac:dyDescent="0.25">
      <c r="A733" s="740">
        <v>14030515</v>
      </c>
      <c r="B733" s="277">
        <v>1721</v>
      </c>
      <c r="C733" s="277" t="s">
        <v>515</v>
      </c>
      <c r="D733" s="277" t="s">
        <v>130</v>
      </c>
      <c r="E733" s="277">
        <v>180</v>
      </c>
    </row>
    <row r="734" spans="1:5" x14ac:dyDescent="0.25">
      <c r="A734" s="740">
        <v>14030515</v>
      </c>
      <c r="B734" s="277">
        <v>232</v>
      </c>
      <c r="C734" s="277" t="s">
        <v>517</v>
      </c>
      <c r="D734" s="277" t="s">
        <v>130</v>
      </c>
      <c r="E734" s="277">
        <v>180</v>
      </c>
    </row>
    <row r="735" spans="1:5" x14ac:dyDescent="0.25">
      <c r="A735" s="740">
        <v>14030515</v>
      </c>
      <c r="B735" s="277">
        <v>877</v>
      </c>
      <c r="C735" s="277" t="s">
        <v>613</v>
      </c>
      <c r="D735" s="277" t="s">
        <v>132</v>
      </c>
      <c r="E735" s="277">
        <v>60</v>
      </c>
    </row>
    <row r="736" spans="1:5" x14ac:dyDescent="0.25">
      <c r="A736" s="740">
        <v>14030515</v>
      </c>
      <c r="B736" s="277">
        <v>875</v>
      </c>
      <c r="C736" s="277" t="s">
        <v>613</v>
      </c>
      <c r="D736" s="277" t="s">
        <v>130</v>
      </c>
      <c r="E736" s="277">
        <v>60</v>
      </c>
    </row>
    <row r="737" spans="1:5" x14ac:dyDescent="0.25">
      <c r="A737" s="740">
        <v>14030515</v>
      </c>
      <c r="B737" s="277">
        <v>876</v>
      </c>
      <c r="C737" s="277" t="s">
        <v>613</v>
      </c>
      <c r="D737" s="277" t="s">
        <v>133</v>
      </c>
      <c r="E737" s="277">
        <v>60</v>
      </c>
    </row>
    <row r="738" spans="1:5" x14ac:dyDescent="0.25">
      <c r="A738" s="740">
        <v>14030516</v>
      </c>
      <c r="B738" s="277">
        <v>646</v>
      </c>
      <c r="C738" s="277" t="s">
        <v>277</v>
      </c>
      <c r="D738" s="277" t="s">
        <v>132</v>
      </c>
      <c r="E738" s="277">
        <v>180</v>
      </c>
    </row>
    <row r="739" spans="1:5" x14ac:dyDescent="0.25">
      <c r="A739" s="740">
        <v>14030516</v>
      </c>
      <c r="B739" s="277">
        <v>1725</v>
      </c>
      <c r="C739" s="277" t="s">
        <v>540</v>
      </c>
      <c r="D739" s="277" t="s">
        <v>130</v>
      </c>
      <c r="E739" s="277">
        <v>60</v>
      </c>
    </row>
    <row r="740" spans="1:5" x14ac:dyDescent="0.25">
      <c r="A740" s="740">
        <v>14030516</v>
      </c>
      <c r="B740" s="277">
        <v>5</v>
      </c>
      <c r="C740" s="277" t="s">
        <v>601</v>
      </c>
      <c r="D740" s="277" t="s">
        <v>133</v>
      </c>
      <c r="E740" s="277">
        <v>180</v>
      </c>
    </row>
    <row r="741" spans="1:5" x14ac:dyDescent="0.25">
      <c r="A741" s="740">
        <v>14030516</v>
      </c>
      <c r="B741" s="277">
        <v>871</v>
      </c>
      <c r="C741" s="277" t="s">
        <v>142</v>
      </c>
      <c r="D741" s="277" t="s">
        <v>130</v>
      </c>
      <c r="E741" s="277">
        <v>168</v>
      </c>
    </row>
    <row r="742" spans="1:5" x14ac:dyDescent="0.25">
      <c r="A742" s="740">
        <v>14030516</v>
      </c>
      <c r="B742" s="277">
        <v>3357</v>
      </c>
      <c r="C742" s="277" t="s">
        <v>223</v>
      </c>
      <c r="D742" s="277" t="s">
        <v>133</v>
      </c>
      <c r="E742" s="277">
        <v>180</v>
      </c>
    </row>
    <row r="743" spans="1:5" x14ac:dyDescent="0.25">
      <c r="A743" s="740">
        <v>14030516</v>
      </c>
      <c r="B743" s="277">
        <v>640</v>
      </c>
      <c r="C743" s="277" t="s">
        <v>277</v>
      </c>
      <c r="D743" s="277" t="s">
        <v>133</v>
      </c>
      <c r="E743" s="277">
        <v>168</v>
      </c>
    </row>
    <row r="744" spans="1:5" x14ac:dyDescent="0.25">
      <c r="A744" s="740">
        <v>14030516</v>
      </c>
      <c r="B744" s="277">
        <v>267</v>
      </c>
      <c r="C744" s="277" t="s">
        <v>493</v>
      </c>
      <c r="D744" s="277" t="s">
        <v>132</v>
      </c>
      <c r="E744" s="277">
        <v>168</v>
      </c>
    </row>
    <row r="745" spans="1:5" x14ac:dyDescent="0.25">
      <c r="A745" s="740">
        <v>14030516</v>
      </c>
      <c r="B745" s="277">
        <v>8</v>
      </c>
      <c r="C745" s="277" t="s">
        <v>248</v>
      </c>
      <c r="D745" s="277" t="s">
        <v>130</v>
      </c>
      <c r="E745" s="277">
        <v>108</v>
      </c>
    </row>
    <row r="746" spans="1:5" x14ac:dyDescent="0.25">
      <c r="A746" s="740">
        <v>14030516</v>
      </c>
      <c r="B746" s="277">
        <v>533</v>
      </c>
      <c r="C746" s="277" t="s">
        <v>121</v>
      </c>
      <c r="D746" s="277" t="s">
        <v>130</v>
      </c>
      <c r="E746" s="277">
        <v>180</v>
      </c>
    </row>
    <row r="747" spans="1:5" x14ac:dyDescent="0.25">
      <c r="A747" s="740">
        <v>14030516</v>
      </c>
      <c r="B747" s="277">
        <v>594</v>
      </c>
      <c r="C747" s="277" t="s">
        <v>118</v>
      </c>
      <c r="D747" s="277" t="s">
        <v>130</v>
      </c>
      <c r="E747" s="277">
        <v>168</v>
      </c>
    </row>
    <row r="748" spans="1:5" x14ac:dyDescent="0.25">
      <c r="A748" s="740">
        <v>14030516</v>
      </c>
      <c r="B748" s="277">
        <v>442</v>
      </c>
      <c r="C748" s="277" t="s">
        <v>121</v>
      </c>
      <c r="D748" s="277" t="s">
        <v>130</v>
      </c>
      <c r="E748" s="277">
        <v>168</v>
      </c>
    </row>
    <row r="749" spans="1:5" x14ac:dyDescent="0.25">
      <c r="A749" s="740">
        <v>14030516</v>
      </c>
      <c r="B749" s="277">
        <v>481</v>
      </c>
      <c r="C749" s="277" t="s">
        <v>121</v>
      </c>
      <c r="D749" s="277" t="s">
        <v>133</v>
      </c>
      <c r="E749" s="277">
        <v>168</v>
      </c>
    </row>
    <row r="750" spans="1:5" x14ac:dyDescent="0.25">
      <c r="A750" s="740">
        <v>14030516</v>
      </c>
      <c r="B750" s="277">
        <v>593</v>
      </c>
      <c r="C750" s="277" t="s">
        <v>118</v>
      </c>
      <c r="D750" s="277" t="s">
        <v>132</v>
      </c>
      <c r="E750" s="277">
        <v>36</v>
      </c>
    </row>
    <row r="751" spans="1:5" x14ac:dyDescent="0.25">
      <c r="A751" s="740">
        <v>14030516</v>
      </c>
      <c r="B751" s="277">
        <v>134</v>
      </c>
      <c r="C751" s="277" t="s">
        <v>213</v>
      </c>
      <c r="D751" s="277" t="s">
        <v>130</v>
      </c>
      <c r="E751" s="277">
        <v>16</v>
      </c>
    </row>
    <row r="752" spans="1:5" x14ac:dyDescent="0.25">
      <c r="A752" s="740">
        <v>14030516</v>
      </c>
      <c r="B752" s="277">
        <v>142</v>
      </c>
      <c r="C752" s="277" t="s">
        <v>213</v>
      </c>
      <c r="D752" s="277" t="s">
        <v>130</v>
      </c>
      <c r="E752" s="277">
        <v>16</v>
      </c>
    </row>
    <row r="753" spans="1:5" x14ac:dyDescent="0.25">
      <c r="A753" s="740">
        <v>14030516</v>
      </c>
      <c r="B753" s="277">
        <v>127</v>
      </c>
      <c r="C753" s="277" t="s">
        <v>637</v>
      </c>
      <c r="D753" s="277" t="s">
        <v>130</v>
      </c>
      <c r="E753" s="277">
        <v>24</v>
      </c>
    </row>
    <row r="754" spans="1:5" x14ac:dyDescent="0.25">
      <c r="A754" s="740">
        <v>14030516</v>
      </c>
      <c r="B754" s="277">
        <v>254</v>
      </c>
      <c r="C754" s="277" t="s">
        <v>118</v>
      </c>
      <c r="D754" s="277" t="s">
        <v>132</v>
      </c>
      <c r="E754" s="277">
        <v>24</v>
      </c>
    </row>
    <row r="755" spans="1:5" x14ac:dyDescent="0.25">
      <c r="A755" s="740">
        <v>14030517</v>
      </c>
      <c r="B755" s="277">
        <v>590</v>
      </c>
      <c r="C755" s="277" t="s">
        <v>118</v>
      </c>
      <c r="D755" s="277" t="s">
        <v>130</v>
      </c>
      <c r="E755" s="277">
        <v>590</v>
      </c>
    </row>
    <row r="756" spans="1:5" x14ac:dyDescent="0.25">
      <c r="A756" s="740">
        <v>14030517</v>
      </c>
      <c r="B756" s="277">
        <v>495</v>
      </c>
      <c r="C756" s="277" t="s">
        <v>121</v>
      </c>
      <c r="D756" s="277" t="s">
        <v>130</v>
      </c>
      <c r="E756" s="277">
        <v>495</v>
      </c>
    </row>
    <row r="757" spans="1:5" x14ac:dyDescent="0.25">
      <c r="A757" s="740">
        <v>14030517</v>
      </c>
      <c r="B757" s="277">
        <v>5</v>
      </c>
      <c r="C757" s="277" t="s">
        <v>235</v>
      </c>
      <c r="D757" s="277" t="s">
        <v>130</v>
      </c>
      <c r="E757" s="277">
        <v>5</v>
      </c>
    </row>
    <row r="758" spans="1:5" x14ac:dyDescent="0.25">
      <c r="A758" s="740">
        <v>14030517</v>
      </c>
      <c r="B758" s="277">
        <v>4</v>
      </c>
      <c r="C758" s="277" t="s">
        <v>235</v>
      </c>
      <c r="D758" s="277" t="s">
        <v>130</v>
      </c>
      <c r="E758" s="277">
        <v>4</v>
      </c>
    </row>
    <row r="759" spans="1:5" x14ac:dyDescent="0.25">
      <c r="A759" s="740">
        <v>14030517</v>
      </c>
      <c r="B759" s="277">
        <v>18</v>
      </c>
      <c r="C759" s="277" t="s">
        <v>235</v>
      </c>
      <c r="D759" s="277" t="s">
        <v>130</v>
      </c>
      <c r="E759" s="277">
        <v>18</v>
      </c>
    </row>
    <row r="760" spans="1:5" x14ac:dyDescent="0.25">
      <c r="A760" s="740">
        <v>14030517</v>
      </c>
      <c r="B760" s="277">
        <v>238</v>
      </c>
      <c r="C760" s="277" t="s">
        <v>118</v>
      </c>
      <c r="D760" s="277" t="s">
        <v>132</v>
      </c>
      <c r="E760" s="277">
        <v>238</v>
      </c>
    </row>
    <row r="761" spans="1:5" x14ac:dyDescent="0.25">
      <c r="A761" s="740">
        <v>14030517</v>
      </c>
      <c r="B761" s="277">
        <v>548</v>
      </c>
      <c r="C761" s="277" t="s">
        <v>121</v>
      </c>
      <c r="D761" s="277" t="s">
        <v>130</v>
      </c>
      <c r="E761" s="277">
        <v>548</v>
      </c>
    </row>
    <row r="762" spans="1:5" x14ac:dyDescent="0.25">
      <c r="A762" s="740">
        <v>14030517</v>
      </c>
      <c r="B762" s="277">
        <v>452</v>
      </c>
      <c r="C762" s="277" t="s">
        <v>121</v>
      </c>
      <c r="D762" s="277" t="s">
        <v>132</v>
      </c>
      <c r="E762" s="277">
        <v>452</v>
      </c>
    </row>
    <row r="763" spans="1:5" x14ac:dyDescent="0.25">
      <c r="A763" s="740">
        <v>14030517</v>
      </c>
      <c r="B763" s="277">
        <v>550</v>
      </c>
      <c r="C763" s="277" t="s">
        <v>121</v>
      </c>
      <c r="D763" s="277" t="s">
        <v>130</v>
      </c>
      <c r="E763" s="277">
        <v>550</v>
      </c>
    </row>
    <row r="764" spans="1:5" x14ac:dyDescent="0.25">
      <c r="A764" s="740">
        <v>14030517</v>
      </c>
      <c r="B764" s="277">
        <v>555</v>
      </c>
      <c r="C764" s="277" t="s">
        <v>121</v>
      </c>
      <c r="D764" s="277" t="s">
        <v>133</v>
      </c>
      <c r="E764" s="277">
        <v>555</v>
      </c>
    </row>
    <row r="765" spans="1:5" x14ac:dyDescent="0.25">
      <c r="A765" s="740">
        <v>14030517</v>
      </c>
      <c r="B765" s="277">
        <v>3</v>
      </c>
      <c r="C765" s="277" t="s">
        <v>121</v>
      </c>
      <c r="D765" s="277" t="s">
        <v>130</v>
      </c>
      <c r="E765" s="277">
        <v>3</v>
      </c>
    </row>
    <row r="766" spans="1:5" x14ac:dyDescent="0.25">
      <c r="A766" s="740">
        <v>14030517</v>
      </c>
      <c r="B766" s="277">
        <v>3380</v>
      </c>
      <c r="C766" s="277" t="s">
        <v>223</v>
      </c>
      <c r="D766" s="277" t="s">
        <v>133</v>
      </c>
      <c r="E766" s="277">
        <v>180</v>
      </c>
    </row>
    <row r="767" spans="1:5" x14ac:dyDescent="0.25">
      <c r="A767" s="740">
        <v>14030517</v>
      </c>
      <c r="B767" s="277">
        <v>644</v>
      </c>
      <c r="C767" s="277" t="s">
        <v>277</v>
      </c>
      <c r="D767" s="277" t="s">
        <v>130</v>
      </c>
      <c r="E767" s="277">
        <v>180</v>
      </c>
    </row>
    <row r="768" spans="1:5" x14ac:dyDescent="0.25">
      <c r="A768" s="740">
        <v>14030517</v>
      </c>
      <c r="B768" s="277">
        <v>3361</v>
      </c>
      <c r="C768" s="277" t="s">
        <v>117</v>
      </c>
      <c r="D768" s="277" t="s">
        <v>130</v>
      </c>
      <c r="E768" s="277">
        <v>180</v>
      </c>
    </row>
    <row r="769" spans="1:5" ht="15.75" thickBot="1" x14ac:dyDescent="0.3">
      <c r="A769" s="735">
        <v>14030517</v>
      </c>
      <c r="B769" s="285">
        <v>3379</v>
      </c>
      <c r="C769" s="285" t="s">
        <v>223</v>
      </c>
      <c r="D769" s="285" t="s">
        <v>132</v>
      </c>
      <c r="E769" s="285">
        <v>180</v>
      </c>
    </row>
    <row r="770" spans="1:5" x14ac:dyDescent="0.25">
      <c r="A770" s="734">
        <v>14030521</v>
      </c>
      <c r="B770" s="278">
        <v>648</v>
      </c>
      <c r="C770" s="278" t="s">
        <v>277</v>
      </c>
      <c r="D770" s="278" t="s">
        <v>133</v>
      </c>
      <c r="E770" s="278">
        <v>12</v>
      </c>
    </row>
    <row r="771" spans="1:5" x14ac:dyDescent="0.25">
      <c r="A771" s="734">
        <v>14030521</v>
      </c>
      <c r="B771" s="277">
        <v>647</v>
      </c>
      <c r="C771" s="277" t="s">
        <v>277</v>
      </c>
      <c r="D771" s="277" t="s">
        <v>130</v>
      </c>
      <c r="E771" s="277">
        <v>12</v>
      </c>
    </row>
    <row r="772" spans="1:5" x14ac:dyDescent="0.25">
      <c r="A772" s="734">
        <v>14030521</v>
      </c>
      <c r="B772" s="277">
        <v>3266</v>
      </c>
      <c r="C772" s="277" t="s">
        <v>117</v>
      </c>
      <c r="D772" s="277" t="s">
        <v>462</v>
      </c>
      <c r="E772" s="277">
        <v>12</v>
      </c>
    </row>
    <row r="773" spans="1:5" x14ac:dyDescent="0.25">
      <c r="A773" s="734">
        <v>14030521</v>
      </c>
      <c r="B773" s="277">
        <v>871</v>
      </c>
      <c r="C773" s="277" t="s">
        <v>142</v>
      </c>
      <c r="D773" s="277" t="s">
        <v>130</v>
      </c>
      <c r="E773" s="277">
        <v>12</v>
      </c>
    </row>
    <row r="774" spans="1:5" x14ac:dyDescent="0.25">
      <c r="A774" s="734">
        <v>14030521</v>
      </c>
      <c r="B774" s="277">
        <v>6</v>
      </c>
      <c r="C774" s="277" t="s">
        <v>575</v>
      </c>
      <c r="D774" s="277" t="s">
        <v>130</v>
      </c>
      <c r="E774" s="277">
        <f>15*12</f>
        <v>180</v>
      </c>
    </row>
    <row r="775" spans="1:5" x14ac:dyDescent="0.25">
      <c r="A775" s="734">
        <v>14030521</v>
      </c>
      <c r="B775" s="277">
        <v>8</v>
      </c>
      <c r="C775" s="277" t="s">
        <v>601</v>
      </c>
      <c r="D775" s="277" t="s">
        <v>130</v>
      </c>
      <c r="E775" s="277">
        <v>12</v>
      </c>
    </row>
    <row r="776" spans="1:5" x14ac:dyDescent="0.25">
      <c r="A776" s="734">
        <v>14030521</v>
      </c>
      <c r="B776" s="277">
        <v>233</v>
      </c>
      <c r="C776" s="277" t="s">
        <v>517</v>
      </c>
      <c r="D776" s="277" t="s">
        <v>130</v>
      </c>
      <c r="E776" s="277">
        <v>180</v>
      </c>
    </row>
    <row r="777" spans="1:5" x14ac:dyDescent="0.25">
      <c r="A777" s="734">
        <v>14030521</v>
      </c>
      <c r="B777" s="277">
        <v>14</v>
      </c>
      <c r="C777" s="277" t="s">
        <v>424</v>
      </c>
      <c r="D777" s="277" t="s">
        <v>130</v>
      </c>
      <c r="E777" s="277">
        <v>120</v>
      </c>
    </row>
    <row r="778" spans="1:5" x14ac:dyDescent="0.25">
      <c r="A778" s="734">
        <v>14030521</v>
      </c>
      <c r="B778" s="277">
        <v>43</v>
      </c>
      <c r="C778" s="277" t="s">
        <v>424</v>
      </c>
      <c r="D778" s="277" t="s">
        <v>130</v>
      </c>
      <c r="E778" s="277">
        <v>120</v>
      </c>
    </row>
    <row r="779" spans="1:5" x14ac:dyDescent="0.25">
      <c r="A779" s="734">
        <v>14030521</v>
      </c>
      <c r="B779" s="277">
        <v>12</v>
      </c>
      <c r="C779" s="277" t="s">
        <v>415</v>
      </c>
      <c r="D779" s="277" t="s">
        <v>130</v>
      </c>
      <c r="E779" s="277">
        <v>96</v>
      </c>
    </row>
    <row r="780" spans="1:5" x14ac:dyDescent="0.25">
      <c r="A780" s="734">
        <v>14030521</v>
      </c>
      <c r="B780" s="277">
        <v>3365</v>
      </c>
      <c r="C780" s="277" t="s">
        <v>223</v>
      </c>
      <c r="D780" s="277" t="s">
        <v>130</v>
      </c>
      <c r="E780" s="277">
        <v>180</v>
      </c>
    </row>
    <row r="781" spans="1:5" x14ac:dyDescent="0.25">
      <c r="A781" s="734">
        <v>14030521</v>
      </c>
      <c r="B781" s="277">
        <v>3</v>
      </c>
      <c r="C781" s="277" t="s">
        <v>550</v>
      </c>
      <c r="D781" s="277" t="s">
        <v>133</v>
      </c>
      <c r="E781" s="277">
        <v>180</v>
      </c>
    </row>
    <row r="782" spans="1:5" x14ac:dyDescent="0.25">
      <c r="A782" s="734">
        <v>14030521</v>
      </c>
      <c r="B782" s="277">
        <v>3356</v>
      </c>
      <c r="C782" s="277" t="s">
        <v>223</v>
      </c>
      <c r="D782" s="277" t="s">
        <v>132</v>
      </c>
      <c r="E782" s="277">
        <v>180</v>
      </c>
    </row>
    <row r="783" spans="1:5" x14ac:dyDescent="0.25">
      <c r="A783" s="734">
        <v>14030521</v>
      </c>
      <c r="B783" s="277">
        <v>639</v>
      </c>
      <c r="C783" s="277" t="s">
        <v>277</v>
      </c>
      <c r="D783" s="277" t="s">
        <v>130</v>
      </c>
      <c r="E783" s="277">
        <v>180</v>
      </c>
    </row>
    <row r="784" spans="1:5" x14ac:dyDescent="0.25">
      <c r="A784" s="734">
        <v>14030521</v>
      </c>
      <c r="B784" s="277">
        <v>635</v>
      </c>
      <c r="C784" s="277" t="s">
        <v>277</v>
      </c>
      <c r="D784" s="277" t="s">
        <v>133</v>
      </c>
      <c r="E784" s="277">
        <v>168</v>
      </c>
    </row>
    <row r="785" spans="1:5" x14ac:dyDescent="0.25">
      <c r="A785" s="734">
        <v>14030521</v>
      </c>
      <c r="B785" s="277">
        <v>6</v>
      </c>
      <c r="C785" s="277" t="s">
        <v>575</v>
      </c>
      <c r="D785" s="277" t="s">
        <v>130</v>
      </c>
      <c r="E785" s="277">
        <v>168</v>
      </c>
    </row>
    <row r="786" spans="1:5" x14ac:dyDescent="0.25">
      <c r="A786" s="734">
        <v>14030521</v>
      </c>
      <c r="B786" s="277">
        <v>1</v>
      </c>
      <c r="C786" s="277" t="s">
        <v>541</v>
      </c>
      <c r="D786" s="277" t="s">
        <v>420</v>
      </c>
      <c r="E786" s="277">
        <v>168</v>
      </c>
    </row>
    <row r="787" spans="1:5" x14ac:dyDescent="0.25">
      <c r="A787" s="734">
        <v>14030521</v>
      </c>
      <c r="B787" s="277"/>
      <c r="C787" s="277" t="s">
        <v>670</v>
      </c>
      <c r="D787" s="277" t="s">
        <v>423</v>
      </c>
      <c r="E787" s="277">
        <v>1</v>
      </c>
    </row>
    <row r="788" spans="1:5" x14ac:dyDescent="0.25">
      <c r="A788" s="734">
        <v>14030521</v>
      </c>
      <c r="B788" s="277">
        <v>325</v>
      </c>
      <c r="C788" s="277" t="s">
        <v>483</v>
      </c>
      <c r="D788" s="277" t="s">
        <v>130</v>
      </c>
      <c r="E788" s="277">
        <v>9</v>
      </c>
    </row>
    <row r="789" spans="1:5" x14ac:dyDescent="0.25">
      <c r="A789" s="734">
        <v>14030521</v>
      </c>
      <c r="B789" s="277">
        <v>301</v>
      </c>
      <c r="C789" s="277" t="s">
        <v>453</v>
      </c>
      <c r="D789" s="277" t="s">
        <v>130</v>
      </c>
      <c r="E789" s="277">
        <v>6</v>
      </c>
    </row>
    <row r="790" spans="1:5" x14ac:dyDescent="0.25">
      <c r="A790" s="734">
        <v>14030521</v>
      </c>
      <c r="B790" s="277"/>
      <c r="C790" s="277" t="s">
        <v>601</v>
      </c>
      <c r="D790" s="277" t="s">
        <v>132</v>
      </c>
      <c r="E790" s="277">
        <v>1</v>
      </c>
    </row>
    <row r="791" spans="1:5" x14ac:dyDescent="0.25">
      <c r="A791" s="734">
        <v>14030521</v>
      </c>
      <c r="B791" s="277"/>
      <c r="C791" s="277" t="s">
        <v>117</v>
      </c>
      <c r="D791" s="277" t="s">
        <v>132</v>
      </c>
      <c r="E791" s="277">
        <v>1</v>
      </c>
    </row>
    <row r="792" spans="1:5" x14ac:dyDescent="0.25">
      <c r="A792" s="734">
        <v>14030521</v>
      </c>
      <c r="B792" s="277"/>
      <c r="C792" s="277" t="s">
        <v>550</v>
      </c>
      <c r="D792" s="277" t="s">
        <v>133</v>
      </c>
      <c r="E792" s="277">
        <v>2</v>
      </c>
    </row>
    <row r="793" spans="1:5" ht="15.75" thickBot="1" x14ac:dyDescent="0.3">
      <c r="A793" s="735">
        <v>14030521</v>
      </c>
      <c r="B793" s="285"/>
      <c r="C793" s="285" t="s">
        <v>218</v>
      </c>
      <c r="D793" s="285" t="s">
        <v>130</v>
      </c>
      <c r="E793" s="285">
        <v>1</v>
      </c>
    </row>
    <row r="794" spans="1:5" ht="15.75" thickBot="1" x14ac:dyDescent="0.3">
      <c r="A794" s="744">
        <v>14030522</v>
      </c>
      <c r="B794" s="278">
        <v>1528</v>
      </c>
      <c r="C794" s="278" t="s">
        <v>632</v>
      </c>
      <c r="D794" s="278" t="s">
        <v>130</v>
      </c>
      <c r="E794" s="278">
        <v>180</v>
      </c>
    </row>
    <row r="795" spans="1:5" ht="15.75" thickBot="1" x14ac:dyDescent="0.3">
      <c r="A795" s="744">
        <v>14030522</v>
      </c>
      <c r="B795" s="277">
        <v>8</v>
      </c>
      <c r="C795" s="277" t="s">
        <v>601</v>
      </c>
      <c r="D795" s="277" t="s">
        <v>130</v>
      </c>
      <c r="E795" s="277">
        <v>180</v>
      </c>
    </row>
    <row r="796" spans="1:5" ht="15.75" thickBot="1" x14ac:dyDescent="0.3">
      <c r="A796" s="744">
        <v>14030522</v>
      </c>
      <c r="B796" s="277">
        <v>268</v>
      </c>
      <c r="C796" s="277" t="s">
        <v>493</v>
      </c>
      <c r="D796" s="277" t="s">
        <v>420</v>
      </c>
      <c r="E796" s="277">
        <v>180</v>
      </c>
    </row>
    <row r="797" spans="1:5" ht="15.75" thickBot="1" x14ac:dyDescent="0.3">
      <c r="A797" s="744">
        <v>14030522</v>
      </c>
      <c r="B797" s="277">
        <v>265</v>
      </c>
      <c r="C797" s="277" t="s">
        <v>493</v>
      </c>
      <c r="D797" s="277" t="s">
        <v>420</v>
      </c>
      <c r="E797" s="277">
        <v>180</v>
      </c>
    </row>
    <row r="798" spans="1:5" ht="15.75" thickBot="1" x14ac:dyDescent="0.3">
      <c r="A798" s="744">
        <v>14030522</v>
      </c>
      <c r="B798" s="277">
        <v>3362</v>
      </c>
      <c r="C798" s="277" t="s">
        <v>223</v>
      </c>
      <c r="D798" s="277" t="s">
        <v>133</v>
      </c>
      <c r="E798" s="277">
        <v>12</v>
      </c>
    </row>
    <row r="799" spans="1:5" ht="15.75" thickBot="1" x14ac:dyDescent="0.3">
      <c r="A799" s="744">
        <v>14030522</v>
      </c>
      <c r="B799" s="277">
        <v>873</v>
      </c>
      <c r="C799" s="277" t="s">
        <v>142</v>
      </c>
      <c r="D799" s="277" t="s">
        <v>132</v>
      </c>
      <c r="E799" s="277">
        <v>180</v>
      </c>
    </row>
    <row r="800" spans="1:5" ht="15.75" thickBot="1" x14ac:dyDescent="0.3">
      <c r="A800" s="744">
        <v>14030522</v>
      </c>
      <c r="B800" s="277">
        <v>3374</v>
      </c>
      <c r="C800" s="277" t="s">
        <v>117</v>
      </c>
      <c r="D800" s="277" t="s">
        <v>130</v>
      </c>
      <c r="E800" s="277">
        <v>12</v>
      </c>
    </row>
    <row r="801" spans="1:5" ht="15.75" thickBot="1" x14ac:dyDescent="0.3">
      <c r="A801" s="744">
        <v>14030522</v>
      </c>
      <c r="B801" s="277">
        <v>868</v>
      </c>
      <c r="C801" s="277" t="s">
        <v>142</v>
      </c>
      <c r="D801" s="277" t="s">
        <v>130</v>
      </c>
      <c r="E801" s="277">
        <v>12</v>
      </c>
    </row>
    <row r="802" spans="1:5" ht="15.75" thickBot="1" x14ac:dyDescent="0.3">
      <c r="A802" s="744">
        <v>14030522</v>
      </c>
      <c r="B802" s="277">
        <v>965</v>
      </c>
      <c r="C802" s="277" t="s">
        <v>277</v>
      </c>
      <c r="D802" s="277" t="s">
        <v>133</v>
      </c>
      <c r="E802" s="277">
        <v>12</v>
      </c>
    </row>
    <row r="803" spans="1:5" ht="15.75" thickBot="1" x14ac:dyDescent="0.3">
      <c r="A803" s="744">
        <v>14030522</v>
      </c>
      <c r="B803" s="277">
        <v>3367</v>
      </c>
      <c r="C803" s="277" t="s">
        <v>117</v>
      </c>
      <c r="D803" s="277" t="s">
        <v>109</v>
      </c>
      <c r="E803" s="277">
        <v>180</v>
      </c>
    </row>
    <row r="804" spans="1:5" ht="15.75" thickBot="1" x14ac:dyDescent="0.3">
      <c r="A804" s="744">
        <v>14030522</v>
      </c>
      <c r="B804" s="277">
        <v>236</v>
      </c>
      <c r="C804" s="277" t="s">
        <v>517</v>
      </c>
      <c r="D804" s="277" t="s">
        <v>420</v>
      </c>
      <c r="E804" s="277">
        <v>180</v>
      </c>
    </row>
    <row r="805" spans="1:5" ht="15.75" thickBot="1" x14ac:dyDescent="0.3">
      <c r="A805" s="744">
        <v>14030522</v>
      </c>
      <c r="B805" s="277">
        <v>609</v>
      </c>
      <c r="C805" s="277" t="s">
        <v>464</v>
      </c>
      <c r="D805" s="277" t="s">
        <v>133</v>
      </c>
      <c r="E805" s="277">
        <v>168</v>
      </c>
    </row>
    <row r="806" spans="1:5" ht="15.75" thickBot="1" x14ac:dyDescent="0.3">
      <c r="A806" s="744">
        <v>14030522</v>
      </c>
      <c r="B806" s="277">
        <v>874</v>
      </c>
      <c r="C806" s="277" t="s">
        <v>142</v>
      </c>
      <c r="D806" s="277" t="s">
        <v>130</v>
      </c>
      <c r="E806" s="277">
        <v>168</v>
      </c>
    </row>
    <row r="807" spans="1:5" ht="15.75" thickBot="1" x14ac:dyDescent="0.3">
      <c r="A807" s="744">
        <v>14030522</v>
      </c>
      <c r="B807" s="277">
        <v>3224</v>
      </c>
      <c r="C807" s="277" t="s">
        <v>117</v>
      </c>
      <c r="D807" s="277" t="s">
        <v>109</v>
      </c>
      <c r="E807" s="277">
        <v>122</v>
      </c>
    </row>
    <row r="808" spans="1:5" ht="15.75" thickBot="1" x14ac:dyDescent="0.3">
      <c r="A808" s="744">
        <v>14030522</v>
      </c>
      <c r="B808" s="277">
        <v>1526</v>
      </c>
      <c r="C808" s="277" t="s">
        <v>632</v>
      </c>
      <c r="D808" s="277" t="s">
        <v>130</v>
      </c>
      <c r="E808" s="277">
        <v>180</v>
      </c>
    </row>
    <row r="809" spans="1:5" ht="15.75" thickBot="1" x14ac:dyDescent="0.3">
      <c r="A809" s="742">
        <v>14030522</v>
      </c>
      <c r="B809" s="285">
        <v>3</v>
      </c>
      <c r="C809" s="285" t="s">
        <v>424</v>
      </c>
      <c r="D809" s="285" t="s">
        <v>130</v>
      </c>
      <c r="E809" s="285">
        <v>8</v>
      </c>
    </row>
    <row r="810" spans="1:5" x14ac:dyDescent="0.25">
      <c r="A810" s="734">
        <v>14030523</v>
      </c>
      <c r="B810" s="278">
        <v>26</v>
      </c>
      <c r="C810" s="278" t="s">
        <v>502</v>
      </c>
      <c r="D810" s="278" t="s">
        <v>130</v>
      </c>
      <c r="E810" s="278">
        <v>120</v>
      </c>
    </row>
    <row r="811" spans="1:5" x14ac:dyDescent="0.25">
      <c r="A811" s="734">
        <v>14030523</v>
      </c>
      <c r="B811" s="277">
        <v>24</v>
      </c>
      <c r="C811" s="277" t="s">
        <v>502</v>
      </c>
      <c r="D811" s="277" t="s">
        <v>130</v>
      </c>
      <c r="E811" s="277">
        <v>104</v>
      </c>
    </row>
    <row r="812" spans="1:5" x14ac:dyDescent="0.25">
      <c r="A812" s="734">
        <v>14030523</v>
      </c>
      <c r="B812" s="277">
        <v>103</v>
      </c>
      <c r="C812" s="277" t="s">
        <v>137</v>
      </c>
      <c r="D812" s="277" t="s">
        <v>216</v>
      </c>
      <c r="E812" s="277">
        <v>240</v>
      </c>
    </row>
    <row r="813" spans="1:5" x14ac:dyDescent="0.25">
      <c r="A813" s="734">
        <v>14030523</v>
      </c>
      <c r="B813" s="277">
        <v>52</v>
      </c>
      <c r="C813" s="277" t="s">
        <v>424</v>
      </c>
      <c r="D813" s="277" t="s">
        <v>109</v>
      </c>
      <c r="E813" s="277">
        <v>96</v>
      </c>
    </row>
    <row r="814" spans="1:5" x14ac:dyDescent="0.25">
      <c r="A814" s="734">
        <v>14030523</v>
      </c>
      <c r="B814" s="277">
        <v>54</v>
      </c>
      <c r="C814" s="277" t="s">
        <v>424</v>
      </c>
      <c r="D814" s="277" t="s">
        <v>130</v>
      </c>
      <c r="E814" s="277">
        <v>16</v>
      </c>
    </row>
    <row r="815" spans="1:5" x14ac:dyDescent="0.25">
      <c r="A815" s="734">
        <v>14030523</v>
      </c>
      <c r="B815" s="277">
        <v>5</v>
      </c>
      <c r="C815" s="277" t="s">
        <v>541</v>
      </c>
      <c r="D815" s="277" t="s">
        <v>420</v>
      </c>
      <c r="E815" s="277">
        <f>12*15</f>
        <v>180</v>
      </c>
    </row>
    <row r="816" spans="1:5" x14ac:dyDescent="0.25">
      <c r="A816" s="734">
        <v>14030523</v>
      </c>
      <c r="B816" s="277">
        <v>3383</v>
      </c>
      <c r="C816" s="277" t="s">
        <v>223</v>
      </c>
      <c r="D816" s="277" t="s">
        <v>130</v>
      </c>
      <c r="E816" s="277">
        <v>180</v>
      </c>
    </row>
    <row r="817" spans="1:5" x14ac:dyDescent="0.25">
      <c r="A817" s="734">
        <v>14030523</v>
      </c>
      <c r="B817" s="277">
        <v>1522</v>
      </c>
      <c r="C817" s="277" t="s">
        <v>107</v>
      </c>
      <c r="D817" s="277" t="s">
        <v>109</v>
      </c>
      <c r="E817" s="277">
        <v>180</v>
      </c>
    </row>
    <row r="818" spans="1:5" x14ac:dyDescent="0.25">
      <c r="A818" s="734">
        <v>14030523</v>
      </c>
      <c r="B818" s="277">
        <v>3382</v>
      </c>
      <c r="C818" s="277" t="s">
        <v>223</v>
      </c>
      <c r="D818" s="277" t="s">
        <v>130</v>
      </c>
      <c r="E818" s="277">
        <v>180</v>
      </c>
    </row>
    <row r="819" spans="1:5" x14ac:dyDescent="0.25">
      <c r="A819" s="734">
        <v>14030523</v>
      </c>
      <c r="B819" s="277">
        <v>280</v>
      </c>
      <c r="C819" s="277" t="s">
        <v>631</v>
      </c>
      <c r="D819" s="277" t="s">
        <v>130</v>
      </c>
      <c r="E819" s="277">
        <v>180</v>
      </c>
    </row>
    <row r="820" spans="1:5" x14ac:dyDescent="0.25">
      <c r="A820" s="734">
        <v>14030523</v>
      </c>
      <c r="B820" s="277">
        <v>234</v>
      </c>
      <c r="C820" s="277" t="s">
        <v>517</v>
      </c>
      <c r="D820" s="277" t="s">
        <v>130</v>
      </c>
      <c r="E820" s="277">
        <v>180</v>
      </c>
    </row>
    <row r="821" spans="1:5" x14ac:dyDescent="0.25">
      <c r="A821" s="734">
        <v>14030523</v>
      </c>
      <c r="B821" s="277">
        <v>11</v>
      </c>
      <c r="C821" s="277" t="s">
        <v>550</v>
      </c>
      <c r="D821" s="277" t="s">
        <v>132</v>
      </c>
      <c r="E821" s="277">
        <v>168</v>
      </c>
    </row>
    <row r="822" spans="1:5" x14ac:dyDescent="0.25">
      <c r="A822" s="734">
        <v>14030523</v>
      </c>
      <c r="B822" s="277">
        <v>3062</v>
      </c>
      <c r="C822" s="277" t="s">
        <v>218</v>
      </c>
      <c r="D822" s="277" t="s">
        <v>671</v>
      </c>
      <c r="E822" s="277">
        <v>120</v>
      </c>
    </row>
    <row r="823" spans="1:5" ht="15.75" thickBot="1" x14ac:dyDescent="0.3">
      <c r="A823" s="735">
        <v>14030523</v>
      </c>
      <c r="B823" s="285">
        <v>874</v>
      </c>
      <c r="C823" s="285" t="s">
        <v>142</v>
      </c>
      <c r="D823" s="285" t="s">
        <v>130</v>
      </c>
      <c r="E823" s="285">
        <v>12</v>
      </c>
    </row>
    <row r="824" spans="1:5" x14ac:dyDescent="0.25">
      <c r="A824" s="734">
        <v>14030525</v>
      </c>
      <c r="B824" s="278">
        <v>235</v>
      </c>
      <c r="C824" s="278" t="s">
        <v>517</v>
      </c>
      <c r="D824" s="278" t="s">
        <v>423</v>
      </c>
      <c r="E824" s="278">
        <v>180</v>
      </c>
    </row>
    <row r="825" spans="1:5" x14ac:dyDescent="0.25">
      <c r="A825" s="734">
        <v>14030525</v>
      </c>
      <c r="B825" s="277">
        <v>3386</v>
      </c>
      <c r="C825" s="277" t="s">
        <v>506</v>
      </c>
      <c r="D825" s="277" t="s">
        <v>132</v>
      </c>
      <c r="E825" s="277">
        <v>180</v>
      </c>
    </row>
    <row r="826" spans="1:5" x14ac:dyDescent="0.25">
      <c r="A826" s="734">
        <v>14030525</v>
      </c>
      <c r="B826" s="277">
        <v>3366</v>
      </c>
      <c r="C826" s="277" t="s">
        <v>117</v>
      </c>
      <c r="D826" s="277" t="s">
        <v>130</v>
      </c>
      <c r="E826" s="277">
        <v>180</v>
      </c>
    </row>
    <row r="827" spans="1:5" x14ac:dyDescent="0.25">
      <c r="A827" s="734">
        <v>14030525</v>
      </c>
      <c r="B827" s="277">
        <v>1515</v>
      </c>
      <c r="C827" s="277" t="s">
        <v>107</v>
      </c>
      <c r="D827" s="277" t="s">
        <v>130</v>
      </c>
      <c r="E827" s="277">
        <v>168</v>
      </c>
    </row>
    <row r="828" spans="1:5" x14ac:dyDescent="0.25">
      <c r="A828" s="734">
        <v>14030525</v>
      </c>
      <c r="B828" s="277">
        <v>11</v>
      </c>
      <c r="C828" s="277" t="s">
        <v>550</v>
      </c>
      <c r="D828" s="277" t="s">
        <v>132</v>
      </c>
      <c r="E828" s="277">
        <v>12</v>
      </c>
    </row>
    <row r="829" spans="1:5" x14ac:dyDescent="0.25">
      <c r="A829" s="734">
        <v>14030525</v>
      </c>
      <c r="B829" s="277">
        <v>609</v>
      </c>
      <c r="C829" s="277" t="s">
        <v>464</v>
      </c>
      <c r="D829" s="277" t="s">
        <v>133</v>
      </c>
      <c r="E829" s="277">
        <v>12</v>
      </c>
    </row>
    <row r="830" spans="1:5" x14ac:dyDescent="0.25">
      <c r="A830" s="734">
        <v>14030525</v>
      </c>
      <c r="B830" s="277">
        <v>872</v>
      </c>
      <c r="C830" s="277" t="s">
        <v>142</v>
      </c>
      <c r="D830" s="277" t="s">
        <v>133</v>
      </c>
      <c r="E830" s="277">
        <v>168</v>
      </c>
    </row>
    <row r="831" spans="1:5" x14ac:dyDescent="0.25">
      <c r="A831" s="734">
        <v>14030525</v>
      </c>
      <c r="B831" s="277">
        <v>597</v>
      </c>
      <c r="C831" s="277" t="s">
        <v>118</v>
      </c>
      <c r="D831" s="277" t="s">
        <v>130</v>
      </c>
      <c r="E831" s="277">
        <v>180</v>
      </c>
    </row>
    <row r="832" spans="1:5" x14ac:dyDescent="0.25">
      <c r="A832" s="734">
        <v>14030525</v>
      </c>
      <c r="B832" s="277">
        <v>181</v>
      </c>
      <c r="C832" s="277" t="s">
        <v>137</v>
      </c>
      <c r="D832" s="277" t="s">
        <v>216</v>
      </c>
      <c r="E832" s="277">
        <v>240</v>
      </c>
    </row>
    <row r="833" spans="1:5" x14ac:dyDescent="0.25">
      <c r="A833" s="734">
        <v>14030525</v>
      </c>
      <c r="B833" s="277">
        <v>55</v>
      </c>
      <c r="C833" s="277" t="s">
        <v>424</v>
      </c>
      <c r="D833" s="277" t="s">
        <v>130</v>
      </c>
      <c r="E833" s="277">
        <v>16</v>
      </c>
    </row>
    <row r="834" spans="1:5" x14ac:dyDescent="0.25">
      <c r="A834" s="734">
        <v>14030525</v>
      </c>
      <c r="B834" s="277">
        <v>6</v>
      </c>
      <c r="C834" s="277" t="s">
        <v>496</v>
      </c>
      <c r="D834" s="277" t="s">
        <v>130</v>
      </c>
      <c r="E834" s="277">
        <v>8</v>
      </c>
    </row>
    <row r="835" spans="1:5" x14ac:dyDescent="0.25">
      <c r="A835" s="734">
        <v>14030525</v>
      </c>
      <c r="B835" s="277">
        <v>52</v>
      </c>
      <c r="C835" s="277" t="s">
        <v>424</v>
      </c>
      <c r="D835" s="277" t="s">
        <v>109</v>
      </c>
      <c r="E835" s="277">
        <v>8</v>
      </c>
    </row>
    <row r="836" spans="1:5" x14ac:dyDescent="0.25">
      <c r="A836" s="734">
        <v>14030525</v>
      </c>
      <c r="B836" s="277">
        <v>596</v>
      </c>
      <c r="C836" s="277" t="s">
        <v>118</v>
      </c>
      <c r="D836" s="277" t="s">
        <v>132</v>
      </c>
      <c r="E836" s="277">
        <v>12</v>
      </c>
    </row>
    <row r="837" spans="1:5" x14ac:dyDescent="0.25">
      <c r="A837" s="734">
        <v>14030525</v>
      </c>
      <c r="B837" s="277">
        <v>14</v>
      </c>
      <c r="C837" s="277" t="s">
        <v>415</v>
      </c>
      <c r="D837" s="277" t="s">
        <v>130</v>
      </c>
      <c r="E837" s="277">
        <v>104</v>
      </c>
    </row>
    <row r="838" spans="1:5" x14ac:dyDescent="0.25">
      <c r="A838" s="734">
        <v>14030525</v>
      </c>
      <c r="B838" s="277">
        <v>135</v>
      </c>
      <c r="C838" s="277" t="s">
        <v>213</v>
      </c>
      <c r="D838" s="277" t="s">
        <v>420</v>
      </c>
      <c r="E838" s="277">
        <v>56</v>
      </c>
    </row>
    <row r="839" spans="1:5" ht="15.75" thickBot="1" x14ac:dyDescent="0.3">
      <c r="A839" s="735">
        <v>14030525</v>
      </c>
      <c r="B839" s="285">
        <v>2</v>
      </c>
      <c r="C839" s="285" t="s">
        <v>424</v>
      </c>
      <c r="D839" s="285" t="s">
        <v>130</v>
      </c>
      <c r="E839" s="285">
        <v>8</v>
      </c>
    </row>
    <row r="840" spans="1:5" x14ac:dyDescent="0.25">
      <c r="A840" s="734">
        <v>14030527</v>
      </c>
      <c r="B840" s="278">
        <v>3388</v>
      </c>
      <c r="C840" s="278" t="s">
        <v>223</v>
      </c>
      <c r="D840" s="278" t="s">
        <v>130</v>
      </c>
      <c r="E840" s="278">
        <v>180</v>
      </c>
    </row>
    <row r="841" spans="1:5" x14ac:dyDescent="0.25">
      <c r="A841" s="734">
        <v>14030527</v>
      </c>
      <c r="B841" s="277">
        <v>3384</v>
      </c>
      <c r="C841" s="277" t="s">
        <v>672</v>
      </c>
      <c r="D841" s="277" t="s">
        <v>133</v>
      </c>
      <c r="E841" s="277">
        <v>180</v>
      </c>
    </row>
    <row r="842" spans="1:5" x14ac:dyDescent="0.25">
      <c r="A842" s="734">
        <v>14030527</v>
      </c>
      <c r="B842" s="277">
        <v>643</v>
      </c>
      <c r="C842" s="277" t="s">
        <v>494</v>
      </c>
      <c r="D842" s="277" t="s">
        <v>130</v>
      </c>
      <c r="E842" s="277">
        <v>180</v>
      </c>
    </row>
    <row r="843" spans="1:5" x14ac:dyDescent="0.25">
      <c r="A843" s="734">
        <v>14030527</v>
      </c>
      <c r="B843" s="277">
        <v>878</v>
      </c>
      <c r="C843" s="277" t="s">
        <v>142</v>
      </c>
      <c r="D843" s="277" t="s">
        <v>133</v>
      </c>
      <c r="E843" s="277">
        <v>120</v>
      </c>
    </row>
    <row r="844" spans="1:5" x14ac:dyDescent="0.25">
      <c r="A844" s="734">
        <v>14030527</v>
      </c>
      <c r="B844" s="277">
        <v>1727</v>
      </c>
      <c r="C844" s="277" t="s">
        <v>515</v>
      </c>
      <c r="D844" s="277" t="s">
        <v>130</v>
      </c>
      <c r="E844" s="277">
        <v>180</v>
      </c>
    </row>
    <row r="845" spans="1:5" x14ac:dyDescent="0.25">
      <c r="A845" s="734">
        <v>14030527</v>
      </c>
      <c r="B845" s="277">
        <v>129</v>
      </c>
      <c r="C845" s="277" t="s">
        <v>137</v>
      </c>
      <c r="D845" s="277" t="s">
        <v>216</v>
      </c>
      <c r="E845" s="277">
        <v>180</v>
      </c>
    </row>
    <row r="846" spans="1:5" x14ac:dyDescent="0.25">
      <c r="A846" s="734">
        <v>14030527</v>
      </c>
      <c r="B846" s="277">
        <v>523</v>
      </c>
      <c r="C846" s="277" t="s">
        <v>121</v>
      </c>
      <c r="D846" s="277" t="s">
        <v>133</v>
      </c>
      <c r="E846" s="277">
        <v>168</v>
      </c>
    </row>
    <row r="847" spans="1:5" x14ac:dyDescent="0.25">
      <c r="A847" s="734">
        <v>14030527</v>
      </c>
      <c r="B847" s="277">
        <v>606</v>
      </c>
      <c r="C847" s="277" t="s">
        <v>118</v>
      </c>
      <c r="D847" s="277" t="s">
        <v>130</v>
      </c>
      <c r="E847" s="277">
        <v>180</v>
      </c>
    </row>
    <row r="848" spans="1:5" x14ac:dyDescent="0.25">
      <c r="A848" s="734">
        <v>14030527</v>
      </c>
      <c r="B848" s="277">
        <v>5</v>
      </c>
      <c r="C848" s="277" t="s">
        <v>415</v>
      </c>
      <c r="D848" s="277" t="s">
        <v>462</v>
      </c>
      <c r="E848" s="277">
        <v>56</v>
      </c>
    </row>
    <row r="849" spans="1:5" x14ac:dyDescent="0.25">
      <c r="A849" s="734">
        <v>14030527</v>
      </c>
      <c r="B849" s="277">
        <v>4</v>
      </c>
      <c r="C849" s="277" t="s">
        <v>541</v>
      </c>
      <c r="D849" s="277" t="s">
        <v>130</v>
      </c>
      <c r="E849" s="277">
        <v>180</v>
      </c>
    </row>
    <row r="850" spans="1:5" x14ac:dyDescent="0.25">
      <c r="A850" s="734">
        <v>14030527</v>
      </c>
      <c r="B850" s="277">
        <v>2</v>
      </c>
      <c r="C850" s="277" t="s">
        <v>541</v>
      </c>
      <c r="D850" s="277" t="s">
        <v>673</v>
      </c>
      <c r="E850" s="277">
        <v>2</v>
      </c>
    </row>
    <row r="851" spans="1:5" ht="15.75" thickBot="1" x14ac:dyDescent="0.3">
      <c r="A851" s="735">
        <v>14030527</v>
      </c>
      <c r="B851" s="285">
        <v>3</v>
      </c>
      <c r="C851" s="285" t="s">
        <v>541</v>
      </c>
      <c r="D851" s="285" t="s">
        <v>673</v>
      </c>
      <c r="E851" s="285">
        <v>4</v>
      </c>
    </row>
    <row r="852" spans="1:5" x14ac:dyDescent="0.25">
      <c r="A852" s="734">
        <v>14030529</v>
      </c>
      <c r="B852" s="278">
        <v>281</v>
      </c>
      <c r="C852" s="278" t="s">
        <v>631</v>
      </c>
      <c r="D852" s="278" t="s">
        <v>130</v>
      </c>
      <c r="E852" s="278">
        <v>180</v>
      </c>
    </row>
    <row r="853" spans="1:5" x14ac:dyDescent="0.25">
      <c r="A853" s="734">
        <v>14030529</v>
      </c>
      <c r="B853" s="277">
        <v>3375</v>
      </c>
      <c r="C853" s="277" t="s">
        <v>117</v>
      </c>
      <c r="D853" s="277" t="s">
        <v>130</v>
      </c>
      <c r="E853" s="277">
        <v>180</v>
      </c>
    </row>
    <row r="854" spans="1:5" x14ac:dyDescent="0.25">
      <c r="A854" s="734">
        <v>14030529</v>
      </c>
      <c r="B854" s="277">
        <v>610</v>
      </c>
      <c r="C854" s="277" t="s">
        <v>464</v>
      </c>
      <c r="D854" s="277" t="s">
        <v>132</v>
      </c>
      <c r="E854" s="277">
        <v>180</v>
      </c>
    </row>
    <row r="855" spans="1:5" x14ac:dyDescent="0.25">
      <c r="A855" s="734">
        <v>14030529</v>
      </c>
      <c r="B855" s="277">
        <v>645</v>
      </c>
      <c r="C855" s="277" t="s">
        <v>494</v>
      </c>
      <c r="D855" s="277" t="s">
        <v>130</v>
      </c>
      <c r="E855" s="277">
        <v>168</v>
      </c>
    </row>
    <row r="856" spans="1:5" x14ac:dyDescent="0.25">
      <c r="A856" s="734">
        <v>14030529</v>
      </c>
      <c r="B856" s="277">
        <v>3397</v>
      </c>
      <c r="C856" s="277" t="s">
        <v>223</v>
      </c>
      <c r="D856" s="277" t="s">
        <v>133</v>
      </c>
      <c r="E856" s="277">
        <v>180</v>
      </c>
    </row>
    <row r="857" spans="1:5" x14ac:dyDescent="0.25">
      <c r="A857" s="734">
        <v>14030529</v>
      </c>
      <c r="B857" s="277">
        <v>3370</v>
      </c>
      <c r="C857" s="277" t="s">
        <v>117</v>
      </c>
      <c r="D857" s="277" t="s">
        <v>130</v>
      </c>
      <c r="E857" s="277">
        <v>180</v>
      </c>
    </row>
    <row r="858" spans="1:5" x14ac:dyDescent="0.25">
      <c r="A858" s="734">
        <v>14030529</v>
      </c>
      <c r="B858" s="277">
        <v>880</v>
      </c>
      <c r="C858" s="277" t="s">
        <v>142</v>
      </c>
      <c r="D858" s="277" t="s">
        <v>130</v>
      </c>
      <c r="E858" s="277">
        <v>120</v>
      </c>
    </row>
    <row r="859" spans="1:5" x14ac:dyDescent="0.25">
      <c r="A859" s="734">
        <v>14030529</v>
      </c>
      <c r="B859" s="277">
        <v>872</v>
      </c>
      <c r="C859" s="277" t="s">
        <v>142</v>
      </c>
      <c r="D859" s="277" t="s">
        <v>133</v>
      </c>
      <c r="E859" s="277">
        <v>12</v>
      </c>
    </row>
    <row r="860" spans="1:5" x14ac:dyDescent="0.25">
      <c r="A860" s="734">
        <v>14030529</v>
      </c>
      <c r="B860" s="277">
        <v>1515</v>
      </c>
      <c r="C860" s="277" t="s">
        <v>107</v>
      </c>
      <c r="D860" s="277" t="s">
        <v>130</v>
      </c>
      <c r="E860" s="277">
        <v>12</v>
      </c>
    </row>
    <row r="861" spans="1:5" x14ac:dyDescent="0.25">
      <c r="A861" s="734">
        <v>14030529</v>
      </c>
      <c r="B861" s="277">
        <v>3386</v>
      </c>
      <c r="C861" s="277" t="s">
        <v>506</v>
      </c>
      <c r="D861" s="277" t="s">
        <v>132</v>
      </c>
      <c r="E861" s="277">
        <v>12</v>
      </c>
    </row>
    <row r="862" spans="1:5" x14ac:dyDescent="0.25">
      <c r="A862" s="740">
        <v>14030529</v>
      </c>
      <c r="B862" s="277">
        <v>2868</v>
      </c>
      <c r="C862" s="277" t="s">
        <v>497</v>
      </c>
      <c r="D862" s="277" t="s">
        <v>130</v>
      </c>
      <c r="E862" s="277">
        <v>180</v>
      </c>
    </row>
    <row r="863" spans="1:5" x14ac:dyDescent="0.25">
      <c r="A863" s="740">
        <v>14030529</v>
      </c>
      <c r="B863" s="277">
        <v>649</v>
      </c>
      <c r="C863" s="277" t="s">
        <v>277</v>
      </c>
      <c r="D863" s="277" t="s">
        <v>420</v>
      </c>
      <c r="E863" s="277">
        <f>12*9</f>
        <v>108</v>
      </c>
    </row>
    <row r="864" spans="1:5" x14ac:dyDescent="0.25">
      <c r="A864" s="740">
        <v>14030529</v>
      </c>
      <c r="B864" s="277">
        <v>2967</v>
      </c>
      <c r="C864" s="277" t="s">
        <v>495</v>
      </c>
      <c r="D864" s="277" t="s">
        <v>130</v>
      </c>
      <c r="E864" s="277">
        <v>180</v>
      </c>
    </row>
    <row r="865" spans="1:5" x14ac:dyDescent="0.25">
      <c r="A865" s="740">
        <v>14030529</v>
      </c>
      <c r="B865" s="277">
        <v>879</v>
      </c>
      <c r="C865" s="277" t="s">
        <v>142</v>
      </c>
      <c r="D865" s="277" t="s">
        <v>132</v>
      </c>
      <c r="E865" s="277">
        <v>120</v>
      </c>
    </row>
    <row r="866" spans="1:5" x14ac:dyDescent="0.25">
      <c r="A866" s="740">
        <v>14030529</v>
      </c>
      <c r="B866" s="277">
        <v>598</v>
      </c>
      <c r="C866" s="277" t="s">
        <v>118</v>
      </c>
      <c r="D866" s="277" t="s">
        <v>130</v>
      </c>
      <c r="E866" s="277">
        <v>180</v>
      </c>
    </row>
    <row r="867" spans="1:5" x14ac:dyDescent="0.25">
      <c r="A867" s="740">
        <v>14030529</v>
      </c>
      <c r="B867" s="277">
        <v>599</v>
      </c>
      <c r="C867" s="277" t="s">
        <v>118</v>
      </c>
      <c r="D867" s="277" t="s">
        <v>130</v>
      </c>
      <c r="E867" s="277">
        <v>180</v>
      </c>
    </row>
    <row r="868" spans="1:5" x14ac:dyDescent="0.25">
      <c r="A868" s="740">
        <v>14030529</v>
      </c>
      <c r="B868" s="277">
        <v>600</v>
      </c>
      <c r="C868" s="277" t="s">
        <v>118</v>
      </c>
      <c r="D868" s="277" t="s">
        <v>130</v>
      </c>
      <c r="E868" s="277">
        <v>180</v>
      </c>
    </row>
    <row r="869" spans="1:5" ht="15.75" thickBot="1" x14ac:dyDescent="0.3">
      <c r="A869" s="735">
        <v>14030529</v>
      </c>
      <c r="B869" s="285">
        <v>608</v>
      </c>
      <c r="C869" s="285" t="s">
        <v>118</v>
      </c>
      <c r="D869" s="285" t="s">
        <v>130</v>
      </c>
      <c r="E869" s="285">
        <v>180</v>
      </c>
    </row>
    <row r="870" spans="1:5" x14ac:dyDescent="0.25">
      <c r="A870" s="734">
        <v>14030530</v>
      </c>
      <c r="B870" s="278">
        <v>609</v>
      </c>
      <c r="C870" s="278" t="s">
        <v>118</v>
      </c>
      <c r="D870" s="278" t="s">
        <v>130</v>
      </c>
      <c r="E870" s="278">
        <v>180</v>
      </c>
    </row>
    <row r="871" spans="1:5" x14ac:dyDescent="0.25">
      <c r="A871" s="734">
        <v>14030530</v>
      </c>
      <c r="B871" s="277">
        <v>607</v>
      </c>
      <c r="C871" s="277" t="s">
        <v>118</v>
      </c>
      <c r="D871" s="277" t="s">
        <v>130</v>
      </c>
      <c r="E871" s="277">
        <v>180</v>
      </c>
    </row>
    <row r="872" spans="1:5" x14ac:dyDescent="0.25">
      <c r="A872" s="734">
        <v>14030530</v>
      </c>
      <c r="B872" s="277">
        <v>611</v>
      </c>
      <c r="C872" s="277" t="s">
        <v>118</v>
      </c>
      <c r="D872" s="277" t="s">
        <v>132</v>
      </c>
      <c r="E872" s="277">
        <v>168</v>
      </c>
    </row>
    <row r="873" spans="1:5" x14ac:dyDescent="0.25">
      <c r="A873" s="734">
        <v>14030530</v>
      </c>
      <c r="B873" s="277">
        <v>616</v>
      </c>
      <c r="C873" s="277" t="s">
        <v>118</v>
      </c>
      <c r="D873" s="277" t="s">
        <v>130</v>
      </c>
      <c r="E873" s="277">
        <v>180</v>
      </c>
    </row>
    <row r="874" spans="1:5" x14ac:dyDescent="0.25">
      <c r="A874" s="740">
        <v>14030513</v>
      </c>
      <c r="B874" s="277">
        <v>1</v>
      </c>
      <c r="C874" s="277" t="s">
        <v>544</v>
      </c>
      <c r="D874" s="277" t="s">
        <v>130</v>
      </c>
      <c r="E874" s="277">
        <f>12*13</f>
        <v>156</v>
      </c>
    </row>
    <row r="875" spans="1:5" x14ac:dyDescent="0.25">
      <c r="A875" s="740">
        <v>14030513</v>
      </c>
      <c r="B875" s="277">
        <v>2</v>
      </c>
      <c r="C875" s="277" t="s">
        <v>544</v>
      </c>
      <c r="D875" s="277" t="s">
        <v>420</v>
      </c>
      <c r="E875" s="277">
        <f>14*12</f>
        <v>168</v>
      </c>
    </row>
    <row r="876" spans="1:5" x14ac:dyDescent="0.25">
      <c r="A876" s="740">
        <v>14030513</v>
      </c>
      <c r="B876" s="277">
        <v>3393</v>
      </c>
      <c r="C876" s="277" t="s">
        <v>218</v>
      </c>
      <c r="D876" s="277" t="s">
        <v>132</v>
      </c>
      <c r="E876" s="277">
        <v>180</v>
      </c>
    </row>
    <row r="877" spans="1:5" x14ac:dyDescent="0.25">
      <c r="A877" s="740">
        <v>14030513</v>
      </c>
      <c r="B877" s="277">
        <v>3385</v>
      </c>
      <c r="C877" s="277" t="s">
        <v>117</v>
      </c>
      <c r="D877" s="277" t="s">
        <v>130</v>
      </c>
      <c r="E877" s="277">
        <v>180</v>
      </c>
    </row>
    <row r="878" spans="1:5" x14ac:dyDescent="0.25">
      <c r="A878" s="740">
        <v>14030513</v>
      </c>
      <c r="B878" s="277">
        <v>3373</v>
      </c>
      <c r="C878" s="277" t="s">
        <v>117</v>
      </c>
      <c r="D878" s="277" t="s">
        <v>130</v>
      </c>
      <c r="E878" s="277">
        <v>180</v>
      </c>
    </row>
    <row r="879" spans="1:5" ht="15.75" thickBot="1" x14ac:dyDescent="0.3">
      <c r="A879" s="735">
        <v>14030513</v>
      </c>
      <c r="B879" s="285">
        <v>3394</v>
      </c>
      <c r="C879" s="285" t="s">
        <v>218</v>
      </c>
      <c r="D879" s="285" t="s">
        <v>132</v>
      </c>
      <c r="E879" s="285">
        <v>168</v>
      </c>
    </row>
    <row r="880" spans="1:5" x14ac:dyDescent="0.25">
      <c r="A880" s="734">
        <v>14030517</v>
      </c>
      <c r="B880" s="278">
        <v>3</v>
      </c>
      <c r="C880" s="278" t="s">
        <v>601</v>
      </c>
      <c r="D880" s="278" t="s">
        <v>132</v>
      </c>
      <c r="E880" s="278">
        <v>12</v>
      </c>
    </row>
    <row r="881" spans="1:5" x14ac:dyDescent="0.25">
      <c r="A881" s="734">
        <v>14030517</v>
      </c>
      <c r="B881" s="277">
        <v>3350</v>
      </c>
      <c r="C881" s="277" t="s">
        <v>223</v>
      </c>
      <c r="D881" s="277" t="s">
        <v>133</v>
      </c>
      <c r="E881" s="277">
        <v>12</v>
      </c>
    </row>
    <row r="882" spans="1:5" x14ac:dyDescent="0.25">
      <c r="A882" s="734">
        <v>14030517</v>
      </c>
      <c r="B882" s="277">
        <v>865</v>
      </c>
      <c r="C882" s="277" t="s">
        <v>142</v>
      </c>
      <c r="D882" s="277" t="s">
        <v>130</v>
      </c>
      <c r="E882" s="277">
        <v>12</v>
      </c>
    </row>
    <row r="883" spans="1:5" x14ac:dyDescent="0.25">
      <c r="A883" s="734">
        <v>14030517</v>
      </c>
      <c r="B883" s="277">
        <v>2</v>
      </c>
      <c r="C883" s="277" t="s">
        <v>601</v>
      </c>
      <c r="D883" s="277" t="s">
        <v>133</v>
      </c>
      <c r="E883" s="277">
        <v>12</v>
      </c>
    </row>
    <row r="884" spans="1:5" x14ac:dyDescent="0.25">
      <c r="A884" s="734">
        <v>14030517</v>
      </c>
      <c r="B884" s="277">
        <v>3360</v>
      </c>
      <c r="C884" s="277" t="s">
        <v>117</v>
      </c>
      <c r="D884" s="277" t="s">
        <v>109</v>
      </c>
      <c r="E884" s="277">
        <v>180</v>
      </c>
    </row>
    <row r="885" spans="1:5" x14ac:dyDescent="0.25">
      <c r="A885" s="734">
        <v>14030517</v>
      </c>
      <c r="B885" s="277">
        <v>1</v>
      </c>
      <c r="C885" s="277" t="s">
        <v>601</v>
      </c>
      <c r="D885" s="277" t="s">
        <v>130</v>
      </c>
      <c r="E885" s="277">
        <v>180</v>
      </c>
    </row>
    <row r="886" spans="1:5" x14ac:dyDescent="0.25">
      <c r="A886" s="734">
        <v>14030517</v>
      </c>
      <c r="B886" s="277">
        <v>3266</v>
      </c>
      <c r="C886" s="277" t="s">
        <v>117</v>
      </c>
      <c r="D886" s="277" t="s">
        <v>462</v>
      </c>
      <c r="E886" s="277">
        <v>180</v>
      </c>
    </row>
    <row r="887" spans="1:5" x14ac:dyDescent="0.25">
      <c r="A887" s="734">
        <v>14030517</v>
      </c>
      <c r="B887" s="277">
        <v>647</v>
      </c>
      <c r="C887" s="277" t="s">
        <v>277</v>
      </c>
      <c r="D887" s="277" t="s">
        <v>130</v>
      </c>
      <c r="E887" s="277">
        <v>180</v>
      </c>
    </row>
    <row r="888" spans="1:5" x14ac:dyDescent="0.25">
      <c r="A888" s="734">
        <v>14030517</v>
      </c>
      <c r="B888" s="277">
        <v>2959</v>
      </c>
      <c r="C888" s="277" t="s">
        <v>495</v>
      </c>
      <c r="D888" s="277" t="s">
        <v>130</v>
      </c>
      <c r="E888" s="277">
        <v>180</v>
      </c>
    </row>
    <row r="889" spans="1:5" x14ac:dyDescent="0.25">
      <c r="A889" s="734">
        <v>14030517</v>
      </c>
      <c r="B889" s="277">
        <v>648</v>
      </c>
      <c r="C889" s="277" t="s">
        <v>277</v>
      </c>
      <c r="D889" s="277" t="s">
        <v>133</v>
      </c>
      <c r="E889" s="277">
        <v>168</v>
      </c>
    </row>
    <row r="890" spans="1:5" x14ac:dyDescent="0.25">
      <c r="A890" s="734">
        <v>14030517</v>
      </c>
      <c r="B890" s="277">
        <v>3347</v>
      </c>
      <c r="C890" s="277" t="s">
        <v>117</v>
      </c>
      <c r="D890" s="277" t="s">
        <v>130</v>
      </c>
      <c r="E890" s="277">
        <v>180</v>
      </c>
    </row>
    <row r="891" spans="1:5" x14ac:dyDescent="0.25">
      <c r="A891" s="734">
        <v>14030517</v>
      </c>
      <c r="B891" s="277">
        <v>267</v>
      </c>
      <c r="C891" s="277" t="s">
        <v>493</v>
      </c>
      <c r="D891" s="277" t="s">
        <v>132</v>
      </c>
      <c r="E891" s="277">
        <v>12</v>
      </c>
    </row>
    <row r="892" spans="1:5" x14ac:dyDescent="0.25">
      <c r="A892" s="734">
        <v>14030517</v>
      </c>
      <c r="B892" s="277">
        <v>640</v>
      </c>
      <c r="C892" s="277" t="s">
        <v>277</v>
      </c>
      <c r="D892" s="277" t="s">
        <v>133</v>
      </c>
      <c r="E892" s="277">
        <v>12</v>
      </c>
    </row>
    <row r="893" spans="1:5" x14ac:dyDescent="0.25">
      <c r="A893" s="734">
        <v>14030517</v>
      </c>
      <c r="B893" s="277">
        <v>866</v>
      </c>
      <c r="C893" s="277" t="s">
        <v>142</v>
      </c>
      <c r="D893" s="277" t="s">
        <v>133</v>
      </c>
      <c r="E893" s="277">
        <v>12</v>
      </c>
    </row>
    <row r="894" spans="1:5" x14ac:dyDescent="0.25">
      <c r="A894" s="734">
        <v>14030517</v>
      </c>
      <c r="B894" s="277">
        <v>3089</v>
      </c>
      <c r="C894" s="277" t="s">
        <v>218</v>
      </c>
      <c r="D894" s="277" t="s">
        <v>132</v>
      </c>
      <c r="E894" s="277">
        <v>12</v>
      </c>
    </row>
    <row r="895" spans="1:5" x14ac:dyDescent="0.25">
      <c r="A895" s="734">
        <v>14030517</v>
      </c>
      <c r="B895" s="277">
        <v>3</v>
      </c>
      <c r="C895" s="277" t="s">
        <v>601</v>
      </c>
      <c r="D895" s="277" t="s">
        <v>132</v>
      </c>
      <c r="E895" s="277">
        <v>12</v>
      </c>
    </row>
    <row r="896" spans="1:5" x14ac:dyDescent="0.25">
      <c r="A896" s="734">
        <v>14030517</v>
      </c>
      <c r="B896" s="277">
        <v>3359</v>
      </c>
      <c r="C896" s="277" t="s">
        <v>223</v>
      </c>
      <c r="D896" s="277" t="s">
        <v>130</v>
      </c>
      <c r="E896" s="277">
        <v>12</v>
      </c>
    </row>
    <row r="897" spans="1:5" x14ac:dyDescent="0.25">
      <c r="A897" s="734">
        <v>14030517</v>
      </c>
      <c r="B897" s="277">
        <v>1</v>
      </c>
      <c r="C897" s="277" t="s">
        <v>575</v>
      </c>
      <c r="D897" s="277" t="s">
        <v>130</v>
      </c>
      <c r="E897" s="277">
        <v>12</v>
      </c>
    </row>
    <row r="898" spans="1:5" x14ac:dyDescent="0.25">
      <c r="A898" s="734">
        <v>14030517</v>
      </c>
      <c r="B898" s="277">
        <v>4</v>
      </c>
      <c r="C898" s="277" t="s">
        <v>575</v>
      </c>
      <c r="D898" s="277" t="s">
        <v>130</v>
      </c>
      <c r="E898" s="277">
        <v>12</v>
      </c>
    </row>
    <row r="899" spans="1:5" x14ac:dyDescent="0.25">
      <c r="A899" s="734">
        <v>14030517</v>
      </c>
      <c r="B899" s="277">
        <v>870</v>
      </c>
      <c r="C899" s="277" t="s">
        <v>142</v>
      </c>
      <c r="D899" s="277" t="s">
        <v>132</v>
      </c>
      <c r="E899" s="277">
        <v>12</v>
      </c>
    </row>
    <row r="900" spans="1:5" x14ac:dyDescent="0.25">
      <c r="A900" s="734">
        <v>14030517</v>
      </c>
      <c r="B900" s="277">
        <v>4</v>
      </c>
      <c r="C900" s="277" t="s">
        <v>601</v>
      </c>
      <c r="D900" s="277" t="s">
        <v>130</v>
      </c>
      <c r="E900" s="277">
        <v>12</v>
      </c>
    </row>
    <row r="901" spans="1:5" x14ac:dyDescent="0.25">
      <c r="A901" s="734">
        <v>14030517</v>
      </c>
      <c r="B901" s="277">
        <v>634</v>
      </c>
      <c r="C901" s="277" t="s">
        <v>277</v>
      </c>
      <c r="D901" s="277" t="s">
        <v>132</v>
      </c>
      <c r="E901" s="277">
        <v>12</v>
      </c>
    </row>
    <row r="902" spans="1:5" x14ac:dyDescent="0.25">
      <c r="A902" s="734">
        <v>14030517</v>
      </c>
      <c r="B902" s="277">
        <v>625</v>
      </c>
      <c r="C902" s="277" t="s">
        <v>277</v>
      </c>
      <c r="D902" s="277" t="s">
        <v>133</v>
      </c>
      <c r="E902" s="277">
        <v>12</v>
      </c>
    </row>
    <row r="903" spans="1:5" x14ac:dyDescent="0.25">
      <c r="A903" s="734">
        <v>14030517</v>
      </c>
      <c r="B903" s="277">
        <v>1678</v>
      </c>
      <c r="C903" s="277" t="s">
        <v>674</v>
      </c>
      <c r="D903" s="277" t="s">
        <v>130</v>
      </c>
      <c r="E903" s="277">
        <v>12</v>
      </c>
    </row>
    <row r="904" spans="1:5" x14ac:dyDescent="0.25">
      <c r="A904" s="734">
        <v>14030517</v>
      </c>
      <c r="B904" s="277">
        <v>229</v>
      </c>
      <c r="C904" s="277" t="s">
        <v>517</v>
      </c>
      <c r="D904" s="277" t="s">
        <v>130</v>
      </c>
      <c r="E904" s="277">
        <v>12</v>
      </c>
    </row>
    <row r="905" spans="1:5" x14ac:dyDescent="0.25">
      <c r="A905" s="734">
        <v>14030517</v>
      </c>
      <c r="B905" s="277">
        <v>3358</v>
      </c>
      <c r="C905" s="277" t="s">
        <v>223</v>
      </c>
      <c r="D905" s="277" t="s">
        <v>132</v>
      </c>
      <c r="E905" s="277">
        <v>12</v>
      </c>
    </row>
    <row r="906" spans="1:5" x14ac:dyDescent="0.25">
      <c r="A906" s="734">
        <v>14030517</v>
      </c>
      <c r="B906" s="277">
        <v>3364</v>
      </c>
      <c r="C906" s="277" t="s">
        <v>223</v>
      </c>
      <c r="D906" s="277" t="s">
        <v>130</v>
      </c>
      <c r="E906" s="277">
        <v>12</v>
      </c>
    </row>
    <row r="907" spans="1:5" x14ac:dyDescent="0.25">
      <c r="A907" s="734">
        <v>14030517</v>
      </c>
      <c r="B907" s="277">
        <v>499</v>
      </c>
      <c r="C907" s="277" t="s">
        <v>121</v>
      </c>
      <c r="D907" s="277" t="s">
        <v>133</v>
      </c>
      <c r="E907" s="277">
        <v>168</v>
      </c>
    </row>
    <row r="908" spans="1:5" x14ac:dyDescent="0.25">
      <c r="A908" s="734">
        <v>14030517</v>
      </c>
      <c r="B908" s="277">
        <v>9</v>
      </c>
      <c r="C908" s="277" t="s">
        <v>415</v>
      </c>
      <c r="D908" s="277" t="s">
        <v>130</v>
      </c>
      <c r="E908" s="277">
        <v>96</v>
      </c>
    </row>
    <row r="909" spans="1:5" x14ac:dyDescent="0.25">
      <c r="A909" s="734">
        <v>14030517</v>
      </c>
      <c r="B909" s="277">
        <v>45</v>
      </c>
      <c r="C909" s="277" t="s">
        <v>424</v>
      </c>
      <c r="D909" s="277" t="s">
        <v>132</v>
      </c>
      <c r="E909" s="277">
        <v>120</v>
      </c>
    </row>
    <row r="910" spans="1:5" x14ac:dyDescent="0.25">
      <c r="A910" s="734">
        <v>14030517</v>
      </c>
      <c r="B910" s="277">
        <v>465</v>
      </c>
      <c r="C910" s="277" t="s">
        <v>424</v>
      </c>
      <c r="D910" s="277" t="s">
        <v>132</v>
      </c>
      <c r="E910" s="277">
        <v>120</v>
      </c>
    </row>
    <row r="911" spans="1:5" x14ac:dyDescent="0.25">
      <c r="A911" s="734">
        <v>14030517</v>
      </c>
      <c r="B911" s="277">
        <v>256</v>
      </c>
      <c r="C911" s="277" t="s">
        <v>118</v>
      </c>
      <c r="D911" s="277" t="s">
        <v>133</v>
      </c>
      <c r="E911" s="277">
        <v>24</v>
      </c>
    </row>
    <row r="912" spans="1:5" x14ac:dyDescent="0.25">
      <c r="A912" s="734">
        <v>14030517</v>
      </c>
      <c r="B912" s="277">
        <v>3</v>
      </c>
      <c r="C912" s="277" t="s">
        <v>541</v>
      </c>
      <c r="D912" s="277" t="s">
        <v>420</v>
      </c>
      <c r="E912" s="277">
        <v>6</v>
      </c>
    </row>
    <row r="913" spans="1:5" x14ac:dyDescent="0.25">
      <c r="A913" s="734">
        <v>14030517</v>
      </c>
      <c r="B913" s="277">
        <v>2</v>
      </c>
      <c r="C913" s="277" t="s">
        <v>541</v>
      </c>
      <c r="D913" s="277" t="s">
        <v>130</v>
      </c>
      <c r="E913" s="277">
        <v>1</v>
      </c>
    </row>
    <row r="914" spans="1:5" x14ac:dyDescent="0.25">
      <c r="A914" s="734">
        <v>14030517</v>
      </c>
      <c r="B914" s="277">
        <v>2</v>
      </c>
      <c r="C914" s="277" t="s">
        <v>541</v>
      </c>
      <c r="D914" s="277" t="s">
        <v>130</v>
      </c>
      <c r="E914" s="277">
        <f>12*13</f>
        <v>156</v>
      </c>
    </row>
    <row r="915" spans="1:5" ht="15.75" thickBot="1" x14ac:dyDescent="0.3">
      <c r="A915" s="734">
        <v>14030517</v>
      </c>
      <c r="B915" s="285">
        <v>3</v>
      </c>
      <c r="C915" s="285" t="s">
        <v>541</v>
      </c>
      <c r="D915" s="285" t="s">
        <v>420</v>
      </c>
      <c r="E915" s="285">
        <f>12*14</f>
        <v>168</v>
      </c>
    </row>
    <row r="916" spans="1:5" x14ac:dyDescent="0.25">
      <c r="A916" s="734">
        <v>14030520</v>
      </c>
      <c r="B916" s="278">
        <v>3374</v>
      </c>
      <c r="C916" s="278" t="s">
        <v>117</v>
      </c>
      <c r="D916" s="278" t="s">
        <v>130</v>
      </c>
      <c r="E916" s="278">
        <v>168</v>
      </c>
    </row>
    <row r="917" spans="1:5" x14ac:dyDescent="0.25">
      <c r="A917" s="734">
        <v>14030520</v>
      </c>
      <c r="B917" s="277">
        <v>3381</v>
      </c>
      <c r="C917" s="277" t="s">
        <v>223</v>
      </c>
      <c r="D917" s="277" t="s">
        <v>133</v>
      </c>
      <c r="E917" s="277">
        <v>180</v>
      </c>
    </row>
    <row r="918" spans="1:5" x14ac:dyDescent="0.25">
      <c r="A918" s="734">
        <v>14030520</v>
      </c>
      <c r="B918" s="277">
        <v>3161</v>
      </c>
      <c r="C918" s="277" t="s">
        <v>218</v>
      </c>
      <c r="D918" s="277" t="s">
        <v>423</v>
      </c>
      <c r="E918" s="277">
        <v>180</v>
      </c>
    </row>
    <row r="919" spans="1:5" x14ac:dyDescent="0.25">
      <c r="A919" s="734">
        <v>14030520</v>
      </c>
      <c r="B919" s="277">
        <v>7</v>
      </c>
      <c r="C919" s="277" t="s">
        <v>601</v>
      </c>
      <c r="D919" s="277" t="s">
        <v>130</v>
      </c>
      <c r="E919" s="277">
        <v>180</v>
      </c>
    </row>
    <row r="920" spans="1:5" x14ac:dyDescent="0.25">
      <c r="A920" s="734">
        <v>14030520</v>
      </c>
      <c r="B920" s="277">
        <v>868</v>
      </c>
      <c r="C920" s="277" t="s">
        <v>142</v>
      </c>
      <c r="D920" s="277" t="s">
        <v>130</v>
      </c>
      <c r="E920" s="277">
        <v>168</v>
      </c>
    </row>
    <row r="921" spans="1:5" x14ac:dyDescent="0.25">
      <c r="A921" s="734">
        <v>14030520</v>
      </c>
      <c r="B921" s="277">
        <v>645</v>
      </c>
      <c r="C921" s="277" t="s">
        <v>277</v>
      </c>
      <c r="D921" s="277" t="s">
        <v>133</v>
      </c>
      <c r="E921" s="277">
        <v>168</v>
      </c>
    </row>
    <row r="922" spans="1:5" x14ac:dyDescent="0.25">
      <c r="A922" s="734">
        <v>14030520</v>
      </c>
      <c r="B922" s="277">
        <v>1527</v>
      </c>
      <c r="C922" s="277" t="s">
        <v>632</v>
      </c>
      <c r="D922" s="277" t="s">
        <v>130</v>
      </c>
      <c r="E922" s="277">
        <v>180</v>
      </c>
    </row>
    <row r="923" spans="1:5" ht="15.75" thickBot="1" x14ac:dyDescent="0.3">
      <c r="A923" s="735">
        <v>14030520</v>
      </c>
      <c r="B923" s="285">
        <v>3362</v>
      </c>
      <c r="C923" s="285" t="s">
        <v>223</v>
      </c>
      <c r="D923" s="285" t="s">
        <v>133</v>
      </c>
      <c r="E923" s="285">
        <v>168</v>
      </c>
    </row>
    <row r="924" spans="1:5" x14ac:dyDescent="0.25">
      <c r="A924" s="731">
        <v>14030525</v>
      </c>
      <c r="B924" s="280">
        <v>1</v>
      </c>
      <c r="C924" s="280" t="s">
        <v>621</v>
      </c>
      <c r="D924" s="280" t="s">
        <v>420</v>
      </c>
      <c r="E924" s="281">
        <v>7</v>
      </c>
    </row>
    <row r="925" spans="1:5" x14ac:dyDescent="0.25">
      <c r="A925" s="732">
        <v>14030525</v>
      </c>
      <c r="B925" s="277">
        <v>6</v>
      </c>
      <c r="C925" s="277" t="s">
        <v>541</v>
      </c>
      <c r="D925" s="277" t="s">
        <v>420</v>
      </c>
      <c r="E925" s="283">
        <v>4</v>
      </c>
    </row>
    <row r="926" spans="1:5" ht="15.75" thickBot="1" x14ac:dyDescent="0.3">
      <c r="A926" s="733">
        <v>14030525</v>
      </c>
      <c r="B926" s="285">
        <v>2</v>
      </c>
      <c r="C926" s="285" t="s">
        <v>541</v>
      </c>
      <c r="D926" s="285" t="s">
        <v>130</v>
      </c>
      <c r="E926" s="286">
        <v>1</v>
      </c>
    </row>
    <row r="927" spans="1:5" x14ac:dyDescent="0.25">
      <c r="A927" s="731">
        <v>14030525</v>
      </c>
      <c r="B927" s="280">
        <v>106</v>
      </c>
      <c r="C927" s="280" t="s">
        <v>265</v>
      </c>
      <c r="D927" s="280" t="s">
        <v>704</v>
      </c>
      <c r="E927" s="281">
        <v>114</v>
      </c>
    </row>
    <row r="928" spans="1:5" x14ac:dyDescent="0.25">
      <c r="A928" s="732">
        <v>14030525</v>
      </c>
      <c r="B928" s="277">
        <v>28</v>
      </c>
      <c r="C928" s="277" t="s">
        <v>502</v>
      </c>
      <c r="D928" s="277" t="s">
        <v>130</v>
      </c>
      <c r="E928" s="283">
        <v>9</v>
      </c>
    </row>
    <row r="929" spans="1:5" x14ac:dyDescent="0.25">
      <c r="A929" s="732">
        <v>14030525</v>
      </c>
      <c r="B929" s="277">
        <v>135</v>
      </c>
      <c r="C929" s="277" t="s">
        <v>213</v>
      </c>
      <c r="D929" s="277" t="s">
        <v>420</v>
      </c>
      <c r="E929" s="283">
        <v>29</v>
      </c>
    </row>
    <row r="930" spans="1:5" x14ac:dyDescent="0.25">
      <c r="A930" s="732">
        <v>14030525</v>
      </c>
      <c r="B930" s="277">
        <v>5</v>
      </c>
      <c r="C930" s="277" t="s">
        <v>415</v>
      </c>
      <c r="D930" s="277" t="s">
        <v>462</v>
      </c>
      <c r="E930" s="283">
        <v>5</v>
      </c>
    </row>
    <row r="931" spans="1:5" x14ac:dyDescent="0.25">
      <c r="A931" s="732">
        <v>14030525</v>
      </c>
      <c r="B931" s="277">
        <v>45</v>
      </c>
      <c r="C931" s="277" t="s">
        <v>424</v>
      </c>
      <c r="D931" s="277" t="s">
        <v>132</v>
      </c>
      <c r="E931" s="283">
        <v>1</v>
      </c>
    </row>
    <row r="932" spans="1:5" x14ac:dyDescent="0.25">
      <c r="A932" s="732">
        <v>14030525</v>
      </c>
      <c r="B932" s="277">
        <v>135</v>
      </c>
      <c r="C932" s="277" t="s">
        <v>637</v>
      </c>
      <c r="D932" s="277" t="s">
        <v>420</v>
      </c>
      <c r="E932" s="283">
        <v>3</v>
      </c>
    </row>
    <row r="933" spans="1:5" x14ac:dyDescent="0.25">
      <c r="A933" s="732">
        <v>14030525</v>
      </c>
      <c r="B933" s="277">
        <v>24</v>
      </c>
      <c r="C933" s="277" t="s">
        <v>502</v>
      </c>
      <c r="D933" s="277" t="s">
        <v>130</v>
      </c>
      <c r="E933" s="283">
        <v>13</v>
      </c>
    </row>
    <row r="934" spans="1:5" x14ac:dyDescent="0.25">
      <c r="A934" s="732">
        <v>14030525</v>
      </c>
      <c r="B934" s="277" t="s">
        <v>705</v>
      </c>
      <c r="C934" s="277" t="s">
        <v>502</v>
      </c>
      <c r="D934" s="277" t="s">
        <v>420</v>
      </c>
      <c r="E934" s="283">
        <v>35</v>
      </c>
    </row>
    <row r="935" spans="1:5" x14ac:dyDescent="0.25">
      <c r="A935" s="732">
        <v>14030525</v>
      </c>
      <c r="B935" s="277">
        <v>12</v>
      </c>
      <c r="C935" s="277" t="s">
        <v>415</v>
      </c>
      <c r="D935" s="277" t="s">
        <v>130</v>
      </c>
      <c r="E935" s="283">
        <v>12</v>
      </c>
    </row>
    <row r="936" spans="1:5" x14ac:dyDescent="0.25">
      <c r="A936" s="732">
        <v>14030525</v>
      </c>
      <c r="B936" s="277">
        <v>7</v>
      </c>
      <c r="C936" s="277" t="s">
        <v>424</v>
      </c>
      <c r="D936" s="277" t="s">
        <v>132</v>
      </c>
      <c r="E936" s="283">
        <v>3</v>
      </c>
    </row>
    <row r="937" spans="1:5" x14ac:dyDescent="0.25">
      <c r="A937" s="732">
        <v>14030525</v>
      </c>
      <c r="B937" s="277">
        <v>14</v>
      </c>
      <c r="C937" s="277" t="s">
        <v>424</v>
      </c>
      <c r="D937" s="277" t="s">
        <v>130</v>
      </c>
      <c r="E937" s="283">
        <v>7</v>
      </c>
    </row>
    <row r="938" spans="1:5" x14ac:dyDescent="0.25">
      <c r="A938" s="732">
        <v>14030525</v>
      </c>
      <c r="B938" s="277">
        <v>14</v>
      </c>
      <c r="C938" s="277" t="s">
        <v>415</v>
      </c>
      <c r="D938" s="277" t="s">
        <v>130</v>
      </c>
      <c r="E938" s="283">
        <v>11</v>
      </c>
    </row>
    <row r="939" spans="1:5" x14ac:dyDescent="0.25">
      <c r="A939" s="732">
        <v>14030525</v>
      </c>
      <c r="B939" s="277">
        <v>135</v>
      </c>
      <c r="C939" s="277" t="s">
        <v>637</v>
      </c>
      <c r="D939" s="277" t="s">
        <v>420</v>
      </c>
      <c r="E939" s="283">
        <v>4</v>
      </c>
    </row>
    <row r="940" spans="1:5" x14ac:dyDescent="0.25">
      <c r="A940" s="732">
        <v>14030525</v>
      </c>
      <c r="B940" s="277">
        <v>499</v>
      </c>
      <c r="C940" s="277" t="s">
        <v>121</v>
      </c>
      <c r="D940" s="277" t="s">
        <v>133</v>
      </c>
      <c r="E940" s="283">
        <v>1</v>
      </c>
    </row>
    <row r="941" spans="1:5" x14ac:dyDescent="0.25">
      <c r="A941" s="732">
        <v>14030525</v>
      </c>
      <c r="B941" s="277">
        <v>52</v>
      </c>
      <c r="C941" s="277" t="s">
        <v>424</v>
      </c>
      <c r="D941" s="277" t="s">
        <v>109</v>
      </c>
      <c r="E941" s="283">
        <v>2</v>
      </c>
    </row>
    <row r="942" spans="1:5" x14ac:dyDescent="0.25">
      <c r="A942" s="732">
        <v>14030525</v>
      </c>
      <c r="B942" s="277">
        <v>21</v>
      </c>
      <c r="C942" s="277" t="s">
        <v>502</v>
      </c>
      <c r="D942" s="277" t="s">
        <v>130</v>
      </c>
      <c r="E942" s="283">
        <v>42</v>
      </c>
    </row>
    <row r="943" spans="1:5" x14ac:dyDescent="0.25">
      <c r="A943" s="732">
        <v>14030525</v>
      </c>
      <c r="B943" s="277">
        <v>5</v>
      </c>
      <c r="C943" s="277" t="s">
        <v>415</v>
      </c>
      <c r="D943" s="277" t="s">
        <v>462</v>
      </c>
      <c r="E943" s="283">
        <v>33</v>
      </c>
    </row>
    <row r="944" spans="1:5" x14ac:dyDescent="0.25">
      <c r="A944" s="732">
        <v>14030525</v>
      </c>
      <c r="B944" s="277">
        <v>545</v>
      </c>
      <c r="C944" s="277" t="s">
        <v>121</v>
      </c>
      <c r="D944" s="277" t="s">
        <v>133</v>
      </c>
      <c r="E944" s="283">
        <v>2</v>
      </c>
    </row>
    <row r="945" spans="1:5" x14ac:dyDescent="0.25">
      <c r="A945" s="732">
        <v>14030525</v>
      </c>
      <c r="B945" s="277">
        <v>9</v>
      </c>
      <c r="C945" s="277" t="s">
        <v>415</v>
      </c>
      <c r="D945" s="277" t="s">
        <v>130</v>
      </c>
      <c r="E945" s="283">
        <v>1</v>
      </c>
    </row>
    <row r="946" spans="1:5" x14ac:dyDescent="0.25">
      <c r="A946" s="732">
        <v>14030525</v>
      </c>
      <c r="B946" s="277">
        <v>499</v>
      </c>
      <c r="C946" s="277" t="s">
        <v>121</v>
      </c>
      <c r="D946" s="277" t="s">
        <v>133</v>
      </c>
      <c r="E946" s="283">
        <v>2</v>
      </c>
    </row>
    <row r="947" spans="1:5" ht="15.75" thickBot="1" x14ac:dyDescent="0.3">
      <c r="A947" s="733">
        <v>14030525</v>
      </c>
      <c r="B947" s="285">
        <v>481</v>
      </c>
      <c r="C947" s="285" t="s">
        <v>121</v>
      </c>
      <c r="D947" s="285" t="s">
        <v>133</v>
      </c>
      <c r="E947" s="286">
        <v>1</v>
      </c>
    </row>
    <row r="948" spans="1:5" x14ac:dyDescent="0.25">
      <c r="A948" s="731">
        <v>14030531</v>
      </c>
      <c r="B948" s="280">
        <v>9</v>
      </c>
      <c r="C948" s="280" t="s">
        <v>496</v>
      </c>
      <c r="D948" s="280" t="s">
        <v>130</v>
      </c>
      <c r="E948" s="281">
        <v>2</v>
      </c>
    </row>
    <row r="949" spans="1:5" x14ac:dyDescent="0.25">
      <c r="A949" s="732">
        <v>14030531</v>
      </c>
      <c r="B949" s="277">
        <v>13</v>
      </c>
      <c r="C949" s="277" t="s">
        <v>235</v>
      </c>
      <c r="D949" s="277" t="s">
        <v>109</v>
      </c>
      <c r="E949" s="283">
        <v>1</v>
      </c>
    </row>
    <row r="950" spans="1:5" x14ac:dyDescent="0.25">
      <c r="A950" s="732">
        <v>14030531</v>
      </c>
      <c r="B950" s="277">
        <v>12</v>
      </c>
      <c r="C950" s="277" t="s">
        <v>415</v>
      </c>
      <c r="D950" s="277" t="s">
        <v>130</v>
      </c>
      <c r="E950" s="283">
        <v>8</v>
      </c>
    </row>
    <row r="951" spans="1:5" x14ac:dyDescent="0.25">
      <c r="A951" s="732">
        <v>14030531</v>
      </c>
      <c r="B951" s="277">
        <v>7</v>
      </c>
      <c r="C951" s="277" t="s">
        <v>424</v>
      </c>
      <c r="D951" s="277" t="s">
        <v>132</v>
      </c>
      <c r="E951" s="283">
        <v>4</v>
      </c>
    </row>
    <row r="952" spans="1:5" x14ac:dyDescent="0.25">
      <c r="A952" s="732">
        <v>14030531</v>
      </c>
      <c r="B952" s="277">
        <v>133</v>
      </c>
      <c r="C952" s="277" t="s">
        <v>213</v>
      </c>
      <c r="D952" s="277" t="s">
        <v>420</v>
      </c>
      <c r="E952" s="283">
        <v>3</v>
      </c>
    </row>
    <row r="953" spans="1:5" x14ac:dyDescent="0.25">
      <c r="A953" s="732">
        <v>14030531</v>
      </c>
      <c r="B953" s="277">
        <v>39</v>
      </c>
      <c r="C953" s="277" t="s">
        <v>375</v>
      </c>
      <c r="D953" s="277" t="s">
        <v>130</v>
      </c>
      <c r="E953" s="283">
        <v>2</v>
      </c>
    </row>
    <row r="954" spans="1:5" x14ac:dyDescent="0.25">
      <c r="A954" s="732">
        <v>14030531</v>
      </c>
      <c r="B954" s="277">
        <v>434</v>
      </c>
      <c r="C954" s="277" t="s">
        <v>118</v>
      </c>
      <c r="D954" s="277" t="s">
        <v>130</v>
      </c>
      <c r="E954" s="283">
        <v>17</v>
      </c>
    </row>
    <row r="955" spans="1:5" x14ac:dyDescent="0.25">
      <c r="A955" s="732">
        <v>14030531</v>
      </c>
      <c r="B955" s="277">
        <v>415</v>
      </c>
      <c r="C955" s="277" t="s">
        <v>135</v>
      </c>
      <c r="D955" s="277" t="s">
        <v>132</v>
      </c>
      <c r="E955" s="283">
        <v>1</v>
      </c>
    </row>
    <row r="956" spans="1:5" ht="15.75" thickBot="1" x14ac:dyDescent="0.3">
      <c r="A956" s="733">
        <v>14030531</v>
      </c>
      <c r="B956" s="285">
        <v>7</v>
      </c>
      <c r="C956" s="285" t="s">
        <v>248</v>
      </c>
      <c r="D956" s="285" t="s">
        <v>130</v>
      </c>
      <c r="E956" s="286">
        <v>1</v>
      </c>
    </row>
    <row r="957" spans="1:5" x14ac:dyDescent="0.25">
      <c r="A957" s="731">
        <v>14030531</v>
      </c>
      <c r="B957" s="280">
        <v>5</v>
      </c>
      <c r="C957" s="280" t="s">
        <v>415</v>
      </c>
      <c r="D957" s="280" t="s">
        <v>462</v>
      </c>
      <c r="E957" s="281">
        <v>11</v>
      </c>
    </row>
    <row r="958" spans="1:5" x14ac:dyDescent="0.25">
      <c r="A958" s="732">
        <v>14030531</v>
      </c>
      <c r="B958" s="277">
        <v>3</v>
      </c>
      <c r="C958" s="277" t="s">
        <v>424</v>
      </c>
      <c r="D958" s="277" t="s">
        <v>109</v>
      </c>
      <c r="E958" s="283">
        <v>1</v>
      </c>
    </row>
    <row r="959" spans="1:5" x14ac:dyDescent="0.25">
      <c r="A959" s="732">
        <v>14030531</v>
      </c>
      <c r="B959" s="277">
        <v>14</v>
      </c>
      <c r="C959" s="277" t="s">
        <v>415</v>
      </c>
      <c r="D959" s="277" t="s">
        <v>130</v>
      </c>
      <c r="E959" s="283">
        <v>16</v>
      </c>
    </row>
    <row r="960" spans="1:5" x14ac:dyDescent="0.25">
      <c r="A960" s="732">
        <v>14030531</v>
      </c>
      <c r="B960" s="277">
        <v>238</v>
      </c>
      <c r="C960" s="277" t="s">
        <v>118</v>
      </c>
      <c r="D960" s="277" t="s">
        <v>132</v>
      </c>
      <c r="E960" s="283">
        <v>20</v>
      </c>
    </row>
    <row r="961" spans="1:5" x14ac:dyDescent="0.25">
      <c r="A961" s="732">
        <v>14030531</v>
      </c>
      <c r="B961" s="277">
        <v>595</v>
      </c>
      <c r="C961" s="277" t="s">
        <v>118</v>
      </c>
      <c r="D961" s="277" t="s">
        <v>133</v>
      </c>
      <c r="E961" s="283">
        <v>8</v>
      </c>
    </row>
    <row r="962" spans="1:5" x14ac:dyDescent="0.25">
      <c r="A962" s="732">
        <v>14030531</v>
      </c>
      <c r="B962" s="277">
        <v>12</v>
      </c>
      <c r="C962" s="277" t="s">
        <v>415</v>
      </c>
      <c r="D962" s="277" t="s">
        <v>130</v>
      </c>
      <c r="E962" s="283">
        <v>3</v>
      </c>
    </row>
    <row r="963" spans="1:5" x14ac:dyDescent="0.25">
      <c r="A963" s="732">
        <v>14030531</v>
      </c>
      <c r="B963" s="277">
        <v>594</v>
      </c>
      <c r="C963" s="277" t="s">
        <v>118</v>
      </c>
      <c r="D963" s="277" t="s">
        <v>130</v>
      </c>
      <c r="E963" s="283">
        <v>11</v>
      </c>
    </row>
    <row r="964" spans="1:5" x14ac:dyDescent="0.25">
      <c r="A964" s="732">
        <v>14030531</v>
      </c>
      <c r="B964" s="277">
        <v>442</v>
      </c>
      <c r="C964" s="277" t="s">
        <v>121</v>
      </c>
      <c r="D964" s="277" t="s">
        <v>130</v>
      </c>
      <c r="E964" s="283">
        <v>6</v>
      </c>
    </row>
    <row r="965" spans="1:5" x14ac:dyDescent="0.25">
      <c r="A965" s="732">
        <v>14030531</v>
      </c>
      <c r="B965" s="277">
        <v>481</v>
      </c>
      <c r="C965" s="277" t="s">
        <v>121</v>
      </c>
      <c r="D965" s="277" t="s">
        <v>133</v>
      </c>
      <c r="E965" s="283">
        <v>6</v>
      </c>
    </row>
    <row r="966" spans="1:5" x14ac:dyDescent="0.25">
      <c r="A966" s="732">
        <v>14030531</v>
      </c>
      <c r="B966" s="277">
        <v>542</v>
      </c>
      <c r="C966" s="277" t="s">
        <v>121</v>
      </c>
      <c r="D966" s="277" t="s">
        <v>132</v>
      </c>
      <c r="E966" s="283">
        <v>6</v>
      </c>
    </row>
    <row r="967" spans="1:5" x14ac:dyDescent="0.25">
      <c r="A967" s="732">
        <v>14030531</v>
      </c>
      <c r="B967" s="277">
        <v>514</v>
      </c>
      <c r="C967" s="277" t="s">
        <v>118</v>
      </c>
      <c r="D967" s="277" t="s">
        <v>130</v>
      </c>
      <c r="E967" s="283">
        <v>10</v>
      </c>
    </row>
    <row r="968" spans="1:5" x14ac:dyDescent="0.25">
      <c r="A968" s="732">
        <v>14030531</v>
      </c>
      <c r="B968" s="277">
        <v>611</v>
      </c>
      <c r="C968" s="277" t="s">
        <v>118</v>
      </c>
      <c r="D968" s="277" t="s">
        <v>132</v>
      </c>
      <c r="E968" s="283">
        <v>3</v>
      </c>
    </row>
    <row r="969" spans="1:5" x14ac:dyDescent="0.25">
      <c r="A969" s="732">
        <v>14030531</v>
      </c>
      <c r="B969" s="277">
        <v>603</v>
      </c>
      <c r="C969" s="277" t="s">
        <v>135</v>
      </c>
      <c r="D969" s="277" t="s">
        <v>133</v>
      </c>
      <c r="E969" s="283">
        <v>5</v>
      </c>
    </row>
    <row r="970" spans="1:5" ht="15.75" thickBot="1" x14ac:dyDescent="0.3">
      <c r="A970" s="733">
        <v>14030531</v>
      </c>
      <c r="B970" s="285">
        <v>8</v>
      </c>
      <c r="C970" s="285" t="s">
        <v>248</v>
      </c>
      <c r="D970" s="285" t="s">
        <v>130</v>
      </c>
      <c r="E970" s="286">
        <v>5</v>
      </c>
    </row>
    <row r="971" spans="1:5" x14ac:dyDescent="0.25">
      <c r="A971" s="731">
        <v>14030601</v>
      </c>
      <c r="B971" s="280">
        <v>1</v>
      </c>
      <c r="C971" s="280" t="s">
        <v>621</v>
      </c>
      <c r="D971" s="280" t="s">
        <v>420</v>
      </c>
      <c r="E971" s="281">
        <f>13*8</f>
        <v>104</v>
      </c>
    </row>
    <row r="972" spans="1:5" ht="15.75" thickBot="1" x14ac:dyDescent="0.3">
      <c r="A972" s="733">
        <v>14030601</v>
      </c>
      <c r="B972" s="285">
        <v>6</v>
      </c>
      <c r="C972" s="285" t="s">
        <v>541</v>
      </c>
      <c r="D972" s="285" t="s">
        <v>420</v>
      </c>
      <c r="E972" s="286">
        <f>14*12</f>
        <v>168</v>
      </c>
    </row>
    <row r="973" spans="1:5" x14ac:dyDescent="0.25">
      <c r="A973" s="731">
        <v>14030605</v>
      </c>
      <c r="B973" s="280">
        <v>3376</v>
      </c>
      <c r="C973" s="280" t="s">
        <v>117</v>
      </c>
      <c r="D973" s="280" t="s">
        <v>130</v>
      </c>
      <c r="E973" s="281">
        <v>180</v>
      </c>
    </row>
    <row r="974" spans="1:5" x14ac:dyDescent="0.25">
      <c r="A974" s="732">
        <v>14030605</v>
      </c>
      <c r="B974" s="277">
        <v>3398</v>
      </c>
      <c r="C974" s="277" t="s">
        <v>223</v>
      </c>
      <c r="D974" s="277" t="s">
        <v>132</v>
      </c>
      <c r="E974" s="283">
        <v>180</v>
      </c>
    </row>
    <row r="975" spans="1:5" x14ac:dyDescent="0.25">
      <c r="A975" s="732">
        <v>14030605</v>
      </c>
      <c r="B975" s="277">
        <v>3387</v>
      </c>
      <c r="C975" s="277" t="s">
        <v>506</v>
      </c>
      <c r="D975" s="277" t="s">
        <v>130</v>
      </c>
      <c r="E975" s="283">
        <v>180</v>
      </c>
    </row>
    <row r="976" spans="1:5" x14ac:dyDescent="0.25">
      <c r="A976" s="732">
        <v>14030605</v>
      </c>
      <c r="B976" s="277">
        <v>3399</v>
      </c>
      <c r="C976" s="277" t="s">
        <v>223</v>
      </c>
      <c r="D976" s="277" t="s">
        <v>132</v>
      </c>
      <c r="E976" s="283">
        <v>180</v>
      </c>
    </row>
    <row r="977" spans="1:5" x14ac:dyDescent="0.25">
      <c r="A977" s="732">
        <v>14030605</v>
      </c>
      <c r="B977" s="277">
        <v>3395</v>
      </c>
      <c r="C977" s="277" t="s">
        <v>218</v>
      </c>
      <c r="D977" s="277" t="s">
        <v>132</v>
      </c>
      <c r="E977" s="283">
        <v>180</v>
      </c>
    </row>
    <row r="978" spans="1:5" x14ac:dyDescent="0.25">
      <c r="A978" s="732">
        <v>14030605</v>
      </c>
      <c r="B978" s="277">
        <v>3396</v>
      </c>
      <c r="C978" s="277" t="s">
        <v>223</v>
      </c>
      <c r="D978" s="277" t="s">
        <v>133</v>
      </c>
      <c r="E978" s="283">
        <v>180</v>
      </c>
    </row>
    <row r="979" spans="1:5" ht="15.75" thickBot="1" x14ac:dyDescent="0.3">
      <c r="A979" s="733">
        <v>14030605</v>
      </c>
      <c r="B979" s="285">
        <v>3401</v>
      </c>
      <c r="C979" s="285" t="s">
        <v>223</v>
      </c>
      <c r="D979" s="285" t="s">
        <v>130</v>
      </c>
      <c r="E979" s="286">
        <v>180</v>
      </c>
    </row>
    <row r="980" spans="1:5" x14ac:dyDescent="0.25">
      <c r="A980" s="734">
        <v>14030605</v>
      </c>
      <c r="B980" s="278">
        <v>624</v>
      </c>
      <c r="C980" s="278" t="s">
        <v>118</v>
      </c>
      <c r="D980" s="278" t="s">
        <v>130</v>
      </c>
      <c r="E980" s="278">
        <v>180</v>
      </c>
    </row>
    <row r="981" spans="1:5" x14ac:dyDescent="0.25">
      <c r="A981" s="734">
        <v>14030605</v>
      </c>
      <c r="B981" s="277">
        <v>617</v>
      </c>
      <c r="C981" s="277" t="s">
        <v>118</v>
      </c>
      <c r="D981" s="277" t="s">
        <v>130</v>
      </c>
      <c r="E981" s="277">
        <v>180</v>
      </c>
    </row>
    <row r="982" spans="1:5" x14ac:dyDescent="0.25">
      <c r="A982" s="734">
        <v>14030605</v>
      </c>
      <c r="B982" s="277">
        <v>625</v>
      </c>
      <c r="C982" s="277" t="s">
        <v>118</v>
      </c>
      <c r="D982" s="277" t="s">
        <v>130</v>
      </c>
      <c r="E982" s="277">
        <v>180</v>
      </c>
    </row>
    <row r="983" spans="1:5" x14ac:dyDescent="0.25">
      <c r="A983" s="734">
        <v>14030605</v>
      </c>
      <c r="B983" s="277">
        <v>601</v>
      </c>
      <c r="C983" s="277" t="s">
        <v>118</v>
      </c>
      <c r="D983" s="277" t="s">
        <v>132</v>
      </c>
      <c r="E983" s="277">
        <v>180</v>
      </c>
    </row>
    <row r="984" spans="1:5" x14ac:dyDescent="0.25">
      <c r="A984" s="734">
        <v>14030605</v>
      </c>
      <c r="B984" s="277">
        <v>614</v>
      </c>
      <c r="C984" s="277" t="s">
        <v>118</v>
      </c>
      <c r="D984" s="277" t="s">
        <v>130</v>
      </c>
      <c r="E984" s="277">
        <v>180</v>
      </c>
    </row>
    <row r="985" spans="1:5" x14ac:dyDescent="0.25">
      <c r="A985" s="734">
        <v>14030605</v>
      </c>
      <c r="B985" s="277">
        <v>613</v>
      </c>
      <c r="C985" s="277" t="s">
        <v>118</v>
      </c>
      <c r="D985" s="277" t="s">
        <v>133</v>
      </c>
      <c r="E985" s="277">
        <v>168</v>
      </c>
    </row>
    <row r="986" spans="1:5" x14ac:dyDescent="0.25">
      <c r="A986" s="734">
        <v>14030605</v>
      </c>
      <c r="B986" s="277">
        <v>24</v>
      </c>
      <c r="C986" s="277" t="s">
        <v>415</v>
      </c>
      <c r="D986" s="277" t="s">
        <v>130</v>
      </c>
      <c r="E986" s="277">
        <v>88</v>
      </c>
    </row>
    <row r="987" spans="1:5" x14ac:dyDescent="0.25">
      <c r="A987" s="734">
        <v>14030605</v>
      </c>
      <c r="B987" s="277">
        <v>23</v>
      </c>
      <c r="C987" s="277" t="s">
        <v>415</v>
      </c>
      <c r="D987" s="277" t="s">
        <v>130</v>
      </c>
      <c r="E987" s="277">
        <v>120</v>
      </c>
    </row>
    <row r="988" spans="1:5" x14ac:dyDescent="0.25">
      <c r="A988" s="740">
        <v>14030606</v>
      </c>
      <c r="B988" s="277">
        <v>1737</v>
      </c>
      <c r="C988" s="277" t="s">
        <v>515</v>
      </c>
      <c r="D988" s="277" t="s">
        <v>109</v>
      </c>
      <c r="E988" s="277">
        <v>180</v>
      </c>
    </row>
    <row r="989" spans="1:5" x14ac:dyDescent="0.25">
      <c r="A989" s="740">
        <v>14030606</v>
      </c>
      <c r="B989" s="277">
        <v>1742</v>
      </c>
      <c r="C989" s="277" t="s">
        <v>515</v>
      </c>
      <c r="D989" s="277" t="s">
        <v>109</v>
      </c>
      <c r="E989" s="277">
        <v>168</v>
      </c>
    </row>
    <row r="990" spans="1:5" x14ac:dyDescent="0.25">
      <c r="A990" s="740">
        <v>14030606</v>
      </c>
      <c r="B990" s="277">
        <v>1738</v>
      </c>
      <c r="C990" s="277" t="s">
        <v>540</v>
      </c>
      <c r="D990" s="277" t="s">
        <v>130</v>
      </c>
      <c r="E990" s="277">
        <v>180</v>
      </c>
    </row>
    <row r="991" spans="1:5" x14ac:dyDescent="0.25">
      <c r="A991" s="740">
        <v>14030606</v>
      </c>
      <c r="B991" s="277">
        <v>1730</v>
      </c>
      <c r="C991" s="277" t="s">
        <v>540</v>
      </c>
      <c r="D991" s="277" t="s">
        <v>130</v>
      </c>
      <c r="E991" s="277">
        <v>180</v>
      </c>
    </row>
    <row r="992" spans="1:5" x14ac:dyDescent="0.25">
      <c r="A992" s="740">
        <v>14030606</v>
      </c>
      <c r="B992" s="277">
        <v>1729</v>
      </c>
      <c r="C992" s="277" t="s">
        <v>540</v>
      </c>
      <c r="D992" s="277" t="s">
        <v>130</v>
      </c>
      <c r="E992" s="277">
        <v>180</v>
      </c>
    </row>
    <row r="993" spans="1:5" x14ac:dyDescent="0.25">
      <c r="A993" s="740">
        <v>14030606</v>
      </c>
      <c r="B993" s="277">
        <v>3377</v>
      </c>
      <c r="C993" s="277" t="s">
        <v>117</v>
      </c>
      <c r="D993" s="277" t="s">
        <v>130</v>
      </c>
      <c r="E993" s="277">
        <v>180</v>
      </c>
    </row>
    <row r="994" spans="1:5" x14ac:dyDescent="0.25">
      <c r="A994" s="740">
        <v>14030606</v>
      </c>
      <c r="B994" s="277">
        <v>603</v>
      </c>
      <c r="C994" s="277" t="s">
        <v>135</v>
      </c>
      <c r="D994" s="277" t="s">
        <v>133</v>
      </c>
      <c r="E994" s="277">
        <v>156</v>
      </c>
    </row>
    <row r="995" spans="1:5" x14ac:dyDescent="0.25">
      <c r="A995" s="740">
        <v>14030606</v>
      </c>
      <c r="B995" s="277">
        <v>615</v>
      </c>
      <c r="C995" s="277" t="s">
        <v>118</v>
      </c>
      <c r="D995" s="277" t="s">
        <v>130</v>
      </c>
      <c r="E995" s="277">
        <v>180</v>
      </c>
    </row>
    <row r="996" spans="1:5" x14ac:dyDescent="0.25">
      <c r="A996" s="740">
        <v>14030606</v>
      </c>
      <c r="B996" s="277">
        <v>630</v>
      </c>
      <c r="C996" s="277" t="s">
        <v>118</v>
      </c>
      <c r="D996" s="277" t="s">
        <v>130</v>
      </c>
      <c r="E996" s="277">
        <v>180</v>
      </c>
    </row>
    <row r="997" spans="1:5" x14ac:dyDescent="0.25">
      <c r="A997" s="740"/>
      <c r="B997" s="277"/>
      <c r="C997" s="277"/>
      <c r="D997" s="277"/>
      <c r="E997" s="277"/>
    </row>
    <row r="998" spans="1:5" x14ac:dyDescent="0.25">
      <c r="A998" s="740"/>
      <c r="B998" s="277"/>
      <c r="C998" s="277"/>
      <c r="D998" s="277"/>
      <c r="E998" s="277"/>
    </row>
    <row r="999" spans="1:5" x14ac:dyDescent="0.25">
      <c r="A999" s="740"/>
      <c r="B999" s="277"/>
      <c r="C999" s="277"/>
      <c r="D999" s="277"/>
      <c r="E999" s="277"/>
    </row>
    <row r="1000" spans="1:5" x14ac:dyDescent="0.25">
      <c r="A1000" s="740"/>
      <c r="B1000" s="277"/>
      <c r="C1000" s="277"/>
      <c r="D1000" s="277"/>
      <c r="E1000" s="277"/>
    </row>
    <row r="1001" spans="1:5" x14ac:dyDescent="0.25">
      <c r="A1001" s="740"/>
      <c r="B1001" s="277"/>
      <c r="C1001" s="277"/>
      <c r="D1001" s="277"/>
      <c r="E1001" s="277"/>
    </row>
    <row r="1002" spans="1:5" x14ac:dyDescent="0.25">
      <c r="A1002" s="740"/>
      <c r="B1002" s="277"/>
      <c r="C1002" s="277"/>
      <c r="D1002" s="277"/>
      <c r="E1002" s="277"/>
    </row>
    <row r="1003" spans="1:5" x14ac:dyDescent="0.25">
      <c r="A1003" s="740"/>
      <c r="B1003" s="277"/>
      <c r="C1003" s="277"/>
      <c r="D1003" s="277"/>
      <c r="E1003" s="277"/>
    </row>
    <row r="1004" spans="1:5" x14ac:dyDescent="0.25">
      <c r="A1004" s="740"/>
      <c r="B1004" s="277"/>
      <c r="C1004" s="277"/>
      <c r="D1004" s="277"/>
      <c r="E1004" s="277"/>
    </row>
    <row r="1005" spans="1:5" x14ac:dyDescent="0.25">
      <c r="A1005" s="740"/>
      <c r="B1005" s="277"/>
      <c r="C1005" s="277"/>
      <c r="D1005" s="277"/>
      <c r="E1005" s="277"/>
    </row>
    <row r="1006" spans="1:5" x14ac:dyDescent="0.25">
      <c r="A1006" s="740"/>
      <c r="B1006" s="277"/>
      <c r="C1006" s="277"/>
      <c r="D1006" s="277"/>
      <c r="E1006" s="277"/>
    </row>
    <row r="1007" spans="1:5" x14ac:dyDescent="0.25">
      <c r="A1007" s="740"/>
      <c r="B1007" s="277"/>
      <c r="C1007" s="277"/>
      <c r="D1007" s="277"/>
      <c r="E1007" s="277"/>
    </row>
    <row r="1008" spans="1:5" x14ac:dyDescent="0.25">
      <c r="A1008" s="740"/>
      <c r="B1008" s="277"/>
      <c r="C1008" s="277"/>
      <c r="D1008" s="277"/>
      <c r="E1008" s="277"/>
    </row>
    <row r="1009" spans="1:5" x14ac:dyDescent="0.25">
      <c r="A1009" s="740"/>
      <c r="B1009" s="277"/>
      <c r="C1009" s="277"/>
      <c r="D1009" s="277"/>
      <c r="E1009" s="277"/>
    </row>
    <row r="1010" spans="1:5" x14ac:dyDescent="0.25">
      <c r="A1010" s="740"/>
      <c r="B1010" s="277"/>
      <c r="C1010" s="277"/>
      <c r="D1010" s="277"/>
      <c r="E1010" s="277"/>
    </row>
    <row r="1011" spans="1:5" x14ac:dyDescent="0.25">
      <c r="A1011" s="740"/>
      <c r="B1011" s="277"/>
      <c r="C1011" s="277"/>
      <c r="D1011" s="277"/>
      <c r="E1011" s="277"/>
    </row>
    <row r="1012" spans="1:5" x14ac:dyDescent="0.25">
      <c r="A1012" s="740"/>
      <c r="B1012" s="277"/>
      <c r="C1012" s="277"/>
      <c r="D1012" s="277"/>
      <c r="E1012" s="277"/>
    </row>
    <row r="1013" spans="1:5" x14ac:dyDescent="0.25">
      <c r="A1013" s="740"/>
      <c r="B1013" s="277"/>
      <c r="C1013" s="277"/>
      <c r="D1013" s="277"/>
      <c r="E1013" s="277"/>
    </row>
    <row r="1014" spans="1:5" x14ac:dyDescent="0.25">
      <c r="A1014" s="740"/>
      <c r="B1014" s="277"/>
      <c r="C1014" s="277"/>
      <c r="D1014" s="277"/>
      <c r="E1014" s="277"/>
    </row>
    <row r="1015" spans="1:5" x14ac:dyDescent="0.25">
      <c r="A1015" s="740"/>
      <c r="B1015" s="277"/>
      <c r="C1015" s="277"/>
      <c r="D1015" s="277"/>
      <c r="E1015" s="277"/>
    </row>
    <row r="1016" spans="1:5" x14ac:dyDescent="0.25">
      <c r="A1016" s="740"/>
      <c r="B1016" s="277"/>
      <c r="C1016" s="277"/>
      <c r="D1016" s="277"/>
      <c r="E1016" s="277"/>
    </row>
    <row r="1017" spans="1:5" x14ac:dyDescent="0.25">
      <c r="A1017" s="740"/>
      <c r="B1017" s="277"/>
      <c r="C1017" s="277"/>
      <c r="D1017" s="277"/>
      <c r="E1017" s="277"/>
    </row>
    <row r="1018" spans="1:5" x14ac:dyDescent="0.25">
      <c r="A1018" s="740"/>
      <c r="B1018" s="277"/>
      <c r="C1018" s="277"/>
      <c r="D1018" s="277"/>
      <c r="E1018" s="277"/>
    </row>
    <row r="1019" spans="1:5" x14ac:dyDescent="0.25">
      <c r="A1019" s="740"/>
      <c r="B1019" s="277"/>
      <c r="C1019" s="277"/>
      <c r="D1019" s="277"/>
      <c r="E1019" s="277"/>
    </row>
    <row r="1020" spans="1:5" x14ac:dyDescent="0.25">
      <c r="A1020" s="740"/>
      <c r="B1020" s="277"/>
      <c r="C1020" s="277"/>
      <c r="D1020" s="277"/>
      <c r="E1020" s="277"/>
    </row>
    <row r="1021" spans="1:5" x14ac:dyDescent="0.25">
      <c r="A1021" s="740"/>
      <c r="B1021" s="277"/>
      <c r="C1021" s="277"/>
      <c r="D1021" s="277"/>
      <c r="E1021" s="277"/>
    </row>
    <row r="1022" spans="1:5" x14ac:dyDescent="0.25">
      <c r="A1022" s="740"/>
      <c r="B1022" s="277"/>
      <c r="C1022" s="277"/>
      <c r="D1022" s="277"/>
      <c r="E1022" s="277"/>
    </row>
    <row r="1023" spans="1:5" x14ac:dyDescent="0.25">
      <c r="A1023" s="740"/>
      <c r="B1023" s="277"/>
      <c r="C1023" s="277"/>
      <c r="D1023" s="277"/>
      <c r="E1023" s="277"/>
    </row>
    <row r="1024" spans="1:5" x14ac:dyDescent="0.25">
      <c r="A1024" s="740"/>
      <c r="B1024" s="277"/>
      <c r="C1024" s="277"/>
      <c r="D1024" s="277"/>
      <c r="E1024" s="277"/>
    </row>
    <row r="1025" spans="1:5" x14ac:dyDescent="0.25">
      <c r="A1025" s="740"/>
      <c r="B1025" s="277"/>
      <c r="C1025" s="277"/>
      <c r="D1025" s="277"/>
      <c r="E1025" s="277"/>
    </row>
    <row r="1026" spans="1:5" x14ac:dyDescent="0.25">
      <c r="A1026" s="740"/>
      <c r="B1026" s="277"/>
      <c r="C1026" s="277"/>
      <c r="D1026" s="277"/>
      <c r="E1026" s="277"/>
    </row>
    <row r="1027" spans="1:5" x14ac:dyDescent="0.25">
      <c r="A1027" s="740"/>
      <c r="B1027" s="277"/>
      <c r="C1027" s="277"/>
      <c r="D1027" s="277"/>
      <c r="E1027" s="277"/>
    </row>
    <row r="1028" spans="1:5" x14ac:dyDescent="0.25">
      <c r="A1028" s="740"/>
      <c r="B1028" s="277"/>
      <c r="C1028" s="277"/>
      <c r="D1028" s="277"/>
      <c r="E1028" s="277"/>
    </row>
    <row r="1029" spans="1:5" x14ac:dyDescent="0.25">
      <c r="A1029" s="740"/>
      <c r="B1029" s="277"/>
      <c r="C1029" s="277"/>
      <c r="D1029" s="277"/>
      <c r="E1029" s="277"/>
    </row>
    <row r="1030" spans="1:5" x14ac:dyDescent="0.25">
      <c r="A1030" s="740"/>
      <c r="B1030" s="277"/>
      <c r="C1030" s="277"/>
      <c r="D1030" s="277"/>
      <c r="E1030" s="277"/>
    </row>
    <row r="1031" spans="1:5" x14ac:dyDescent="0.25">
      <c r="A1031" s="740"/>
      <c r="B1031" s="277"/>
      <c r="C1031" s="277"/>
      <c r="D1031" s="277"/>
      <c r="E1031" s="277"/>
    </row>
    <row r="1032" spans="1:5" x14ac:dyDescent="0.25">
      <c r="A1032" s="740"/>
      <c r="B1032" s="277"/>
      <c r="C1032" s="277"/>
      <c r="D1032" s="277"/>
      <c r="E1032" s="277"/>
    </row>
    <row r="1033" spans="1:5" x14ac:dyDescent="0.25">
      <c r="A1033" s="740"/>
      <c r="B1033" s="277"/>
      <c r="C1033" s="277"/>
      <c r="D1033" s="277"/>
      <c r="E1033" s="277"/>
    </row>
    <row r="1034" spans="1:5" x14ac:dyDescent="0.25">
      <c r="A1034" s="740"/>
      <c r="B1034" s="277"/>
      <c r="C1034" s="277"/>
      <c r="D1034" s="277"/>
      <c r="E1034" s="277"/>
    </row>
    <row r="1035" spans="1:5" x14ac:dyDescent="0.25">
      <c r="A1035" s="740"/>
      <c r="B1035" s="277"/>
      <c r="C1035" s="277"/>
      <c r="D1035" s="277"/>
      <c r="E1035" s="277"/>
    </row>
    <row r="1036" spans="1:5" x14ac:dyDescent="0.25">
      <c r="A1036" s="740"/>
      <c r="B1036" s="277"/>
      <c r="C1036" s="277"/>
      <c r="D1036" s="277"/>
      <c r="E1036" s="277"/>
    </row>
    <row r="1037" spans="1:5" x14ac:dyDescent="0.25">
      <c r="A1037" s="740"/>
      <c r="B1037" s="277"/>
      <c r="C1037" s="277"/>
      <c r="D1037" s="277"/>
      <c r="E1037" s="277"/>
    </row>
    <row r="1038" spans="1:5" x14ac:dyDescent="0.25">
      <c r="A1038" s="740"/>
      <c r="B1038" s="277"/>
      <c r="C1038" s="277"/>
      <c r="D1038" s="277"/>
      <c r="E1038" s="277"/>
    </row>
    <row r="1039" spans="1:5" x14ac:dyDescent="0.25">
      <c r="A1039" s="740"/>
      <c r="B1039" s="277"/>
      <c r="C1039" s="277"/>
      <c r="D1039" s="277"/>
      <c r="E1039" s="277"/>
    </row>
    <row r="1040" spans="1:5" x14ac:dyDescent="0.25">
      <c r="A1040" s="740"/>
      <c r="B1040" s="277"/>
      <c r="C1040" s="277"/>
      <c r="D1040" s="277"/>
      <c r="E1040" s="277"/>
    </row>
    <row r="1041" spans="1:5" x14ac:dyDescent="0.25">
      <c r="A1041" s="740"/>
      <c r="B1041" s="277"/>
      <c r="C1041" s="277"/>
      <c r="D1041" s="277"/>
      <c r="E1041" s="277"/>
    </row>
    <row r="1042" spans="1:5" x14ac:dyDescent="0.25">
      <c r="A1042" s="740"/>
      <c r="B1042" s="277"/>
      <c r="C1042" s="277"/>
      <c r="D1042" s="277"/>
      <c r="E1042" s="277"/>
    </row>
    <row r="1043" spans="1:5" x14ac:dyDescent="0.25">
      <c r="A1043" s="740"/>
      <c r="B1043" s="277"/>
      <c r="C1043" s="277"/>
      <c r="D1043" s="277"/>
      <c r="E1043" s="277"/>
    </row>
    <row r="1044" spans="1:5" x14ac:dyDescent="0.25">
      <c r="A1044" s="740"/>
      <c r="B1044" s="277"/>
      <c r="C1044" s="277"/>
      <c r="D1044" s="277"/>
      <c r="E1044" s="277"/>
    </row>
    <row r="1045" spans="1:5" x14ac:dyDescent="0.25">
      <c r="A1045" s="740"/>
      <c r="B1045" s="277"/>
      <c r="C1045" s="277"/>
      <c r="D1045" s="277"/>
      <c r="E1045" s="277"/>
    </row>
    <row r="1046" spans="1:5" x14ac:dyDescent="0.25">
      <c r="A1046" s="740"/>
      <c r="B1046" s="277"/>
      <c r="C1046" s="277"/>
      <c r="D1046" s="277"/>
      <c r="E1046" s="277"/>
    </row>
    <row r="1047" spans="1:5" x14ac:dyDescent="0.25">
      <c r="A1047" s="740"/>
      <c r="B1047" s="277"/>
      <c r="C1047" s="277"/>
      <c r="D1047" s="277"/>
      <c r="E1047" s="277"/>
    </row>
    <row r="1048" spans="1:5" x14ac:dyDescent="0.25">
      <c r="A1048" s="740"/>
      <c r="B1048" s="277"/>
      <c r="C1048" s="277"/>
      <c r="D1048" s="277"/>
      <c r="E1048" s="277"/>
    </row>
    <row r="1049" spans="1:5" x14ac:dyDescent="0.25">
      <c r="A1049" s="740"/>
      <c r="B1049" s="277"/>
      <c r="C1049" s="277"/>
      <c r="D1049" s="277"/>
      <c r="E1049" s="277"/>
    </row>
    <row r="1050" spans="1:5" x14ac:dyDescent="0.25">
      <c r="A1050" s="740"/>
      <c r="B1050" s="277"/>
      <c r="C1050" s="277"/>
      <c r="D1050" s="277"/>
      <c r="E1050" s="277"/>
    </row>
    <row r="1051" spans="1:5" x14ac:dyDescent="0.25">
      <c r="A1051" s="740"/>
      <c r="B1051" s="277"/>
      <c r="C1051" s="277"/>
      <c r="D1051" s="277"/>
      <c r="E1051" s="277"/>
    </row>
    <row r="1052" spans="1:5" x14ac:dyDescent="0.25">
      <c r="A1052" s="740"/>
      <c r="B1052" s="277"/>
      <c r="C1052" s="277"/>
      <c r="D1052" s="277"/>
      <c r="E1052" s="277"/>
    </row>
    <row r="1053" spans="1:5" x14ac:dyDescent="0.25">
      <c r="A1053" s="740"/>
      <c r="B1053" s="277"/>
      <c r="C1053" s="277"/>
      <c r="D1053" s="277"/>
      <c r="E1053" s="277"/>
    </row>
    <row r="1054" spans="1:5" x14ac:dyDescent="0.25">
      <c r="A1054" s="740"/>
      <c r="B1054" s="277"/>
      <c r="C1054" s="277"/>
      <c r="D1054" s="277"/>
      <c r="E1054" s="277"/>
    </row>
    <row r="1055" spans="1:5" x14ac:dyDescent="0.25">
      <c r="A1055" s="740"/>
      <c r="B1055" s="277"/>
      <c r="C1055" s="277"/>
      <c r="D1055" s="277"/>
      <c r="E1055" s="277"/>
    </row>
    <row r="1056" spans="1:5" x14ac:dyDescent="0.25">
      <c r="A1056" s="740"/>
      <c r="B1056" s="277"/>
      <c r="C1056" s="277"/>
      <c r="D1056" s="277"/>
      <c r="E1056" s="277"/>
    </row>
    <row r="1057" spans="1:5" x14ac:dyDescent="0.25">
      <c r="A1057" s="740"/>
      <c r="B1057" s="277"/>
      <c r="C1057" s="277"/>
      <c r="D1057" s="277"/>
      <c r="E1057" s="277"/>
    </row>
    <row r="1058" spans="1:5" x14ac:dyDescent="0.25">
      <c r="A1058" s="740"/>
      <c r="B1058" s="277"/>
      <c r="C1058" s="277"/>
      <c r="D1058" s="277"/>
      <c r="E1058" s="277"/>
    </row>
    <row r="1059" spans="1:5" x14ac:dyDescent="0.25">
      <c r="A1059" s="740"/>
      <c r="B1059" s="277"/>
      <c r="C1059" s="277"/>
      <c r="D1059" s="277"/>
      <c r="E1059" s="277"/>
    </row>
    <row r="1060" spans="1:5" x14ac:dyDescent="0.25">
      <c r="A1060" s="740"/>
      <c r="B1060" s="277"/>
      <c r="C1060" s="277"/>
      <c r="D1060" s="277"/>
      <c r="E1060" s="277"/>
    </row>
    <row r="1061" spans="1:5" x14ac:dyDescent="0.25">
      <c r="A1061" s="740"/>
      <c r="B1061" s="277"/>
      <c r="C1061" s="277"/>
      <c r="D1061" s="277"/>
      <c r="E1061" s="277"/>
    </row>
    <row r="1062" spans="1:5" x14ac:dyDescent="0.25">
      <c r="A1062" s="740"/>
      <c r="B1062" s="277"/>
      <c r="C1062" s="277"/>
      <c r="D1062" s="277"/>
      <c r="E1062" s="277"/>
    </row>
    <row r="1063" spans="1:5" x14ac:dyDescent="0.25">
      <c r="A1063" s="740"/>
      <c r="B1063" s="277"/>
      <c r="C1063" s="277"/>
      <c r="D1063" s="277"/>
      <c r="E1063" s="277"/>
    </row>
    <row r="1064" spans="1:5" x14ac:dyDescent="0.25">
      <c r="A1064" s="740"/>
      <c r="B1064" s="277"/>
      <c r="C1064" s="277"/>
      <c r="D1064" s="277"/>
      <c r="E1064" s="277"/>
    </row>
    <row r="1065" spans="1:5" x14ac:dyDescent="0.25">
      <c r="A1065" s="740"/>
      <c r="B1065" s="277"/>
      <c r="C1065" s="277"/>
      <c r="D1065" s="277"/>
      <c r="E1065" s="277"/>
    </row>
    <row r="1066" spans="1:5" x14ac:dyDescent="0.25">
      <c r="A1066" s="740"/>
      <c r="B1066" s="277"/>
      <c r="C1066" s="277"/>
      <c r="D1066" s="277"/>
      <c r="E1066" s="277"/>
    </row>
    <row r="1067" spans="1:5" x14ac:dyDescent="0.25">
      <c r="A1067" s="740"/>
      <c r="B1067" s="277"/>
      <c r="C1067" s="277"/>
      <c r="D1067" s="277"/>
      <c r="E1067" s="277"/>
    </row>
    <row r="1068" spans="1:5" x14ac:dyDescent="0.25">
      <c r="A1068" s="740"/>
      <c r="B1068" s="277"/>
      <c r="C1068" s="277"/>
      <c r="D1068" s="277"/>
      <c r="E1068" s="277"/>
    </row>
    <row r="1069" spans="1:5" x14ac:dyDescent="0.25">
      <c r="A1069" s="740"/>
      <c r="B1069" s="277"/>
      <c r="C1069" s="277"/>
      <c r="D1069" s="277"/>
      <c r="E1069" s="277"/>
    </row>
    <row r="1070" spans="1:5" x14ac:dyDescent="0.25">
      <c r="A1070" s="740"/>
      <c r="B1070" s="277"/>
      <c r="C1070" s="277"/>
      <c r="D1070" s="277"/>
      <c r="E1070" s="277"/>
    </row>
    <row r="1071" spans="1:5" x14ac:dyDescent="0.25">
      <c r="A1071" s="740"/>
      <c r="B1071" s="277"/>
      <c r="C1071" s="277"/>
      <c r="D1071" s="277"/>
      <c r="E1071" s="277"/>
    </row>
    <row r="1072" spans="1:5" x14ac:dyDescent="0.25">
      <c r="A1072" s="740"/>
      <c r="B1072" s="277"/>
      <c r="C1072" s="277"/>
      <c r="D1072" s="277"/>
      <c r="E1072" s="277"/>
    </row>
    <row r="1073" spans="1:5" x14ac:dyDescent="0.25">
      <c r="A1073" s="740"/>
      <c r="B1073" s="277"/>
      <c r="C1073" s="277"/>
      <c r="D1073" s="277"/>
      <c r="E1073" s="277"/>
    </row>
    <row r="1074" spans="1:5" x14ac:dyDescent="0.25">
      <c r="A1074" s="740"/>
      <c r="B1074" s="277"/>
      <c r="C1074" s="277"/>
      <c r="D1074" s="277"/>
      <c r="E1074" s="277"/>
    </row>
    <row r="1075" spans="1:5" x14ac:dyDescent="0.25">
      <c r="A1075" s="740"/>
      <c r="B1075" s="277"/>
      <c r="C1075" s="277"/>
      <c r="D1075" s="277"/>
      <c r="E1075" s="277"/>
    </row>
    <row r="1076" spans="1:5" x14ac:dyDescent="0.25">
      <c r="A1076" s="740"/>
      <c r="B1076" s="277"/>
      <c r="C1076" s="277"/>
      <c r="D1076" s="277"/>
      <c r="E1076" s="277"/>
    </row>
    <row r="1077" spans="1:5" x14ac:dyDescent="0.25">
      <c r="A1077" s="740"/>
      <c r="B1077" s="277"/>
      <c r="C1077" s="277"/>
      <c r="D1077" s="277"/>
      <c r="E1077" s="277"/>
    </row>
    <row r="1078" spans="1:5" x14ac:dyDescent="0.25">
      <c r="A1078" s="740"/>
      <c r="B1078" s="277"/>
      <c r="C1078" s="277"/>
      <c r="D1078" s="277"/>
      <c r="E1078" s="277"/>
    </row>
    <row r="1079" spans="1:5" x14ac:dyDescent="0.25">
      <c r="A1079" s="740"/>
      <c r="B1079" s="277"/>
      <c r="C1079" s="277"/>
      <c r="D1079" s="277"/>
      <c r="E1079" s="277"/>
    </row>
    <row r="1080" spans="1:5" x14ac:dyDescent="0.25">
      <c r="A1080" s="740"/>
      <c r="B1080" s="277"/>
      <c r="C1080" s="277"/>
      <c r="D1080" s="277"/>
      <c r="E1080" s="277"/>
    </row>
    <row r="1081" spans="1:5" x14ac:dyDescent="0.25">
      <c r="A1081" s="740"/>
      <c r="B1081" s="277"/>
      <c r="C1081" s="277"/>
      <c r="D1081" s="277"/>
      <c r="E1081" s="277"/>
    </row>
    <row r="1082" spans="1:5" x14ac:dyDescent="0.25">
      <c r="A1082" s="740"/>
      <c r="B1082" s="277"/>
      <c r="C1082" s="277"/>
      <c r="D1082" s="277"/>
      <c r="E1082" s="277"/>
    </row>
    <row r="1083" spans="1:5" x14ac:dyDescent="0.25">
      <c r="A1083" s="740"/>
      <c r="B1083" s="277"/>
      <c r="C1083" s="277"/>
      <c r="D1083" s="277"/>
      <c r="E1083" s="277"/>
    </row>
    <row r="1084" spans="1:5" x14ac:dyDescent="0.25">
      <c r="A1084" s="740"/>
      <c r="B1084" s="277"/>
      <c r="C1084" s="277"/>
      <c r="D1084" s="277"/>
      <c r="E1084" s="277"/>
    </row>
    <row r="1085" spans="1:5" x14ac:dyDescent="0.25">
      <c r="A1085" s="740"/>
      <c r="B1085" s="277"/>
      <c r="C1085" s="277"/>
      <c r="D1085" s="277"/>
      <c r="E1085" s="277"/>
    </row>
    <row r="1086" spans="1:5" x14ac:dyDescent="0.25">
      <c r="A1086" s="740"/>
      <c r="B1086" s="277"/>
      <c r="C1086" s="277"/>
      <c r="D1086" s="277"/>
      <c r="E1086" s="277"/>
    </row>
    <row r="1087" spans="1:5" x14ac:dyDescent="0.25">
      <c r="A1087" s="740"/>
      <c r="B1087" s="277"/>
      <c r="C1087" s="277"/>
      <c r="D1087" s="277"/>
      <c r="E1087" s="277"/>
    </row>
    <row r="1088" spans="1:5" x14ac:dyDescent="0.25">
      <c r="A1088" s="740"/>
      <c r="B1088" s="277"/>
      <c r="C1088" s="277"/>
      <c r="D1088" s="277"/>
      <c r="E1088" s="277"/>
    </row>
    <row r="1089" spans="1:5" x14ac:dyDescent="0.25">
      <c r="A1089" s="740"/>
      <c r="B1089" s="277"/>
      <c r="C1089" s="277"/>
      <c r="D1089" s="277"/>
      <c r="E1089" s="277"/>
    </row>
    <row r="1090" spans="1:5" x14ac:dyDescent="0.25">
      <c r="A1090" s="740"/>
      <c r="B1090" s="277"/>
      <c r="C1090" s="277"/>
      <c r="D1090" s="277"/>
      <c r="E1090" s="277"/>
    </row>
    <row r="1091" spans="1:5" x14ac:dyDescent="0.25">
      <c r="A1091" s="740"/>
      <c r="B1091" s="277"/>
      <c r="C1091" s="277"/>
      <c r="D1091" s="277"/>
      <c r="E1091" s="277"/>
    </row>
    <row r="1092" spans="1:5" x14ac:dyDescent="0.25">
      <c r="A1092" s="740"/>
      <c r="B1092" s="277"/>
      <c r="C1092" s="277"/>
      <c r="D1092" s="277"/>
      <c r="E1092" s="277"/>
    </row>
    <row r="1093" spans="1:5" x14ac:dyDescent="0.25">
      <c r="A1093" s="740"/>
      <c r="B1093" s="277"/>
      <c r="C1093" s="277"/>
      <c r="D1093" s="277"/>
      <c r="E1093" s="277"/>
    </row>
    <row r="1094" spans="1:5" x14ac:dyDescent="0.25">
      <c r="A1094" s="740"/>
      <c r="B1094" s="277"/>
      <c r="C1094" s="277"/>
      <c r="D1094" s="277"/>
      <c r="E1094" s="277"/>
    </row>
    <row r="1095" spans="1:5" x14ac:dyDescent="0.25">
      <c r="A1095" s="740"/>
      <c r="B1095" s="277"/>
      <c r="C1095" s="277"/>
      <c r="D1095" s="277"/>
      <c r="E1095" s="277"/>
    </row>
    <row r="1096" spans="1:5" x14ac:dyDescent="0.25">
      <c r="A1096" s="740"/>
      <c r="B1096" s="277"/>
      <c r="C1096" s="277"/>
      <c r="D1096" s="277"/>
      <c r="E1096" s="277"/>
    </row>
    <row r="1097" spans="1:5" x14ac:dyDescent="0.25">
      <c r="A1097" s="740"/>
      <c r="B1097" s="277"/>
      <c r="C1097" s="277"/>
      <c r="D1097" s="277"/>
      <c r="E1097" s="277"/>
    </row>
    <row r="1098" spans="1:5" x14ac:dyDescent="0.25">
      <c r="A1098" s="740"/>
      <c r="B1098" s="277"/>
      <c r="C1098" s="277"/>
      <c r="D1098" s="277"/>
      <c r="E1098" s="277"/>
    </row>
    <row r="1099" spans="1:5" x14ac:dyDescent="0.25">
      <c r="A1099" s="740"/>
      <c r="B1099" s="277"/>
      <c r="C1099" s="277"/>
      <c r="D1099" s="277"/>
      <c r="E1099" s="277"/>
    </row>
    <row r="1100" spans="1:5" x14ac:dyDescent="0.25">
      <c r="A1100" s="740"/>
      <c r="B1100" s="277"/>
      <c r="C1100" s="277"/>
      <c r="D1100" s="277"/>
      <c r="E1100" s="277"/>
    </row>
    <row r="1101" spans="1:5" x14ac:dyDescent="0.25">
      <c r="A1101" s="740"/>
      <c r="B1101" s="277"/>
      <c r="C1101" s="277"/>
      <c r="D1101" s="277"/>
      <c r="E1101" s="277"/>
    </row>
    <row r="1102" spans="1:5" x14ac:dyDescent="0.25">
      <c r="A1102" s="740"/>
      <c r="B1102" s="277"/>
      <c r="C1102" s="277"/>
      <c r="D1102" s="277"/>
      <c r="E1102" s="277"/>
    </row>
    <row r="1103" spans="1:5" x14ac:dyDescent="0.25">
      <c r="A1103" s="740"/>
      <c r="B1103" s="277"/>
      <c r="C1103" s="277"/>
      <c r="D1103" s="277"/>
      <c r="E1103" s="277"/>
    </row>
    <row r="1104" spans="1:5" x14ac:dyDescent="0.25">
      <c r="A1104" s="740"/>
      <c r="B1104" s="277"/>
      <c r="C1104" s="277"/>
      <c r="D1104" s="277"/>
      <c r="E1104" s="277"/>
    </row>
    <row r="1105" spans="1:5" x14ac:dyDescent="0.25">
      <c r="A1105" s="740"/>
      <c r="B1105" s="277"/>
      <c r="C1105" s="277"/>
      <c r="D1105" s="277"/>
      <c r="E1105" s="277"/>
    </row>
    <row r="1106" spans="1:5" x14ac:dyDescent="0.25">
      <c r="A1106" s="740"/>
      <c r="B1106" s="277"/>
      <c r="C1106" s="277"/>
      <c r="D1106" s="277"/>
      <c r="E1106" s="277"/>
    </row>
    <row r="1107" spans="1:5" x14ac:dyDescent="0.25">
      <c r="A1107" s="740"/>
      <c r="B1107" s="277"/>
      <c r="C1107" s="277"/>
      <c r="D1107" s="277"/>
      <c r="E1107" s="277"/>
    </row>
    <row r="1108" spans="1:5" x14ac:dyDescent="0.25">
      <c r="A1108" s="740"/>
      <c r="B1108" s="277"/>
      <c r="C1108" s="277"/>
      <c r="D1108" s="277"/>
      <c r="E1108" s="277"/>
    </row>
    <row r="1109" spans="1:5" x14ac:dyDescent="0.25">
      <c r="A1109" s="740"/>
      <c r="B1109" s="277"/>
      <c r="C1109" s="277"/>
      <c r="D1109" s="277"/>
      <c r="E1109" s="277"/>
    </row>
    <row r="1110" spans="1:5" x14ac:dyDescent="0.25">
      <c r="A1110" s="740"/>
      <c r="B1110" s="277"/>
      <c r="C1110" s="277"/>
      <c r="D1110" s="277"/>
      <c r="E1110" s="277"/>
    </row>
    <row r="1111" spans="1:5" x14ac:dyDescent="0.25">
      <c r="A1111" s="740"/>
      <c r="B1111" s="277"/>
      <c r="C1111" s="277"/>
      <c r="D1111" s="277"/>
      <c r="E1111" s="277"/>
    </row>
    <row r="1112" spans="1:5" x14ac:dyDescent="0.25">
      <c r="A1112" s="740"/>
      <c r="B1112" s="277"/>
      <c r="C1112" s="277"/>
      <c r="D1112" s="277"/>
      <c r="E1112" s="277"/>
    </row>
    <row r="1113" spans="1:5" x14ac:dyDescent="0.25">
      <c r="A1113" s="740"/>
      <c r="B1113" s="277"/>
      <c r="C1113" s="277"/>
      <c r="D1113" s="277"/>
      <c r="E1113" s="277"/>
    </row>
    <row r="1114" spans="1:5" x14ac:dyDescent="0.25">
      <c r="A1114" s="740"/>
      <c r="B1114" s="277"/>
      <c r="C1114" s="277"/>
      <c r="D1114" s="277"/>
      <c r="E1114" s="277"/>
    </row>
    <row r="1115" spans="1:5" x14ac:dyDescent="0.25">
      <c r="A1115" s="740"/>
      <c r="B1115" s="277"/>
      <c r="C1115" s="277"/>
      <c r="D1115" s="277"/>
      <c r="E1115" s="277"/>
    </row>
    <row r="1116" spans="1:5" x14ac:dyDescent="0.25">
      <c r="A1116" s="740"/>
      <c r="B1116" s="277"/>
      <c r="C1116" s="277"/>
      <c r="D1116" s="277"/>
      <c r="E1116" s="277"/>
    </row>
    <row r="1117" spans="1:5" x14ac:dyDescent="0.25">
      <c r="A1117" s="740"/>
      <c r="B1117" s="277"/>
      <c r="C1117" s="277"/>
      <c r="D1117" s="277"/>
      <c r="E1117" s="277"/>
    </row>
    <row r="1118" spans="1:5" x14ac:dyDescent="0.25">
      <c r="A1118" s="740"/>
      <c r="B1118" s="277"/>
      <c r="C1118" s="277"/>
      <c r="D1118" s="277"/>
      <c r="E1118" s="277"/>
    </row>
    <row r="1119" spans="1:5" x14ac:dyDescent="0.25">
      <c r="A1119" s="740"/>
      <c r="B1119" s="277"/>
      <c r="C1119" s="277"/>
      <c r="D1119" s="277"/>
      <c r="E1119" s="277"/>
    </row>
    <row r="1120" spans="1:5" x14ac:dyDescent="0.25">
      <c r="A1120" s="740"/>
      <c r="B1120" s="277"/>
      <c r="C1120" s="277"/>
      <c r="D1120" s="277"/>
      <c r="E1120" s="277"/>
    </row>
    <row r="1121" spans="1:5" x14ac:dyDescent="0.25">
      <c r="A1121" s="740"/>
      <c r="B1121" s="277"/>
      <c r="C1121" s="277"/>
      <c r="D1121" s="277"/>
      <c r="E1121" s="277"/>
    </row>
    <row r="1122" spans="1:5" x14ac:dyDescent="0.25">
      <c r="A1122" s="740"/>
      <c r="B1122" s="277"/>
      <c r="C1122" s="277"/>
      <c r="D1122" s="277"/>
      <c r="E1122" s="277"/>
    </row>
    <row r="1123" spans="1:5" x14ac:dyDescent="0.25">
      <c r="A1123" s="740"/>
      <c r="B1123" s="277"/>
      <c r="C1123" s="277"/>
      <c r="D1123" s="277"/>
      <c r="E1123" s="277"/>
    </row>
    <row r="1124" spans="1:5" x14ac:dyDescent="0.25">
      <c r="A1124" s="740"/>
      <c r="B1124" s="277"/>
      <c r="C1124" s="277"/>
      <c r="D1124" s="277"/>
      <c r="E1124" s="277"/>
    </row>
    <row r="1125" spans="1:5" x14ac:dyDescent="0.25">
      <c r="A1125" s="740"/>
      <c r="B1125" s="277"/>
      <c r="C1125" s="277"/>
      <c r="D1125" s="277"/>
      <c r="E1125" s="277"/>
    </row>
    <row r="1126" spans="1:5" x14ac:dyDescent="0.25">
      <c r="A1126" s="740"/>
      <c r="B1126" s="277"/>
      <c r="C1126" s="277"/>
      <c r="D1126" s="277"/>
      <c r="E1126" s="277"/>
    </row>
    <row r="1127" spans="1:5" x14ac:dyDescent="0.25">
      <c r="A1127" s="740"/>
      <c r="B1127" s="277"/>
      <c r="C1127" s="277"/>
      <c r="D1127" s="277"/>
      <c r="E1127" s="277"/>
    </row>
    <row r="1128" spans="1:5" x14ac:dyDescent="0.25">
      <c r="A1128" s="740"/>
      <c r="B1128" s="277"/>
      <c r="C1128" s="277"/>
      <c r="D1128" s="277"/>
      <c r="E1128" s="277"/>
    </row>
    <row r="1129" spans="1:5" x14ac:dyDescent="0.25">
      <c r="A1129" s="740"/>
      <c r="B1129" s="277"/>
      <c r="C1129" s="277"/>
      <c r="D1129" s="277"/>
      <c r="E1129" s="277"/>
    </row>
    <row r="1130" spans="1:5" x14ac:dyDescent="0.25">
      <c r="A1130" s="740"/>
      <c r="B1130" s="277"/>
      <c r="C1130" s="277"/>
      <c r="D1130" s="277"/>
      <c r="E1130" s="277"/>
    </row>
    <row r="1131" spans="1:5" x14ac:dyDescent="0.25">
      <c r="A1131" s="740"/>
      <c r="B1131" s="277"/>
      <c r="C1131" s="277"/>
      <c r="D1131" s="277"/>
      <c r="E1131" s="277"/>
    </row>
    <row r="1132" spans="1:5" x14ac:dyDescent="0.25">
      <c r="A1132" s="740"/>
      <c r="B1132" s="277"/>
      <c r="C1132" s="277"/>
      <c r="D1132" s="277"/>
      <c r="E1132" s="277"/>
    </row>
    <row r="1133" spans="1:5" x14ac:dyDescent="0.25">
      <c r="A1133" s="740"/>
      <c r="B1133" s="277"/>
      <c r="C1133" s="277"/>
      <c r="D1133" s="277"/>
      <c r="E1133" s="277"/>
    </row>
    <row r="1134" spans="1:5" x14ac:dyDescent="0.25">
      <c r="A1134" s="740"/>
      <c r="B1134" s="277"/>
      <c r="C1134" s="277"/>
      <c r="D1134" s="277"/>
      <c r="E1134" s="277"/>
    </row>
    <row r="1135" spans="1:5" x14ac:dyDescent="0.25">
      <c r="A1135" s="740"/>
      <c r="B1135" s="277"/>
      <c r="C1135" s="277"/>
      <c r="D1135" s="277"/>
      <c r="E1135" s="277"/>
    </row>
    <row r="1136" spans="1:5" x14ac:dyDescent="0.25">
      <c r="A1136" s="740"/>
      <c r="B1136" s="277"/>
      <c r="C1136" s="277"/>
      <c r="D1136" s="277"/>
      <c r="E1136" s="277"/>
    </row>
    <row r="1137" spans="1:5" x14ac:dyDescent="0.25">
      <c r="A1137" s="740"/>
      <c r="B1137" s="277"/>
      <c r="C1137" s="277"/>
      <c r="D1137" s="277"/>
      <c r="E1137" s="277"/>
    </row>
    <row r="1138" spans="1:5" x14ac:dyDescent="0.25">
      <c r="A1138" s="740"/>
      <c r="B1138" s="277"/>
      <c r="C1138" s="277"/>
      <c r="D1138" s="277"/>
      <c r="E1138" s="277"/>
    </row>
    <row r="1139" spans="1:5" x14ac:dyDescent="0.25">
      <c r="A1139" s="740"/>
      <c r="B1139" s="277"/>
      <c r="C1139" s="277"/>
      <c r="D1139" s="277"/>
      <c r="E1139" s="277"/>
    </row>
    <row r="1140" spans="1:5" x14ac:dyDescent="0.25">
      <c r="A1140" s="740"/>
      <c r="B1140" s="277"/>
      <c r="C1140" s="277"/>
      <c r="D1140" s="277"/>
      <c r="E1140" s="277"/>
    </row>
    <row r="1141" spans="1:5" x14ac:dyDescent="0.25">
      <c r="A1141" s="740"/>
      <c r="B1141" s="277"/>
      <c r="C1141" s="277"/>
      <c r="D1141" s="277"/>
      <c r="E1141" s="277"/>
    </row>
    <row r="1142" spans="1:5" x14ac:dyDescent="0.25">
      <c r="A1142" s="740"/>
      <c r="B1142" s="277"/>
      <c r="C1142" s="277"/>
      <c r="D1142" s="277"/>
      <c r="E1142" s="277"/>
    </row>
    <row r="1143" spans="1:5" x14ac:dyDescent="0.25">
      <c r="A1143" s="740"/>
      <c r="B1143" s="277"/>
      <c r="C1143" s="277"/>
      <c r="D1143" s="277"/>
      <c r="E1143" s="277"/>
    </row>
    <row r="1144" spans="1:5" x14ac:dyDescent="0.25">
      <c r="A1144" s="740"/>
      <c r="B1144" s="277"/>
      <c r="C1144" s="277"/>
      <c r="D1144" s="277"/>
      <c r="E1144" s="277"/>
    </row>
    <row r="1145" spans="1:5" x14ac:dyDescent="0.25">
      <c r="A1145" s="740"/>
      <c r="B1145" s="277"/>
      <c r="C1145" s="277"/>
      <c r="D1145" s="277"/>
      <c r="E1145" s="277"/>
    </row>
    <row r="1146" spans="1:5" x14ac:dyDescent="0.25">
      <c r="A1146" s="740"/>
      <c r="B1146" s="277"/>
      <c r="C1146" s="277"/>
      <c r="D1146" s="277"/>
      <c r="E1146" s="277"/>
    </row>
    <row r="1147" spans="1:5" x14ac:dyDescent="0.25">
      <c r="A1147" s="740"/>
      <c r="B1147" s="277"/>
      <c r="C1147" s="277"/>
      <c r="D1147" s="277"/>
      <c r="E1147" s="277"/>
    </row>
    <row r="1148" spans="1:5" x14ac:dyDescent="0.25">
      <c r="A1148" s="740"/>
      <c r="B1148" s="277"/>
      <c r="C1148" s="277"/>
      <c r="D1148" s="277"/>
      <c r="E1148" s="277"/>
    </row>
    <row r="1149" spans="1:5" x14ac:dyDescent="0.25">
      <c r="A1149" s="740"/>
      <c r="B1149" s="277"/>
      <c r="C1149" s="277"/>
      <c r="D1149" s="277"/>
      <c r="E1149" s="277"/>
    </row>
    <row r="1150" spans="1:5" x14ac:dyDescent="0.25">
      <c r="A1150" s="740"/>
      <c r="B1150" s="277"/>
      <c r="C1150" s="277"/>
      <c r="D1150" s="277"/>
      <c r="E1150" s="277"/>
    </row>
    <row r="1151" spans="1:5" x14ac:dyDescent="0.25">
      <c r="A1151" s="740"/>
      <c r="B1151" s="277"/>
      <c r="C1151" s="277"/>
      <c r="D1151" s="277"/>
      <c r="E1151" s="277"/>
    </row>
    <row r="1152" spans="1:5" x14ac:dyDescent="0.25">
      <c r="A1152" s="740"/>
      <c r="B1152" s="277"/>
      <c r="C1152" s="277"/>
      <c r="D1152" s="277"/>
      <c r="E1152" s="277"/>
    </row>
    <row r="1153" spans="1:5" x14ac:dyDescent="0.25">
      <c r="A1153" s="740"/>
      <c r="B1153" s="277"/>
      <c r="C1153" s="277"/>
      <c r="D1153" s="277"/>
      <c r="E1153" s="277"/>
    </row>
    <row r="1154" spans="1:5" x14ac:dyDescent="0.25">
      <c r="A1154" s="740"/>
      <c r="B1154" s="277"/>
      <c r="C1154" s="277"/>
      <c r="D1154" s="277"/>
      <c r="E1154" s="277"/>
    </row>
    <row r="1155" spans="1:5" x14ac:dyDescent="0.25">
      <c r="A1155" s="740"/>
      <c r="B1155" s="277"/>
      <c r="C1155" s="277"/>
      <c r="D1155" s="277"/>
      <c r="E1155" s="277"/>
    </row>
    <row r="1156" spans="1:5" x14ac:dyDescent="0.25">
      <c r="A1156" s="740"/>
      <c r="B1156" s="277"/>
      <c r="C1156" s="277"/>
      <c r="D1156" s="277"/>
      <c r="E1156" s="277"/>
    </row>
    <row r="1157" spans="1:5" x14ac:dyDescent="0.25">
      <c r="A1157" s="740"/>
      <c r="B1157" s="277"/>
      <c r="C1157" s="277"/>
      <c r="D1157" s="277"/>
      <c r="E1157" s="277"/>
    </row>
    <row r="1158" spans="1:5" x14ac:dyDescent="0.25">
      <c r="A1158" s="740"/>
      <c r="B1158" s="277"/>
      <c r="C1158" s="277"/>
      <c r="D1158" s="277"/>
      <c r="E1158" s="277"/>
    </row>
    <row r="1159" spans="1:5" x14ac:dyDescent="0.25">
      <c r="A1159" s="740"/>
      <c r="B1159" s="277"/>
      <c r="C1159" s="277"/>
      <c r="D1159" s="277"/>
      <c r="E1159" s="277"/>
    </row>
    <row r="1160" spans="1:5" x14ac:dyDescent="0.25">
      <c r="A1160" s="740"/>
      <c r="B1160" s="277"/>
      <c r="C1160" s="277"/>
      <c r="D1160" s="277"/>
      <c r="E1160" s="277"/>
    </row>
    <row r="1161" spans="1:5" x14ac:dyDescent="0.25">
      <c r="A1161" s="740"/>
      <c r="B1161" s="277"/>
      <c r="C1161" s="277"/>
      <c r="D1161" s="277"/>
      <c r="E1161" s="277"/>
    </row>
    <row r="1162" spans="1:5" x14ac:dyDescent="0.25">
      <c r="A1162" s="740"/>
      <c r="B1162" s="277"/>
      <c r="C1162" s="277"/>
      <c r="D1162" s="277"/>
      <c r="E1162" s="277"/>
    </row>
    <row r="1163" spans="1:5" x14ac:dyDescent="0.25">
      <c r="A1163" s="740"/>
      <c r="B1163" s="277"/>
      <c r="C1163" s="277"/>
      <c r="D1163" s="277"/>
      <c r="E1163" s="277"/>
    </row>
    <row r="1164" spans="1:5" x14ac:dyDescent="0.25">
      <c r="A1164" s="740"/>
      <c r="B1164" s="277"/>
      <c r="C1164" s="277"/>
      <c r="D1164" s="277"/>
      <c r="E1164" s="277"/>
    </row>
    <row r="1165" spans="1:5" x14ac:dyDescent="0.25">
      <c r="A1165" s="740"/>
      <c r="B1165" s="277"/>
      <c r="C1165" s="277"/>
      <c r="D1165" s="277"/>
      <c r="E1165" s="277"/>
    </row>
    <row r="1166" spans="1:5" x14ac:dyDescent="0.25">
      <c r="A1166" s="740"/>
      <c r="B1166" s="277"/>
      <c r="C1166" s="277"/>
      <c r="D1166" s="277"/>
      <c r="E1166" s="277"/>
    </row>
    <row r="1167" spans="1:5" x14ac:dyDescent="0.25">
      <c r="A1167" s="740"/>
      <c r="B1167" s="277"/>
      <c r="C1167" s="277"/>
      <c r="D1167" s="277"/>
      <c r="E1167" s="277"/>
    </row>
    <row r="1168" spans="1:5" x14ac:dyDescent="0.25">
      <c r="A1168" s="740"/>
      <c r="B1168" s="277"/>
      <c r="C1168" s="277"/>
      <c r="D1168" s="277"/>
      <c r="E1168" s="277"/>
    </row>
    <row r="1169" spans="1:5" x14ac:dyDescent="0.25">
      <c r="A1169" s="740"/>
      <c r="B1169" s="277"/>
      <c r="C1169" s="277"/>
      <c r="D1169" s="277"/>
      <c r="E1169" s="277"/>
    </row>
    <row r="1170" spans="1:5" x14ac:dyDescent="0.25">
      <c r="A1170" s="740"/>
      <c r="B1170" s="277"/>
      <c r="C1170" s="277"/>
      <c r="D1170" s="277"/>
      <c r="E1170" s="277"/>
    </row>
    <row r="1171" spans="1:5" x14ac:dyDescent="0.25">
      <c r="A1171" s="740"/>
      <c r="B1171" s="277"/>
      <c r="C1171" s="277"/>
      <c r="D1171" s="277"/>
      <c r="E1171" s="277"/>
    </row>
    <row r="1172" spans="1:5" x14ac:dyDescent="0.25">
      <c r="A1172" s="740"/>
      <c r="B1172" s="277"/>
      <c r="C1172" s="277"/>
      <c r="D1172" s="277"/>
      <c r="E1172" s="277"/>
    </row>
    <row r="1173" spans="1:5" x14ac:dyDescent="0.25">
      <c r="A1173" s="740"/>
      <c r="B1173" s="277"/>
      <c r="C1173" s="277"/>
      <c r="D1173" s="277"/>
      <c r="E1173" s="277"/>
    </row>
    <row r="1174" spans="1:5" x14ac:dyDescent="0.25">
      <c r="A1174" s="740"/>
      <c r="B1174" s="277"/>
      <c r="C1174" s="277"/>
      <c r="D1174" s="277"/>
      <c r="E1174" s="277"/>
    </row>
    <row r="1175" spans="1:5" x14ac:dyDescent="0.25">
      <c r="A1175" s="740"/>
      <c r="B1175" s="277"/>
      <c r="C1175" s="277"/>
      <c r="D1175" s="277"/>
      <c r="E1175" s="277"/>
    </row>
    <row r="1176" spans="1:5" x14ac:dyDescent="0.25">
      <c r="A1176" s="740"/>
      <c r="B1176" s="277"/>
      <c r="C1176" s="277"/>
      <c r="D1176" s="277"/>
      <c r="E1176" s="277"/>
    </row>
    <row r="1177" spans="1:5" x14ac:dyDescent="0.25">
      <c r="A1177" s="740"/>
      <c r="B1177" s="277"/>
      <c r="C1177" s="277"/>
      <c r="D1177" s="277"/>
      <c r="E1177" s="277"/>
    </row>
    <row r="1178" spans="1:5" x14ac:dyDescent="0.25">
      <c r="A1178" s="740"/>
      <c r="B1178" s="277"/>
      <c r="C1178" s="277"/>
      <c r="D1178" s="277"/>
      <c r="E1178" s="277"/>
    </row>
    <row r="1179" spans="1:5" x14ac:dyDescent="0.25">
      <c r="A1179" s="740"/>
      <c r="B1179" s="277"/>
      <c r="C1179" s="277"/>
      <c r="D1179" s="277"/>
      <c r="E1179" s="277"/>
    </row>
    <row r="1180" spans="1:5" x14ac:dyDescent="0.25">
      <c r="A1180" s="740"/>
      <c r="B1180" s="277"/>
      <c r="C1180" s="277"/>
      <c r="D1180" s="277"/>
      <c r="E1180" s="277"/>
    </row>
  </sheetData>
  <autoFilter ref="A2:E232"/>
  <mergeCells count="6">
    <mergeCell ref="A2:A3"/>
    <mergeCell ref="A1:E1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02-19</vt:lpstr>
      <vt:lpstr>02-19 (2)</vt:lpstr>
      <vt:lpstr>02-20</vt:lpstr>
      <vt:lpstr>انتقال بی انبار 02-19</vt:lpstr>
      <vt:lpstr>تزریق</vt:lpstr>
      <vt:lpstr>برشکاری رویه</vt:lpstr>
      <vt:lpstr>پیمانکاری</vt:lpstr>
      <vt:lpstr>دوخت</vt:lpstr>
      <vt:lpstr>تولید محصول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Mahdi Hadadi</cp:lastModifiedBy>
  <dcterms:created xsi:type="dcterms:W3CDTF">2024-05-08T12:13:05Z</dcterms:created>
  <dcterms:modified xsi:type="dcterms:W3CDTF">2024-08-28T08:17:57Z</dcterms:modified>
</cp:coreProperties>
</file>